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Pedidito--window_update\"/>
    </mc:Choice>
  </mc:AlternateContent>
  <xr:revisionPtr revIDLastSave="0" documentId="13_ncr:1_{83B870DC-6484-4041-BC17-B484181649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_PEDIDITO" sheetId="1" r:id="rId1"/>
    <sheet name="Hoja2" sheetId="2" r:id="rId2"/>
    <sheet name="Semana 1 del 21 al 27 de agost" sheetId="3" r:id="rId3"/>
    <sheet name="Semana 2 del 28 al 3 de sep" sheetId="4" r:id="rId4"/>
    <sheet name="Semana 3 del 4 - 10 sep" sheetId="5" r:id="rId5"/>
    <sheet name="Semana 4 del 11 al 18" sheetId="6" r:id="rId6"/>
    <sheet name="Semana 5 del 18 al 24" sheetId="7" r:id="rId7"/>
    <sheet name="Semana 6 del 25 al 1 " sheetId="8" r:id="rId8"/>
    <sheet name="Deudores" sheetId="9" r:id="rId9"/>
    <sheet name="Semana 7 del 02 al 9  " sheetId="10" r:id="rId10"/>
    <sheet name="Clientes y sus pedidos" sheetId="11" r:id="rId11"/>
    <sheet name="Semana 8 " sheetId="12" r:id="rId12"/>
    <sheet name="Semana 9 " sheetId="13" r:id="rId13"/>
    <sheet name="Semana 10 " sheetId="14" r:id="rId14"/>
    <sheet name="Semana 11" sheetId="15" r:id="rId15"/>
    <sheet name="Semana 12" sheetId="16" r:id="rId16"/>
    <sheet name="Semana 13" sheetId="17" r:id="rId17"/>
    <sheet name="Semana 14" sheetId="18" r:id="rId18"/>
    <sheet name="Semana 15" sheetId="19" r:id="rId19"/>
    <sheet name="Seamana 16" sheetId="20" r:id="rId20"/>
    <sheet name="Semana 17" sheetId="21" r:id="rId21"/>
    <sheet name="Semana 18" sheetId="22" r:id="rId22"/>
    <sheet name="Semana 19" sheetId="23" r:id="rId23"/>
    <sheet name="Semana 20" sheetId="24" r:id="rId24"/>
    <sheet name="Plantilla" sheetId="25" r:id="rId25"/>
    <sheet name="Ganancia x local" sheetId="26" r:id="rId26"/>
    <sheet name="INVERSION" sheetId="27" r:id="rId27"/>
  </sheets>
  <definedNames>
    <definedName name="_xlnm._FilterDatabase" localSheetId="0" hidden="1">BASE_PEDIDITO!$A$1:$M$1883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7" l="1"/>
  <c r="G10" i="27" s="1"/>
  <c r="G8" i="27"/>
  <c r="E8" i="27"/>
  <c r="P23" i="25"/>
  <c r="AG23" i="25" s="1"/>
  <c r="U22" i="25"/>
  <c r="W22" i="25" s="1"/>
  <c r="M22" i="25"/>
  <c r="N22" i="25" s="1"/>
  <c r="U21" i="25"/>
  <c r="W21" i="25" s="1"/>
  <c r="M21" i="25"/>
  <c r="N21" i="25" s="1"/>
  <c r="U20" i="25"/>
  <c r="W20" i="25" s="1"/>
  <c r="M20" i="25"/>
  <c r="N20" i="25" s="1"/>
  <c r="U19" i="25"/>
  <c r="W19" i="25" s="1"/>
  <c r="M19" i="25"/>
  <c r="N19" i="25" s="1"/>
  <c r="U18" i="25"/>
  <c r="W18" i="25" s="1"/>
  <c r="M18" i="25"/>
  <c r="N18" i="25" s="1"/>
  <c r="U17" i="25"/>
  <c r="W17" i="25" s="1"/>
  <c r="M17" i="25"/>
  <c r="N17" i="25" s="1"/>
  <c r="U16" i="25"/>
  <c r="W16" i="25" s="1"/>
  <c r="M16" i="25"/>
  <c r="N16" i="25" s="1"/>
  <c r="U15" i="25"/>
  <c r="W15" i="25" s="1"/>
  <c r="M15" i="25"/>
  <c r="N15" i="25" s="1"/>
  <c r="U14" i="25"/>
  <c r="W14" i="25" s="1"/>
  <c r="M14" i="25"/>
  <c r="N14" i="25" s="1"/>
  <c r="U13" i="25"/>
  <c r="W13" i="25" s="1"/>
  <c r="M13" i="25"/>
  <c r="N13" i="25" s="1"/>
  <c r="U12" i="25"/>
  <c r="W12" i="25" s="1"/>
  <c r="M12" i="25"/>
  <c r="N12" i="25" s="1"/>
  <c r="AJ11" i="25"/>
  <c r="AF11" i="25"/>
  <c r="U11" i="25"/>
  <c r="W11" i="25" s="1"/>
  <c r="M11" i="25"/>
  <c r="N11" i="25" s="1"/>
  <c r="AJ10" i="25"/>
  <c r="AF10" i="25"/>
  <c r="U10" i="25"/>
  <c r="W10" i="25" s="1"/>
  <c r="M10" i="25"/>
  <c r="N10" i="25" s="1"/>
  <c r="AJ9" i="25"/>
  <c r="AF9" i="25"/>
  <c r="U9" i="25"/>
  <c r="W9" i="25" s="1"/>
  <c r="M9" i="25"/>
  <c r="N9" i="25" s="1"/>
  <c r="AJ8" i="25"/>
  <c r="AF8" i="25"/>
  <c r="U8" i="25"/>
  <c r="W8" i="25" s="1"/>
  <c r="M8" i="25"/>
  <c r="N8" i="25" s="1"/>
  <c r="AJ7" i="25"/>
  <c r="AF7" i="25"/>
  <c r="U7" i="25"/>
  <c r="W7" i="25" s="1"/>
  <c r="M7" i="25"/>
  <c r="N7" i="25" s="1"/>
  <c r="AJ6" i="25"/>
  <c r="AF6" i="25"/>
  <c r="U6" i="25"/>
  <c r="W6" i="25" s="1"/>
  <c r="M6" i="25"/>
  <c r="N6" i="25" s="1"/>
  <c r="AJ5" i="25"/>
  <c r="AF5" i="25"/>
  <c r="U5" i="25"/>
  <c r="W5" i="25" s="1"/>
  <c r="M5" i="25"/>
  <c r="N5" i="25" s="1"/>
  <c r="AJ4" i="25"/>
  <c r="AF4" i="25"/>
  <c r="U4" i="25"/>
  <c r="W4" i="25" s="1"/>
  <c r="M4" i="25"/>
  <c r="N4" i="25" s="1"/>
  <c r="AJ3" i="25"/>
  <c r="AJ13" i="25" s="1"/>
  <c r="AJ23" i="25" s="1"/>
  <c r="AF3" i="25"/>
  <c r="J28" i="24"/>
  <c r="J23" i="24"/>
  <c r="J12" i="24"/>
  <c r="J11" i="24"/>
  <c r="J10" i="24"/>
  <c r="J72" i="23"/>
  <c r="J71" i="23"/>
  <c r="J69" i="23"/>
  <c r="J33" i="23"/>
  <c r="T28" i="23"/>
  <c r="S28" i="23"/>
  <c r="R28" i="23"/>
  <c r="Q28" i="23"/>
  <c r="P28" i="23"/>
  <c r="O28" i="23"/>
  <c r="T27" i="23"/>
  <c r="S27" i="23"/>
  <c r="R27" i="23"/>
  <c r="Q27" i="23"/>
  <c r="P27" i="23"/>
  <c r="O27" i="23"/>
  <c r="J26" i="23"/>
  <c r="J25" i="23"/>
  <c r="J24" i="23"/>
  <c r="J12" i="23"/>
  <c r="N55" i="22"/>
  <c r="N54" i="22"/>
  <c r="N53" i="22"/>
  <c r="N52" i="22"/>
  <c r="N51" i="22"/>
  <c r="N50" i="22"/>
  <c r="N49" i="22"/>
  <c r="N48" i="22"/>
  <c r="N47" i="22"/>
  <c r="J47" i="22"/>
  <c r="N46" i="22"/>
  <c r="J46" i="22"/>
  <c r="N45" i="22"/>
  <c r="N44" i="22"/>
  <c r="J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J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I1" i="22"/>
  <c r="J45" i="21"/>
  <c r="J44" i="21"/>
  <c r="J43" i="21"/>
  <c r="J22" i="21"/>
  <c r="J20" i="21"/>
  <c r="J18" i="21"/>
  <c r="J17" i="21"/>
  <c r="J8" i="21"/>
  <c r="J6" i="21"/>
  <c r="J3" i="21"/>
  <c r="J63" i="20"/>
  <c r="J60" i="20"/>
  <c r="J39" i="20"/>
  <c r="J38" i="20"/>
  <c r="J34" i="20"/>
  <c r="J5" i="20"/>
  <c r="J4" i="20"/>
  <c r="J44" i="19"/>
  <c r="J14" i="19"/>
  <c r="J6" i="19"/>
  <c r="J5" i="19"/>
  <c r="J4" i="19"/>
  <c r="J159" i="18"/>
  <c r="J85" i="18"/>
  <c r="J53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P41" i="18"/>
  <c r="O41" i="18"/>
  <c r="V42" i="17"/>
  <c r="U42" i="17"/>
  <c r="T42" i="17"/>
  <c r="S42" i="17"/>
  <c r="R42" i="17"/>
  <c r="Q42" i="17"/>
  <c r="P42" i="17"/>
  <c r="I38" i="17"/>
  <c r="J29" i="17"/>
  <c r="J17" i="17"/>
  <c r="I110" i="15"/>
  <c r="H197" i="11"/>
  <c r="G197" i="11"/>
  <c r="H196" i="11"/>
  <c r="G196" i="11"/>
  <c r="H195" i="11"/>
  <c r="G195" i="11"/>
  <c r="H194" i="11"/>
  <c r="G194" i="11"/>
  <c r="H193" i="11"/>
  <c r="G193" i="11"/>
  <c r="H192" i="11"/>
  <c r="G192" i="11"/>
  <c r="F192" i="11"/>
  <c r="E192" i="11"/>
  <c r="D192" i="11"/>
  <c r="C192" i="11"/>
  <c r="H191" i="11"/>
  <c r="G191" i="11"/>
  <c r="F191" i="11"/>
  <c r="E191" i="11"/>
  <c r="D191" i="11"/>
  <c r="H190" i="11"/>
  <c r="G190" i="11"/>
  <c r="F190" i="11"/>
  <c r="H189" i="11"/>
  <c r="G189" i="11"/>
  <c r="F189" i="11"/>
  <c r="E189" i="11"/>
  <c r="D189" i="11"/>
  <c r="C189" i="11"/>
  <c r="H188" i="11"/>
  <c r="G188" i="11"/>
  <c r="F188" i="11"/>
  <c r="E188" i="11"/>
  <c r="D188" i="11"/>
  <c r="C188" i="11"/>
  <c r="H187" i="11"/>
  <c r="G187" i="11"/>
  <c r="F187" i="11"/>
  <c r="E187" i="11"/>
  <c r="D187" i="11"/>
  <c r="C187" i="11"/>
  <c r="H186" i="11"/>
  <c r="G186" i="11"/>
  <c r="F186" i="11"/>
  <c r="E186" i="11"/>
  <c r="D186" i="11"/>
  <c r="C186" i="11"/>
  <c r="H185" i="11"/>
  <c r="G185" i="11"/>
  <c r="F185" i="11"/>
  <c r="E185" i="11"/>
  <c r="D185" i="11"/>
  <c r="C185" i="11"/>
  <c r="H184" i="11"/>
  <c r="G184" i="11"/>
  <c r="F184" i="11"/>
  <c r="E184" i="11"/>
  <c r="D184" i="11"/>
  <c r="C184" i="11"/>
  <c r="H183" i="11"/>
  <c r="G183" i="11"/>
  <c r="F183" i="11"/>
  <c r="H182" i="11"/>
  <c r="G182" i="11"/>
  <c r="F182" i="11"/>
  <c r="E182" i="11"/>
  <c r="H181" i="11"/>
  <c r="G181" i="11"/>
  <c r="F181" i="11"/>
  <c r="E181" i="11"/>
  <c r="D181" i="11"/>
  <c r="C181" i="11"/>
  <c r="H180" i="11"/>
  <c r="G180" i="11"/>
  <c r="F180" i="11"/>
  <c r="E180" i="11"/>
  <c r="D180" i="11"/>
  <c r="C180" i="11"/>
  <c r="H179" i="11"/>
  <c r="G179" i="11"/>
  <c r="F179" i="11"/>
  <c r="E179" i="11"/>
  <c r="D179" i="11"/>
  <c r="C179" i="11"/>
  <c r="H178" i="11"/>
  <c r="G178" i="11"/>
  <c r="F178" i="11"/>
  <c r="E178" i="11"/>
  <c r="D178" i="11"/>
  <c r="C178" i="11"/>
  <c r="H177" i="11"/>
  <c r="G177" i="11"/>
  <c r="F177" i="11"/>
  <c r="E177" i="11"/>
  <c r="D177" i="11"/>
  <c r="C177" i="11"/>
  <c r="H176" i="11"/>
  <c r="G176" i="11"/>
  <c r="F176" i="11"/>
  <c r="E176" i="11"/>
  <c r="D176" i="11"/>
  <c r="C176" i="11"/>
  <c r="H175" i="11"/>
  <c r="G175" i="11"/>
  <c r="F175" i="11"/>
  <c r="E175" i="11"/>
  <c r="D175" i="11"/>
  <c r="C175" i="11"/>
  <c r="H174" i="11"/>
  <c r="G174" i="11"/>
  <c r="F174" i="11"/>
  <c r="E174" i="11"/>
  <c r="D174" i="11"/>
  <c r="C174" i="11"/>
  <c r="H173" i="11"/>
  <c r="G173" i="11"/>
  <c r="F173" i="11"/>
  <c r="E173" i="11"/>
  <c r="D173" i="11"/>
  <c r="C173" i="11"/>
  <c r="H172" i="11"/>
  <c r="G172" i="11"/>
  <c r="F172" i="11"/>
  <c r="E172" i="11"/>
  <c r="D172" i="11"/>
  <c r="C172" i="11"/>
  <c r="H171" i="11"/>
  <c r="G171" i="11"/>
  <c r="F171" i="11"/>
  <c r="E171" i="11"/>
  <c r="D171" i="11"/>
  <c r="C171" i="11"/>
  <c r="H170" i="11"/>
  <c r="G170" i="11"/>
  <c r="F170" i="11"/>
  <c r="E170" i="11"/>
  <c r="D170" i="11"/>
  <c r="C170" i="11"/>
  <c r="H169" i="11"/>
  <c r="G169" i="11"/>
  <c r="F169" i="11"/>
  <c r="E169" i="11"/>
  <c r="D169" i="11"/>
  <c r="C169" i="11"/>
  <c r="H168" i="11"/>
  <c r="G168" i="11"/>
  <c r="F168" i="11"/>
  <c r="E168" i="11"/>
  <c r="D168" i="11"/>
  <c r="C168" i="11"/>
  <c r="H167" i="11"/>
  <c r="G167" i="11"/>
  <c r="F167" i="11"/>
  <c r="E167" i="11"/>
  <c r="D167" i="11"/>
  <c r="C167" i="11"/>
  <c r="H166" i="11"/>
  <c r="G166" i="11"/>
  <c r="F166" i="11"/>
  <c r="E166" i="11"/>
  <c r="D166" i="11"/>
  <c r="C166" i="11"/>
  <c r="H165" i="11"/>
  <c r="G165" i="11"/>
  <c r="F165" i="11"/>
  <c r="E165" i="11"/>
  <c r="D165" i="11"/>
  <c r="C165" i="11"/>
  <c r="H164" i="11"/>
  <c r="G164" i="11"/>
  <c r="F164" i="11"/>
  <c r="E164" i="11"/>
  <c r="D164" i="11"/>
  <c r="C164" i="11"/>
  <c r="H163" i="11"/>
  <c r="G163" i="11"/>
  <c r="F163" i="11"/>
  <c r="E163" i="11"/>
  <c r="D163" i="11"/>
  <c r="C163" i="11"/>
  <c r="H162" i="11"/>
  <c r="G162" i="11"/>
  <c r="F162" i="11"/>
  <c r="E162" i="11"/>
  <c r="D162" i="11"/>
  <c r="C162" i="11"/>
  <c r="H161" i="11"/>
  <c r="G161" i="11"/>
  <c r="F161" i="11"/>
  <c r="E161" i="11"/>
  <c r="D161" i="11"/>
  <c r="C161" i="11"/>
  <c r="H160" i="11"/>
  <c r="G160" i="11"/>
  <c r="F160" i="11"/>
  <c r="E160" i="11"/>
  <c r="D160" i="11"/>
  <c r="C160" i="11"/>
  <c r="H159" i="11"/>
  <c r="G159" i="11"/>
  <c r="F159" i="11"/>
  <c r="E159" i="11"/>
  <c r="D159" i="11"/>
  <c r="C159" i="11"/>
  <c r="H158" i="11"/>
  <c r="G158" i="11"/>
  <c r="F158" i="11"/>
  <c r="E158" i="11"/>
  <c r="D158" i="11"/>
  <c r="C158" i="11"/>
  <c r="H157" i="11"/>
  <c r="G157" i="11"/>
  <c r="F157" i="11"/>
  <c r="E157" i="11"/>
  <c r="D157" i="11"/>
  <c r="C157" i="11"/>
  <c r="H156" i="11"/>
  <c r="G156" i="11"/>
  <c r="F156" i="11"/>
  <c r="E156" i="11"/>
  <c r="D156" i="11"/>
  <c r="C156" i="11"/>
  <c r="H155" i="11"/>
  <c r="G155" i="11"/>
  <c r="F155" i="11"/>
  <c r="E155" i="11"/>
  <c r="D155" i="11"/>
  <c r="C155" i="11"/>
  <c r="H154" i="11"/>
  <c r="G154" i="11"/>
  <c r="F154" i="11"/>
  <c r="E154" i="11"/>
  <c r="D154" i="11"/>
  <c r="C154" i="11"/>
  <c r="H153" i="11"/>
  <c r="G153" i="11"/>
  <c r="F153" i="11"/>
  <c r="E153" i="11"/>
  <c r="D153" i="11"/>
  <c r="C153" i="11"/>
  <c r="H152" i="11"/>
  <c r="G152" i="11"/>
  <c r="F152" i="11"/>
  <c r="E152" i="11"/>
  <c r="D152" i="11"/>
  <c r="C152" i="11"/>
  <c r="H151" i="11"/>
  <c r="G151" i="11"/>
  <c r="F151" i="11"/>
  <c r="E151" i="11"/>
  <c r="D151" i="11"/>
  <c r="C151" i="11"/>
  <c r="H150" i="11"/>
  <c r="G150" i="11"/>
  <c r="F150" i="11"/>
  <c r="E150" i="11"/>
  <c r="D150" i="11"/>
  <c r="C150" i="11"/>
  <c r="H149" i="11"/>
  <c r="G149" i="11"/>
  <c r="F149" i="11"/>
  <c r="E149" i="11"/>
  <c r="D149" i="11"/>
  <c r="C149" i="11"/>
  <c r="H148" i="11"/>
  <c r="G148" i="11"/>
  <c r="F148" i="11"/>
  <c r="E148" i="11"/>
  <c r="D148" i="11"/>
  <c r="C148" i="11"/>
  <c r="H147" i="11"/>
  <c r="G147" i="11"/>
  <c r="H146" i="11"/>
  <c r="G146" i="11"/>
  <c r="F146" i="11"/>
  <c r="E146" i="11"/>
  <c r="D146" i="11"/>
  <c r="C146" i="11"/>
  <c r="H145" i="11"/>
  <c r="G145" i="11"/>
  <c r="F145" i="11"/>
  <c r="H144" i="11"/>
  <c r="G144" i="11"/>
  <c r="F144" i="11"/>
  <c r="E144" i="11"/>
  <c r="D144" i="11"/>
  <c r="C144" i="11"/>
  <c r="H143" i="11"/>
  <c r="G143" i="11"/>
  <c r="F143" i="11"/>
  <c r="E143" i="11"/>
  <c r="D143" i="11"/>
  <c r="C143" i="11"/>
  <c r="H142" i="11"/>
  <c r="G142" i="11"/>
  <c r="F142" i="11"/>
  <c r="H141" i="11"/>
  <c r="G141" i="11"/>
  <c r="F141" i="11"/>
  <c r="E141" i="11"/>
  <c r="H140" i="11"/>
  <c r="G140" i="11"/>
  <c r="F140" i="11"/>
  <c r="E140" i="11"/>
  <c r="H139" i="11"/>
  <c r="G139" i="11"/>
  <c r="F139" i="11"/>
  <c r="E139" i="11"/>
  <c r="D139" i="11"/>
  <c r="C139" i="11"/>
  <c r="H138" i="11"/>
  <c r="G138" i="11"/>
  <c r="F138" i="11"/>
  <c r="E138" i="11"/>
  <c r="H137" i="11"/>
  <c r="G137" i="11"/>
  <c r="F137" i="11"/>
  <c r="E137" i="11"/>
  <c r="H136" i="11"/>
  <c r="G136" i="11"/>
  <c r="F136" i="11"/>
  <c r="E136" i="11"/>
  <c r="D136" i="11"/>
  <c r="C136" i="11"/>
  <c r="H135" i="11"/>
  <c r="G135" i="11"/>
  <c r="F135" i="11"/>
  <c r="E135" i="11"/>
  <c r="D135" i="11"/>
  <c r="C135" i="11"/>
  <c r="H134" i="11"/>
  <c r="G134" i="11"/>
  <c r="F134" i="11"/>
  <c r="E134" i="11"/>
  <c r="H133" i="11"/>
  <c r="G133" i="11"/>
  <c r="F133" i="11"/>
  <c r="E133" i="11"/>
  <c r="D133" i="11"/>
  <c r="C133" i="11"/>
  <c r="H132" i="11"/>
  <c r="G132" i="11"/>
  <c r="F132" i="11"/>
  <c r="E132" i="11"/>
  <c r="H131" i="11"/>
  <c r="G131" i="11"/>
  <c r="F131" i="11"/>
  <c r="E131" i="11"/>
  <c r="D131" i="11"/>
  <c r="C131" i="11"/>
  <c r="H130" i="11"/>
  <c r="G130" i="11"/>
  <c r="F130" i="11"/>
  <c r="E130" i="11"/>
  <c r="D130" i="11"/>
  <c r="C130" i="11"/>
  <c r="H129" i="11"/>
  <c r="G129" i="11"/>
  <c r="F129" i="11"/>
  <c r="E129" i="11"/>
  <c r="D129" i="11"/>
  <c r="C129" i="11"/>
  <c r="H128" i="11"/>
  <c r="G128" i="11"/>
  <c r="F128" i="11"/>
  <c r="E128" i="11"/>
  <c r="D128" i="11"/>
  <c r="C128" i="11"/>
  <c r="H127" i="11"/>
  <c r="G127" i="11"/>
  <c r="F127" i="11"/>
  <c r="E127" i="11"/>
  <c r="D127" i="11"/>
  <c r="C127" i="11"/>
  <c r="H126" i="11"/>
  <c r="G126" i="11"/>
  <c r="H125" i="11"/>
  <c r="G125" i="11"/>
  <c r="F125" i="11"/>
  <c r="E125" i="11"/>
  <c r="D125" i="11"/>
  <c r="C125" i="11"/>
  <c r="H124" i="11"/>
  <c r="G124" i="11"/>
  <c r="F124" i="11"/>
  <c r="E124" i="11"/>
  <c r="D124" i="11"/>
  <c r="C124" i="11"/>
  <c r="H123" i="11"/>
  <c r="G123" i="11"/>
  <c r="F123" i="11"/>
  <c r="E123" i="11"/>
  <c r="D123" i="11"/>
  <c r="C123" i="11"/>
  <c r="H122" i="11"/>
  <c r="G122" i="11"/>
  <c r="F122" i="11"/>
  <c r="E122" i="11"/>
  <c r="D122" i="11"/>
  <c r="C122" i="11"/>
  <c r="H121" i="11"/>
  <c r="G121" i="11"/>
  <c r="F121" i="11"/>
  <c r="E121" i="11"/>
  <c r="D121" i="11"/>
  <c r="C121" i="11"/>
  <c r="H120" i="11"/>
  <c r="G120" i="11"/>
  <c r="F120" i="11"/>
  <c r="E120" i="11"/>
  <c r="D120" i="11"/>
  <c r="C120" i="11"/>
  <c r="H119" i="11"/>
  <c r="G119" i="11"/>
  <c r="F119" i="11"/>
  <c r="E119" i="11"/>
  <c r="H118" i="11"/>
  <c r="G118" i="11"/>
  <c r="F118" i="11"/>
  <c r="E118" i="11"/>
  <c r="D118" i="11"/>
  <c r="C118" i="11"/>
  <c r="H117" i="11"/>
  <c r="G117" i="11"/>
  <c r="F117" i="11"/>
  <c r="E117" i="11"/>
  <c r="D117" i="11"/>
  <c r="C117" i="11"/>
  <c r="H116" i="11"/>
  <c r="G116" i="11"/>
  <c r="F116" i="11"/>
  <c r="E116" i="11"/>
  <c r="D116" i="11"/>
  <c r="C116" i="11"/>
  <c r="H115" i="11"/>
  <c r="G115" i="11"/>
  <c r="F115" i="11"/>
  <c r="E115" i="11"/>
  <c r="D115" i="11"/>
  <c r="C115" i="11"/>
  <c r="H114" i="11"/>
  <c r="G114" i="11"/>
  <c r="H113" i="11"/>
  <c r="G113" i="11"/>
  <c r="F113" i="11"/>
  <c r="E113" i="11"/>
  <c r="D113" i="11"/>
  <c r="C113" i="11"/>
  <c r="H112" i="11"/>
  <c r="G112" i="11"/>
  <c r="F112" i="11"/>
  <c r="E112" i="11"/>
  <c r="D112" i="11"/>
  <c r="C112" i="11"/>
  <c r="H111" i="11"/>
  <c r="G111" i="11"/>
  <c r="F111" i="11"/>
  <c r="E111" i="11"/>
  <c r="D111" i="11"/>
  <c r="C111" i="11"/>
  <c r="H110" i="11"/>
  <c r="G110" i="11"/>
  <c r="F110" i="11"/>
  <c r="E110" i="11"/>
  <c r="D110" i="11"/>
  <c r="C110" i="11"/>
  <c r="H109" i="11"/>
  <c r="G109" i="11"/>
  <c r="F109" i="11"/>
  <c r="E109" i="11"/>
  <c r="D109" i="11"/>
  <c r="H108" i="11"/>
  <c r="G108" i="11"/>
  <c r="F108" i="11"/>
  <c r="E108" i="11"/>
  <c r="D108" i="11"/>
  <c r="C108" i="11"/>
  <c r="H107" i="11"/>
  <c r="G107" i="11"/>
  <c r="H106" i="11"/>
  <c r="G106" i="11"/>
  <c r="F106" i="11"/>
  <c r="E106" i="11"/>
  <c r="H105" i="11"/>
  <c r="G105" i="11"/>
  <c r="F105" i="11"/>
  <c r="E105" i="11"/>
  <c r="D105" i="11"/>
  <c r="C105" i="11"/>
  <c r="H104" i="11"/>
  <c r="G104" i="11"/>
  <c r="F104" i="11"/>
  <c r="E104" i="11"/>
  <c r="D104" i="11"/>
  <c r="C104" i="11"/>
  <c r="H103" i="11"/>
  <c r="G103" i="11"/>
  <c r="F103" i="11"/>
  <c r="E103" i="11"/>
  <c r="D103" i="11"/>
  <c r="C103" i="11"/>
  <c r="H102" i="11"/>
  <c r="G102" i="11"/>
  <c r="H101" i="11"/>
  <c r="G101" i="11"/>
  <c r="F101" i="11"/>
  <c r="E101" i="11"/>
  <c r="D101" i="11"/>
  <c r="C101" i="11"/>
  <c r="H100" i="11"/>
  <c r="G100" i="11"/>
  <c r="F100" i="11"/>
  <c r="E100" i="11"/>
  <c r="D100" i="11"/>
  <c r="C100" i="11"/>
  <c r="H99" i="11"/>
  <c r="G99" i="11"/>
  <c r="F99" i="11"/>
  <c r="E99" i="11"/>
  <c r="D99" i="11"/>
  <c r="C99" i="11"/>
  <c r="H98" i="11"/>
  <c r="G98" i="11"/>
  <c r="F98" i="11"/>
  <c r="E98" i="11"/>
  <c r="D98" i="11"/>
  <c r="C98" i="11"/>
  <c r="H97" i="11"/>
  <c r="G97" i="11"/>
  <c r="F97" i="11"/>
  <c r="E97" i="11"/>
  <c r="D97" i="11"/>
  <c r="C97" i="11"/>
  <c r="H96" i="11"/>
  <c r="G96" i="11"/>
  <c r="F96" i="11"/>
  <c r="E96" i="11"/>
  <c r="D96" i="11"/>
  <c r="C96" i="11"/>
  <c r="H95" i="11"/>
  <c r="G95" i="11"/>
  <c r="F95" i="11"/>
  <c r="E95" i="11"/>
  <c r="D95" i="11"/>
  <c r="C95" i="11"/>
  <c r="H94" i="11"/>
  <c r="G94" i="11"/>
  <c r="F94" i="11"/>
  <c r="E94" i="11"/>
  <c r="D94" i="11"/>
  <c r="C94" i="11"/>
  <c r="H93" i="11"/>
  <c r="G93" i="11"/>
  <c r="F93" i="11"/>
  <c r="E93" i="11"/>
  <c r="D93" i="11"/>
  <c r="C93" i="11"/>
  <c r="H92" i="11"/>
  <c r="G92" i="11"/>
  <c r="F92" i="11"/>
  <c r="E92" i="11"/>
  <c r="D92" i="11"/>
  <c r="C92" i="11"/>
  <c r="H91" i="11"/>
  <c r="G91" i="11"/>
  <c r="F91" i="11"/>
  <c r="E91" i="11"/>
  <c r="H90" i="11"/>
  <c r="G90" i="11"/>
  <c r="H89" i="11"/>
  <c r="G89" i="11"/>
  <c r="F89" i="11"/>
  <c r="E89" i="11"/>
  <c r="D89" i="11"/>
  <c r="C89" i="11"/>
  <c r="H88" i="11"/>
  <c r="G88" i="11"/>
  <c r="F88" i="11"/>
  <c r="E88" i="11"/>
  <c r="H87" i="11"/>
  <c r="G87" i="11"/>
  <c r="F87" i="11"/>
  <c r="E87" i="11"/>
  <c r="H86" i="11"/>
  <c r="G86" i="11"/>
  <c r="F86" i="11"/>
  <c r="E86" i="11"/>
  <c r="D86" i="11"/>
  <c r="H85" i="11"/>
  <c r="G85" i="11"/>
  <c r="F85" i="11"/>
  <c r="E85" i="11"/>
  <c r="D85" i="11"/>
  <c r="C85" i="11"/>
  <c r="H84" i="11"/>
  <c r="G84" i="11"/>
  <c r="F84" i="11"/>
  <c r="E84" i="11"/>
  <c r="D84" i="11"/>
  <c r="C84" i="11"/>
  <c r="H83" i="11"/>
  <c r="G83" i="11"/>
  <c r="F83" i="11"/>
  <c r="E83" i="11"/>
  <c r="H82" i="11"/>
  <c r="G82" i="11"/>
  <c r="F82" i="11"/>
  <c r="E82" i="11"/>
  <c r="H81" i="11"/>
  <c r="G81" i="11"/>
  <c r="F81" i="11"/>
  <c r="H80" i="11"/>
  <c r="G80" i="11"/>
  <c r="F80" i="11"/>
  <c r="E80" i="11"/>
  <c r="H79" i="11"/>
  <c r="G79" i="11"/>
  <c r="F79" i="11"/>
  <c r="E79" i="11"/>
  <c r="H78" i="11"/>
  <c r="G78" i="11"/>
  <c r="H77" i="11"/>
  <c r="G77" i="11"/>
  <c r="H76" i="11"/>
  <c r="G76" i="11"/>
  <c r="F76" i="11"/>
  <c r="E76" i="11"/>
  <c r="D76" i="11"/>
  <c r="C76" i="11"/>
  <c r="H75" i="11"/>
  <c r="G75" i="11"/>
  <c r="F75" i="11"/>
  <c r="E75" i="11"/>
  <c r="D75" i="11"/>
  <c r="C75" i="11"/>
  <c r="H74" i="11"/>
  <c r="G74" i="11"/>
  <c r="H73" i="11"/>
  <c r="G73" i="11"/>
  <c r="F73" i="11"/>
  <c r="E73" i="11"/>
  <c r="D73" i="11"/>
  <c r="C73" i="11"/>
  <c r="H72" i="11"/>
  <c r="G72" i="11"/>
  <c r="F72" i="11"/>
  <c r="E72" i="11"/>
  <c r="D72" i="11"/>
  <c r="C72" i="11"/>
  <c r="H71" i="11"/>
  <c r="G71" i="11"/>
  <c r="F71" i="11"/>
  <c r="E71" i="11"/>
  <c r="D71" i="11"/>
  <c r="C71" i="11"/>
  <c r="H70" i="11"/>
  <c r="G70" i="11"/>
  <c r="F70" i="11"/>
  <c r="E70" i="11"/>
  <c r="D70" i="11"/>
  <c r="C70" i="11"/>
  <c r="H69" i="11"/>
  <c r="G69" i="11"/>
  <c r="F69" i="11"/>
  <c r="E69" i="11"/>
  <c r="D69" i="11"/>
  <c r="C69" i="11"/>
  <c r="H68" i="11"/>
  <c r="G68" i="11"/>
  <c r="F68" i="11"/>
  <c r="E68" i="11"/>
  <c r="H67" i="11"/>
  <c r="G67" i="11"/>
  <c r="F67" i="11"/>
  <c r="E67" i="11"/>
  <c r="D67" i="11"/>
  <c r="C67" i="11"/>
  <c r="H66" i="11"/>
  <c r="G66" i="11"/>
  <c r="F66" i="11"/>
  <c r="E66" i="11"/>
  <c r="D66" i="11"/>
  <c r="C66" i="11"/>
  <c r="H65" i="11"/>
  <c r="G65" i="11"/>
  <c r="F65" i="11"/>
  <c r="E65" i="11"/>
  <c r="D65" i="11"/>
  <c r="C65" i="11"/>
  <c r="H64" i="11"/>
  <c r="G64" i="11"/>
  <c r="F64" i="11"/>
  <c r="E64" i="11"/>
  <c r="D64" i="11"/>
  <c r="C64" i="11"/>
  <c r="H63" i="11"/>
  <c r="G63" i="11"/>
  <c r="F63" i="11"/>
  <c r="E63" i="11"/>
  <c r="D63" i="11"/>
  <c r="C63" i="11"/>
  <c r="H62" i="11"/>
  <c r="G62" i="11"/>
  <c r="F62" i="11"/>
  <c r="E62" i="11"/>
  <c r="D62" i="11"/>
  <c r="H61" i="11"/>
  <c r="G61" i="11"/>
  <c r="F61" i="11"/>
  <c r="E61" i="11"/>
  <c r="D61" i="11"/>
  <c r="C61" i="11"/>
  <c r="H60" i="11"/>
  <c r="G60" i="11"/>
  <c r="F60" i="11"/>
  <c r="E60" i="11"/>
  <c r="D60" i="11"/>
  <c r="H59" i="11"/>
  <c r="G59" i="11"/>
  <c r="H58" i="11"/>
  <c r="G58" i="11"/>
  <c r="F58" i="11"/>
  <c r="E58" i="11"/>
  <c r="H57" i="11"/>
  <c r="G57" i="11"/>
  <c r="F57" i="11"/>
  <c r="E57" i="11"/>
  <c r="D57" i="11"/>
  <c r="C57" i="11"/>
  <c r="H56" i="11"/>
  <c r="G56" i="11"/>
  <c r="F56" i="11"/>
  <c r="E56" i="11"/>
  <c r="D56" i="11"/>
  <c r="C56" i="11"/>
  <c r="H55" i="11"/>
  <c r="G55" i="11"/>
  <c r="F55" i="11"/>
  <c r="E55" i="11"/>
  <c r="H54" i="11"/>
  <c r="G54" i="11"/>
  <c r="F54" i="11"/>
  <c r="E54" i="11"/>
  <c r="H53" i="11"/>
  <c r="G53" i="11"/>
  <c r="F53" i="11"/>
  <c r="E53" i="11"/>
  <c r="D53" i="11"/>
  <c r="H52" i="11"/>
  <c r="G52" i="11"/>
  <c r="F52" i="11"/>
  <c r="E52" i="11"/>
  <c r="D52" i="11"/>
  <c r="C52" i="11"/>
  <c r="H51" i="11"/>
  <c r="G51" i="11"/>
  <c r="F51" i="11"/>
  <c r="E51" i="11"/>
  <c r="D51" i="11"/>
  <c r="C51" i="11"/>
  <c r="G50" i="11"/>
  <c r="F50" i="11"/>
  <c r="E50" i="11"/>
  <c r="D50" i="11"/>
  <c r="C50" i="11"/>
  <c r="H49" i="11"/>
  <c r="G49" i="11"/>
  <c r="F49" i="11"/>
  <c r="E49" i="11"/>
  <c r="D49" i="11"/>
  <c r="C49" i="11"/>
  <c r="H48" i="11"/>
  <c r="G48" i="11"/>
  <c r="F48" i="11"/>
  <c r="E48" i="11"/>
  <c r="D48" i="11"/>
  <c r="C48" i="11"/>
  <c r="H47" i="11"/>
  <c r="G47" i="11"/>
  <c r="F47" i="11"/>
  <c r="E47" i="11"/>
  <c r="D47" i="11"/>
  <c r="C47" i="11"/>
  <c r="H46" i="11"/>
  <c r="G46" i="11"/>
  <c r="F46" i="11"/>
  <c r="E46" i="11"/>
  <c r="D46" i="11"/>
  <c r="C46" i="11"/>
  <c r="H45" i="11"/>
  <c r="G45" i="11"/>
  <c r="F45" i="11"/>
  <c r="E45" i="11"/>
  <c r="D45" i="11"/>
  <c r="C45" i="11"/>
  <c r="H44" i="11"/>
  <c r="G44" i="11"/>
  <c r="F44" i="11"/>
  <c r="E44" i="11"/>
  <c r="D44" i="11"/>
  <c r="C44" i="11"/>
  <c r="H43" i="11"/>
  <c r="G43" i="11"/>
  <c r="F43" i="11"/>
  <c r="E43" i="11"/>
  <c r="D43" i="11"/>
  <c r="C43" i="11"/>
  <c r="H42" i="11"/>
  <c r="G42" i="11"/>
  <c r="F42" i="11"/>
  <c r="E42" i="11"/>
  <c r="D42" i="11"/>
  <c r="C42" i="11"/>
  <c r="H41" i="11"/>
  <c r="G41" i="11"/>
  <c r="F41" i="11"/>
  <c r="E41" i="11"/>
  <c r="D41" i="11"/>
  <c r="C41" i="11"/>
  <c r="H40" i="11"/>
  <c r="H4" i="11" s="1"/>
  <c r="G40" i="11"/>
  <c r="F40" i="11"/>
  <c r="E40" i="11"/>
  <c r="D40" i="11"/>
  <c r="C40" i="11"/>
  <c r="H39" i="11"/>
  <c r="G39" i="11"/>
  <c r="F39" i="11"/>
  <c r="E39" i="11"/>
  <c r="D39" i="11"/>
  <c r="C39" i="11"/>
  <c r="G38" i="11"/>
  <c r="F38" i="11"/>
  <c r="E38" i="11"/>
  <c r="D38" i="11"/>
  <c r="C38" i="11"/>
  <c r="H37" i="11"/>
  <c r="G37" i="11"/>
  <c r="F37" i="11"/>
  <c r="E37" i="11"/>
  <c r="D37" i="11"/>
  <c r="C37" i="11"/>
  <c r="H36" i="11"/>
  <c r="G36" i="11"/>
  <c r="F36" i="11"/>
  <c r="E36" i="11"/>
  <c r="D36" i="11"/>
  <c r="C36" i="11"/>
  <c r="H35" i="11"/>
  <c r="G35" i="11"/>
  <c r="F35" i="11"/>
  <c r="E35" i="11"/>
  <c r="D35" i="11"/>
  <c r="C35" i="11"/>
  <c r="H34" i="11"/>
  <c r="G34" i="11"/>
  <c r="H33" i="11"/>
  <c r="G33" i="11"/>
  <c r="F33" i="11"/>
  <c r="E33" i="11"/>
  <c r="D33" i="11"/>
  <c r="C33" i="11"/>
  <c r="H32" i="11"/>
  <c r="G32" i="11"/>
  <c r="F32" i="11"/>
  <c r="E32" i="11"/>
  <c r="D32" i="11"/>
  <c r="C32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8" i="11"/>
  <c r="G28" i="11"/>
  <c r="F28" i="11"/>
  <c r="E28" i="11"/>
  <c r="D28" i="11"/>
  <c r="C28" i="11"/>
  <c r="H27" i="11"/>
  <c r="G27" i="11"/>
  <c r="F27" i="11"/>
  <c r="E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H13" i="11"/>
  <c r="G13" i="11"/>
  <c r="F13" i="11"/>
  <c r="E13" i="11"/>
  <c r="D13" i="11"/>
  <c r="C13" i="11"/>
  <c r="B13" i="11"/>
  <c r="H12" i="11"/>
  <c r="G12" i="11"/>
  <c r="F12" i="11"/>
  <c r="E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D4" i="11" s="1"/>
  <c r="C9" i="11"/>
  <c r="H8" i="11"/>
  <c r="G8" i="11"/>
  <c r="F8" i="11"/>
  <c r="E8" i="11"/>
  <c r="H7" i="11"/>
  <c r="G7" i="11"/>
  <c r="F7" i="11"/>
  <c r="E7" i="11"/>
  <c r="D7" i="11"/>
  <c r="C7" i="11"/>
  <c r="B7" i="11"/>
  <c r="H6" i="11"/>
  <c r="G6" i="11"/>
  <c r="F6" i="11"/>
  <c r="F4" i="11" s="1"/>
  <c r="E6" i="11"/>
  <c r="E4" i="11" s="1"/>
  <c r="D6" i="11"/>
  <c r="C6" i="11"/>
  <c r="M4" i="11"/>
  <c r="L4" i="11"/>
  <c r="K4" i="11"/>
  <c r="J4" i="11"/>
  <c r="M5" i="11" s="1"/>
  <c r="I4" i="11"/>
  <c r="H1" i="10"/>
  <c r="I1" i="10" s="1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U6" i="9"/>
  <c r="I6" i="9"/>
  <c r="H6" i="9"/>
  <c r="G6" i="9"/>
  <c r="F6" i="9"/>
  <c r="E6" i="9"/>
  <c r="D6" i="9"/>
  <c r="C6" i="9"/>
  <c r="B6" i="9"/>
  <c r="I34" i="8"/>
  <c r="I23" i="7"/>
  <c r="L43" i="6"/>
  <c r="G96" i="5"/>
  <c r="D94" i="5"/>
  <c r="A81" i="5"/>
  <c r="M72" i="4"/>
  <c r="I59" i="4"/>
  <c r="M52" i="4"/>
  <c r="M37" i="4"/>
  <c r="M25" i="4"/>
  <c r="L18" i="4"/>
  <c r="M15" i="4"/>
  <c r="F47" i="3"/>
  <c r="D47" i="3"/>
  <c r="C47" i="3"/>
  <c r="B97" i="11" s="1"/>
  <c r="I1876" i="1"/>
  <c r="I1866" i="1"/>
  <c r="I1861" i="1"/>
  <c r="I1841" i="1"/>
  <c r="I1805" i="1"/>
  <c r="I1802" i="1"/>
  <c r="I1799" i="1"/>
  <c r="I1797" i="1"/>
  <c r="I1790" i="1"/>
  <c r="I1759" i="1"/>
  <c r="I1744" i="1"/>
  <c r="I1743" i="1"/>
  <c r="I1734" i="1"/>
  <c r="I1726" i="1"/>
  <c r="I1725" i="1"/>
  <c r="I1722" i="1"/>
  <c r="I1708" i="1"/>
  <c r="I1703" i="1"/>
  <c r="I1692" i="1"/>
  <c r="I1691" i="1"/>
  <c r="I1690" i="1"/>
  <c r="I1672" i="1"/>
  <c r="I1667" i="1"/>
  <c r="I1656" i="1"/>
  <c r="I1655" i="1"/>
  <c r="I1654" i="1"/>
  <c r="I1644" i="1"/>
  <c r="I1643" i="1"/>
  <c r="I1641" i="1"/>
  <c r="I1605" i="1"/>
  <c r="I1598" i="1"/>
  <c r="I1597" i="1"/>
  <c r="I1596" i="1"/>
  <c r="I1584" i="1"/>
  <c r="I1567" i="1"/>
  <c r="I1566" i="1"/>
  <c r="I1564" i="1"/>
  <c r="I1544" i="1"/>
  <c r="I1491" i="1"/>
  <c r="I1490" i="1"/>
  <c r="I1489" i="1"/>
  <c r="I1468" i="1"/>
  <c r="I1466" i="1"/>
  <c r="I1464" i="1"/>
  <c r="I1463" i="1"/>
  <c r="I1454" i="1"/>
  <c r="I1452" i="1"/>
  <c r="I1449" i="1"/>
  <c r="I1425" i="1"/>
  <c r="I1422" i="1"/>
  <c r="I1401" i="1"/>
  <c r="I1400" i="1"/>
  <c r="I1396" i="1"/>
  <c r="I1367" i="1"/>
  <c r="I1366" i="1"/>
  <c r="I1328" i="1"/>
  <c r="I1298" i="1"/>
  <c r="I1290" i="1"/>
  <c r="I1289" i="1"/>
  <c r="I1288" i="1"/>
  <c r="H1231" i="1"/>
  <c r="I1222" i="1"/>
  <c r="I1210" i="1"/>
  <c r="I1115" i="1"/>
  <c r="I485" i="1"/>
  <c r="I374" i="1"/>
  <c r="I132" i="1"/>
  <c r="F29" i="1"/>
  <c r="D29" i="1"/>
  <c r="C29" i="1"/>
  <c r="I5" i="11" l="1"/>
  <c r="C4" i="11"/>
  <c r="J6" i="9"/>
  <c r="B17" i="11"/>
  <c r="AF13" i="25"/>
  <c r="AJ18" i="25" s="1"/>
  <c r="AG18" i="25" s="1"/>
  <c r="G4" i="11"/>
  <c r="B10" i="11"/>
  <c r="B20" i="11"/>
  <c r="B22" i="11"/>
  <c r="B26" i="11"/>
  <c r="B29" i="11"/>
  <c r="B31" i="11"/>
  <c r="B33" i="11"/>
  <c r="B36" i="11"/>
  <c r="B38" i="11"/>
  <c r="B39" i="11"/>
  <c r="B42" i="11"/>
  <c r="B44" i="11"/>
  <c r="B46" i="11"/>
  <c r="B48" i="11"/>
  <c r="B50" i="11"/>
  <c r="B51" i="11"/>
  <c r="B56" i="11"/>
  <c r="B64" i="11"/>
  <c r="B66" i="11"/>
  <c r="B69" i="11"/>
  <c r="B72" i="11"/>
  <c r="B93" i="11"/>
  <c r="B189" i="11"/>
  <c r="B187" i="11"/>
  <c r="B185" i="11"/>
  <c r="B180" i="11"/>
  <c r="B178" i="11"/>
  <c r="B176" i="11"/>
  <c r="B174" i="11"/>
  <c r="B172" i="11"/>
  <c r="B170" i="11"/>
  <c r="B168" i="11"/>
  <c r="B166" i="11"/>
  <c r="B164" i="11"/>
  <c r="B162" i="11"/>
  <c r="B160" i="11"/>
  <c r="B158" i="11"/>
  <c r="B156" i="11"/>
  <c r="B154" i="11"/>
  <c r="B152" i="11"/>
  <c r="B150" i="11"/>
  <c r="B148" i="11"/>
  <c r="B143" i="11"/>
  <c r="B139" i="11"/>
  <c r="B135" i="11"/>
  <c r="B131" i="11"/>
  <c r="B129" i="11"/>
  <c r="B127" i="11"/>
  <c r="B124" i="11"/>
  <c r="B122" i="11"/>
  <c r="B120" i="11"/>
  <c r="B117" i="11"/>
  <c r="B115" i="11"/>
  <c r="B112" i="11"/>
  <c r="B110" i="11"/>
  <c r="B108" i="11"/>
  <c r="B104" i="11"/>
  <c r="B101" i="11"/>
  <c r="B99" i="11"/>
  <c r="B188" i="11"/>
  <c r="B186" i="11"/>
  <c r="B184" i="11"/>
  <c r="B181" i="11"/>
  <c r="B179" i="11"/>
  <c r="B177" i="11"/>
  <c r="B175" i="11"/>
  <c r="B173" i="11"/>
  <c r="B171" i="11"/>
  <c r="B169" i="11"/>
  <c r="B167" i="11"/>
  <c r="B165" i="11"/>
  <c r="B163" i="11"/>
  <c r="B161" i="11"/>
  <c r="B159" i="11"/>
  <c r="B157" i="11"/>
  <c r="B155" i="11"/>
  <c r="B153" i="11"/>
  <c r="B151" i="11"/>
  <c r="B149" i="11"/>
  <c r="B146" i="11"/>
  <c r="B144" i="11"/>
  <c r="B136" i="11"/>
  <c r="B133" i="11"/>
  <c r="B130" i="11"/>
  <c r="B128" i="11"/>
  <c r="B125" i="11"/>
  <c r="B123" i="11"/>
  <c r="B121" i="11"/>
  <c r="B118" i="11"/>
  <c r="B116" i="11"/>
  <c r="B113" i="11"/>
  <c r="B111" i="11"/>
  <c r="B105" i="11"/>
  <c r="B103" i="11"/>
  <c r="B100" i="11"/>
  <c r="B98" i="11"/>
  <c r="B96" i="11"/>
  <c r="B94" i="11"/>
  <c r="B92" i="11"/>
  <c r="B84" i="11"/>
  <c r="B76" i="11"/>
  <c r="B73" i="11"/>
  <c r="B71" i="11"/>
  <c r="B6" i="11"/>
  <c r="B9" i="11"/>
  <c r="B11" i="11"/>
  <c r="B16" i="11"/>
  <c r="B19" i="11"/>
  <c r="B21" i="11"/>
  <c r="B23" i="11"/>
  <c r="B28" i="11"/>
  <c r="B30" i="11"/>
  <c r="B32" i="11"/>
  <c r="B35" i="11"/>
  <c r="B37" i="11"/>
  <c r="B41" i="11"/>
  <c r="B43" i="11"/>
  <c r="B45" i="11"/>
  <c r="B47" i="11"/>
  <c r="B49" i="11"/>
  <c r="B57" i="11"/>
  <c r="B61" i="11"/>
  <c r="B63" i="11"/>
  <c r="B65" i="11"/>
  <c r="B67" i="11"/>
  <c r="B70" i="11"/>
  <c r="B75" i="11"/>
  <c r="B85" i="11"/>
  <c r="B89" i="11"/>
  <c r="B95" i="11"/>
  <c r="B4" i="11" l="1"/>
  <c r="E5" i="11" s="1"/>
  <c r="M78" i="21"/>
</calcChain>
</file>

<file path=xl/sharedStrings.xml><?xml version="1.0" encoding="utf-8"?>
<sst xmlns="http://schemas.openxmlformats.org/spreadsheetml/2006/main" count="18931" uniqueCount="4128">
  <si>
    <t xml:space="preserve">Fecha </t>
  </si>
  <si>
    <t>Hora de la entrega</t>
  </si>
  <si>
    <t xml:space="preserve">Nombre del cliente </t>
  </si>
  <si>
    <t xml:space="preserve">N° de Contacto </t>
  </si>
  <si>
    <t xml:space="preserve">Recoleccion </t>
  </si>
  <si>
    <t xml:space="preserve">Entrega </t>
  </si>
  <si>
    <t>Producto</t>
  </si>
  <si>
    <t>Paga con…</t>
  </si>
  <si>
    <t xml:space="preserve">Costo del pedido </t>
  </si>
  <si>
    <t>Tarifa ($10)</t>
  </si>
  <si>
    <t>Dinero entregado al  repartidor</t>
  </si>
  <si>
    <t>Metodo de Pago</t>
  </si>
  <si>
    <t>Cambio</t>
  </si>
  <si>
    <t>2024-06-16</t>
  </si>
  <si>
    <t>Hora del Pedido: 09:12:17</t>
  </si>
  <si>
    <t>Tierno</t>
  </si>
  <si>
    <t>5510293483</t>
  </si>
  <si>
    <t>Reyes</t>
  </si>
  <si>
    <t>Purisima 55</t>
  </si>
  <si>
    <t>2 cocas, 3 elotes</t>
  </si>
  <si>
    <t>50</t>
  </si>
  <si>
    <t>10</t>
  </si>
  <si>
    <t>60</t>
  </si>
  <si>
    <t>Efectivo</t>
  </si>
  <si>
    <t>140.0</t>
  </si>
  <si>
    <t>31/08/2023</t>
  </si>
  <si>
    <t>No especificado</t>
  </si>
  <si>
    <t>Melissa</t>
  </si>
  <si>
    <t>5624838493</t>
  </si>
  <si>
    <t>jaula buba</t>
  </si>
  <si>
    <t>6b 201</t>
  </si>
  <si>
    <t>garrafon equly</t>
  </si>
  <si>
    <t xml:space="preserve">Veronica </t>
  </si>
  <si>
    <t xml:space="preserve">Reyes </t>
  </si>
  <si>
    <t xml:space="preserve">36 A depto 302  </t>
  </si>
  <si>
    <t xml:space="preserve">2 garrafones de bonafont y sidrl grande </t>
  </si>
  <si>
    <t>IRMA</t>
  </si>
  <si>
    <t xml:space="preserve">Hacienda de sotelo 17 </t>
  </si>
  <si>
    <t>Champiñones $30 
Chile morrón  3 piezas
1 cebolla 
3 jitomates
1 coca de 3L reformable</t>
  </si>
  <si>
    <t>Nacia</t>
  </si>
  <si>
    <t>14B 202</t>
  </si>
  <si>
    <t>3 sobres pedigri, 1.5 L cocacola</t>
  </si>
  <si>
    <t>Jessica-Portales</t>
  </si>
  <si>
    <t>Hacienda Portales 29</t>
  </si>
  <si>
    <t>40 de jamon y 30 de queso manchego</t>
  </si>
  <si>
    <t>Carlos-Galindo</t>
  </si>
  <si>
    <t>6A 504</t>
  </si>
  <si>
    <t>5 cigarros sueltos</t>
  </si>
  <si>
    <t>No espeficado</t>
  </si>
  <si>
    <t>Eliseo</t>
  </si>
  <si>
    <t>av parque vía 844 edificio C departamento 102</t>
  </si>
  <si>
    <t xml:space="preserve">2 garrafones de bonafont y 2 cidral 600 y 1 manzana 600 </t>
  </si>
  <si>
    <t xml:space="preserve">Irvin </t>
  </si>
  <si>
    <t>14A 302</t>
  </si>
  <si>
    <t xml:space="preserve">20 queso oaxaca, 20 jmaon, tortillinas, 30 e croquetas gato, yogurth natarual, principe, recarga de 30 </t>
  </si>
  <si>
    <t>Braulio</t>
  </si>
  <si>
    <t xml:space="preserve">27 A 202 </t>
  </si>
  <si>
    <t xml:space="preserve">Coca de 3L </t>
  </si>
  <si>
    <t>Alejandra-Portales7</t>
  </si>
  <si>
    <t>hacienda de los portales n7</t>
  </si>
  <si>
    <t>salchicha fud, queso oaxaca 1/2, tortillinas de 20, refresco peñafiel de 600, cigarro pepino</t>
  </si>
  <si>
    <t>Angeles</t>
  </si>
  <si>
    <t xml:space="preserve">5 tangs, pasta de dientes para niño, 2 paquetes emperador, 1 kg de azucar </t>
  </si>
  <si>
    <t>Victoria</t>
  </si>
  <si>
    <t xml:space="preserve">OXXO </t>
  </si>
  <si>
    <t>Av. Aquiles Cerdan N834</t>
  </si>
  <si>
    <t>2 latones de tecate roja, coca cola 600,</t>
  </si>
  <si>
    <t>Tacos el vecino, Reyes</t>
  </si>
  <si>
    <t xml:space="preserve">3 campechanos,1 de tripa,1 de costilla 1 suadero </t>
  </si>
  <si>
    <t>Yayo</t>
  </si>
  <si>
    <t>Jaula</t>
  </si>
  <si>
    <t>2 victorias y 4 vasos</t>
  </si>
  <si>
    <t xml:space="preserve">Jaula </t>
  </si>
  <si>
    <t xml:space="preserve">maruchan, 8$ cacahuates, runners </t>
  </si>
  <si>
    <t xml:space="preserve">1l de leche deslactosada, 1 paquete de rollo de 4, garaffon de bonafon </t>
  </si>
  <si>
    <t>Kamila</t>
  </si>
  <si>
    <t xml:space="preserve">Edificio 2B </t>
  </si>
  <si>
    <t xml:space="preserve">1 jarrito y rufles </t>
  </si>
  <si>
    <t>America Bolaños</t>
  </si>
  <si>
    <t>44b 504</t>
  </si>
  <si>
    <t>COCA600, TORTILLAS,,QUESO MANCHEGO 1/2,CREMA 1/2</t>
  </si>
  <si>
    <t>claudia</t>
  </si>
  <si>
    <t>papeleria,</t>
  </si>
  <si>
    <t>hacienda claveria 43</t>
  </si>
  <si>
    <t>1  pliego para enmicar, 10 barritas de piña 2 colchones bimbo y sabritas amarillas,</t>
  </si>
  <si>
    <t xml:space="preserve">Irma </t>
  </si>
  <si>
    <t>Edificio 6A</t>
  </si>
  <si>
    <t xml:space="preserve">1/4 de jamon, 1/2 queso oaxaca, 1 lata de chipotles chica, 1 barra de mantequilla </t>
  </si>
  <si>
    <t>Mauricio Bravo</t>
  </si>
  <si>
    <t>Edificio 14 A</t>
  </si>
  <si>
    <t xml:space="preserve">Totopos para chilaquiles, $5 epazote, alpura mediana, 4 bolillos </t>
  </si>
  <si>
    <t xml:space="preserve">Azul </t>
  </si>
  <si>
    <t xml:space="preserve">Messenger </t>
  </si>
  <si>
    <t xml:space="preserve">Tamales </t>
  </si>
  <si>
    <t>Catañeda 58</t>
  </si>
  <si>
    <t xml:space="preserve">2 tamales y 1 atole </t>
  </si>
  <si>
    <t>Edifico 30 A</t>
  </si>
  <si>
    <t xml:space="preserve">2 barras de mantequilla, aceite </t>
  </si>
  <si>
    <t>Oscar</t>
  </si>
  <si>
    <t xml:space="preserve">Farmacia </t>
  </si>
  <si>
    <t xml:space="preserve">27a 202 </t>
  </si>
  <si>
    <t xml:space="preserve">Diclofenaco </t>
  </si>
  <si>
    <t>America-Bolaños</t>
  </si>
  <si>
    <t>Edificio 42 A</t>
  </si>
  <si>
    <t xml:space="preserve">1 kg jitomate, 1 coca de $600, chokis, cigarros benson violet </t>
  </si>
  <si>
    <t>Cristina</t>
  </si>
  <si>
    <t xml:space="preserve">Condesa 80 </t>
  </si>
  <si>
    <t xml:space="preserve">1 KG DE TORTILLAS Y 1/4 PANELA </t>
  </si>
  <si>
    <t xml:space="preserve">2 garrafones bonafont, agua ineral de 2L, manzanita 3L </t>
  </si>
  <si>
    <t xml:space="preserve">INE </t>
  </si>
  <si>
    <t>Ricardo-Martinez</t>
  </si>
  <si>
    <t>17 A</t>
  </si>
  <si>
    <t xml:space="preserve">COCA DE 3L Y BOMBOLLOS </t>
  </si>
  <si>
    <t>KMPE</t>
  </si>
  <si>
    <t>OXXO</t>
  </si>
  <si>
    <t>29 B</t>
  </si>
  <si>
    <t>3 CAJAS DE CIGARROS</t>
  </si>
  <si>
    <t>joaquin</t>
  </si>
  <si>
    <t xml:space="preserve">El triunfo </t>
  </si>
  <si>
    <t xml:space="preserve">Las espuelas </t>
  </si>
  <si>
    <t xml:space="preserve">VIÑA 2 VINO TINTO 3 </t>
  </si>
  <si>
    <t>Pan chino</t>
  </si>
  <si>
    <t xml:space="preserve">Parque via 844 edificio c </t>
  </si>
  <si>
    <t xml:space="preserve">Peñafiel natural y manzanita de 600, leche de almendra, 4 pan chino </t>
  </si>
  <si>
    <t xml:space="preserve">Portales 29 </t>
  </si>
  <si>
    <t xml:space="preserve">$20 de jamon, de queso manchego y de panela, un tubo de galletas </t>
  </si>
  <si>
    <t>irvin</t>
  </si>
  <si>
    <t>14B 203</t>
  </si>
  <si>
    <t xml:space="preserve">2 caguamas, una marucha y 6 vasos </t>
  </si>
  <si>
    <t>Ncia ureña</t>
  </si>
  <si>
    <t>Edificio 14 a 202</t>
  </si>
  <si>
    <t xml:space="preserve">2 SOBRES DE COMIDA PARA PERRO Y 1 COCA DE 400 </t>
  </si>
  <si>
    <t xml:space="preserve">Mauricio Bravo </t>
  </si>
  <si>
    <t xml:space="preserve">14 A </t>
  </si>
  <si>
    <t>$50 de longaniza</t>
  </si>
  <si>
    <t>Jose-Rojas</t>
  </si>
  <si>
    <t>Hacienda San Isidro 890</t>
  </si>
  <si>
    <t xml:space="preserve">2 paquetes de galleta oreo, 1 coca de 1.75, 1 bolsa de sabritas </t>
  </si>
  <si>
    <t>Edificio 27 A  depto 202</t>
  </si>
  <si>
    <t>1 bolsa de maiz para pozole, coA DE 3 L Y PAQUETE DE TOSTADA</t>
  </si>
  <si>
    <t>Arely</t>
  </si>
  <si>
    <t xml:space="preserve">Edificio 13 b </t>
  </si>
  <si>
    <t>2 Kawas victoria y 1 boing L</t>
  </si>
  <si>
    <t>Perla</t>
  </si>
  <si>
    <t>46 b 501</t>
  </si>
  <si>
    <t xml:space="preserve">PAN  GRITAR SEÑORA ALMA </t>
  </si>
  <si>
    <t>Hacienda Portales 7</t>
  </si>
  <si>
    <t>2 Victorias cag.,1 Cigarro Pepino, 1 Sabr. Originales</t>
  </si>
  <si>
    <t>OXXO0</t>
  </si>
  <si>
    <t>Av parque via 4</t>
  </si>
  <si>
    <t>Bacardi Mango, 4 modelo espe</t>
  </si>
  <si>
    <t>Panditas, Cag. Corona, 300grs de jamon, 1 jarritos,</t>
  </si>
  <si>
    <t>Bacardi Mango, Chetos torcidos grandes, Paketaxo</t>
  </si>
  <si>
    <t>Monica</t>
  </si>
  <si>
    <t xml:space="preserve">Edif 23 B   </t>
  </si>
  <si>
    <t>1 Cigarros Marlboro</t>
  </si>
  <si>
    <t>Cliente-17</t>
  </si>
  <si>
    <t>Reyes y anto Mario</t>
  </si>
  <si>
    <t>9b 501</t>
  </si>
  <si>
    <t>1 lata de frijoles refritos bayos 1 Pan tostado del normal 1 litro de leche deslactosada alpura 1 frasco de nescafe chiquito 1 torta de tamal de mole 1 atole chico</t>
  </si>
  <si>
    <t>Laara</t>
  </si>
  <si>
    <t>9b101</t>
  </si>
  <si>
    <t>1 cigarros shots de 24pzas 1/2 queso oaxaca 1/4 jamon 2 yogurt con cereal (de esos que vienen juntos pero separados) 2 lt santa clara entera 1/2 kg huevo, 8 coccas chicas y 2 galletas principe</t>
  </si>
  <si>
    <t>MIke, OXXO</t>
  </si>
  <si>
    <t>Ester</t>
  </si>
  <si>
    <t xml:space="preserve">Carnicerìa angel </t>
  </si>
  <si>
    <t>ac del rosario n161</t>
  </si>
  <si>
    <t>1 k molida bien limpiecita, recauderia 1 champiñones</t>
  </si>
  <si>
    <t xml:space="preserve">5 cocas de 500 ml de vidrio y 1kg tortillas </t>
  </si>
  <si>
    <t>unos malboro de guayaba de la tienda de reyes quiero un una coca de 3 retornable un sidral de 3 litros 4 cocas de lata pero Zero o sin azúcar por fa y 1 Kg de tortillas</t>
  </si>
  <si>
    <t xml:space="preserve">ES 147 MAS </t>
  </si>
  <si>
    <t xml:space="preserve">$50 queso oaxaca, 1/4 liòn, 2 latas de cerveza </t>
  </si>
  <si>
    <t>Hector</t>
  </si>
  <si>
    <t>tacos betos,Reyes, pozoleria</t>
  </si>
  <si>
    <t>Edificio 2 B 201</t>
  </si>
  <si>
    <t xml:space="preserve">17 lengua y 12 pastor y 2 pozoles grandes 1 coca retornable, delvalle de 3l, marlboro rojos </t>
  </si>
  <si>
    <t>Ana-maria</t>
  </si>
  <si>
    <t xml:space="preserve">El vecino </t>
  </si>
  <si>
    <t>13-a 104</t>
  </si>
  <si>
    <t xml:space="preserve">10 de cabeza </t>
  </si>
  <si>
    <t>Edgar</t>
  </si>
  <si>
    <t>Tacos parque t</t>
  </si>
  <si>
    <t>papeleria jose</t>
  </si>
  <si>
    <t xml:space="preserve">5 tacos parque </t>
  </si>
  <si>
    <t>14A-104</t>
  </si>
  <si>
    <t>coca 600,papas hot, palomitas</t>
  </si>
  <si>
    <t>Xtrem</t>
  </si>
  <si>
    <t>CRONCH</t>
  </si>
  <si>
    <t>14-4 204</t>
  </si>
  <si>
    <t xml:space="preserve">30 ALAS </t>
  </si>
  <si>
    <t>Yair</t>
  </si>
  <si>
    <t>zona c</t>
  </si>
  <si>
    <t>2 caguamas</t>
  </si>
  <si>
    <t>1 cajetillla e cigarros</t>
  </si>
  <si>
    <t xml:space="preserve">Melisa </t>
  </si>
  <si>
    <t xml:space="preserve">Hacienda narvarte 6b </t>
  </si>
  <si>
    <t>40 queso y 37 jamon</t>
  </si>
  <si>
    <t>1 caguama</t>
  </si>
  <si>
    <t>zona cuervo</t>
  </si>
  <si>
    <t>papeleria,Reyes</t>
  </si>
  <si>
    <t>Cliente-11</t>
  </si>
  <si>
    <t>Portales 7</t>
  </si>
  <si>
    <t>Kaguasaki 1</t>
  </si>
  <si>
    <t xml:space="preserve">Coca retornable </t>
  </si>
  <si>
    <t>Amelia</t>
  </si>
  <si>
    <t>Edificio 8 b</t>
  </si>
  <si>
    <t xml:space="preserve">1/4 queso alpura, queso doblle crema </t>
  </si>
  <si>
    <t xml:space="preserve">Eliseo </t>
  </si>
  <si>
    <t xml:space="preserve">Aquiles serdan 844 C102 </t>
  </si>
  <si>
    <t xml:space="preserve">5 cocas de vidrio, 3 modelos especial de 1 L Y 3 budin  mantequilla chica </t>
  </si>
  <si>
    <t xml:space="preserve">Hacienda de los portaes 29 </t>
  </si>
  <si>
    <t xml:space="preserve">40 de jamon, 1/4 de queso manchego, 1 pan bimbo grande </t>
  </si>
  <si>
    <t>14 a</t>
  </si>
  <si>
    <t xml:space="preserve">1 bolsa de harina 2l de leche, 1/2 croquetas </t>
  </si>
  <si>
    <t xml:space="preserve">3 KAWAS </t>
  </si>
  <si>
    <t xml:space="preserve">Edgar </t>
  </si>
  <si>
    <t xml:space="preserve">Tortas </t>
  </si>
  <si>
    <t xml:space="preserve">Papeleria edgar </t>
  </si>
  <si>
    <t xml:space="preserve">2 Tortas y una de 600 ml </t>
  </si>
  <si>
    <t xml:space="preserve">Judith </t>
  </si>
  <si>
    <t xml:space="preserve">Edificio 30 A </t>
  </si>
  <si>
    <t xml:space="preserve">2 kg de pierna pollo, 1 bolsa de arroz, 1 pechuga entera sin partir, una crema lala de 1/2, 1/2 queso oaxaca, 1/4 queso canasto, 1/4 queso rallado, 1 caja marlboro  </t>
  </si>
  <si>
    <t xml:space="preserve">2 Cremas alpura de 1/2, 2 quesos philadelphia </t>
  </si>
  <si>
    <t>Mauricio-Bravo</t>
  </si>
  <si>
    <t xml:space="preserve">3 paletas magnum de chocolate y 1 paleta payaso </t>
  </si>
  <si>
    <t xml:space="preserve">Carniceria </t>
  </si>
  <si>
    <t>Edificio 34 B</t>
  </si>
  <si>
    <t xml:space="preserve">1 kg de costilla </t>
  </si>
  <si>
    <t xml:space="preserve">$100 queso manchego, 1 coca de 3L </t>
  </si>
  <si>
    <t xml:space="preserve"> Mauricio-Bravo</t>
  </si>
  <si>
    <t xml:space="preserve">Panaderìa </t>
  </si>
  <si>
    <t xml:space="preserve">10 bolillos </t>
  </si>
  <si>
    <t xml:space="preserve">Palmarr alaska </t>
  </si>
  <si>
    <t>Teresa</t>
  </si>
  <si>
    <t xml:space="preserve">1 kd torillas y coca de 3l </t>
  </si>
  <si>
    <t>aqua bonafont</t>
  </si>
  <si>
    <t>33b 101</t>
  </si>
  <si>
    <t xml:space="preserve">garrafon purificdora </t>
  </si>
  <si>
    <t>44 A 504</t>
  </si>
  <si>
    <t>Cigarros benson, 3 cocas de 600,2 ltros de leche santa clara deslac, pan bimbo grande,chokis, chips,pawered grande</t>
  </si>
  <si>
    <t>Elvia</t>
  </si>
  <si>
    <t>hacienda olivar del conde n33</t>
  </si>
  <si>
    <t>50 jamon pierna, medio kilo de huvo,</t>
  </si>
  <si>
    <t xml:space="preserve">Alicia </t>
  </si>
  <si>
    <t>AGUA AQUA</t>
  </si>
  <si>
    <t>31B 303</t>
  </si>
  <si>
    <t xml:space="preserve">2 GARRAFONES </t>
  </si>
  <si>
    <t>Irma-Gutierez</t>
  </si>
  <si>
    <t xml:space="preserve">tamales </t>
  </si>
  <si>
    <t>hacienda narvarte 160</t>
  </si>
  <si>
    <t xml:space="preserve">1mole,1 verde, atole chico </t>
  </si>
  <si>
    <t>Elia-Aguilar</t>
  </si>
  <si>
    <t xml:space="preserve">Abarrotes judith </t>
  </si>
  <si>
    <t>Edificio 34 b</t>
  </si>
  <si>
    <t xml:space="preserve">1 pechuga  y  1 kg de huevo, </t>
  </si>
  <si>
    <t xml:space="preserve">1 crema chica lala, 2 garrafones, medio k molida, 4 bisteces </t>
  </si>
  <si>
    <t>Oliva del conde 43</t>
  </si>
  <si>
    <t xml:space="preserve">1/4 jamon, 4 rebanadas queso manchego, 1kg tortillas, pan bimbo integral, 2 chokis, 2 doritos, 1kg huevo </t>
  </si>
  <si>
    <t xml:space="preserve">eDIFICIO 17 a </t>
  </si>
  <si>
    <t>1 six modelo, 1 coca de 2.5, 1 rancheritos, 1 flan art</t>
  </si>
  <si>
    <t>tortilleria OXXO</t>
  </si>
  <si>
    <t xml:space="preserve">1/2 tortillas, arroz </t>
  </si>
  <si>
    <t>Maria-luisa</t>
  </si>
  <si>
    <t>14 a 204</t>
  </si>
  <si>
    <t xml:space="preserve">2k totillas, 30 de queso fresco, y crema de 1/20, 2 garrafones </t>
  </si>
  <si>
    <t>Sandra</t>
  </si>
  <si>
    <t xml:space="preserve">14b 203 </t>
  </si>
  <si>
    <t>1 kilo de arroz, 1// de lecge chocolate, magdalenas bimbo,</t>
  </si>
  <si>
    <t>44A 504</t>
  </si>
  <si>
    <t>1 kilode huvos, 2 barras de mantequilla, bote de vainalla, 2 cocas de 600, 1 sabritas, 1 chips</t>
  </si>
  <si>
    <t>Francisco</t>
  </si>
  <si>
    <t>9a 104</t>
  </si>
  <si>
    <t>queso oxa 1/4</t>
  </si>
  <si>
    <t>Julio-Servantes</t>
  </si>
  <si>
    <t xml:space="preserve">Angel, OXXO </t>
  </si>
  <si>
    <t xml:space="preserve">Hacienda castañeda 54 </t>
  </si>
  <si>
    <t xml:space="preserve">1 VODKA ABSOLUT, fILETE 3, jUGO CITRICOS DEL VALLE FRUT, </t>
  </si>
  <si>
    <t xml:space="preserve">4 cocas lata zero, coca 200 ml, coca 3 l </t>
  </si>
  <si>
    <t>Espinoza</t>
  </si>
  <si>
    <t xml:space="preserve">Recauderìa </t>
  </si>
  <si>
    <t xml:space="preserve">Edificio NUMERO 18 </t>
  </si>
  <si>
    <t xml:space="preserve">Albondigas y espagueti </t>
  </si>
  <si>
    <t xml:space="preserve">2 cremas medio alpura, 1/4 canasto, coca 3 l, 1.5 tortillas </t>
  </si>
  <si>
    <t xml:space="preserve">Señora </t>
  </si>
  <si>
    <t xml:space="preserve">Reeyes mike </t>
  </si>
  <si>
    <t>Edificio 17 a</t>
  </si>
  <si>
    <t xml:space="preserve">4 Piezas de pollo </t>
  </si>
  <si>
    <t>Angi</t>
  </si>
  <si>
    <t>30 A</t>
  </si>
  <si>
    <t xml:space="preserve">Pan Bimbo Grande, 1 manzana y 2 plàtanos </t>
  </si>
  <si>
    <t>14 a 202</t>
  </si>
  <si>
    <t>2 mineral 1l 2 de l, 2 cocas 1,7 2 sobres de pedigri adulto reyes/ irma 1 mineral de 2l y 1 de 1l</t>
  </si>
  <si>
    <t>14 a 402</t>
  </si>
  <si>
    <t>PALL MALL DE 20 ALASKA</t>
  </si>
  <si>
    <t>Dias</t>
  </si>
  <si>
    <t>edgar</t>
  </si>
  <si>
    <t>5b 103</t>
  </si>
  <si>
    <t xml:space="preserve">10 fichas bibliograficas rayadas, 2 mapas mexicana, y eropa  </t>
  </si>
  <si>
    <t>Devil</t>
  </si>
  <si>
    <t>6a 504</t>
  </si>
  <si>
    <t xml:space="preserve">1l de leche deslactosada,cocnchas bimbo, 3 cigarro, 1 rastrillo </t>
  </si>
  <si>
    <t>Biyik</t>
  </si>
  <si>
    <t>cuervo</t>
  </si>
  <si>
    <t>2 nwo mix</t>
  </si>
  <si>
    <t>Emelia</t>
  </si>
  <si>
    <t xml:space="preserve">Antojitos mario </t>
  </si>
  <si>
    <t xml:space="preserve">Edificio 33 B </t>
  </si>
  <si>
    <t xml:space="preserve">2 gorditas de salsa </t>
  </si>
  <si>
    <t xml:space="preserve">1-1/2 pierna con muslo, 1 chayote, 2 papas, 2 zanahorias, 2 calabazas  $2 de epasote </t>
  </si>
  <si>
    <t>Ricardo</t>
  </si>
  <si>
    <t xml:space="preserve">Tienda Irma </t>
  </si>
  <si>
    <t xml:space="preserve">17 a </t>
  </si>
  <si>
    <t xml:space="preserve">Six frio, coca 2.5 </t>
  </si>
  <si>
    <t xml:space="preserve">Recauderia </t>
  </si>
  <si>
    <t>1 PECGUGA PARTIDA SIN PIEL Y SIN HUESO, 1 K CEBOLLA Y 1 LATA CHILE CHIPOTLE</t>
  </si>
  <si>
    <t>Margarita</t>
  </si>
  <si>
    <t xml:space="preserve">15 A 302 </t>
  </si>
  <si>
    <t xml:space="preserve">Coca de 3L, Manzanita frio, chile rajas mediana </t>
  </si>
  <si>
    <t>4 Cocas de lata zero, 1 Coca pequeña de 200 ml, 1 zensao de 600 ml, sabritas grandes amarillas</t>
  </si>
  <si>
    <t>Brawlio</t>
  </si>
  <si>
    <t>2 paquetes de tostadas, 1/2 queso fresco, 1 coca de 3 l</t>
  </si>
  <si>
    <t xml:space="preserve">Hacienda de los portales 29 </t>
  </si>
  <si>
    <t xml:space="preserve">1 Coca de 1 L, 2 cigarros de pepino, 1 bolsa palomitas 1 cacahuates  y 1 galon de 10 l agua </t>
  </si>
  <si>
    <t>Ruth</t>
  </si>
  <si>
    <t xml:space="preserve">Antojitos anita </t>
  </si>
  <si>
    <t xml:space="preserve">Hacienda de santiago 76 </t>
  </si>
  <si>
    <t xml:space="preserve">Marlboro 100 </t>
  </si>
  <si>
    <t>Guadalupe</t>
  </si>
  <si>
    <t xml:space="preserve">hacuenda </t>
  </si>
  <si>
    <t xml:space="preserve">5 bisquets, 2 bolillos, 2 tacos de piña 1 cubiletye y concha </t>
  </si>
  <si>
    <t xml:space="preserve">Liconsa </t>
  </si>
  <si>
    <t>edf 33a 304</t>
  </si>
  <si>
    <t xml:space="preserve">2 golsas de liconsa </t>
  </si>
  <si>
    <t>Irma</t>
  </si>
  <si>
    <t>Hacienda narvarte 160</t>
  </si>
  <si>
    <t xml:space="preserve">2 golsas de liconsa , 1 kilo de platanos </t>
  </si>
  <si>
    <t xml:space="preserve">Irma y eqalay </t>
  </si>
  <si>
    <t>garrafon y 1 k de limon</t>
  </si>
  <si>
    <t>recarga bbva nosotros</t>
  </si>
  <si>
    <t>recarga 30</t>
  </si>
  <si>
    <t>Andre-Valeriano</t>
  </si>
  <si>
    <t>23 a</t>
  </si>
  <si>
    <t>2 modelos especiial, 1 coca 600, 1 sabritas,1 rancheritos</t>
  </si>
  <si>
    <t>Jonathan</t>
  </si>
  <si>
    <t>15 b 503</t>
  </si>
  <si>
    <t>3 cocas reto, 1 tostadas,charras 1 crem de 1/2</t>
  </si>
  <si>
    <t>Judith</t>
  </si>
  <si>
    <t xml:space="preserve">Irma  </t>
  </si>
  <si>
    <t>28 a 404</t>
  </si>
  <si>
    <t xml:space="preserve">1,30 cocas 5  cocas chiquitas  </t>
  </si>
  <si>
    <t>Azahalea</t>
  </si>
  <si>
    <t xml:space="preserve">OXXO  y Reyes </t>
  </si>
  <si>
    <t xml:space="preserve">Hacienda castañeda 58 </t>
  </si>
  <si>
    <t>Dos garrafones bonafont, 1 agua mineral de 2 l, tarjeta de xbox de $300</t>
  </si>
  <si>
    <t xml:space="preserve">Zona cuervo </t>
  </si>
  <si>
    <t>4 CAWASAKI</t>
  </si>
  <si>
    <t xml:space="preserve">4 Kawasakis </t>
  </si>
  <si>
    <t xml:space="preserve">44 A </t>
  </si>
  <si>
    <t>Una crema de medio alpura, 1 kg de huevos, 2 l de leche deslactosada  y 2 cocas de 600ml</t>
  </si>
  <si>
    <t xml:space="preserve">Reeyes </t>
  </si>
  <si>
    <t>3 kawas</t>
  </si>
  <si>
    <t xml:space="preserve">Hacienda de sotelo 13 A EDIFICIO 14 B depto 3203 </t>
  </si>
  <si>
    <t xml:space="preserve">$30 De oaxaca, tortilla mais1 k, sabritas de limon, takis fuego, fritos de choriso, saritas de crema y especies, jugo de arandano, vitaloe, sobre de sopa instantanea de munision </t>
  </si>
  <si>
    <t xml:space="preserve">Narvarte 161 edif 28 a </t>
  </si>
  <si>
    <t>Chips moradas, chetos naranjas, saritas amarilas, taquis morados, palomitas de queso, 2 cigarros sueltos, chetos azules,40 de jamon</t>
  </si>
  <si>
    <t xml:space="preserve">4 caguamas </t>
  </si>
  <si>
    <t xml:space="preserve">Reyes  y carniceria </t>
  </si>
  <si>
    <t>6b</t>
  </si>
  <si>
    <t>1/2 de costilla,1/2 de chorizo, 1 sopesitos y 1/4 de queso rayado</t>
  </si>
  <si>
    <t>Claudia</t>
  </si>
  <si>
    <t>24b 401</t>
  </si>
  <si>
    <t xml:space="preserve">4 pañales etapa 6, 1 garrafon de 10, 1 kilo de huvo </t>
  </si>
  <si>
    <t>tacos beto</t>
  </si>
  <si>
    <t xml:space="preserve">12 de lengua 3 de tripa, 2 campechanos, 3 suadero, 1 de maciza 4 de pastor </t>
  </si>
  <si>
    <t>Hacienda San Isidro 89</t>
  </si>
  <si>
    <t>1 coca de 3l, 3 papas sabritas.</t>
  </si>
  <si>
    <t xml:space="preserve">Pan chino y Don dany </t>
  </si>
  <si>
    <t>Aquiles serdan 844 C 102</t>
  </si>
  <si>
    <t xml:space="preserve">1 chouse, 1 concha vainilla, 2 tehuacane de 600 ml, 6 venado, 6 dieteticos y 4 de suadero </t>
  </si>
  <si>
    <t xml:space="preserve">2 cocas de lata, unos panquecitos de chocolate, 1 huevo kinder, pall mall alaska, mantecadas, 1 panque marmol </t>
  </si>
  <si>
    <t xml:space="preserve">Reyes  </t>
  </si>
  <si>
    <t xml:space="preserve">Edificio 9 b </t>
  </si>
  <si>
    <t xml:space="preserve">10 cocas de 250 ml, 1 coca de 1.700 ml, 2 boing de 1L , sidral </t>
  </si>
  <si>
    <t>Joaquin</t>
  </si>
  <si>
    <t xml:space="preserve">4 viñas </t>
  </si>
  <si>
    <t>2 cahuamas ç</t>
  </si>
  <si>
    <t>Alonso</t>
  </si>
  <si>
    <t>4 tehuacanes 2l</t>
  </si>
  <si>
    <t>Antojitos Mario</t>
  </si>
  <si>
    <t>Castañeda 58</t>
  </si>
  <si>
    <t>Tamal verde y un atole</t>
  </si>
  <si>
    <t>1/2 JAMON, 1/4 QUESO, 1 BIMBO GRANDE Y 1/"2 MEDIO</t>
  </si>
  <si>
    <t>Alejandra-20a</t>
  </si>
  <si>
    <t xml:space="preserve">20A </t>
  </si>
  <si>
    <t xml:space="preserve">3 paquetes de magdalenas </t>
  </si>
  <si>
    <t>Irma y polleria philgrims</t>
  </si>
  <si>
    <t>33b 103</t>
  </si>
  <si>
    <t>Una pechuga de pollo 4 tomates 1k de tomate 1 sopa de fideo, 5 de cilantro</t>
  </si>
  <si>
    <t>olivar 33</t>
  </si>
  <si>
    <t>doritos, sabritas, cocacola 600, sensao 600</t>
  </si>
  <si>
    <t>14a 402</t>
  </si>
  <si>
    <t>3 cocacolas light</t>
  </si>
  <si>
    <t>?</t>
  </si>
  <si>
    <t>pedidito</t>
  </si>
  <si>
    <t>1 pepsi y 1 cigarro</t>
  </si>
  <si>
    <t>pan chino, tortilleria,nieves</t>
  </si>
  <si>
    <t>aquiles 344 c 102</t>
  </si>
  <si>
    <t>3 budines, 1k tortillas y 2 nieves</t>
  </si>
  <si>
    <t>6B 201</t>
  </si>
  <si>
    <t>1k arroz y queso philadelfia</t>
  </si>
  <si>
    <t>Alejandra-33a</t>
  </si>
  <si>
    <t>33a 402</t>
  </si>
  <si>
    <t>3 de 10 l bonafot</t>
  </si>
  <si>
    <t xml:space="preserve">3 paquetes de pavo salchichas y 2  medias noches </t>
  </si>
  <si>
    <t>Eli</t>
  </si>
  <si>
    <t>34b 103</t>
  </si>
  <si>
    <t xml:space="preserve">3 cagumas. Sabritas moradas, </t>
  </si>
  <si>
    <t>Moises</t>
  </si>
  <si>
    <t>jaula</t>
  </si>
  <si>
    <t>pan chico, dorios, 25 de jamon</t>
  </si>
  <si>
    <t>Lupita</t>
  </si>
  <si>
    <t xml:space="preserve">Conasupo </t>
  </si>
  <si>
    <t>Narvarte 160</t>
  </si>
  <si>
    <t xml:space="preserve">4 Bolsas de leche </t>
  </si>
  <si>
    <t>Recauderia y cocina</t>
  </si>
  <si>
    <t xml:space="preserve">Hacienda de narvarte </t>
  </si>
  <si>
    <t xml:space="preserve">3 ordenes </t>
  </si>
  <si>
    <t>Javier</t>
  </si>
  <si>
    <t>eqaly</t>
  </si>
  <si>
    <t>32b 101</t>
  </si>
  <si>
    <t xml:space="preserve">2 Garrafones </t>
  </si>
  <si>
    <t xml:space="preserve">34 B 103 </t>
  </si>
  <si>
    <t xml:space="preserve">4 piernaS con muslo con todo y piel, 2 alas completa, 1 rabadilla con carnita, media pechuga a la mitad </t>
  </si>
  <si>
    <t xml:space="preserve">24 B depto 401 </t>
  </si>
  <si>
    <t>1 garrafon de 10L, coca vidrio, sangria de 600 o squirt, 1 kilo de tortillas</t>
  </si>
  <si>
    <t xml:space="preserve">Tortilleria </t>
  </si>
  <si>
    <t>Edificio 6 A</t>
  </si>
  <si>
    <t xml:space="preserve">Medio de tortillas, una orden de arroz y una orden de frijoles </t>
  </si>
  <si>
    <t xml:space="preserve">Polleria pegada a la farmacia </t>
  </si>
  <si>
    <t xml:space="preserve">Hacienda de narvarte 160 prados </t>
  </si>
  <si>
    <t xml:space="preserve">1 pehuga partida en 4 sin piel, es pa cocer </t>
  </si>
  <si>
    <t>Tacos-vecino</t>
  </si>
  <si>
    <t>equaly</t>
  </si>
  <si>
    <t>taqueria</t>
  </si>
  <si>
    <t xml:space="preserve">1 garrafon  </t>
  </si>
  <si>
    <t>Elvia Vazuquez</t>
  </si>
  <si>
    <t xml:space="preserve">19b </t>
  </si>
  <si>
    <t xml:space="preserve">1/4 de queso 1/4 de jamon y pan grande </t>
  </si>
  <si>
    <t>Maria</t>
  </si>
  <si>
    <t>14a 204</t>
  </si>
  <si>
    <t xml:space="preserve">2 kilos de tortillas </t>
  </si>
  <si>
    <t>16b 403</t>
  </si>
  <si>
    <t>8 refrescos y un paquete de servilletas</t>
  </si>
  <si>
    <t>Gabriela</t>
  </si>
  <si>
    <t>Panaderia OXXO 16  /  Irma 60 / Reyes 100</t>
  </si>
  <si>
    <t>"6 bolillos,- "1/4 oaxaca, frijoles vallos refritos-, 1/4 jamon, pepsi 3l, chokis rojas, chetos flamen hot</t>
  </si>
  <si>
    <t>Irvin</t>
  </si>
  <si>
    <t>14 b 302</t>
  </si>
  <si>
    <t xml:space="preserve">2 rollos de papel </t>
  </si>
  <si>
    <t>pan chino $37/ Reyes $17</t>
  </si>
  <si>
    <t>aquiles 844 c 102</t>
  </si>
  <si>
    <t>4 bolillos 1 choux 2 budin y unas chips fuego</t>
  </si>
  <si>
    <t>Esme</t>
  </si>
  <si>
    <t>19 b 403</t>
  </si>
  <si>
    <t>1/2 de oaxaca 1/4 de huevo 15 pesos de jamon, runers y juego del valle</t>
  </si>
  <si>
    <t xml:space="preserve">$20 DE LIMON </t>
  </si>
  <si>
    <t xml:space="preserve">14 A depto 202 </t>
  </si>
  <si>
    <t xml:space="preserve">1 pechuga mediana con piel, medio k de tortillas,$20 queso blanco </t>
  </si>
  <si>
    <t>Olivar del conde 43</t>
  </si>
  <si>
    <t xml:space="preserve">1/4 jamon, 5 rebanadas manchego, 1 kg huevo, 2 doritos rojos, 2 fritos </t>
  </si>
  <si>
    <t xml:space="preserve">2 garrafones bonafont </t>
  </si>
  <si>
    <t>Reyes $207/ Irma $30</t>
  </si>
  <si>
    <t>Tacos el vecino</t>
  </si>
  <si>
    <t xml:space="preserve">15 refrescos, un encendedor / 30 de cilantro </t>
  </si>
  <si>
    <t xml:space="preserve">farmacia </t>
  </si>
  <si>
    <t>hacienda varvarte 160</t>
  </si>
  <si>
    <t>losartan tabletas de 50 ml. carvamazetina 200 ml tabletas, tamloditino 5ml tabletas</t>
  </si>
  <si>
    <t xml:space="preserve">America Bolaños </t>
  </si>
  <si>
    <t xml:space="preserve">1 hall de miel, 6 cocas de 600, chokis, chips y sabritas </t>
  </si>
  <si>
    <t>Ahuatz</t>
  </si>
  <si>
    <t xml:space="preserve">jaula </t>
  </si>
  <si>
    <t>4 now mix</t>
  </si>
  <si>
    <t>Kmpe</t>
  </si>
  <si>
    <t xml:space="preserve">san ignacio y castañeda </t>
  </si>
  <si>
    <t xml:space="preserve">Pepto 4 pastillas </t>
  </si>
  <si>
    <t>garrafonde 10l, 1 coca de 600, 1 bolsa de jabon, 1 paquete de canelitas, cigarro de pepino</t>
  </si>
  <si>
    <t>edi 6a 504</t>
  </si>
  <si>
    <t xml:space="preserve">1 de leche deslactosada, bimbuñuos, cochas tia rosa, 1 coca de 600, garrafon bonafont, </t>
  </si>
  <si>
    <t xml:space="preserve">Bachoco y recaudería </t>
  </si>
  <si>
    <t xml:space="preserve">1 Pechuga, 2 budines, 2 choux, 4 bolillos, unas zanahorias, unas chips fuego </t>
  </si>
  <si>
    <t>Johana-19b</t>
  </si>
  <si>
    <t xml:space="preserve"> Edificio 19 B </t>
  </si>
  <si>
    <t xml:space="preserve">1 kg de jitomate y 1/4 de chle cuaresmeño </t>
  </si>
  <si>
    <t xml:space="preserve">Edificio 24 B </t>
  </si>
  <si>
    <t xml:space="preserve">6 pañales etapa 6 </t>
  </si>
  <si>
    <t>Local-Uñas</t>
  </si>
  <si>
    <t>Retes</t>
  </si>
  <si>
    <t>Rancho san ignaco 74</t>
  </si>
  <si>
    <t xml:space="preserve">2 cocas pequeñas, 1 sabritas </t>
  </si>
  <si>
    <t xml:space="preserve">27 A </t>
  </si>
  <si>
    <t xml:space="preserve">1KG Tortillas, 1 coca de 3L </t>
  </si>
  <si>
    <t>Dani</t>
  </si>
  <si>
    <t xml:space="preserve">2 kg de tortillas, 2 tang de limon, 1/2 queso oaxaca </t>
  </si>
  <si>
    <t>Emma</t>
  </si>
  <si>
    <t xml:space="preserve">Hacienda varvarte, Conjunto tampico </t>
  </si>
  <si>
    <t xml:space="preserve">Jabond e trastes 1/2 1/4 jamon, 20 de oaxaca </t>
  </si>
  <si>
    <t>Unos marlboro azules 14 con una sola capsula y una coca de 600 y 2 tang de horchata y una leche clavel</t>
  </si>
  <si>
    <t>tacos el vecino</t>
  </si>
  <si>
    <t>10 refrescos 600 un paqt servilleta</t>
  </si>
  <si>
    <t>papeleria</t>
  </si>
  <si>
    <t xml:space="preserve">Un pliego de cartulina blanco, </t>
  </si>
  <si>
    <t>29b 103</t>
  </si>
  <si>
    <t xml:space="preserve">wonder blanco, y panque de pasas </t>
  </si>
  <si>
    <t>3 latas de atun grande y 2 latas de elotes</t>
  </si>
  <si>
    <t>Norma</t>
  </si>
  <si>
    <t xml:space="preserve">Polleria bachoco </t>
  </si>
  <si>
    <t>14 A depto 102</t>
  </si>
  <si>
    <t xml:space="preserve">1 pechuga partida en 2 sin piel, crema alpura de medio, 7 bolillos </t>
  </si>
  <si>
    <t>Edificio 7 a</t>
  </si>
  <si>
    <t xml:space="preserve">6 papas, 1/2 de limon, 2 bonafont de 1.5 de limon, 2 Levite de piña, runners, rufles verdes, mantecadas tia rosa, doraditas de nuez, 1/2 de jamon de pierna en rebanadas delgas </t>
  </si>
  <si>
    <t>Olga</t>
  </si>
  <si>
    <t xml:space="preserve">Tienda mamitas rikas </t>
  </si>
  <si>
    <t xml:space="preserve">12 B </t>
  </si>
  <si>
    <t>50 de queso oaxaca de la tienda  peque´ña mamitas rikas , 1.5 de masa, 1 aguacate, 2 takis verdes</t>
  </si>
  <si>
    <t>34b-503</t>
  </si>
  <si>
    <t xml:space="preserve">Pedidito </t>
  </si>
  <si>
    <t>34b 503</t>
  </si>
  <si>
    <t>1 garr</t>
  </si>
  <si>
    <t xml:space="preserve">Tortillería </t>
  </si>
  <si>
    <t xml:space="preserve">1 bolsa de totopos </t>
  </si>
  <si>
    <t xml:space="preserve">1 kawama </t>
  </si>
  <si>
    <t>5 caguamas 3 cigarros</t>
  </si>
  <si>
    <t>Carla</t>
  </si>
  <si>
    <t>ciggaros sandia</t>
  </si>
  <si>
    <t>volt</t>
  </si>
  <si>
    <t>1 caguma, chester 25</t>
  </si>
  <si>
    <t>4 caguamas</t>
  </si>
  <si>
    <t xml:space="preserve">tacos el vecino </t>
  </si>
  <si>
    <t xml:space="preserve">10 de cilantro y 6 cocas de 500 ml </t>
  </si>
  <si>
    <t>2b 201</t>
  </si>
  <si>
    <t>1 bodka, 6 latas de agua tonica, 6 vasos, 1 hielo, 4 jugos</t>
  </si>
  <si>
    <t>3 caguamas 1 cigarros camel</t>
  </si>
  <si>
    <t xml:space="preserve">58 castañeda </t>
  </si>
  <si>
    <t>10 laminas de mosquitos, 1 jalapeño grandes, 2 bolsas de panditas,1 mundet de 3l1 mineral de 2l</t>
  </si>
  <si>
    <t>judith y tortilleria</t>
  </si>
  <si>
    <t>olivar del conde 33</t>
  </si>
  <si>
    <t>1kde tortilla, 14 de panela y 4 bolillos</t>
  </si>
  <si>
    <t>Mario</t>
  </si>
  <si>
    <t xml:space="preserve">14 A depto 201 </t>
  </si>
  <si>
    <t>1 KAWA corona, 1 Coca de litro, sobres para perro 2</t>
  </si>
  <si>
    <t>Alejandra-7a</t>
  </si>
  <si>
    <t>Hamburguesas</t>
  </si>
  <si>
    <t xml:space="preserve">6 doble queso, 2 con pura catsup y 4 con todo, 1 doble queso con piña con todo, 1 mundet de 3L </t>
  </si>
  <si>
    <t xml:space="preserve">1 six de victoria, unas sabritas adobadas grandes, dos gansitos , un agua mineral d elitro </t>
  </si>
  <si>
    <t xml:space="preserve">Portales 7 </t>
  </si>
  <si>
    <t xml:space="preserve">1 garrafon de agua e pura, triki trakets, habas con chile </t>
  </si>
  <si>
    <t xml:space="preserve">Tacos el vecino </t>
  </si>
  <si>
    <t>20 de cilantro, 1 volt de mora, 6 pepsi de varios sabores, paquete de servilletas, 6 cocas de vidrio</t>
  </si>
  <si>
    <t>Fernando</t>
  </si>
  <si>
    <t>Pozoles</t>
  </si>
  <si>
    <t xml:space="preserve">Edificio 16 A DEPTO 102 </t>
  </si>
  <si>
    <t>2 Pozoles grandes de pollo,  1 coca desechable de 1/4</t>
  </si>
  <si>
    <t xml:space="preserve">Hielos, dos peñafiel, 1 kg de limon, un bacardí blanco, sabritas de limon, chips jalapeño grandes, panditas, chips moradas grandes, 1 sprite de 600,carlos 5 </t>
  </si>
  <si>
    <t xml:space="preserve">2 kg de cebollla y 8 cocas de 600 ml, </t>
  </si>
  <si>
    <t>Martina</t>
  </si>
  <si>
    <t xml:space="preserve">Carnicería angel </t>
  </si>
  <si>
    <t xml:space="preserve">Edificio 9 A depto 404 </t>
  </si>
  <si>
    <t xml:space="preserve">Medio  de carne molida, $50 de tocino </t>
  </si>
  <si>
    <t>Supercito</t>
  </si>
  <si>
    <t>Hacienda de santiago 76</t>
  </si>
  <si>
    <t xml:space="preserve">3 gerber de etapa de 1 año, 3 de frutas, 5 coca de 2.5 sin azucar </t>
  </si>
  <si>
    <t>Alejandra-844</t>
  </si>
  <si>
    <t xml:space="preserve">Leche evaporada y 1kg de huevo </t>
  </si>
  <si>
    <t>27 A</t>
  </si>
  <si>
    <t xml:space="preserve">1 kg y 1 coca 3l </t>
  </si>
  <si>
    <t>Esmeralda</t>
  </si>
  <si>
    <t>dana</t>
  </si>
  <si>
    <t>san isidro 89</t>
  </si>
  <si>
    <t>1 oreo, 2 sabritas,</t>
  </si>
  <si>
    <t xml:space="preserve">hamburgesas </t>
  </si>
  <si>
    <t xml:space="preserve">Portales </t>
  </si>
  <si>
    <t>2 hamburgesas ahuaiana</t>
  </si>
  <si>
    <t>Azaahalea</t>
  </si>
  <si>
    <t>castañeda 58</t>
  </si>
  <si>
    <t>2 garrafones,1 mineral 2l, 2 kilos de huevo, 2 doritos n,1/4 de jamon4 quesos amarillos, 1 coca de 600 1/4 queso panela 1/4 queso crema</t>
  </si>
  <si>
    <t>9b 101</t>
  </si>
  <si>
    <t>1k huevo, 1/4 jamon 1/4 panela 1 alaska 2 lts alpura entera</t>
  </si>
  <si>
    <t xml:space="preserve">linconsa </t>
  </si>
  <si>
    <t>narvarte 160</t>
  </si>
  <si>
    <t>Mauricio</t>
  </si>
  <si>
    <t>Morales</t>
  </si>
  <si>
    <t xml:space="preserve">24 aq </t>
  </si>
  <si>
    <t xml:space="preserve">2 garrafones </t>
  </si>
  <si>
    <t>Veronica</t>
  </si>
  <si>
    <t xml:space="preserve">36 A depto 302 </t>
  </si>
  <si>
    <t>2 garrafones bones bonafont 20 L de la tienda</t>
  </si>
  <si>
    <t>Juanita</t>
  </si>
  <si>
    <t xml:space="preserve">Mandrake </t>
  </si>
  <si>
    <t xml:space="preserve">Edificio 13 b depto 101 </t>
  </si>
  <si>
    <t xml:space="preserve">1kg de tortillas, 1kg de jitomate, 1/4 de queso de puerco </t>
  </si>
  <si>
    <t xml:space="preserve">Reeyes y Judith </t>
  </si>
  <si>
    <t xml:space="preserve">Edificio 7 a </t>
  </si>
  <si>
    <t xml:space="preserve">2 trikitrakets, 2 mantecadas de vainilla, 7 jitomates, 6 limones, 1/4 de panela </t>
  </si>
  <si>
    <t>Manita</t>
  </si>
  <si>
    <t xml:space="preserve">1 Arizona y 2 cigarros </t>
  </si>
  <si>
    <t xml:space="preserve">Monica </t>
  </si>
  <si>
    <t xml:space="preserve">Edificio 23 B </t>
  </si>
  <si>
    <t>Marlboros rojos de 20, una coca de 3L</t>
  </si>
  <si>
    <t>Elia-aguilar</t>
  </si>
  <si>
    <t xml:space="preserve">Garrafones aqua aquí </t>
  </si>
  <si>
    <t xml:space="preserve">Edificio 34 B </t>
  </si>
  <si>
    <t>2 garrafones</t>
  </si>
  <si>
    <t>Azeneth</t>
  </si>
  <si>
    <t>farmacia</t>
  </si>
  <si>
    <t>Edi 6b 503</t>
  </si>
  <si>
    <t xml:space="preserve">Leche de magnezio melox </t>
  </si>
  <si>
    <t>Rocio-Martinez</t>
  </si>
  <si>
    <t>5b 201</t>
  </si>
  <si>
    <t xml:space="preserve">rancheritos,churrumais </t>
  </si>
  <si>
    <t>Erika</t>
  </si>
  <si>
    <t>pape</t>
  </si>
  <si>
    <t>3a 404</t>
  </si>
  <si>
    <t>1 pliego de cartulina, 1 de papel cascaron</t>
  </si>
  <si>
    <t>160 narvarte</t>
  </si>
  <si>
    <t>1 garrafon</t>
  </si>
  <si>
    <t>Gauadalupe</t>
  </si>
  <si>
    <t>hamburgesas</t>
  </si>
  <si>
    <t>hamburgesa</t>
  </si>
  <si>
    <t>cigarros</t>
  </si>
  <si>
    <t>14A 204</t>
  </si>
  <si>
    <t xml:space="preserve">1K DE tortilla, 1 jarro mandarina </t>
  </si>
  <si>
    <t>Hacienda de los portales 7</t>
  </si>
  <si>
    <t>1/$ oxaca 1 caguama 1tortillinas</t>
  </si>
  <si>
    <t>4 caguamas 1 papas grandes</t>
  </si>
  <si>
    <t xml:space="preserve">4 velas </t>
  </si>
  <si>
    <t xml:space="preserve">Supercito </t>
  </si>
  <si>
    <t>Edifico 20 A</t>
  </si>
  <si>
    <t>1 madalenas,  1 canelitas, 1/4 queso oaxaca</t>
  </si>
  <si>
    <t>Fernanda-Lopez</t>
  </si>
  <si>
    <t xml:space="preserve">Judith, antojitos mario </t>
  </si>
  <si>
    <t>4 sobres de pedigre, 2 quesadillas, 1 taco de bisteck, 1 coca de 600</t>
  </si>
  <si>
    <t xml:space="preserve">1 agua de l, 2 cigarros </t>
  </si>
  <si>
    <t>Elivia</t>
  </si>
  <si>
    <t>Olivar 33</t>
  </si>
  <si>
    <t xml:space="preserve">2 gorditas, 2 quesadillas </t>
  </si>
  <si>
    <t xml:space="preserve">Hamburguesas </t>
  </si>
  <si>
    <t>Papelería Edgar</t>
  </si>
  <si>
    <t xml:space="preserve">4 Hamburguesas </t>
  </si>
  <si>
    <t xml:space="preserve">Carnicería señor rodolfo </t>
  </si>
  <si>
    <t>Pedidito (ir por un arículo)</t>
  </si>
  <si>
    <t xml:space="preserve">Palma  </t>
  </si>
  <si>
    <t xml:space="preserve">5 Piernas con muslo separado, 2 alas completas, 1/4 de mole almendrado, 1/2 partida a la mitas con piel, </t>
  </si>
  <si>
    <t>Betzabe</t>
  </si>
  <si>
    <t>Edificio 14 b 201</t>
  </si>
  <si>
    <t>Lata piña, cilantro, cebolla, 1 coca de 1l 1/4</t>
  </si>
  <si>
    <t xml:space="preserve">Tortillería y tienda </t>
  </si>
  <si>
    <t>Edificio 30 A</t>
  </si>
  <si>
    <t xml:space="preserve">2 kg tortillas, coca 2 L </t>
  </si>
  <si>
    <t xml:space="preserve">Señora anita </t>
  </si>
  <si>
    <t xml:space="preserve">4 pamabazos, malboro 100 y polmormentolado, refrescos retornables e coca sin azucar de 2L 1/2 RETORNABLE </t>
  </si>
  <si>
    <t>Norma-Lopez</t>
  </si>
  <si>
    <t>Dana</t>
  </si>
  <si>
    <t>18b 403</t>
  </si>
  <si>
    <t>Anabel</t>
  </si>
  <si>
    <t>9b 401</t>
  </si>
  <si>
    <t xml:space="preserve">3 garrafones  </t>
  </si>
  <si>
    <t xml:space="preserve">160 narvarte </t>
  </si>
  <si>
    <t xml:space="preserve">1 hamburgesa </t>
  </si>
  <si>
    <t>33b</t>
  </si>
  <si>
    <t>1 pan bimbo blanco grande, 300g de jamon, 300g de manchego, mayonesa mediana mcornic, 1 alpura leche</t>
  </si>
  <si>
    <t>14a 201</t>
  </si>
  <si>
    <t>modelo especial2, 2 nwo mix azul,</t>
  </si>
  <si>
    <t>Reyes 130/ Irma cilantro 30</t>
  </si>
  <si>
    <t>4 kilos de cebolla,1 volt,</t>
  </si>
  <si>
    <t>Ana-paola</t>
  </si>
  <si>
    <t>av 834</t>
  </si>
  <si>
    <t>1 malboro 100 rojos</t>
  </si>
  <si>
    <t>2 caguamas 1 camel caja</t>
  </si>
  <si>
    <t xml:space="preserve">1 garrafon purificadora/ 1/2 oaxaca 30 de jamon  </t>
  </si>
  <si>
    <t xml:space="preserve">Tamales,1 torta tamal verde, 3 de dulce y 2 verdes sin torta </t>
  </si>
  <si>
    <t xml:space="preserve">Pollería </t>
  </si>
  <si>
    <t xml:space="preserve">Edificio 19 b </t>
  </si>
  <si>
    <t>1 kg de pechuga en milanesa</t>
  </si>
  <si>
    <t>Matas</t>
  </si>
  <si>
    <t>Sra-Gloria</t>
  </si>
  <si>
    <t xml:space="preserve">Edificio 1 A </t>
  </si>
  <si>
    <t xml:space="preserve">Olivar del conde 43 </t>
  </si>
  <si>
    <t xml:space="preserve">1 aguacate, 1/4 de jamon, 6 ebanadas manchego, </t>
  </si>
  <si>
    <t xml:space="preserve">Edificio 27 A 202 </t>
  </si>
  <si>
    <t xml:space="preserve">1 kg tortillas, coca de 3 l </t>
  </si>
  <si>
    <t>Tortillas</t>
  </si>
  <si>
    <t xml:space="preserve">Edificio 6 b </t>
  </si>
  <si>
    <t xml:space="preserve">1 kg tortillas y arroz </t>
  </si>
  <si>
    <t>Moi</t>
  </si>
  <si>
    <t>Reyes 94/ Dna</t>
  </si>
  <si>
    <t>30 a 301</t>
  </si>
  <si>
    <t>1 kinder deliz, un paquete de baritas grande, tubo de emperador, doritos incognitas, 1 doraditas, metro de liston color fiusha.</t>
  </si>
  <si>
    <t>Extrem</t>
  </si>
  <si>
    <t xml:space="preserve">2 caguamas </t>
  </si>
  <si>
    <t>Pelon</t>
  </si>
  <si>
    <t>4 jack daniel</t>
  </si>
  <si>
    <t xml:space="preserve">1/2 aroz, 2 zanahorias, 2 chayotes, 1 calabaza,  2 atunes de dolores, </t>
  </si>
  <si>
    <t>Reyes 2 panes 38</t>
  </si>
  <si>
    <t>portales 7</t>
  </si>
  <si>
    <t xml:space="preserve">yougurt fresa de 1/2, 1 jarrito de limon, papas de sol adobadas, 2 panes dulces, 1trikitrake </t>
  </si>
  <si>
    <t>donas / Irma</t>
  </si>
  <si>
    <t xml:space="preserve">8 dieteticos 6 de venado, 5 especiales de suadero,, 4 donas, 2 tehuacanes 600ml, 1 magnum almendra, 1 crema lala 1 hershys blanco 10 limones </t>
  </si>
  <si>
    <t xml:space="preserve">1/2 huevo, pan bimbo grande, 3 veladoras chichas </t>
  </si>
  <si>
    <t xml:space="preserve">5 caguamas </t>
  </si>
  <si>
    <t>20 a 204</t>
  </si>
  <si>
    <t xml:space="preserve">magdalena </t>
  </si>
  <si>
    <t>Andrea-Valeriano</t>
  </si>
  <si>
    <t>23a</t>
  </si>
  <si>
    <t>30 de jamon, 30 de oaxaca</t>
  </si>
  <si>
    <t xml:space="preserve">1 tanak de mole y un atole </t>
  </si>
  <si>
    <t xml:space="preserve">2 1/5 pechugas, 1 juego de alas, 3 cebollas </t>
  </si>
  <si>
    <t xml:space="preserve">Telcel </t>
  </si>
  <si>
    <t>Marcela</t>
  </si>
  <si>
    <t xml:space="preserve">Edificio 14 A </t>
  </si>
  <si>
    <t xml:space="preserve">Una crema de alpura de medio y 1kg de huevo </t>
  </si>
  <si>
    <t>Eva</t>
  </si>
  <si>
    <t xml:space="preserve">Angel </t>
  </si>
  <si>
    <t xml:space="preserve">Edifuio |4 A </t>
  </si>
  <si>
    <t xml:space="preserve">1/2 LONGANIZA </t>
  </si>
  <si>
    <t xml:space="preserve">Bolsa de pan, 1 kg huevo, 1/2 jamon, 8 yakult, 1//4 queso oaxaca, 1/4 panela </t>
  </si>
  <si>
    <t>Maria-Garcia</t>
  </si>
  <si>
    <t xml:space="preserve">Edificio 18 a depto 402 </t>
  </si>
  <si>
    <t xml:space="preserve">1 KG DE PECHUGA PARA BISTECK, 1/4 DE QUESO CREEMA, 1KG TOMATE VERDE, 3 DE CILANTRO, MEDIO DE JITOMATE, 1/4 DE PAPAS, CREMA DE MEDIO L DE ALPURA, 3/4 DE BISTEC ARRACHERA, $50 DE LONGANIZA, CHOCOLATE ABUELITA </t>
  </si>
  <si>
    <t>Ailyn</t>
  </si>
  <si>
    <t>Condesa 15</t>
  </si>
  <si>
    <t>1 kg tomate verde, 250 chicharron , 2 chiles de arbol secos, 650 gr de elote, epazote, queso panela, chile piquin, 3l leche aalpura deslactosada</t>
  </si>
  <si>
    <t xml:space="preserve">Sntiago 76 </t>
  </si>
  <si>
    <t xml:space="preserve">1 kg tortillas, jumex de 1l mango o uva </t>
  </si>
  <si>
    <t xml:space="preserve">Panes chino </t>
  </si>
  <si>
    <t xml:space="preserve">5 panes chinos, 3 bolillos, 1 fabuloso lavanda </t>
  </si>
  <si>
    <t>Comida</t>
  </si>
  <si>
    <t xml:space="preserve">Edificio 2b depto 201 </t>
  </si>
  <si>
    <t>5 latas de frijoles enteros vallos de la costeña</t>
  </si>
  <si>
    <t>Anita-Duran</t>
  </si>
  <si>
    <t xml:space="preserve">14 a cuarto piso </t>
  </si>
  <si>
    <t xml:space="preserve">1 garrafon de 19, Paquetaxo </t>
  </si>
  <si>
    <t xml:space="preserve">Tienda del chino </t>
  </si>
  <si>
    <t xml:space="preserve">33 a 402 </t>
  </si>
  <si>
    <t xml:space="preserve">6 cubos denork suica , 2 cocas de 1.600 , sabritas, </t>
  </si>
  <si>
    <t xml:space="preserve">el vecino </t>
  </si>
  <si>
    <t xml:space="preserve">1 volt </t>
  </si>
  <si>
    <t xml:space="preserve">Reyes 166/ 17 dana </t>
  </si>
  <si>
    <t>1 kg jitomate, 10 refrescos pepsi, 1 coca de 600</t>
  </si>
  <si>
    <t>Tortilleria</t>
  </si>
  <si>
    <t xml:space="preserve">1 kilo de tortillas </t>
  </si>
  <si>
    <t xml:space="preserve">6a 504 </t>
  </si>
  <si>
    <t xml:space="preserve">3 de camaron </t>
  </si>
  <si>
    <t xml:space="preserve">jessica </t>
  </si>
  <si>
    <t>portales 29</t>
  </si>
  <si>
    <t xml:space="preserve">1 crema medio,1 cigarro reyes 55/ dana 1 queso philadelfia chico </t>
  </si>
  <si>
    <t>javier pozole</t>
  </si>
  <si>
    <t>hacienda 160</t>
  </si>
  <si>
    <t xml:space="preserve">1 pozole chico surtido, una tostada de pata, </t>
  </si>
  <si>
    <t xml:space="preserve">Reyes / Irma </t>
  </si>
  <si>
    <t>six de ultra, 1 clamato almeja dana / reyes 1 coca de 3l</t>
  </si>
  <si>
    <t>Luisa</t>
  </si>
  <si>
    <t>jose</t>
  </si>
  <si>
    <t>4 metros de liston</t>
  </si>
  <si>
    <t>monserrat</t>
  </si>
  <si>
    <t>21a404</t>
  </si>
  <si>
    <t xml:space="preserve">1 lata dulce de leche de la lechera, hielo, chetos torcidos </t>
  </si>
  <si>
    <t>Jair</t>
  </si>
  <si>
    <t>condesa 37</t>
  </si>
  <si>
    <t>1 mordisko</t>
  </si>
  <si>
    <t>1 ccoca 1,600 2 mineral 2l 5 sobres.</t>
  </si>
  <si>
    <t>1 hielos, 3 volts 1 manzana de 3 y coca 3</t>
  </si>
  <si>
    <t>14a 404</t>
  </si>
  <si>
    <t>pall alaska</t>
  </si>
  <si>
    <t>7a</t>
  </si>
  <si>
    <t>1 magnum, 1 rufles, 1 doritos, 2 carlos k</t>
  </si>
  <si>
    <t>Miriam</t>
  </si>
  <si>
    <t>5a</t>
  </si>
  <si>
    <t>3 boots, 1 cacaguates, 12  modelo, 1 coca 3</t>
  </si>
  <si>
    <t>Gemelo</t>
  </si>
  <si>
    <t>13b 101</t>
  </si>
  <si>
    <t xml:space="preserve">2 caguamas 1 kilo de huevo </t>
  </si>
  <si>
    <t>2 nitos 2 l de leche y un satrillo</t>
  </si>
  <si>
    <t>Reyes 38/ Irma</t>
  </si>
  <si>
    <t>1 sprite 3, 1 coca 2l, doritos</t>
  </si>
  <si>
    <t>44a 504</t>
  </si>
  <si>
    <t>frjoles chips salada, sabritas, lord</t>
  </si>
  <si>
    <t>Reina</t>
  </si>
  <si>
    <t>11b 401</t>
  </si>
  <si>
    <t>peñafiel de naranja 2l, piña y limon 600</t>
  </si>
  <si>
    <t>2 geringas de 5ml</t>
  </si>
  <si>
    <t>24b</t>
  </si>
  <si>
    <t xml:space="preserve">4 caguamas, marlboro 100 </t>
  </si>
  <si>
    <t>3 magnum almendras, rufles verde, 2 gansitos, 1 kilo de azurar, 2 mundet rojo, 1 sabritas amarillas1 doritos nacho,1 runers,</t>
  </si>
  <si>
    <t>Reyes312/ Irma gerber 11</t>
  </si>
  <si>
    <t xml:space="preserve">2 six de vitoria (2) gerber de momida </t>
  </si>
  <si>
    <t>10 refrescos de 600 ml, 1 volt</t>
  </si>
  <si>
    <t>Lorena</t>
  </si>
  <si>
    <t xml:space="preserve">18 b 501 </t>
  </si>
  <si>
    <t xml:space="preserve">1 coca de 1.5 sin azucar, 1 squirt de 2l </t>
  </si>
  <si>
    <t xml:space="preserve">Edificio 6 a </t>
  </si>
  <si>
    <t xml:space="preserve">1 garrafon bonafont </t>
  </si>
  <si>
    <t xml:space="preserve">35 b depto 103 </t>
  </si>
  <si>
    <t xml:space="preserve">2 aguas minerales peñafiel, 1 squirt de 3 L, 1 bolsa de hielos,1 botella de jose cuevo especial, 1 cajetilla de cigarros shots de 38 </t>
  </si>
  <si>
    <t xml:space="preserve">29 b </t>
  </si>
  <si>
    <t xml:space="preserve">1 PAQUETE DE TOSTADAS rancheras, 1 jugo de valle frut naranja de 3l, </t>
  </si>
  <si>
    <t xml:space="preserve">Edificio 23 b </t>
  </si>
  <si>
    <t xml:space="preserve"> 30 de queso oaxaca</t>
  </si>
  <si>
    <t xml:space="preserve">1 peñafiel, 1 bolsa de hielos, 1/2 limon </t>
  </si>
  <si>
    <t>Edificio 20 a</t>
  </si>
  <si>
    <t xml:space="preserve">Leche deslactosada ligth </t>
  </si>
  <si>
    <t>Bertha</t>
  </si>
  <si>
    <t>21 a 402</t>
  </si>
  <si>
    <t xml:space="preserve">10 k huevo, 1 mantequilla gloria sin sal, </t>
  </si>
  <si>
    <t xml:space="preserve">Alejandra </t>
  </si>
  <si>
    <t xml:space="preserve">papas del sol picantes , cuernitos de tia rosa, 1 sabritas adobadasl, </t>
  </si>
  <si>
    <t xml:space="preserve">zona </t>
  </si>
  <si>
    <t xml:space="preserve">Yayo </t>
  </si>
  <si>
    <t xml:space="preserve">2 kawamas </t>
  </si>
  <si>
    <t>1 tostadas, 1 crena de 1/4, coca 600 1 agua 1l</t>
  </si>
  <si>
    <t>1 kilo de huevo, 1 lata de frijoles 2 leches deslacosadas, 1 paquete de salchichas</t>
  </si>
  <si>
    <t>Cliente-15</t>
  </si>
  <si>
    <t>purificadora</t>
  </si>
  <si>
    <t>22 a 304</t>
  </si>
  <si>
    <t>Cliente-16</t>
  </si>
  <si>
    <t xml:space="preserve">purificadora </t>
  </si>
  <si>
    <t>4a</t>
  </si>
  <si>
    <t>3 garrafones</t>
  </si>
  <si>
    <t>6 papas,4 gansitos, 2 mantecadas tia rosa,1 doraditas, 2 rufles de queso, dos runers1/2 limon, 1 sidral de 1l / 1 aguacate IRMA</t>
  </si>
  <si>
    <t xml:space="preserve">1 kg tortillas, y 2 l de leche, y 1 coca de 2 l </t>
  </si>
  <si>
    <t>Reye s</t>
  </si>
  <si>
    <t>Hacienda condesa 5</t>
  </si>
  <si>
    <t xml:space="preserve">1 kg  de huevo, 1 tortillas, $30 de jamon </t>
  </si>
  <si>
    <t>30a 301</t>
  </si>
  <si>
    <t xml:space="preserve">1 coca grande 3 1 doritos 1 sol papas </t>
  </si>
  <si>
    <t>tortilleria</t>
  </si>
  <si>
    <t>29b</t>
  </si>
  <si>
    <t>1 k tortilla</t>
  </si>
  <si>
    <t>Micha</t>
  </si>
  <si>
    <t>12b 101</t>
  </si>
  <si>
    <t>1 tostadas, 1,600.</t>
  </si>
  <si>
    <t>Frida</t>
  </si>
  <si>
    <t>1 nacho, papas saladas 1 kilo de tortillas</t>
  </si>
  <si>
    <t>May</t>
  </si>
  <si>
    <t>9a</t>
  </si>
  <si>
    <t>squert 2l</t>
  </si>
  <si>
    <t xml:space="preserve">Recaudería </t>
  </si>
  <si>
    <t xml:space="preserve">1 kg pierna de pollo, con piel completa, 1 agua epura de 1.5 </t>
  </si>
  <si>
    <t>Jorge</t>
  </si>
  <si>
    <t xml:space="preserve">Tienda iIrma </t>
  </si>
  <si>
    <t xml:space="preserve">Las armas </t>
  </si>
  <si>
    <t>1 coca de 600, agua bonafont de jamaica de 1.5</t>
  </si>
  <si>
    <t>Bachoco</t>
  </si>
  <si>
    <t>edificio 33b</t>
  </si>
  <si>
    <t>Cliente-31</t>
  </si>
  <si>
    <t>edificio 31 a</t>
  </si>
  <si>
    <t>19b</t>
  </si>
  <si>
    <t>Ryes y OXXO</t>
  </si>
  <si>
    <t>Alejandra</t>
  </si>
  <si>
    <t>Reyes / Irma</t>
  </si>
  <si>
    <t>3 l de leche desla, 3 lucaz panzones, 4 huevos kinder</t>
  </si>
  <si>
    <t>12b  101</t>
  </si>
  <si>
    <t>3 cajas de pall</t>
  </si>
  <si>
    <t>2b</t>
  </si>
  <si>
    <t>2 dobles queso, 1 doble con piña</t>
  </si>
  <si>
    <t>Maria-Luisa</t>
  </si>
  <si>
    <t>40 de queso, 1 tang</t>
  </si>
  <si>
    <t>844 c 102</t>
  </si>
  <si>
    <t>1 pac de donas de 6, 1 bolsa de dog chow, 2 tehuacanes 600, 1 suero de sandia</t>
  </si>
  <si>
    <t xml:space="preserve">1 leche deslactoasada, 1 kilo de huevo, </t>
  </si>
  <si>
    <t>14a 401</t>
  </si>
  <si>
    <t>pall mall Alaska</t>
  </si>
  <si>
    <t>1k de huevo, 8 bolilloa</t>
  </si>
  <si>
    <t>Andrea</t>
  </si>
  <si>
    <t xml:space="preserve">23 a </t>
  </si>
  <si>
    <t>toortillas,1/4 de jamon de oaxaca 1/4</t>
  </si>
  <si>
    <t>Sra-juarez</t>
  </si>
  <si>
    <t xml:space="preserve">Edificio 8a , depto 304 frente al puesto de periodico </t>
  </si>
  <si>
    <t xml:space="preserve">2 garrafones, </t>
  </si>
  <si>
    <t>100 gr de zanahoria, 100 gr de papa, 100 gr de calabacita, 1 pechuga de pollo sin piel cortada a la mitad</t>
  </si>
  <si>
    <t>Jenifer</t>
  </si>
  <si>
    <t xml:space="preserve">Edufucui 20 a depto 402 </t>
  </si>
  <si>
    <t>1 lata de piña en almibal, 1 pan para hamburguesas</t>
  </si>
  <si>
    <t xml:space="preserve">2 don julio 70 </t>
  </si>
  <si>
    <t xml:space="preserve">Calzada las armas </t>
  </si>
  <si>
    <t>1 agua levite, 1 coca zero y 1 coca de 600</t>
  </si>
  <si>
    <t xml:space="preserve">Canas </t>
  </si>
  <si>
    <t>Edificio 30 a</t>
  </si>
  <si>
    <t xml:space="preserve">1/2 queso oaxaca, 1 arroz, 2 danoninos, y 3 yakult </t>
  </si>
  <si>
    <t>4 cocas de 600,2 papas saladas,, chokis,2 de pures de tomate, 4 mazapanes</t>
  </si>
  <si>
    <t>polleria</t>
  </si>
  <si>
    <t>1/2 nuggets de pollo</t>
  </si>
  <si>
    <t>Moon</t>
  </si>
  <si>
    <t xml:space="preserve">25Aa </t>
  </si>
  <si>
    <t>3 monografias y 1 prit</t>
  </si>
  <si>
    <t>1 coca 600, 4 cigarros s</t>
  </si>
  <si>
    <t>6 bolillos, 1 pepsi 2l 1 runers</t>
  </si>
  <si>
    <t>ahuatz</t>
  </si>
  <si>
    <t>5 caguamas, 2 cacahuates, 1 takis</t>
  </si>
  <si>
    <t>Cliente-18</t>
  </si>
  <si>
    <t>18 A</t>
  </si>
  <si>
    <t>1 leche, pastisetas, krankis, danup, jarrito rojo</t>
  </si>
  <si>
    <t>23A</t>
  </si>
  <si>
    <t>1/4 de jamon, 1 auacate, 2 limones</t>
  </si>
  <si>
    <t xml:space="preserve"> Condesa  15</t>
  </si>
  <si>
    <t xml:space="preserve">600 gr de jitomate, 1 kg pechuga, $30 queso panela </t>
  </si>
  <si>
    <t xml:space="preserve">Carnicería </t>
  </si>
  <si>
    <t>2 kg chambarete y 4 piezas de maíz</t>
  </si>
  <si>
    <t xml:space="preserve">1 kg tortillas, 1 kg tomate verde, 1| kg huevo, </t>
  </si>
  <si>
    <t xml:space="preserve">1 kg cebollas  y $3 de cilantro </t>
  </si>
  <si>
    <t xml:space="preserve">6 b </t>
  </si>
  <si>
    <t>1 kg de tortillas, jamaica $15</t>
  </si>
  <si>
    <t xml:space="preserve">9b </t>
  </si>
  <si>
    <t>1 coca 1.75, 1 jarrito manda</t>
  </si>
  <si>
    <t>Karla</t>
  </si>
  <si>
    <t>panaderia</t>
  </si>
  <si>
    <t>46b 501</t>
  </si>
  <si>
    <t xml:space="preserve">paquete pan </t>
  </si>
  <si>
    <t>14b</t>
  </si>
  <si>
    <t>tortillas jamon manchego, runers 2, agua etc</t>
  </si>
  <si>
    <t>Elma</t>
  </si>
  <si>
    <t>santiago 23</t>
  </si>
  <si>
    <t>1 coca 3l}</t>
  </si>
  <si>
    <t>biyik</t>
  </si>
  <si>
    <t>tacos</t>
  </si>
  <si>
    <t>10 refresco</t>
  </si>
  <si>
    <t>Olivar del conde 33</t>
  </si>
  <si>
    <t>5 gorditas</t>
  </si>
  <si>
    <t>2 boing de 1l, 1 coca de 600 y 1 coca sin azucar de 600</t>
  </si>
  <si>
    <t>$30 de huevo, 1 paquete de doraditas</t>
  </si>
  <si>
    <t xml:space="preserve">1 garrafon </t>
  </si>
  <si>
    <t xml:space="preserve">44 A int504 </t>
  </si>
  <si>
    <t xml:space="preserve">4 cocas de 600, 1 powered , 1 chips , 1 sabritas, una mantequilla , unos bimbollos y 4 mazapanes </t>
  </si>
  <si>
    <t>1 kg jitomate, 1 kg pechuga</t>
  </si>
  <si>
    <t xml:space="preserve">1 kg tortillas y 1 coca de 3l, </t>
  </si>
  <si>
    <t>4 victor, 3 palomitas,1 lata de frijoles, 1 cacahiuates</t>
  </si>
  <si>
    <t>1 refresco naranjada 1 viki</t>
  </si>
  <si>
    <t>jumex, absolut,,mineral 2l 2, hielos, 7 vasos, 1|malboro, 1 patona bacardi</t>
  </si>
  <si>
    <t>azhalaea</t>
  </si>
  <si>
    <t>5 ge</t>
  </si>
  <si>
    <t xml:space="preserve">1 cajaj de cigarros, 1 caguama </t>
  </si>
  <si>
    <t>reReyes</t>
  </si>
  <si>
    <t xml:space="preserve">25 de jamon, 25 de manchego,8 bolillos, 1 crema de cuarto,1 pan dulce, 1 sobre de café, 1l de leche </t>
  </si>
  <si>
    <t>10 sky cosmopolitan</t>
  </si>
  <si>
    <t>monica</t>
  </si>
  <si>
    <t>25a</t>
  </si>
  <si>
    <t>300g tocino. 1 harinan hot</t>
  </si>
  <si>
    <t>Alejandra-Portales</t>
  </si>
  <si>
    <t>100g queso doble crema, 1 caguama,1 paquete salchicha food</t>
  </si>
  <si>
    <t>aspirinas protec 1 coca 300</t>
  </si>
  <si>
    <t xml:space="preserve">2 manzanas, 2 platanos, </t>
  </si>
  <si>
    <t>Cliente 13</t>
  </si>
  <si>
    <t xml:space="preserve">Edificio 15 B </t>
  </si>
  <si>
    <t>1 pechuga sin piel, 2 piernas con muslo, 1/2 k de papas</t>
  </si>
  <si>
    <t xml:space="preserve">1 Impresión </t>
  </si>
  <si>
    <t>1 kg de huevo, 1 tortilla, 2 cocas</t>
  </si>
  <si>
    <t xml:space="preserve">Zona </t>
  </si>
  <si>
    <t xml:space="preserve">3 kawas </t>
  </si>
  <si>
    <t xml:space="preserve">Martina </t>
  </si>
  <si>
    <t>100 de longaniza, 100 de molida, 1/4 bisteck</t>
  </si>
  <si>
    <t xml:space="preserve">dificio 33 a depto 402 </t>
  </si>
  <si>
    <t>2 galones de agua ciel, 1 plomitas, 1coca de 1.6, 1 jugo de 1l , 1 bolsa de doritos, 1 sabritas</t>
  </si>
  <si>
    <t xml:space="preserve">Edificio 18 a </t>
  </si>
  <si>
    <t xml:space="preserve">1 platanos, 1kg manzana, 1/2 guayaba </t>
  </si>
  <si>
    <t xml:space="preserve">4 latones victoria </t>
  </si>
  <si>
    <t xml:space="preserve">Pan, salchichas y 2 kawas </t>
  </si>
  <si>
    <t>1 aspirinas</t>
  </si>
  <si>
    <t>Mosco</t>
  </si>
  <si>
    <t>camel</t>
  </si>
  <si>
    <t>3 caguamas 1 igarros</t>
  </si>
  <si>
    <t xml:space="preserve">3 cocas 2 sidral, 2 peñafiel 600, 11 tacos </t>
  </si>
  <si>
    <t>oscar</t>
  </si>
  <si>
    <t>14b 201</t>
  </si>
  <si>
    <t xml:space="preserve">1 pam bimbo mediano, 1 coca 1l, </t>
  </si>
  <si>
    <t xml:space="preserve">Santigo 23 </t>
  </si>
  <si>
    <t xml:space="preserve">1l aceite </t>
  </si>
  <si>
    <t xml:space="preserve">2 garrafones de agua, 2 kg de huevo </t>
  </si>
  <si>
    <t xml:space="preserve">Ruth </t>
  </si>
  <si>
    <t xml:space="preserve">Hacienda de tsantiago 76 </t>
  </si>
  <si>
    <t xml:space="preserve">2 latas de lechera grandees, 1 l de leche alpura entera, 1 cajetilla larboro 100 </t>
  </si>
  <si>
    <t xml:space="preserve">2 tamales dulces, 1 chilaquiles con bistec </t>
  </si>
  <si>
    <t xml:space="preserve">14 a 302  </t>
  </si>
  <si>
    <t xml:space="preserve">e pura </t>
  </si>
  <si>
    <t>carniceria,tinda Irma</t>
  </si>
  <si>
    <t xml:space="preserve">1 kg de jitomate, tomillo fresco mejorana fresca , 1 bolsa demaiz pozolero, 1 y medio de carne de cerdo, oregano, lechuga orejona, 1 pure de tomate, 1 kg tomate, 1 kg pechuga, 1 kg tortillas </t>
  </si>
  <si>
    <t>Mitt</t>
  </si>
  <si>
    <t xml:space="preserve">1 volt, y doritos </t>
  </si>
  <si>
    <t>30a</t>
  </si>
  <si>
    <t xml:space="preserve">1 coca 2l, 1 doritos nacho, 1 fritos naranja,1 twnki de chocolate </t>
  </si>
  <si>
    <t>norma</t>
  </si>
  <si>
    <t>carnicria</t>
  </si>
  <si>
    <t>14b 101</t>
  </si>
  <si>
    <t xml:space="preserve">1/2 chuleta de puerco aplanado </t>
  </si>
  <si>
    <t xml:space="preserve">Cliente 17 </t>
  </si>
  <si>
    <t>12 pack corona, 2 cacahuatres marca karate</t>
  </si>
  <si>
    <t>tierno</t>
  </si>
  <si>
    <t>Reyes,QUESADILLASA,</t>
  </si>
  <si>
    <t>paq de qesadillasa 308,1 agua mineral 2l, manzana 3l15laminas para mosquitos</t>
  </si>
  <si>
    <t xml:space="preserve">Edificio 20 a depto 204 </t>
  </si>
  <si>
    <t>Ramirez</t>
  </si>
  <si>
    <t>equalay</t>
  </si>
  <si>
    <t>edi 32b 201</t>
  </si>
  <si>
    <t>32b 201</t>
  </si>
  <si>
    <t>kardis</t>
  </si>
  <si>
    <t>castañeda 20</t>
  </si>
  <si>
    <t>5 po</t>
  </si>
  <si>
    <t>ivan</t>
  </si>
  <si>
    <t>9b 301</t>
  </si>
  <si>
    <t>4 magnum almendra, 3 cornetos,2 cocas 1 sin azucar, 1 pan de nuez 1 squert 3l</t>
  </si>
  <si>
    <t>cliente-14</t>
  </si>
  <si>
    <t>1 chips, coca de 2l</t>
  </si>
  <si>
    <t>portale 7</t>
  </si>
  <si>
    <t>3 cabeza de maciza bachoca, 1 jarrito limon2l 1 doritos pitzerola,pinguinos extrac, 1 caja malboro 20</t>
  </si>
  <si>
    <t xml:space="preserve">Pedido </t>
  </si>
  <si>
    <t xml:space="preserve">Aquiles serdan 844 c 102 </t>
  </si>
  <si>
    <t xml:space="preserve">2 garrafones de agua, 2 aguas minerales de 600. 3 cocas de vidrio , 2 sidral, 1 kg de huevo </t>
  </si>
  <si>
    <t>Fernanda-lopez</t>
  </si>
  <si>
    <t>14 a depto 202</t>
  </si>
  <si>
    <t>Hacienda olivar del conde 33</t>
  </si>
  <si>
    <t>Medio k de limones, 1 agua mineral y una coca de 1l</t>
  </si>
  <si>
    <t>14 b</t>
  </si>
  <si>
    <t xml:space="preserve">1 kg pierna con muslo sin grasa, 1 BOLSA DE VERDURA, </t>
  </si>
  <si>
    <t xml:space="preserve">Edificio 44a 502 </t>
  </si>
  <si>
    <t xml:space="preserve">1 pechuga de pollo y 4 mazapanes </t>
  </si>
  <si>
    <t>Cliente-20</t>
  </si>
  <si>
    <t xml:space="preserve">Edificio 38 a </t>
  </si>
  <si>
    <t xml:space="preserve">Tacos </t>
  </si>
  <si>
    <t xml:space="preserve">2 cocas de 1.5, 1.5 kg de tortillas, palillos, 1 kg huevo </t>
  </si>
  <si>
    <t>Edificio 9a deptp 104</t>
  </si>
  <si>
    <t xml:space="preserve">2 red cola de 3l </t>
  </si>
  <si>
    <t xml:space="preserve">Hacie nda de narvarte 160 </t>
  </si>
  <si>
    <t xml:space="preserve">1 kg jitomate duro, 1kg cebolla, $10 chile serrano, $5 de cilantro, </t>
  </si>
  <si>
    <t xml:space="preserve">1 crema de medio </t>
  </si>
  <si>
    <t xml:space="preserve">salsa valentina chica amarilla, 1 mayonesa chipotle ch </t>
  </si>
  <si>
    <t>Acua-Cliva</t>
  </si>
  <si>
    <t>20 garrafones</t>
  </si>
  <si>
    <t>2 garrafones 1 killo tortilla</t>
  </si>
  <si>
    <t>Alejandra-castañeda</t>
  </si>
  <si>
    <t>1 aguacate, 1 garrafon bonafot, polvorones tia rosa, 1/4 de jamon, 2 yakult, 150g de manchego, 2 gansitos, 1 chetos,1 ruffles de queso,1 panquecito de nata y 1 carlos k</t>
  </si>
  <si>
    <t xml:space="preserve">5 jeringas </t>
  </si>
  <si>
    <t>olivar del conde 34</t>
  </si>
  <si>
    <t>1k huevo, 8 bolillos, 10 pesos de habanero,</t>
  </si>
  <si>
    <t>3 mineral 600, 1l leche alpura</t>
  </si>
  <si>
    <t>2 biñas</t>
  </si>
  <si>
    <t xml:space="preserve">Edificio 14 a </t>
  </si>
  <si>
    <t xml:space="preserve">1 paquete de salchichas viena, 1 juego de alas con huacal, 1 chayote, 1 calabaza, 1 poro, </t>
  </si>
  <si>
    <t xml:space="preserve">2 cawas victorias </t>
  </si>
  <si>
    <t>Condesa 5</t>
  </si>
  <si>
    <t>Recauderoi</t>
  </si>
  <si>
    <t xml:space="preserve">Condesa 15 </t>
  </si>
  <si>
    <t xml:space="preserve">1 kg mole, 1 kg pechuga, 1 kg tortillas </t>
  </si>
  <si>
    <t xml:space="preserve">Purificadora </t>
  </si>
  <si>
    <t xml:space="preserve">32 B </t>
  </si>
  <si>
    <t xml:space="preserve">1 Garrafon bonafont </t>
  </si>
  <si>
    <t>Karina</t>
  </si>
  <si>
    <t xml:space="preserve">Edificio 1 b </t>
  </si>
  <si>
    <t xml:space="preserve">1 pechuga, 2 brocolis, 1 kg de limon, 2 chayotes, </t>
  </si>
  <si>
    <t xml:space="preserve">Carniceria y tortillewria </t>
  </si>
  <si>
    <t xml:space="preserve">medio kg bisteck de res, 1 bote e arroz </t>
  </si>
  <si>
    <t xml:space="preserve">Tienda  tortilleria </t>
  </si>
  <si>
    <t xml:space="preserve">2 cocas de 1.5 y 1kg de tortilla </t>
  </si>
  <si>
    <t xml:space="preserve">6a </t>
  </si>
  <si>
    <t>1 malboro</t>
  </si>
  <si>
    <t>14a204</t>
  </si>
  <si>
    <t>tartinas,50 oaxaca,1 kilo tortillas</t>
  </si>
  <si>
    <t>1 cigarroz azules</t>
  </si>
  <si>
    <t>Castañeda</t>
  </si>
  <si>
    <t>hacienda portales 32</t>
  </si>
  <si>
    <t>2 jugos del valle naranja 600, pan binbo grande, jugo del valle del litro de mango, 1 power azul 1l, 4 boing surtido 1/2 menos de guayaba mix</t>
  </si>
  <si>
    <t xml:space="preserve">1/4 jamon doritos negro y nacho </t>
  </si>
  <si>
    <t>1 bacardi 2l xl3 extra 2 caguamas 1 agua 1l</t>
  </si>
  <si>
    <t>1 panque de nata, 2 paq de polvorones,1 ruffles de queso, 1chetos n, 1 valentina, 1 marucha de res,2 gansitos 1 mayonesa chica</t>
  </si>
  <si>
    <t xml:space="preserve">1 kg de huevo, 1 kg platano, 1 kg tortillas, 2kg croquetas, 1 caja de maizena </t>
  </si>
  <si>
    <t>ivi</t>
  </si>
  <si>
    <t>8a 304</t>
  </si>
  <si>
    <t>1 colaloa 1 papas amarillas</t>
  </si>
  <si>
    <t>1 donas, 1 jugo, 1 chettos</t>
  </si>
  <si>
    <t>Bellako</t>
  </si>
  <si>
    <t>tintoreria</t>
  </si>
  <si>
    <t>prendas de ropa</t>
  </si>
  <si>
    <t>6caguamas 4 cigarros sueltos, chips grandes</t>
  </si>
  <si>
    <t>elvia</t>
  </si>
  <si>
    <t>2  chips,1l agua,3 de naranja, 2 tamarindo</t>
  </si>
  <si>
    <t xml:space="preserve">50 de jamon, 50 de queso, 1o bolillos </t>
  </si>
  <si>
    <t xml:space="preserve">Panaderia </t>
  </si>
  <si>
    <t>Hacienda de marvarte 63</t>
  </si>
  <si>
    <t xml:space="preserve">6 bolillos </t>
  </si>
  <si>
    <t xml:space="preserve">Edificio 33 b </t>
  </si>
  <si>
    <t xml:space="preserve">canas, 3 huevos, $5 de tortillas </t>
  </si>
  <si>
    <t xml:space="preserve">4 besos, 4 tleeras, 2 panes de elote, 1/2 jamoin y 2 l de leche entera </t>
  </si>
  <si>
    <t xml:space="preserve">1 coca de 600 y un boing de manfo de 1 y 1 cloralex de 1l </t>
  </si>
  <si>
    <t>Johana</t>
  </si>
  <si>
    <t xml:space="preserve">Edificio 19  b </t>
  </si>
  <si>
    <t xml:space="preserve">1 bonafont </t>
  </si>
  <si>
    <t xml:space="preserve">2 pechugas, 1 paquete de queso manchego, 2 cebollas, 1 lata de chicharos, 2 cremas lupita, 1 kg limones </t>
  </si>
  <si>
    <t>Isabell</t>
  </si>
  <si>
    <t xml:space="preserve">Hcienda de narvarte 144 f </t>
  </si>
  <si>
    <t xml:space="preserve">a un lado del cetis laq cerranita </t>
  </si>
  <si>
    <t>3 vinagres de manzana de 1l barril, 3 harinas de hot kacke marca pronto, 8 kosacos de 600 ml mora</t>
  </si>
  <si>
    <t xml:space="preserve">Edificio 9 b 401 </t>
  </si>
  <si>
    <t xml:space="preserve">1 epura, 2 sobre normal </t>
  </si>
  <si>
    <t xml:space="preserve">medio kilo de queso fresco, 1.5 de tortillas, </t>
  </si>
  <si>
    <t>Zaragoza</t>
  </si>
  <si>
    <t xml:space="preserve">Edificio 2b </t>
  </si>
  <si>
    <t xml:space="preserve">1/4 de pierna, 1 /4 queso blanc, 2 garrafones bonafont </t>
  </si>
  <si>
    <t xml:space="preserve">Banderillas </t>
  </si>
  <si>
    <t xml:space="preserve">Banderillas el roy </t>
  </si>
  <si>
    <t>caja de c</t>
  </si>
  <si>
    <t>nacia</t>
  </si>
  <si>
    <t>4 sobres pedidri, 1 perro nacia picado</t>
  </si>
  <si>
    <t xml:space="preserve">3 Kasakis </t>
  </si>
  <si>
    <t>Tostadas chcarras, 3 cocas de vidrio, 2 peñafiel natural, 2 sidral, 2 donas de chocolate,  2 cremas pasr</t>
  </si>
  <si>
    <t xml:space="preserve">28 a </t>
  </si>
  <si>
    <t xml:space="preserve">1 SUBMARINOS DE CHOCOLATE, UNAS SABRITAS, 2 boing de medio, 3 cocas chiquitas cero , 3 cocas chicas </t>
  </si>
  <si>
    <t xml:space="preserve">edificio 4 a </t>
  </si>
  <si>
    <t xml:space="preserve">30 de queso oaxaca, 25 de jamon, 1 tortillinas, 2 danoninos apachurrables, 1 chetos, 1 l de mango, 1 lde leche santa clara, 2 maruchan de habanero con limon </t>
  </si>
  <si>
    <t>Alejandra-portales7</t>
  </si>
  <si>
    <t xml:space="preserve">Hacienda de los portales 7 </t>
  </si>
  <si>
    <t>1/ 4 de limon, 2 kawas corona, 1  sopa maruchan de res, 1 jarrito de 2l de mandarina</t>
  </si>
  <si>
    <t xml:space="preserve">Edificio 6b </t>
  </si>
  <si>
    <t>$30 de queso oaxaca</t>
  </si>
  <si>
    <t>Serranita</t>
  </si>
  <si>
    <t xml:space="preserve">Fbrica de hielo </t>
  </si>
  <si>
    <t>8 bolsas de hielo</t>
  </si>
  <si>
    <t xml:space="preserve">8 bolsas de hielo </t>
  </si>
  <si>
    <t>yayo</t>
  </si>
  <si>
    <t xml:space="preserve">3 huevos, 5 de tortilla y 1 leche entera, </t>
  </si>
  <si>
    <t>2 mayonesas chicas de 115 y 2 medianas de190, 5 latas chipotle de 215, 5 paquetes de tortillinas de 12 piezas, 1 caja de chocolate abuelita con 7 tablillas de 90 g, 3 sopas de fideo, 3 de muicion, 2 de esagueti de 200g, 2 latas de champiñones de 380</t>
  </si>
  <si>
    <t xml:space="preserve">3 cocas cero </t>
  </si>
  <si>
    <t xml:space="preserve">1 coca de 2 l, 1 sidral de litro y medio </t>
  </si>
  <si>
    <t>Carlos-6a</t>
  </si>
  <si>
    <t>jessica-portales</t>
  </si>
  <si>
    <t xml:space="preserve">25 de doble crema, reyes 5 de chile cerrano 15 de tomate 22 </t>
  </si>
  <si>
    <t>6 aguas bonafont 1l, 4 de narajna 2 tmarindo, 1 refresco103 / REYES2 refrescos 600ml, 3 veladoras ecologicas medianas 103</t>
  </si>
  <si>
    <t>tacos-vecino</t>
  </si>
  <si>
    <t>dani</t>
  </si>
  <si>
    <t>Cliente-6a102</t>
  </si>
  <si>
    <t>facebock</t>
  </si>
  <si>
    <t>6a102</t>
  </si>
  <si>
    <t>1/2 de jamon</t>
  </si>
  <si>
    <t>braulio</t>
  </si>
  <si>
    <t>27a 202</t>
  </si>
  <si>
    <t>1 crema 1/4 alpura, 1/4 queso blanco, coca 2 75</t>
  </si>
  <si>
    <t>eliseo</t>
  </si>
  <si>
    <t>tacos don dani,OXXO</t>
  </si>
  <si>
    <t>5 modelos, 47 tacos, malboro 20</t>
  </si>
  <si>
    <t>Acua-cliva</t>
  </si>
  <si>
    <t>purificadira</t>
  </si>
  <si>
    <t>27a 302</t>
  </si>
  <si>
    <t>2 ciel</t>
  </si>
  <si>
    <t>25a 204</t>
  </si>
  <si>
    <t>2 electropura</t>
  </si>
  <si>
    <t>15 b301</t>
  </si>
  <si>
    <t>Irma y judith</t>
  </si>
  <si>
    <t>18a 402</t>
  </si>
  <si>
    <t>1/4 tocino 1/4 de queso, 2 k de naranja 1 kilo de ppaas 1 jarrito 2l</t>
  </si>
  <si>
    <t>3 cremas 1/2 alpura, liquido de trastes axcion chico 1 lata de chipotle medina 2 700 l</t>
  </si>
  <si>
    <t>melisa</t>
  </si>
  <si>
    <t>carniceria</t>
  </si>
  <si>
    <t>1 kilo de carne, 1/2 de tortilla, 1 frijoles</t>
  </si>
  <si>
    <t>22a</t>
  </si>
  <si>
    <t>2Garrafones</t>
  </si>
  <si>
    <t>2 caguamas, 3 cocas zero</t>
  </si>
  <si>
    <t>Adonqueli</t>
  </si>
  <si>
    <t>polleria tortilleria</t>
  </si>
  <si>
    <t>5b</t>
  </si>
  <si>
    <t>1/2 de tortillas, 1k de masa, 1 pierna de pollo</t>
  </si>
  <si>
    <t>27a</t>
  </si>
  <si>
    <t>jaula 3</t>
  </si>
  <si>
    <t>olivar del conde 43</t>
  </si>
  <si>
    <t>1/4 de jamon y 1 fabuloso</t>
  </si>
  <si>
    <t>Nava</t>
  </si>
  <si>
    <t>burgerking</t>
  </si>
  <si>
    <t>16a 401</t>
  </si>
  <si>
    <t>1 paq woper</t>
  </si>
  <si>
    <t>tia wacho</t>
  </si>
  <si>
    <t xml:space="preserve">14a 301 </t>
  </si>
  <si>
    <t>1 paquete</t>
  </si>
  <si>
    <t>1k de croqueta para gato, 1 chocorroles, 1 chetos de naranja</t>
  </si>
  <si>
    <t>jaulax</t>
  </si>
  <si>
    <t>1 now mix</t>
  </si>
  <si>
    <t>jafet</t>
  </si>
  <si>
    <t>Reyes 54/ Irma</t>
  </si>
  <si>
    <t xml:space="preserve">portales </t>
  </si>
  <si>
    <t>1 jugo del valle 600,1 power 1l, coca de 175</t>
  </si>
  <si>
    <t>sami</t>
  </si>
  <si>
    <t>34a</t>
  </si>
  <si>
    <t>camaron con piquin 2 1 coca 1 zenzao</t>
  </si>
  <si>
    <t xml:space="preserve">7a </t>
  </si>
  <si>
    <t>2 chetps 1 durazno 1 mantecadas,1 polvorones, 1 carlos v 1 marucha, 1 rufles</t>
  </si>
  <si>
    <t xml:space="preserve">Pozoleria y tacos </t>
  </si>
  <si>
    <t>844 Las armas</t>
  </si>
  <si>
    <t>1 pozole jumbo, 14 tacos</t>
  </si>
  <si>
    <t>2l leche</t>
  </si>
  <si>
    <t>alejandra-portales7</t>
  </si>
  <si>
    <t>hacienda de los portales 7</t>
  </si>
  <si>
    <t>200g jamon 1 papas sol adobas, takis fuego, 1 coca 1,75</t>
  </si>
  <si>
    <t>14a</t>
  </si>
  <si>
    <t>3 kaguanas</t>
  </si>
  <si>
    <t>marcos</t>
  </si>
  <si>
    <t>15A</t>
  </si>
  <si>
    <t>link, y encendendor</t>
  </si>
  <si>
    <t>elem</t>
  </si>
  <si>
    <t>16a</t>
  </si>
  <si>
    <t>garrafon</t>
  </si>
  <si>
    <t>mata</t>
  </si>
  <si>
    <t>zona</t>
  </si>
  <si>
    <t>2 caguamas, 1 jarrito</t>
  </si>
  <si>
    <t>15a</t>
  </si>
  <si>
    <t>hector</t>
  </si>
  <si>
    <t xml:space="preserve">1 k tortillas, 1 coca 3l, 1 pechuga partida en 4 sin quitarle nada </t>
  </si>
  <si>
    <t>2 hamburgesas cortecia cagua de el para nosotros</t>
  </si>
  <si>
    <t>alejandra-7a</t>
  </si>
  <si>
    <t>7A</t>
  </si>
  <si>
    <t xml:space="preserve">4 sobres de gato, </t>
  </si>
  <si>
    <t>alejandra-20a</t>
  </si>
  <si>
    <t>20A</t>
  </si>
  <si>
    <t>1 cloro 1 sidral 1l</t>
  </si>
  <si>
    <t>Carlos-galindo</t>
  </si>
  <si>
    <t xml:space="preserve">1 sprite 3 </t>
  </si>
  <si>
    <t>tia wuacho</t>
  </si>
  <si>
    <t>14A</t>
  </si>
  <si>
    <t>1 paq de salchicha 1 paq de pan</t>
  </si>
  <si>
    <t>laura</t>
  </si>
  <si>
    <t>1 manzana 2l 1paque  vaso 8, 1 paq servilllita</t>
  </si>
  <si>
    <t>azahalea</t>
  </si>
  <si>
    <t>1 scuert 3l mineral 2l 1 coca 2l</t>
  </si>
  <si>
    <t>fernanda</t>
  </si>
  <si>
    <t>14 a 201</t>
  </si>
  <si>
    <t>1 chips 1 jugo de mango</t>
  </si>
  <si>
    <t>papelerisa portales</t>
  </si>
  <si>
    <t>2 hamburgesas 1 jarrito</t>
  </si>
  <si>
    <t>emms</t>
  </si>
  <si>
    <t>40 de jamon 30 de oaxaca, tortillas de 12</t>
  </si>
  <si>
    <t>tavo</t>
  </si>
  <si>
    <t>1 caguama 1 toreadas , 2 cigarros</t>
  </si>
  <si>
    <t>4 victorias de lata y 1 agua minral de 600, agua mineral de naranja</t>
  </si>
  <si>
    <t>Socorro</t>
  </si>
  <si>
    <t xml:space="preserve">condesa 15 </t>
  </si>
  <si>
    <t xml:space="preserve">1 kg tortillas, $5 de cilantro, mole en pasta 1/2  almendrado, 1 kg platano </t>
  </si>
  <si>
    <t>Edificio 14 a</t>
  </si>
  <si>
    <t xml:space="preserve">Recarga de $150 telcel </t>
  </si>
  <si>
    <t xml:space="preserve">AQUILES SERDAN 844 </t>
  </si>
  <si>
    <t>1 kg piern</t>
  </si>
  <si>
    <t>fernan</t>
  </si>
  <si>
    <t>Edificio 9 a</t>
  </si>
  <si>
    <t xml:space="preserve">3/4 de croqueta ganador, 1 cloro chico </t>
  </si>
  <si>
    <t xml:space="preserve">Edificio 20 a </t>
  </si>
  <si>
    <t xml:space="preserve">1 l de leche, 6 kyakult, 1/4 chorizo sin embutir </t>
  </si>
  <si>
    <t xml:space="preserve">Pan, 1/4 jamon, 2 fuze tea, 1 sidral , 1 chetos, ruffles, doritos  nacho, 2 crunch </t>
  </si>
  <si>
    <t>Emms</t>
  </si>
  <si>
    <t xml:space="preserve">Edificio 23 a depto 102 </t>
  </si>
  <si>
    <t xml:space="preserve">1 suavitel, 1 kg jitomate, 1 kg tortillas, $20 chile guajillo </t>
  </si>
  <si>
    <t xml:space="preserve">Edificio 30a </t>
  </si>
  <si>
    <t xml:space="preserve">2 kg tortillas, 1 kg queso oaxaca </t>
  </si>
  <si>
    <t xml:space="preserve">Cocina </t>
  </si>
  <si>
    <t xml:space="preserve">1 porcion de arroz , 1/4 jamon,1 garrafon </t>
  </si>
  <si>
    <t>jessica</t>
  </si>
  <si>
    <t>Reyes e Irma</t>
  </si>
  <si>
    <t xml:space="preserve">1 bolsa de totopos de irma crema 1/4 15 de queso rallado, </t>
  </si>
  <si>
    <t>Alejandra-portales</t>
  </si>
  <si>
    <t>1 coca 135, 1 uyukis, 1 paquete de salchicas 1 malboro 20</t>
  </si>
  <si>
    <t>9b</t>
  </si>
  <si>
    <t>1 sqert 3l</t>
  </si>
  <si>
    <t xml:space="preserve">Casa yayo </t>
  </si>
  <si>
    <t xml:space="preserve">Pagar recibo CFE </t>
  </si>
  <si>
    <t>America</t>
  </si>
  <si>
    <t xml:space="preserve">Polleria </t>
  </si>
  <si>
    <t xml:space="preserve">5 muslos sin piel y sin  grasa, 2 cocas de 600 y unas mantecadas tia rosa </t>
  </si>
  <si>
    <t xml:space="preserve">Reyes y tortilleria </t>
  </si>
  <si>
    <t>Edificio 5 b</t>
  </si>
  <si>
    <t xml:space="preserve">1 jarrito de manzana de 2 l y 10 de arroz, 1/2 de tortillas y 1 pierna sin piel </t>
  </si>
  <si>
    <t xml:space="preserve">Hacienda condesa 15 </t>
  </si>
  <si>
    <t>4 piernas y 4 muslos, 3 cebollas, una crema para batir</t>
  </si>
  <si>
    <t xml:space="preserve">Edificio 25 a </t>
  </si>
  <si>
    <t xml:space="preserve">Corneto, 1 mordisco, 1 paquetaxo verde, 1 amarillo. 1 ramo de espinaca </t>
  </si>
  <si>
    <t xml:space="preserve">Edificio 14 a depto 206 </t>
  </si>
  <si>
    <t>1 pechuga mediana en bistecces no tan delgados 6, 1 pepino</t>
  </si>
  <si>
    <t xml:space="preserve">Poyeria </t>
  </si>
  <si>
    <t xml:space="preserve">Hacienda castañeda 18 </t>
  </si>
  <si>
    <t>Pasar por pedido, 1 jugo y medio de tortillas</t>
  </si>
  <si>
    <t>Ana</t>
  </si>
  <si>
    <t xml:space="preserve">Edificio 30 a </t>
  </si>
  <si>
    <t xml:space="preserve">1 garrafin, 1 takis morados, 1 coca sin azucar </t>
  </si>
  <si>
    <t>la jaulita</t>
  </si>
  <si>
    <t>1 banderilla poblana</t>
  </si>
  <si>
    <t>Reyes pagado</t>
  </si>
  <si>
    <t xml:space="preserve">olivr del conde 33 </t>
  </si>
  <si>
    <t xml:space="preserve">50 de jamon 1k de huvo, 1/4 queso panela </t>
  </si>
  <si>
    <t>alejandra-portales</t>
  </si>
  <si>
    <t>elotes</t>
  </si>
  <si>
    <t>1 esquites chicos, 1 chetos torcidos, 1 habas enchiladas</t>
  </si>
  <si>
    <t xml:space="preserve">polleria </t>
  </si>
  <si>
    <t xml:space="preserve">Edificio 15 a 101 </t>
  </si>
  <si>
    <t xml:space="preserve">1 kg de patitas y 1 cajetilla de cigarros link </t>
  </si>
  <si>
    <t xml:space="preserve">1 cajetilla pall mall </t>
  </si>
  <si>
    <t>Alejadra-20a</t>
  </si>
  <si>
    <t xml:space="preserve">1 dondas espoolvoreadas y unos rufles </t>
  </si>
  <si>
    <t>Angelica</t>
  </si>
  <si>
    <t xml:space="preserve">Edificio 20 depto 403 </t>
  </si>
  <si>
    <t xml:space="preserve">1 kg tortillas </t>
  </si>
  <si>
    <t xml:space="preserve">2 cocas de 600 ml , 1 oca zero </t>
  </si>
  <si>
    <t xml:space="preserve">1 volt, 1 sabritas habanero </t>
  </si>
  <si>
    <t xml:space="preserve">27 a depto 202 </t>
  </si>
  <si>
    <t xml:space="preserve">1 coca de 3l </t>
  </si>
  <si>
    <t>eva</t>
  </si>
  <si>
    <t>1 Crema alphura de 1/2</t>
  </si>
  <si>
    <t xml:space="preserve">8 cocas de vidrio1 carlos v, impresión </t>
  </si>
  <si>
    <t>1 coca 1700, 1 crujitos, 1 chips amarillas</t>
  </si>
  <si>
    <t>Gerardo</t>
  </si>
  <si>
    <t>castañeda 52</t>
  </si>
  <si>
    <t>1 coca 3l reto, 1 sprite de 2</t>
  </si>
  <si>
    <t>25queso manchego 30 jamon 12 tortillinas 1 yogur bebible 1 sobre de café nescafe 1 pepsi 1.5l 1 frijoles bayos refritos 1 lata chipotle chica 1 deliciosas con chips de chocolate 1rollo de papel 1 desodorante barra chico 1 jabon de barra</t>
  </si>
  <si>
    <t>clienta-35</t>
  </si>
  <si>
    <t>purisina 11</t>
  </si>
  <si>
    <t xml:space="preserve">40 de jamon de pierna 1 pan bimbo integral grande naranjada 600 3 piezas pan dulce, </t>
  </si>
  <si>
    <t>santiago 24</t>
  </si>
  <si>
    <t>coca 3l</t>
  </si>
  <si>
    <t>50 de oaxaca 40 de jamon 1 k de tortillas</t>
  </si>
  <si>
    <t xml:space="preserve">1 garrafon bonafont, 1 cloro y 1 fabuloso </t>
  </si>
  <si>
    <t xml:space="preserve">Antojitos </t>
  </si>
  <si>
    <t xml:space="preserve">Olivar 33 </t>
  </si>
  <si>
    <t xml:space="preserve">2 gorditas y 4 quesadillas </t>
  </si>
  <si>
    <t xml:space="preserve">Ranitas </t>
  </si>
  <si>
    <t xml:space="preserve">1 paquete de pilas aaa  de 6 piezas individuales 2 latas de frijol bayo entero de la sierra 2frijol bayo refrito 2 frijol negro refrito 3 latas de duraznos en almibar clemente jack 3 latas de elote clemente jacks 3 latas de ensalada de verdura 2 valentinas amarillas 370g 1 paquete de knort tomate 50pz </t>
  </si>
  <si>
    <t xml:space="preserve">El zorro </t>
  </si>
  <si>
    <t xml:space="preserve">1 coca de 600 ml, 1 cabeza de ajos, 1 kg de costillas </t>
  </si>
  <si>
    <t>Ediacio 9 a depto 104</t>
  </si>
  <si>
    <t>2  aguacates para hoy</t>
  </si>
  <si>
    <t xml:space="preserve">panaderia y </t>
  </si>
  <si>
    <t xml:space="preserve">7 bolillos con ajonjoli, 2 cuernos 2 ojaldras 1k de jitomate 1k de cebolla, </t>
  </si>
  <si>
    <t>panadero</t>
  </si>
  <si>
    <t>pastes kikos</t>
  </si>
  <si>
    <t>2 atun. 2 hawuaiano,2 de zanahoria 2 de molo verde</t>
  </si>
  <si>
    <t>Reyes y purificadora</t>
  </si>
  <si>
    <t>1 takis, 1 habanero 2 volts 1 garrafon purificadora</t>
  </si>
  <si>
    <t>Chato</t>
  </si>
  <si>
    <t xml:space="preserve">33b </t>
  </si>
  <si>
    <t xml:space="preserve">malboro de sandia 20 1 danonino de freesa </t>
  </si>
  <si>
    <t>chesterfil 1 CAGUAMA</t>
  </si>
  <si>
    <t>Alejandra-9b</t>
  </si>
  <si>
    <t>OXXOo</t>
  </si>
  <si>
    <t xml:space="preserve">3 cajas de ciggaro 1 santa clara 1 sopa de estrellas </t>
  </si>
  <si>
    <t>porrtales 7</t>
  </si>
  <si>
    <t>1 caguama, 1 jarrito 2l</t>
  </si>
  <si>
    <t>1 coca de 3l</t>
  </si>
  <si>
    <t>Recluta</t>
  </si>
  <si>
    <t xml:space="preserve">6 caguamas </t>
  </si>
  <si>
    <t>Irma y donas</t>
  </si>
  <si>
    <t>1paq de donas, 2  minerales</t>
  </si>
  <si>
    <t>vanderilas</t>
  </si>
  <si>
    <t xml:space="preserve">3 banderillas 2 paq de alitas </t>
  </si>
  <si>
    <t>Antojitos mario y judith }</t>
  </si>
  <si>
    <t xml:space="preserve">Edificio 7 b </t>
  </si>
  <si>
    <t xml:space="preserve">1 cerveza mega, 1 gordita de carne </t>
  </si>
  <si>
    <t xml:space="preserve">Edifijcio 15 a depto 404 </t>
  </si>
  <si>
    <t xml:space="preserve">$30 de tortillas </t>
  </si>
  <si>
    <t xml:space="preserve">2 caguamas corona, 1 clamato de medio litro cubano y 3 vasos </t>
  </si>
  <si>
    <t xml:space="preserve">judith </t>
  </si>
  <si>
    <t xml:space="preserve">medio k de cebolla, 1 kg de chile y pan molido </t>
  </si>
  <si>
    <t>Fransisco</t>
  </si>
  <si>
    <t xml:space="preserve">Edificio 9 a depto 104 </t>
  </si>
  <si>
    <t>1/2 limon 2 aguacates para hoy</t>
  </si>
  <si>
    <t xml:space="preserve">3 kawamas del oxxo corona </t>
  </si>
  <si>
    <t xml:space="preserve">2 cocas 1700 1kg tortillas </t>
  </si>
  <si>
    <t xml:space="preserve">10 bolillos,malboro rojos 20, </t>
  </si>
  <si>
    <t>tacos el vevico</t>
  </si>
  <si>
    <t>3 kilos de cebolla, 5 cocas 600 2 rollo de aluminio</t>
  </si>
  <si>
    <t>2 hamburguesas de q piña y 1 papas a la francesa 2 red cola 600 1 lata d cerveza</t>
  </si>
  <si>
    <t>karla</t>
  </si>
  <si>
    <t xml:space="preserve">8 tacos, </t>
  </si>
  <si>
    <t>mauricio-bravo</t>
  </si>
  <si>
    <t>1 coca de 1 1/4</t>
  </si>
  <si>
    <t>josue</t>
  </si>
  <si>
    <t>2 runers, 1 paquetaxo jack daniels</t>
  </si>
  <si>
    <t>2 runers 1 paq 1 jack</t>
  </si>
  <si>
    <t>2 caguamas 2 vasos</t>
  </si>
  <si>
    <t>Fernan</t>
  </si>
  <si>
    <t xml:space="preserve">Edificio 9 a </t>
  </si>
  <si>
    <t>1 VALLE FRUT, 1/2 HUEVO Y 1 KG AZUCAR</t>
  </si>
  <si>
    <t xml:space="preserve">Zorro </t>
  </si>
  <si>
    <t xml:space="preserve">Serranita </t>
  </si>
  <si>
    <t>4 harinas de trigo 3 estrellas de 1 kg 4 pz, 4 pz de harina d4e arroz 3 estallas de 500 gr, 1 paquete de red cola de 600 ml de 24 pz, 3 atun en agua dolores de 133 g</t>
  </si>
  <si>
    <t xml:space="preserve">3/4  de carnitas </t>
  </si>
  <si>
    <t>aylin</t>
  </si>
  <si>
    <t>tlapaleria y Reyes</t>
  </si>
  <si>
    <t>condesa 15</t>
  </si>
  <si>
    <t>1 jalador, 5l de leche, 1 ray, 1 donas expolvoredas</t>
  </si>
  <si>
    <t>20a</t>
  </si>
  <si>
    <t xml:space="preserve">1 chips, 5 pesos de cilantro, 1 tostadas charras, 2 sidrales </t>
  </si>
  <si>
    <t>Mar</t>
  </si>
  <si>
    <t>carniceria y Reyes</t>
  </si>
  <si>
    <t>20b 403</t>
  </si>
  <si>
    <t>200 de bisteck partido, 1/2 de tortillas 1 paq de tortillinas 12, 1 paq de sopa, 1 coca 1l,</t>
  </si>
  <si>
    <t>America-44a</t>
  </si>
  <si>
    <t>44A</t>
  </si>
  <si>
    <t>4 tangs 5 muslos , 1/4 de bistek</t>
  </si>
  <si>
    <t>francisco</t>
  </si>
  <si>
    <t>9A 104</t>
  </si>
  <si>
    <t>2 muslos de pollo</t>
  </si>
  <si>
    <t>844 c102</t>
  </si>
  <si>
    <t>4 refrescos de vidrio, 2 peñafieles n 600</t>
  </si>
  <si>
    <t>1 par de 2a pilas</t>
  </si>
  <si>
    <t>PURISIMA-11</t>
  </si>
  <si>
    <t>CONDESA 11</t>
  </si>
  <si>
    <t xml:space="preserve">2 kilos de toritillas, 2 jarritos, 1 nito, 30 de queso panela </t>
  </si>
  <si>
    <t>14b 304</t>
  </si>
  <si>
    <t xml:space="preserve">1 jarrito, 1 lord, </t>
  </si>
  <si>
    <t>pelon</t>
  </si>
  <si>
    <t>2 bolsas de carbon</t>
  </si>
  <si>
    <t xml:space="preserve">12 b 401 </t>
  </si>
  <si>
    <t xml:space="preserve">1 cacahuates karate y 1 papas adobadas, 1 doritos nacho, 1 coca de 3 l retornachle </t>
  </si>
  <si>
    <t>Zona</t>
  </si>
  <si>
    <t xml:space="preserve">2 SIX </t>
  </si>
  <si>
    <t xml:space="preserve"> May</t>
  </si>
  <si>
    <t xml:space="preserve">Hacienda sotelo 9a </t>
  </si>
  <si>
    <t xml:space="preserve">2 cocas de 3l </t>
  </si>
  <si>
    <t>Joaco</t>
  </si>
  <si>
    <t xml:space="preserve">1 viña 2l </t>
  </si>
  <si>
    <t xml:space="preserve">1kg limon, 6 aguacates, 6 chiloes habaneros, 2 kg tortillas, 100 de queso manchego,  1 kawa corona </t>
  </si>
  <si>
    <t>4 aguas kina</t>
  </si>
  <si>
    <t xml:space="preserve">Cuervo </t>
  </si>
  <si>
    <t xml:space="preserve">1 six dee victoria </t>
  </si>
  <si>
    <t xml:space="preserve">1 smirnoff tamarindo, 2 sky </t>
  </si>
  <si>
    <t>1 coca, 2 maruchan, 1 doritos, 2 gansitos,1 mantecadas,1k tortillas</t>
  </si>
  <si>
    <t>barbacoa</t>
  </si>
  <si>
    <t>3 platos de 3 tacos de quesabirria, y 1 plato de 2 y 4 cinsome</t>
  </si>
  <si>
    <t>Purisima-11</t>
  </si>
  <si>
    <t>purisima 11</t>
  </si>
  <si>
    <t xml:space="preserve">1 kit kat, 2 papas aobadas, 1 coca de 3, 2 kg tortills, </t>
  </si>
  <si>
    <t>9b depto 101</t>
  </si>
  <si>
    <t>1k de huvo, 2 cajas de cigarro,4 lechitas, 2 cocas 250, 1 coca 1.300, 1 jarrito</t>
  </si>
  <si>
    <t>Muaricio-Bravo</t>
  </si>
  <si>
    <t>14 a 401</t>
  </si>
  <si>
    <t>1 monster, 1 pall alaska</t>
  </si>
  <si>
    <t>Carlos</t>
  </si>
  <si>
    <t xml:space="preserve">Edificio 6 a depto 504 </t>
  </si>
  <si>
    <t>3 paquetes de palomitas, 2 marucha, 1 jarrito</t>
  </si>
  <si>
    <t>6a 501</t>
  </si>
  <si>
    <t>1 garrafon de agua 4 da n</t>
  </si>
  <si>
    <t xml:space="preserve">3 kawamas victoria </t>
  </si>
  <si>
    <t xml:space="preserve">2 paquetaxo </t>
  </si>
  <si>
    <t xml:space="preserve">AV  aquiles serdan 844 edificio e depto 101 </t>
  </si>
  <si>
    <t xml:space="preserve">recoger pedido </t>
  </si>
  <si>
    <t xml:space="preserve">America </t>
  </si>
  <si>
    <t xml:space="preserve">Edificio 44a </t>
  </si>
  <si>
    <t>4 mazapanes, 1 puré de tomate condimentado, 2 kg de pierna con muslo, pan molido bimbo, 1/4 de carne, 2 cocas de 600</t>
  </si>
  <si>
    <t xml:space="preserve">EVA </t>
  </si>
  <si>
    <t xml:space="preserve">14 b </t>
  </si>
  <si>
    <t xml:space="preserve">1/4 bistek, 1 pechuga bisteces, 1kg tomate, 1/2 cebolla y 2 calabazas, 1 col chica </t>
  </si>
  <si>
    <t xml:space="preserve">Jorge </t>
  </si>
  <si>
    <t xml:space="preserve">2 cocas de 600, 1 fabuloso, 1 cloro </t>
  </si>
  <si>
    <t xml:space="preserve">edificio 20 a </t>
  </si>
  <si>
    <t xml:space="preserve">1 l de sidral , 1 rufles, 1 paquete  chicles </t>
  </si>
  <si>
    <t xml:space="preserve">Angelica </t>
  </si>
  <si>
    <t xml:space="preserve">Edificio 20 b  depto 403 </t>
  </si>
  <si>
    <t xml:space="preserve">1/2 frijol negro, 1 lata de elote chica, 1 chile poblano, 1/2 tortillas </t>
  </si>
  <si>
    <t xml:space="preserve">Cliente puri </t>
  </si>
  <si>
    <t xml:space="preserve">Barbacoa </t>
  </si>
  <si>
    <t xml:space="preserve">La purisima 11 </t>
  </si>
  <si>
    <t xml:space="preserve">3 de birria con longaniza, 2 de suadero con longaniza, 2 consome y 2 cocas de 600 ml </t>
  </si>
  <si>
    <t xml:space="preserve">Brawlio </t>
  </si>
  <si>
    <t xml:space="preserve">2 cocas 1.700, 1kg tortillas, 1/4 queso oaxaca, papel capri (de un lado es blanco y el otro caqui </t>
  </si>
  <si>
    <t>alyn</t>
  </si>
  <si>
    <t>tlapaleria</t>
  </si>
  <si>
    <t>5 tornillos, 1 recarga</t>
  </si>
  <si>
    <t>14a 301</t>
  </si>
  <si>
    <t>100 recarga 1pepsi 2l, 1 shampoo, 1 agua</t>
  </si>
  <si>
    <t>cliente 17</t>
  </si>
  <si>
    <t>1 kilo de huevo, 1 ´paq de salchichas,2 sueros elec, 1 leche de cho</t>
  </si>
  <si>
    <t>portales29</t>
  </si>
  <si>
    <t>20 de jamon,20 de oaxaca,</t>
  </si>
  <si>
    <t>Cliente 11</t>
  </si>
  <si>
    <t>2 boing de mango. 2 lechitas de chocolate, 1 coca de 600</t>
  </si>
  <si>
    <t>cliente 9b101</t>
  </si>
  <si>
    <t>1 caja de alaska 11 ca de winston, 2 l de sanra clara</t>
  </si>
  <si>
    <t xml:space="preserve">Tia wacho </t>
  </si>
  <si>
    <t xml:space="preserve">Edificio 14 a depto 302 </t>
  </si>
  <si>
    <t xml:space="preserve">1 tamal de mole y un atole </t>
  </si>
  <si>
    <t xml:space="preserve">1 torta verde y 1 atole chico </t>
  </si>
  <si>
    <t xml:space="preserve">Isabel </t>
  </si>
  <si>
    <t xml:space="preserve">Fabrica de hielo armas </t>
  </si>
  <si>
    <t xml:space="preserve">Norma </t>
  </si>
  <si>
    <t>3/4 suadero  en cuadritos medianos , 3 papas</t>
  </si>
  <si>
    <t xml:space="preserve">Ediici0 20 b 403 </t>
  </si>
  <si>
    <t>1 elote partido en 4</t>
  </si>
  <si>
    <t xml:space="preserve">2 garrafones  aqua cliva </t>
  </si>
  <si>
    <t xml:space="preserve">Elia </t>
  </si>
  <si>
    <t>cuarto y medio queso panela en 1 bloque, pasar por pedido a la carniceria angel sr eli, 1 kg huevo</t>
  </si>
  <si>
    <t>1 kg de arrachera marinada, una sopa instantanea, 2 aguacates, 1 kg tortillas</t>
  </si>
  <si>
    <t xml:space="preserve">Mauricio </t>
  </si>
  <si>
    <t xml:space="preserve">1 cigarros </t>
  </si>
  <si>
    <t xml:space="preserve">Soriana </t>
  </si>
  <si>
    <t xml:space="preserve">Medicinas pa la abue </t>
  </si>
  <si>
    <t xml:space="preserve">1 chester de 14 y 3 huevos </t>
  </si>
  <si>
    <t xml:space="preserve">Guada mocte </t>
  </si>
  <si>
    <t xml:space="preserve">Hacienda narvarte 66 </t>
  </si>
  <si>
    <t>1 elote, 3 calabacas, 3 zanahoorias, 3 papas, 2 de cilantro</t>
  </si>
  <si>
    <t>tio biyi</t>
  </si>
  <si>
    <t>3 suadero , 2 suaderoqueso, 2 suadero</t>
  </si>
  <si>
    <t xml:space="preserve">2 b de mango,1 de manzana 1 huvo kinder, 3 panzones </t>
  </si>
  <si>
    <t>Carlos Galindo</t>
  </si>
  <si>
    <t>6A</t>
  </si>
  <si>
    <t>4 maruchas, 1 jarrito, 1 coca 600, 2 tanngs</t>
  </si>
  <si>
    <t>tio biyo</t>
  </si>
  <si>
    <t xml:space="preserve">3 kaguama 1 jack verde 1 viña 2 cigarros, 1 papas , </t>
  </si>
  <si>
    <t>rea</t>
  </si>
  <si>
    <t>20a 101</t>
  </si>
  <si>
    <t>2 tripa 1 suadero, 2 campeca 1 activia, 1 electrolito, 1 1 doritos</t>
  </si>
  <si>
    <t>Andrea valeriano</t>
  </si>
  <si>
    <t>crema de 1/4,3 chiles, 3 jitomates, 1/4 de azucar, medio de panela</t>
  </si>
  <si>
    <t xml:space="preserve">Dany </t>
  </si>
  <si>
    <t xml:space="preserve">3 paquetes de madalenas </t>
  </si>
  <si>
    <t xml:space="preserve">Purisima </t>
  </si>
  <si>
    <t xml:space="preserve">Birria </t>
  </si>
  <si>
    <t xml:space="preserve">Purisima 11 </t>
  </si>
  <si>
    <t xml:space="preserve">5 tacos, 1 consome, 2 vinagres </t>
  </si>
  <si>
    <t xml:space="preserve">Edificio 20 b </t>
  </si>
  <si>
    <t xml:space="preserve">3/4 carne molida de ambas, $15 de tortilla </t>
  </si>
  <si>
    <t xml:space="preserve">17 B </t>
  </si>
  <si>
    <t xml:space="preserve">1 brocoli y 1 kg pepino </t>
  </si>
  <si>
    <t>juan carlos</t>
  </si>
  <si>
    <t>castañeda 34</t>
  </si>
  <si>
    <t xml:space="preserve">roles de canela chicos, 1l leche santa clara deslactosada,florentina galletas </t>
  </si>
  <si>
    <t xml:space="preserve">aylin </t>
  </si>
  <si>
    <t>deposito  oxxo  2,000</t>
  </si>
  <si>
    <t>tacos v</t>
  </si>
  <si>
    <t>tacos el vecino n</t>
  </si>
  <si>
    <t>6  pañales etapa 6</t>
  </si>
  <si>
    <t>irma</t>
  </si>
  <si>
    <t>narvrte 160</t>
  </si>
  <si>
    <t xml:space="preserve">1 pechuga, 4 zanahorias, 4 calabazas </t>
  </si>
  <si>
    <t>azeet</t>
  </si>
  <si>
    <t>1 caja de noaSDan</t>
  </si>
  <si>
    <t>1k ochoa 2  1.700l, 1 sabritas adobadas</t>
  </si>
  <si>
    <t>carlos galindo</t>
  </si>
  <si>
    <t>6a</t>
  </si>
  <si>
    <t>1 l de leche  1 coca 1,700 conchas bimbo  1 donas bimbo, 3 yoguth de fresa</t>
  </si>
  <si>
    <t>1a</t>
  </si>
  <si>
    <t>1 1/4 vidrio</t>
  </si>
  <si>
    <t>12b 401</t>
  </si>
  <si>
    <t>1/4 de queso blanco, 1/2 medio lala crema</t>
  </si>
  <si>
    <t>36b 201</t>
  </si>
  <si>
    <t>2 bonafont</t>
  </si>
  <si>
    <t xml:space="preserve">27a </t>
  </si>
  <si>
    <t xml:space="preserve">1/4 de jamon, 1/4 oaxaca </t>
  </si>
  <si>
    <t>cliente 11</t>
  </si>
  <si>
    <t xml:space="preserve">portales 7 </t>
  </si>
  <si>
    <t xml:space="preserve">1 caguama 1 rufles </t>
  </si>
  <si>
    <t>3 magnum almendra mega, 2 cocas de vidrio 1 sidral, pulparin</t>
  </si>
  <si>
    <t xml:space="preserve">Emms </t>
  </si>
  <si>
    <t xml:space="preserve">Edificio 23 a </t>
  </si>
  <si>
    <t xml:space="preserve">2 charolas de  maruhan y 1 caja de azucar </t>
  </si>
  <si>
    <t xml:space="preserve">6 tamales, 100 gr de chile, 1/2 papas, 2 cebollas </t>
  </si>
  <si>
    <t xml:space="preserve">Azahalea </t>
  </si>
  <si>
    <t xml:space="preserve">Catañeda 58 </t>
  </si>
  <si>
    <t xml:space="preserve">1 tamal verde y 2 atoles </t>
  </si>
  <si>
    <t xml:space="preserve">Edificio 27 a </t>
  </si>
  <si>
    <t xml:space="preserve">1/2 q  blanco, 2 cocas 1.75, 1 agua 1.5 l, $5 de epazote </t>
  </si>
  <si>
    <t xml:space="preserve">Edificioo 9 a </t>
  </si>
  <si>
    <t xml:space="preserve">1/2 bistek, 1/2 espaldilla, 1/2 ,molida </t>
  </si>
  <si>
    <t xml:space="preserve">2 cocas, 1 doritos, 1 botella de valentina </t>
  </si>
  <si>
    <t xml:space="preserve">Edificio 20 b depto 403 </t>
  </si>
  <si>
    <t>3 bistecs, 1 pepino, 3 zanahorias, nopale s</t>
  </si>
  <si>
    <t xml:space="preserve">norma </t>
  </si>
  <si>
    <t>3/4 tortillas</t>
  </si>
  <si>
    <t>1 ciggaros 14</t>
  </si>
  <si>
    <t>esposa gemelo</t>
  </si>
  <si>
    <t>13b 103</t>
  </si>
  <si>
    <t>2 paletas de hielo, 10l de agua</t>
  </si>
  <si>
    <t>1 crujitos, 3 mentolados, 6 sprite</t>
  </si>
  <si>
    <t xml:space="preserve">tacos veino </t>
  </si>
  <si>
    <t xml:space="preserve">Bikiy </t>
  </si>
  <si>
    <t xml:space="preserve">3 kawas y 4 cigarros </t>
  </si>
  <si>
    <t>7A 404</t>
  </si>
  <si>
    <t>Roles de canela, valentina, fuze te, 4 gansitos</t>
  </si>
  <si>
    <t>3 cervezas y 7 vasos</t>
  </si>
  <si>
    <t xml:space="preserve">2 Madalenas </t>
  </si>
  <si>
    <t>1/4 jamon, 1/4 panela, 6 rebanadas de queso</t>
  </si>
  <si>
    <t xml:space="preserve">Adoqueli </t>
  </si>
  <si>
    <t xml:space="preserve">Edificio 5 b </t>
  </si>
  <si>
    <t xml:space="preserve">1/2 jitomate, 1 cabeza de ajo, $15 de queso canasto , 1 coca de 1.75 </t>
  </si>
  <si>
    <t xml:space="preserve">Fransisco </t>
  </si>
  <si>
    <t xml:space="preserve">1 kg tortillas, 1/2 longaniza </t>
  </si>
  <si>
    <t xml:space="preserve">Nacia </t>
  </si>
  <si>
    <t>1 garrafon epura, 1 l de leche alpura, 1| cloro de 1l, 1 suavitel</t>
  </si>
  <si>
    <t xml:space="preserve">3 bisteces y 1 chips </t>
  </si>
  <si>
    <t xml:space="preserve">Braulio </t>
  </si>
  <si>
    <t xml:space="preserve">1.5 de tortillas, 2 cocas de 1.700, 1 l aceite 123, 1 sabritas </t>
  </si>
  <si>
    <t xml:space="preserve">Biyik </t>
  </si>
  <si>
    <t>2 kawas</t>
  </si>
  <si>
    <t>Mel tacos v</t>
  </si>
  <si>
    <t>tacos vecino</t>
  </si>
  <si>
    <t>1 paq de salchichas 1 garrafon</t>
  </si>
  <si>
    <t xml:space="preserve">panaderia </t>
  </si>
  <si>
    <t>2 nconchas,4 bolillos,3 cemitas</t>
  </si>
  <si>
    <t>joaco</t>
  </si>
  <si>
    <t xml:space="preserve">14b </t>
  </si>
  <si>
    <t xml:space="preserve">2 pan dulce, 1l de leche, 1 nescafe </t>
  </si>
  <si>
    <t>ELI ABUE</t>
  </si>
  <si>
    <t xml:space="preserve">1 chicharron, 1 de pollo 1 de pancita  1 tostada de pata, 1 pambaso con  POCA lechuga </t>
  </si>
  <si>
    <t>JOACO</t>
  </si>
  <si>
    <t>CUERVO</t>
  </si>
  <si>
    <t>4 CAGUAMAS 2 JACK VERDES</t>
  </si>
  <si>
    <t xml:space="preserve">3 de venado, 5 dietetico, 3 especiales suadero, 2 sesadillas </t>
  </si>
  <si>
    <t>johana</t>
  </si>
  <si>
    <t>19b 201</t>
  </si>
  <si>
    <t>coca 3l 1jarrito 2l</t>
  </si>
  <si>
    <t>mauricio</t>
  </si>
  <si>
    <t>america</t>
  </si>
  <si>
    <t xml:space="preserve">20a </t>
  </si>
  <si>
    <t>Aana maria</t>
  </si>
  <si>
    <t>18A</t>
  </si>
  <si>
    <t xml:space="preserve">Aangelica </t>
  </si>
  <si>
    <t>Laraa</t>
  </si>
  <si>
    <t>4 jugos  1 queso panela, 1 coca de 1.700, 2 cajas de cigarro 1 pan bimbo</t>
  </si>
  <si>
    <t>1k de tortillas, 1/4 de oaxaca y 1 coca 1.700</t>
  </si>
  <si>
    <t>Tere</t>
  </si>
  <si>
    <t xml:space="preserve">3v vikis y 2 coronAS Y 1 BOLSA DE HIELOLOS </t>
  </si>
  <si>
    <t>eli</t>
  </si>
  <si>
    <t>34b 102</t>
  </si>
  <si>
    <t xml:space="preserve">2k de cebolla, 1k de chayote, 2k zanahora, 1/2 de limon,  1 carton de huevo, 1/4 ajos, 2k papa, 1k de jitomate, 2 muslos de pierna, 2 alas de pollo1 bo9losa de basura negra 2k de platano dominicano 1k manzana  </t>
  </si>
  <si>
    <t>1 waith mineral , 6 vasos 1 papas de limon ,</t>
  </si>
  <si>
    <t xml:space="preserve">May </t>
  </si>
  <si>
    <t xml:space="preserve">Cretas para gato, 1 chelada, 2 litro de leche, 1 kawama victoria </t>
  </si>
  <si>
    <t xml:space="preserve">1 jack daniels, 1 chips moradas, 1 sabritas, 1 benson </t>
  </si>
  <si>
    <t>jaula 15b</t>
  </si>
  <si>
    <t>2 cagumas 6 vasos</t>
  </si>
  <si>
    <t>Duadalupe</t>
  </si>
  <si>
    <t>carnitas</t>
  </si>
  <si>
    <t>5 de surtida</t>
  </si>
  <si>
    <t>2 kawamas</t>
  </si>
  <si>
    <t>td</t>
  </si>
  <si>
    <t xml:space="preserve">Irving </t>
  </si>
  <si>
    <t>jaula cuervo</t>
  </si>
  <si>
    <t>1 coca red</t>
  </si>
  <si>
    <t>luisa</t>
  </si>
  <si>
    <t>2 jamaica, pam bimbo grande, 1 doritos rojos</t>
  </si>
  <si>
    <t>Fer navarro</t>
  </si>
  <si>
    <t>purisima 49</t>
  </si>
  <si>
    <t>2 cocas sin zaucar 1 coca de 500, 1/4 de oaxaca  me dio de tortillas,, 5 limones</t>
  </si>
  <si>
    <t xml:space="preserve">Edificio 7a </t>
  </si>
  <si>
    <t xml:space="preserve">3 garrafones,  limones y aguacate  y jamon </t>
  </si>
  <si>
    <t xml:space="preserve">Max </t>
  </si>
  <si>
    <t xml:space="preserve">Papeleria y tiends </t>
  </si>
  <si>
    <t xml:space="preserve">Edificio 8a </t>
  </si>
  <si>
    <t xml:space="preserve">Papeleria,  1 coca de 3l </t>
  </si>
  <si>
    <t xml:space="preserve">1 coca1 tkis </t>
  </si>
  <si>
    <t xml:space="preserve">yayo </t>
  </si>
  <si>
    <t xml:space="preserve">1/2 croquetas de perrro </t>
  </si>
  <si>
    <t xml:space="preserve">Mauricio bravo </t>
  </si>
  <si>
    <t xml:space="preserve">Edificio 14a </t>
  </si>
  <si>
    <t>Pall mall alaska</t>
  </si>
  <si>
    <t>Purisima 11</t>
  </si>
  <si>
    <t xml:space="preserve">10 bolillos, 2 l de leche alphura </t>
  </si>
  <si>
    <t xml:space="preserve">Carolina </t>
  </si>
  <si>
    <t>Edificio 9b depto 303</t>
  </si>
  <si>
    <t xml:space="preserve">1kg, tortillas, 1 ajax, 4 cabazas ajo, 1/2 longaniza, 1/2 de rosbil, chicharron $30, </t>
  </si>
  <si>
    <t xml:space="preserve">Eva </t>
  </si>
  <si>
    <t>Angel y judith</t>
  </si>
  <si>
    <t>Edificio14 a</t>
  </si>
  <si>
    <t xml:space="preserve">1 Chambarete, 1 elote, 1 charola de garbanzo, 1 blanqueador, 2 zanaqhorias, 1 rama de hiervabuena </t>
  </si>
  <si>
    <t xml:space="preserve">Bachoco y recauderia </t>
  </si>
  <si>
    <t>1/2 pechuga, 1/2 kg de bisteck, 3 calabazas, 1 cebolla, 5 limone s</t>
  </si>
  <si>
    <t xml:space="preserve">3 cremas de alpura 1/2, 2 latas de chipotle, 1 bolsa de arrz </t>
  </si>
  <si>
    <t xml:space="preserve">Fabrica de hielos </t>
  </si>
  <si>
    <t xml:space="preserve">Rea </t>
  </si>
  <si>
    <t xml:space="preserve">2 maruchan de res y 1 doritos negros </t>
  </si>
  <si>
    <t>Edificio 38 a</t>
  </si>
  <si>
    <t xml:space="preserve">canas </t>
  </si>
  <si>
    <t xml:space="preserve">2 cocas, 1 g tortillas </t>
  </si>
  <si>
    <t xml:space="preserve">Fernando cli </t>
  </si>
  <si>
    <t xml:space="preserve">1 valle frut, 1/2 de azúcar </t>
  </si>
  <si>
    <t>7a 404</t>
  </si>
  <si>
    <t>1 ruffles verde, 1 garrafon de puri, 3 fuze tea, 2 carlos v 2 gansitos1 fritos chipotle</t>
  </si>
  <si>
    <t>iv 8a 304</t>
  </si>
  <si>
    <t xml:space="preserve">1 lapiz, 1 hoja opalina,  1 paq de galletas, 1 donas de 4pz, 1.5l de leche </t>
  </si>
  <si>
    <t>hambuergesas</t>
  </si>
  <si>
    <t>20A 104</t>
  </si>
  <si>
    <t xml:space="preserve">2 hamburgesas con doble queso, 1 sencilla </t>
  </si>
  <si>
    <t>josue tienda</t>
  </si>
  <si>
    <t xml:space="preserve">4l de santa clara entera, 1 panque de nuez1 crema tapa roja de 1/4 , 30 de queso panela </t>
  </si>
  <si>
    <t>1k de huvo 50 de jamon</t>
  </si>
  <si>
    <t>aqualy</t>
  </si>
  <si>
    <t>34b</t>
  </si>
  <si>
    <t xml:space="preserve">3 kawamas 4 vasos </t>
  </si>
  <si>
    <t xml:space="preserve">Ana maria </t>
  </si>
  <si>
    <t xml:space="preserve">$30 de tocino, nescafe, 1/2 tortillas,$30 canasto, 1/2 guayaba </t>
  </si>
  <si>
    <t xml:space="preserve">1/2 molida de res </t>
  </si>
  <si>
    <t xml:space="preserve">Esposa gemelo </t>
  </si>
  <si>
    <t xml:space="preserve">1 melon, 4 papas grandes, 1/2 carne molida, 100 gr tocino </t>
  </si>
  <si>
    <t xml:space="preserve">Tia eacho </t>
  </si>
  <si>
    <t xml:space="preserve">Papeleria </t>
  </si>
  <si>
    <t xml:space="preserve">1 monografia del maíz y una carulina blanca </t>
  </si>
  <si>
    <t xml:space="preserve">Tortilleria, Reyes y srerranita </t>
  </si>
  <si>
    <t xml:space="preserve">Edificio 17 a </t>
  </si>
  <si>
    <t xml:space="preserve">1.5 tortillas, 2 cocas de 1.7 , 1 crema alpura de 1/2, 1queso fresco, media lechuga </t>
  </si>
  <si>
    <t xml:space="preserve">Edificio 34 bb depto 103 </t>
  </si>
  <si>
    <t xml:space="preserve">1 kg de costilla de puerco </t>
  </si>
  <si>
    <t xml:space="preserve">Edgar y Reyes </t>
  </si>
  <si>
    <t xml:space="preserve">1 cartulina, 1 bander de bolivia, 3 papel crepe, 1 resistol ch, 1/2 tortillas </t>
  </si>
  <si>
    <t>equal</t>
  </si>
  <si>
    <t>7 hambuergesas</t>
  </si>
  <si>
    <t>micha</t>
  </si>
  <si>
    <t>50 oaxaca 2 takis</t>
  </si>
  <si>
    <t>1 bolsa de sal</t>
  </si>
  <si>
    <t>2 leche 1 garrafon epura</t>
  </si>
  <si>
    <t>May rodrigez</t>
  </si>
  <si>
    <t>panaderia,  Reyes</t>
  </si>
  <si>
    <t>9A</t>
  </si>
  <si>
    <t>4 bolillos, 2 cuernitos 2 pan dulce 1 l leche</t>
  </si>
  <si>
    <t>3 papas, 2 gansos, 2 carls v</t>
  </si>
  <si>
    <t>ANGEL CARNICERIA</t>
  </si>
  <si>
    <t>3 hambuerGEAS CON Q</t>
  </si>
  <si>
    <t>1 t amal de rajas y 1 mineral de l</t>
  </si>
  <si>
    <t xml:space="preserve">2 latas de nestle, 5 latas de leche vapoada, 1 salsa botanera, 1caja de sobres nescafe, 1 caja de capuchino, 1 harola de maruchan </t>
  </si>
  <si>
    <t xml:space="preserve">Abuela yayo </t>
  </si>
  <si>
    <t xml:space="preserve">Hacienda narvarte 160 </t>
  </si>
  <si>
    <t xml:space="preserve">1 sopa instantanea </t>
  </si>
  <si>
    <t xml:space="preserve">Mariposa </t>
  </si>
  <si>
    <t>Mamitas rikas</t>
  </si>
  <si>
    <t xml:space="preserve">8444 dep 102 </t>
  </si>
  <si>
    <t xml:space="preserve">2 garrafones y una leche clavel </t>
  </si>
  <si>
    <t xml:space="preserve">2 piernas con muslo </t>
  </si>
  <si>
    <t>Cliente 16</t>
  </si>
  <si>
    <t xml:space="preserve">Edificio 36b depto 302 </t>
  </si>
  <si>
    <t xml:space="preserve">2 garrafones y 2 fabuloso </t>
  </si>
  <si>
    <t xml:space="preserve">1 Torta de milarguesa , 1 peñafiel tuis, 1 jarrito de toronja </t>
  </si>
  <si>
    <t xml:space="preserve">Jessica cli </t>
  </si>
  <si>
    <t xml:space="preserve">Tortilleria y jusith </t>
  </si>
  <si>
    <t xml:space="preserve">1 kg tortillas, 1 papa, 1 lechuga, $10 de guayabas, 1/2 limon </t>
  </si>
  <si>
    <t xml:space="preserve">1/2 pechuga y pan molido </t>
  </si>
  <si>
    <t xml:space="preserve">Fer </t>
  </si>
  <si>
    <t xml:space="preserve">Edificio 49 a depto 302 </t>
  </si>
  <si>
    <t xml:space="preserve">1 bolsa de arena, 1 garrafon, 1 coca de l,, 1 hula, 10 m de liston azul y 10 de verde, una pistolasilicon, 5 barras de silicon, 5 m de resorte </t>
  </si>
  <si>
    <t>1 chester 14</t>
  </si>
  <si>
    <t>cli purisima 11</t>
  </si>
  <si>
    <t xml:space="preserve">2 pan molido azul, </t>
  </si>
  <si>
    <t>6Aa</t>
  </si>
  <si>
    <t>1 cigarros de 14</t>
  </si>
  <si>
    <t xml:space="preserve">Ana pau </t>
  </si>
  <si>
    <t>Habas enchiladas, garbanzos enchilados</t>
  </si>
  <si>
    <t>4 refrescos de vidrio 2 minerales de 600</t>
  </si>
  <si>
    <t>ema</t>
  </si>
  <si>
    <t>1 k de huvos, 40 de jamon 1 cebolla, 4 jitomates, 4 chiles, 1 lata frijoles 1k de tortillas</t>
  </si>
  <si>
    <t>Cuervo</t>
  </si>
  <si>
    <t xml:space="preserve">2 banderillas </t>
  </si>
  <si>
    <t>cli 6a 102</t>
  </si>
  <si>
    <t>messenger</t>
  </si>
  <si>
    <t>6A102</t>
  </si>
  <si>
    <t>4 gatoraides, 4 electrolitos</t>
  </si>
  <si>
    <t>Aale</t>
  </si>
  <si>
    <t>6 bolillos</t>
  </si>
  <si>
    <t xml:space="preserve">irvin </t>
  </si>
  <si>
    <t xml:space="preserve">hambuergesa Reyes </t>
  </si>
  <si>
    <t>14b 301</t>
  </si>
  <si>
    <t>2 hambuergesas con queso piña, 1 red de 2l, 1 halls</t>
  </si>
  <si>
    <t xml:space="preserve">Fábrica de hielo </t>
  </si>
  <si>
    <t xml:space="preserve">Mario y panaderia </t>
  </si>
  <si>
    <t>4 quesadillas, 10 panes, 1 kg tortillas y 1 arroz valle</t>
  </si>
  <si>
    <t xml:space="preserve">Carnicería y recauderia </t>
  </si>
  <si>
    <t xml:space="preserve">Edificio 13  b </t>
  </si>
  <si>
    <t xml:space="preserve">$150 de arrachera, 1 brocoli, 2 zanahorias, $3 cilantro </t>
  </si>
  <si>
    <t xml:space="preserve">Abuelita eli </t>
  </si>
  <si>
    <t xml:space="preserve">Edificio 34 b depto 103 </t>
  </si>
  <si>
    <t xml:space="preserve">1 garrafon, 5 piernas c/n muslo, alas enteras, rabadilla. 1 achote, y 10 naranjas </t>
  </si>
  <si>
    <t xml:space="preserve">1 pall mall alaska, 5 zanahorias, 1 coca retornable </t>
  </si>
  <si>
    <t>Edificio 20 a dep 204</t>
  </si>
  <si>
    <t xml:space="preserve">2 pimientos, 1 l de mineral, 1 hips fuego </t>
  </si>
  <si>
    <t xml:space="preserve">1 corona, 2 aspirinas </t>
  </si>
  <si>
    <t>eqalay jaula</t>
  </si>
  <si>
    <t xml:space="preserve">2 kawasakis </t>
  </si>
  <si>
    <t>tortilleria y dani</t>
  </si>
  <si>
    <t xml:space="preserve">1 kg tortillas y 2 cocas de 1.700 </t>
  </si>
  <si>
    <t>May Rodriguez</t>
  </si>
  <si>
    <t>Reyes y pape</t>
  </si>
  <si>
    <t>1 cartulina, 1 papel crepe negro, y 1 blanco, la bandera en egipto, 4 bolillos2 cuernitos 1 oreja</t>
  </si>
  <si>
    <t xml:space="preserve">irma </t>
  </si>
  <si>
    <t>33b 402</t>
  </si>
  <si>
    <t>2 garrafones de 1ol y 30 de jamon</t>
  </si>
  <si>
    <t>tacos beto y Reyes</t>
  </si>
  <si>
    <t xml:space="preserve">8 tacos y 2 gringas, 1 leche, 1 caje </t>
  </si>
  <si>
    <t>Clinte 18</t>
  </si>
  <si>
    <t>18a 504</t>
  </si>
  <si>
    <t>1 marucha 1 principe</t>
  </si>
  <si>
    <t>3 kawamas</t>
  </si>
  <si>
    <t xml:space="preserve">4 tacos de birria con gordito, 2 de suadero, 1 consome </t>
  </si>
  <si>
    <t xml:space="preserve">Joahana </t>
  </si>
  <si>
    <t>Edificio 19 b 201</t>
  </si>
  <si>
    <t xml:space="preserve">1.5 de pierna y muslo, 1/2 de mole </t>
  </si>
  <si>
    <t xml:space="preserve">Edificio 9 a depto 404 </t>
  </si>
  <si>
    <t xml:space="preserve">1 pechuga en 6 bisteces </t>
  </si>
  <si>
    <t xml:space="preserve">Gemelo </t>
  </si>
  <si>
    <t xml:space="preserve">Casa toño </t>
  </si>
  <si>
    <t xml:space="preserve">Edificio 14 b </t>
  </si>
  <si>
    <t xml:space="preserve">2 orden de flautas, 4 quesadillas, 1 sope sencillo y 1 agua de horchata </t>
  </si>
  <si>
    <t xml:space="preserve">Jorge cli </t>
  </si>
  <si>
    <t xml:space="preserve">1 agua levite, 1 chicles trident, 1 coca de 600 ml, 1 doritos </t>
  </si>
  <si>
    <t xml:space="preserve">Reyes y aqua cliva </t>
  </si>
  <si>
    <t xml:space="preserve">2 kg cebolla, 5 pañales, $30 de cilantro 1 garrafon </t>
  </si>
  <si>
    <t xml:space="preserve">Gerardo </t>
  </si>
  <si>
    <t xml:space="preserve">castañeda 52 </t>
  </si>
  <si>
    <t>2 refrescos de 2l, manzana mineral de 2l</t>
  </si>
  <si>
    <t>erika</t>
  </si>
  <si>
    <t>46b501</t>
  </si>
  <si>
    <t xml:space="preserve">1 panaderia a nombre de karla </t>
  </si>
  <si>
    <t xml:space="preserve">elma </t>
  </si>
  <si>
    <t>1 crema 1/2, 1 chetos, 1 chips, 2 kinder mx</t>
  </si>
  <si>
    <t>6 cocas 2 kilos de limon 2k de cebolla</t>
  </si>
  <si>
    <t>cli purisima</t>
  </si>
  <si>
    <t>1  garrafon, 2 papas,  2 jugos</t>
  </si>
  <si>
    <t>Clienta 23</t>
  </si>
  <si>
    <t xml:space="preserve">Acua cliva jaula </t>
  </si>
  <si>
    <t xml:space="preserve">Edificio 43 b depto 503 </t>
  </si>
  <si>
    <t xml:space="preserve">2 kawamas, 1 mineral de 600, sobre de comida para perro </t>
  </si>
  <si>
    <t>2 sobres de comida</t>
  </si>
  <si>
    <t>Tío biyik</t>
  </si>
  <si>
    <t xml:space="preserve">5 vasos y 4 cawamas </t>
  </si>
  <si>
    <t>Norma Lopez</t>
  </si>
  <si>
    <t>18a 403</t>
  </si>
  <si>
    <t xml:space="preserve">3 garrafones </t>
  </si>
  <si>
    <t xml:space="preserve">2 minerales de 2 1 coca de 1l, 1 camel </t>
  </si>
  <si>
    <t>7a404</t>
  </si>
  <si>
    <t>20b 504</t>
  </si>
  <si>
    <t>2 kawuamas 1 paq de conas 3 be ligth 1 kilo de limon 1 clamato de 1/2, 4 yogutr 1 paqquete de baño</t>
  </si>
  <si>
    <t xml:space="preserve">ñirvin </t>
  </si>
  <si>
    <t xml:space="preserve">3 latas de cantarito, papas sol, 1 red cola </t>
  </si>
  <si>
    <t xml:space="preserve">Clienta 36 </t>
  </si>
  <si>
    <t xml:space="preserve">Edificio 4a depto 302 </t>
  </si>
  <si>
    <t xml:space="preserve">1 kola loka </t>
  </si>
  <si>
    <t xml:space="preserve">1 Kg tortillas, 1 kg huevo, 2 jarritod de tamarindo </t>
  </si>
  <si>
    <t xml:space="preserve">Edificio 34 b depto 104 </t>
  </si>
  <si>
    <t>12 pack corona, 1 bolsa de hielos, 1 gatorade, papas grandes, cacahuates japoneses</t>
  </si>
  <si>
    <t>Gera</t>
  </si>
  <si>
    <t xml:space="preserve">50 DE JAMON, 40 DE QUESO MANCHEGO, 2 GELATINAS ROJAS, 4 PAQUETES DE CHOCORROLES, PAN BIMBO, 1 SUEROX, 1 L SANTA CLARA </t>
  </si>
  <si>
    <t xml:space="preserve">Tacos alex </t>
  </si>
  <si>
    <t xml:space="preserve">6 tacos de arrachera </t>
  </si>
  <si>
    <t>reyes</t>
  </si>
  <si>
    <t xml:space="preserve">2mineral 2l, coca 2l hielos malboro blancos 20 </t>
  </si>
  <si>
    <t>Reyes, soriana hamburgesas</t>
  </si>
  <si>
    <t>3 hambuergesas, 1 don julio, 2 papas habanero</t>
  </si>
  <si>
    <t>1 leche de vainilla grande 2 rufles  1 jugo grande 1 boing de mango 1 concha bimbo, 4 cigarros mentolados azulez</t>
  </si>
  <si>
    <t xml:space="preserve">1 triki de tubo, 1l de lehce </t>
  </si>
  <si>
    <t xml:space="preserve">Ale </t>
  </si>
  <si>
    <t xml:space="preserve">5 zanahorias, 1 cebolla, 1/4 queso oaxaca </t>
  </si>
  <si>
    <t>Ale</t>
  </si>
  <si>
    <t>recauderia</t>
  </si>
  <si>
    <t>20 A 204</t>
  </si>
  <si>
    <t>1 crema de 1/4 y 3 platanos</t>
  </si>
  <si>
    <t>cli17</t>
  </si>
  <si>
    <t>Reyes/Irma</t>
  </si>
  <si>
    <t>9b502</t>
  </si>
  <si>
    <t>2 sopas 1 garrafon 10l</t>
  </si>
  <si>
    <t xml:space="preserve">Francisco </t>
  </si>
  <si>
    <t>9A104</t>
  </si>
  <si>
    <t>1/4 de manchego entrozo</t>
  </si>
  <si>
    <t xml:space="preserve">$50 queso oaxaca, 1 kg tortillas, 1 coca de 3l </t>
  </si>
  <si>
    <t>Joahana</t>
  </si>
  <si>
    <t>19B</t>
  </si>
  <si>
    <t>1 bonafont 20l, 1 coca de 3l reto, 1/8 papel ilustración</t>
  </si>
  <si>
    <t>clienta messinger</t>
  </si>
  <si>
    <t>messinger</t>
  </si>
  <si>
    <t>6a 102</t>
  </si>
  <si>
    <t>1/2 jamon</t>
  </si>
  <si>
    <t xml:space="preserve">50 de jamon 50 de queso panela, 1 kilo de huvo, 1 paq de tiortillas tia rosa de 20pz, </t>
  </si>
  <si>
    <t>3 kawasakis</t>
  </si>
  <si>
    <t xml:space="preserve">Carlos </t>
  </si>
  <si>
    <t xml:space="preserve">Edificio 6a </t>
  </si>
  <si>
    <t>3 yogurt yoplai para beber, 5 bolillos, 1/4 de salchipapas, una coca de 1.7, 4 cigarros sueltos, , 1 paquete de papel, 1 agua de 2l, 1 jarrito rojo</t>
  </si>
  <si>
    <t>Angel</t>
  </si>
  <si>
    <t xml:space="preserve">Edificio 19 a </t>
  </si>
  <si>
    <t>2 l de leche , 1 tubo de trikitrakets, 1 emperador de chocolate</t>
  </si>
  <si>
    <t xml:space="preserve">Mi niño </t>
  </si>
  <si>
    <t xml:space="preserve">1 l de leche, 1 tubo de galletas principe </t>
  </si>
  <si>
    <t xml:space="preserve">JUDITH </t>
  </si>
  <si>
    <t xml:space="preserve">1 kg de pierna, 3 zanahorias y 2 chayotes </t>
  </si>
  <si>
    <t xml:space="preserve">Babo </t>
  </si>
  <si>
    <t xml:space="preserve">Edificio 20 a depto 302 </t>
  </si>
  <si>
    <t xml:space="preserve">1 garrafon, 1 kg de huevo y 1 aceite </t>
  </si>
  <si>
    <t xml:space="preserve">1 kg de huevo, pan molido azul, 1 kg de papa, 1 l de leche, </t>
  </si>
  <si>
    <t xml:space="preserve">Zoroo </t>
  </si>
  <si>
    <t xml:space="preserve">Zorrro </t>
  </si>
  <si>
    <t xml:space="preserve">Oscarr </t>
  </si>
  <si>
    <t xml:space="preserve">2 cocas de 1.7, 1 kg tortillas </t>
  </si>
  <si>
    <t xml:space="preserve">Ester </t>
  </si>
  <si>
    <t xml:space="preserve">Carnitas </t>
  </si>
  <si>
    <t>2 kg  jitomate, 1/2 crema lala, 2 kg tortillas</t>
  </si>
  <si>
    <t>Cliente 17</t>
  </si>
  <si>
    <t xml:space="preserve">tortilleria </t>
  </si>
  <si>
    <t>1k de azucar, 1 frijoles 1 de tortillas</t>
  </si>
  <si>
    <t>panaderia,banderillas,Reyes</t>
  </si>
  <si>
    <t>2 magnum alm, 1 valetina, 2 maruchas, 1 coca 600, pan dulce 6 2 bolillos,1 manderilla luiyi</t>
  </si>
  <si>
    <t>ems morales</t>
  </si>
  <si>
    <t>23a 101</t>
  </si>
  <si>
    <t xml:space="preserve">1o de cilantro, 10 de perejil, 10 de ajo, 20 de papa </t>
  </si>
  <si>
    <t>gerardo</t>
  </si>
  <si>
    <t xml:space="preserve">1k arroz, 2 leche 1 naranja 1 varita de canela </t>
  </si>
  <si>
    <t>1 garrafon 2 cigarros</t>
  </si>
  <si>
    <t>yair</t>
  </si>
  <si>
    <t>purificadora jaula</t>
  </si>
  <si>
    <t>kato</t>
  </si>
  <si>
    <t>dna</t>
  </si>
  <si>
    <t>1b 201</t>
  </si>
  <si>
    <t>1 mezcal 1l</t>
  </si>
  <si>
    <t xml:space="preserve">1 galletas, 1l de lehce </t>
  </si>
  <si>
    <t>Zorro</t>
  </si>
  <si>
    <t xml:space="preserve">1  frasco de tustsi, rejillas de monster, caja coca </t>
  </si>
  <si>
    <t xml:space="preserve">Fabrica de hielo </t>
  </si>
  <si>
    <t xml:space="preserve">Edificio 13 a </t>
  </si>
  <si>
    <t xml:space="preserve">1 Chokis, 1 coca de 600 ml, 1 sabritas rojas, 1/2 huevo,1 sabritas blancas </t>
  </si>
  <si>
    <t xml:space="preserve">Ryes </t>
  </si>
  <si>
    <t xml:space="preserve">1 coca de 600 y 2 cigarros </t>
  </si>
  <si>
    <t xml:space="preserve">30 De jamon, q panela, 10 de limon, 4 platannosa, 1/2 paaya,  2 kg naranja, 1/2 manzana, 1/2 guayaba, 1/2 pechuga, 10 de zanahoria, $10 de brocoli, $10 de ejotes, $20 nopales, $3 perejil </t>
  </si>
  <si>
    <t xml:space="preserve">Mamitas rikas </t>
  </si>
  <si>
    <t>4 latas de atún, 1 paquete de tostadas, 1 aquete de galletas, 1 sopa de munision, 1 manojo de cilantro, 1kg jitomate, 1 aguacate, 2 cocas de 1.7</t>
  </si>
  <si>
    <t xml:space="preserve">Joaquin </t>
  </si>
  <si>
    <t xml:space="preserve">OXXO, comida corrida </t>
  </si>
  <si>
    <t>2 comidas, 26</t>
  </si>
  <si>
    <t>Rea</t>
  </si>
  <si>
    <t xml:space="preserve">Edificio 20 a 204 </t>
  </si>
  <si>
    <t>1/2 tortillas, 1 salsa verde</t>
  </si>
  <si>
    <t>1 pan azul, 1 pan integral, 1 k de tortillas, 5 limones, 1 boing de 1/4 mango</t>
  </si>
  <si>
    <t>cli 17B</t>
  </si>
  <si>
    <t xml:space="preserve">dana </t>
  </si>
  <si>
    <t>1B</t>
  </si>
  <si>
    <t>1 leche 1 harina, 1 corneto</t>
  </si>
  <si>
    <t>8 cocas de vidrio 1 mineral de 600</t>
  </si>
  <si>
    <t>20a 204</t>
  </si>
  <si>
    <t>1 vela 1 leche</t>
  </si>
  <si>
    <t>1 jack honney hielos, 2 minerlaes 5 vasos</t>
  </si>
  <si>
    <t xml:space="preserve">OXXO  </t>
  </si>
  <si>
    <t xml:space="preserve">4 latones de chela </t>
  </si>
  <si>
    <t xml:space="preserve">2 hamburguesas, red cola, galletas principe, sobre de café, yogurt </t>
  </si>
  <si>
    <t>azhalae</t>
  </si>
  <si>
    <t xml:space="preserve">squirt de 3, 1/4 de jamon, garrafon bonafont </t>
  </si>
  <si>
    <t>cliente 18</t>
  </si>
  <si>
    <t xml:space="preserve">18a </t>
  </si>
  <si>
    <t xml:space="preserve">1 principe 1 marucha </t>
  </si>
  <si>
    <t xml:space="preserve">barber </t>
  </si>
  <si>
    <t>20a101</t>
  </si>
  <si>
    <t>1 coca 3l</t>
  </si>
  <si>
    <t xml:space="preserve">Cinthia cli </t>
  </si>
  <si>
    <t xml:space="preserve">Mario </t>
  </si>
  <si>
    <t xml:space="preserve">Parque tezo </t>
  </si>
  <si>
    <t xml:space="preserve">1 Cchilaquiles, </t>
  </si>
  <si>
    <t xml:space="preserve">Hacienda narvarte </t>
  </si>
  <si>
    <t xml:space="preserve">1 khg cebolla, $3 cilantro, </t>
  </si>
  <si>
    <t xml:space="preserve">4 impresiones blanco y negro </t>
  </si>
  <si>
    <t xml:space="preserve">1 kg de ´pierna  muslo. 2 charolas de garbanzo, $3 de hiierba buena, q cabeza de ajo </t>
  </si>
  <si>
    <t>1/2 molida, 2 bolsas de puré</t>
  </si>
  <si>
    <t xml:space="preserve">3 garrafones, </t>
  </si>
  <si>
    <t xml:space="preserve">Sr. Juarez </t>
  </si>
  <si>
    <t>Edificio 8a</t>
  </si>
  <si>
    <t>1 kg tortilllas, 1 coca de 3l, 1 orden de spagueti</t>
  </si>
  <si>
    <t xml:space="preserve">Gfa eli </t>
  </si>
  <si>
    <t>Aqua cliva</t>
  </si>
  <si>
    <t>2 bolsas para l basura, 1 paquetaxo, 6 pañales</t>
  </si>
  <si>
    <t>1 mantequilla hiberia w</t>
  </si>
  <si>
    <t>nose</t>
  </si>
  <si>
    <t>20A 204</t>
  </si>
  <si>
    <t xml:space="preserve">1/2 pechuga </t>
  </si>
  <si>
    <t xml:space="preserve">Reyes   y farmacia </t>
  </si>
  <si>
    <t xml:space="preserve">Unas omeprasol, 1 suerox, 1 sobre para perro </t>
  </si>
  <si>
    <t>2 marucha 1 doritos, 2 fueze, 1kg de jamon, 1/4 de panela,1/4 de queso, 1 paq de salchicha</t>
  </si>
  <si>
    <t>vianey</t>
  </si>
  <si>
    <t>17b</t>
  </si>
  <si>
    <t xml:space="preserve">1 sanclara ndeslactosada 2 tablilas de chocolate abuelita, 1 paq conchas tia rosa, </t>
  </si>
  <si>
    <t>4 cocas 600 pag servilletas</t>
  </si>
  <si>
    <t>jaula 14b</t>
  </si>
  <si>
    <t>tacos vecino , reyes</t>
  </si>
  <si>
    <t>barber</t>
  </si>
  <si>
    <t>presencial</t>
  </si>
  <si>
    <t xml:space="preserve">1 leche </t>
  </si>
  <si>
    <t>1 pall mall</t>
  </si>
  <si>
    <t>Cliente 18</t>
  </si>
  <si>
    <t xml:space="preserve">2 jitomates, 1 paq de queso, 1 chokis 1 tang </t>
  </si>
  <si>
    <t xml:space="preserve">Carniceria y judith </t>
  </si>
  <si>
    <t xml:space="preserve">4 bisteces para azar y 2 zanahorias </t>
  </si>
  <si>
    <t>Birria</t>
  </si>
  <si>
    <t>Edificio 20 b depto 104</t>
  </si>
  <si>
    <t xml:space="preserve">2 consomé y 8 quesabirrias </t>
  </si>
  <si>
    <t>Licuados</t>
  </si>
  <si>
    <t xml:space="preserve">Edificio 20 a depto 104 </t>
  </si>
  <si>
    <t xml:space="preserve">2 licuados </t>
  </si>
  <si>
    <t xml:space="preserve">Edificio 14 a depto 102 </t>
  </si>
  <si>
    <t xml:space="preserve">Elvia </t>
  </si>
  <si>
    <t xml:space="preserve">1 kg platano, 1/2 tortillas, 1 l de leche </t>
  </si>
  <si>
    <t xml:space="preserve">Emma </t>
  </si>
  <si>
    <t>Olivar del conde 76</t>
  </si>
  <si>
    <t>1 coca y 1kg tortillas</t>
  </si>
  <si>
    <t>walmart</t>
  </si>
  <si>
    <t>13 panes, 2 cremas iyncott, 1 azucar glass, 1 philadelfia,1 fuze tea de 2l, 1 doritos medianos, 1 cronct</t>
  </si>
  <si>
    <t>Tacos vecino</t>
  </si>
  <si>
    <t>8 cocas 600 1 volt</t>
  </si>
  <si>
    <t>Jeesica</t>
  </si>
  <si>
    <t>medio de huvo, 2 galletas de barra</t>
  </si>
  <si>
    <t>40 de jamon, 40 de queso, 1 pan bombo, 1 frijoles, 1 crema 1 agucayae, 1 crema 1/4 recarga 50</t>
  </si>
  <si>
    <t xml:space="preserve">1 pan de hamburgesa, 1/4 de oaxaca, 4 rebanadas de jamon </t>
  </si>
  <si>
    <t>banderillas luijy</t>
  </si>
  <si>
    <t>7 banderillas, 1 hambuergesa, 1 platanos, 12 modelo paq, 1 camel caja</t>
  </si>
  <si>
    <t>18a</t>
  </si>
  <si>
    <t>2 marucha 1 princie</t>
  </si>
  <si>
    <t xml:space="preserve">1.5 Kg de chambarete </t>
  </si>
  <si>
    <t xml:space="preserve">Walmart </t>
  </si>
  <si>
    <t xml:space="preserve">Edificio 7a depto 404 </t>
  </si>
  <si>
    <t xml:space="preserve">1 paquete de fresas, 1 lata de duraznos, 1 tostito verde gr, 2 dio queso con jalapeño, 1 lata de jalapeños picados una crema pons </t>
  </si>
  <si>
    <t>20 a depto 204</t>
  </si>
  <si>
    <t>4 bisteces y 1 pechuga, zanahirua, calabaza y chayote</t>
  </si>
  <si>
    <t xml:space="preserve">Tortilleriay Reyes </t>
  </si>
  <si>
    <t>1.5 tortillas, 1 coca de 2l</t>
  </si>
  <si>
    <t xml:space="preserve">Johana </t>
  </si>
  <si>
    <t xml:space="preserve">1 kg tortillas, 1 coca de 3 l </t>
  </si>
  <si>
    <t xml:space="preserve">2 latones vic </t>
  </si>
  <si>
    <t xml:space="preserve">1 chips verde 1 mantecadas, 1 polvorones,3 marucha de res 1/2 de limon </t>
  </si>
  <si>
    <t>Azahale</t>
  </si>
  <si>
    <t xml:space="preserve">2 garrafones bonafont, 1/4 de jamon, 5 de quesos, 2l de leche, 1 lata de rajas </t>
  </si>
  <si>
    <t>1 pall mall alaska</t>
  </si>
  <si>
    <t>3 caguamas</t>
  </si>
  <si>
    <t>3 papas sabritas</t>
  </si>
  <si>
    <t>jaula 3s</t>
  </si>
  <si>
    <t>1 frusto</t>
  </si>
  <si>
    <t>1 luckas m, chips fuego, 1 runers</t>
  </si>
  <si>
    <t xml:space="preserve">Balbelo </t>
  </si>
  <si>
    <t xml:space="preserve">1 cistrus </t>
  </si>
  <si>
    <t xml:space="preserve">10 bolsas de hielo </t>
  </si>
  <si>
    <t xml:space="preserve">Azeneth </t>
  </si>
  <si>
    <t xml:space="preserve">Barbacha </t>
  </si>
  <si>
    <t xml:space="preserve">1 sidral de 2 l, 3 consomé, 4 tacos de espaldilla, 2 de espaldillacn panza, 1 normal </t>
  </si>
  <si>
    <t>1 cuarto de canasto 3 red cola, 1 kilo</t>
  </si>
  <si>
    <t>6six nwmix 1 papas</t>
  </si>
  <si>
    <t>juala 3s</t>
  </si>
  <si>
    <t>2 caguamas 1 clamato 6 vasos</t>
  </si>
  <si>
    <t>Fernanda navarro</t>
  </si>
  <si>
    <t>carniceria y judith</t>
  </si>
  <si>
    <t>2 de pastor, 5 de cilantro, 5 de chiles, 1 sangri 600</t>
  </si>
  <si>
    <t xml:space="preserve">2 Kg de pastor, 20 de queso oaxaca, 1 crema de 1/4, Pepsi 3l, 1 kg tortillas y frijoles isa </t>
  </si>
  <si>
    <t xml:space="preserve">$60 de nuggets, $20 de oaxaca, 1 crema de 1/4, 1 pepso de 2l, 1 frijoles isadoa </t>
  </si>
  <si>
    <t xml:space="preserve">Hamburguesas y Reyes </t>
  </si>
  <si>
    <t xml:space="preserve">Hamburguesas, q papas a la fancesa , 1 pay de limon, 1 coca de 1l, 1 valent9ina, 1/2 limon y 2 aguacates </t>
  </si>
  <si>
    <t xml:space="preserve">$20 de cilantro  y 1 kg limon </t>
  </si>
  <si>
    <t xml:space="preserve">Cliente 18 </t>
  </si>
  <si>
    <t>1 rusa, 1 boing de mango</t>
  </si>
  <si>
    <t>Cliente 19</t>
  </si>
  <si>
    <t>santiago 55</t>
  </si>
  <si>
    <t>2 mantequilla, 1 coca 3l</t>
  </si>
  <si>
    <t>6 tacos</t>
  </si>
  <si>
    <t>3 caguamas 1 malboro blancos y 1 chicharones oyuky</t>
  </si>
  <si>
    <t>2 pan de leche 1l leche</t>
  </si>
  <si>
    <t xml:space="preserve">may rodriges </t>
  </si>
  <si>
    <t>9A 504</t>
  </si>
  <si>
    <t>1 marucha, 1/2 de limon</t>
  </si>
  <si>
    <t>OXXO y Irma</t>
  </si>
  <si>
    <t>1/4 de anis, 1 litro de leche, 2 tehuacanas de 600, 1 frijoles  1 kilo de tortillas</t>
  </si>
  <si>
    <t>Barbero</t>
  </si>
  <si>
    <t xml:space="preserve">2 papas </t>
  </si>
  <si>
    <t>Reyes/tortileria</t>
  </si>
  <si>
    <t>18 A 504</t>
  </si>
  <si>
    <t>30 de huevo, 20 de jamon, 1 tang, 1o de tortillas, 1 chokis 1 frijoles</t>
  </si>
  <si>
    <t xml:space="preserve">barbacoa </t>
  </si>
  <si>
    <t>3 quesadillas barbacoa</t>
  </si>
  <si>
    <t>1/2 de jamon, 1/2 de manchego, mayonesa de 228, tubo de galletas maria doras, 3 jitomates, 10 bolilloa</t>
  </si>
  <si>
    <t>barbacoa, tienda</t>
  </si>
  <si>
    <t>2k de tortillas, sidral3l, 1k huevo, 2l lehce, 1 nito, 1 papas, 2 cocas 600, 1/2 limon</t>
  </si>
  <si>
    <t>Norma padron</t>
  </si>
  <si>
    <t>49b</t>
  </si>
  <si>
    <t>1k tortillas, 1 frrijoles</t>
  </si>
  <si>
    <t xml:space="preserve">Cinthya </t>
  </si>
  <si>
    <t xml:space="preserve">Gasera </t>
  </si>
  <si>
    <t xml:space="preserve">Orden de barbacoa </t>
  </si>
  <si>
    <t xml:space="preserve">1 sidral, 2 doritos </t>
  </si>
  <si>
    <t xml:space="preserve">16 tacos </t>
  </si>
  <si>
    <t xml:space="preserve">$40 de jamon, 1 paqute de queso amarillo, 2 jitomates, 1 cebolla, 1 aguacate, 20 de queso, </t>
  </si>
  <si>
    <t xml:space="preserve">carlos </t>
  </si>
  <si>
    <t xml:space="preserve">Edufucio 6 a epto 504 </t>
  </si>
  <si>
    <t xml:space="preserve">1 servilletas y 3 cigarros y 1 paquete de rollos de papel de baño </t>
  </si>
  <si>
    <t xml:space="preserve">Edificio 29 b </t>
  </si>
  <si>
    <t xml:space="preserve">2 cajetillas marlboro y 1 panque de nuez </t>
  </si>
  <si>
    <t xml:space="preserve">Mar </t>
  </si>
  <si>
    <t xml:space="preserve">4 cerveza especial, unas gomitas, arizona de sandia, chips moradas, 1 magnum, 5 bolillos </t>
  </si>
  <si>
    <t xml:space="preserve"> Balbelo </t>
  </si>
  <si>
    <t xml:space="preserve">Balbelia </t>
  </si>
  <si>
    <t xml:space="preserve">1 viña de 2l, 1 viki </t>
  </si>
  <si>
    <t>2 kawamas, 2 boing 1/4 sabor manzana, 2 fritos amarillas</t>
  </si>
  <si>
    <t xml:space="preserve">12 Tacos </t>
  </si>
  <si>
    <t>IV</t>
  </si>
  <si>
    <t xml:space="preserve">Brirria </t>
  </si>
  <si>
    <t xml:space="preserve">Edificio 8 a depto 304 </t>
  </si>
  <si>
    <t xml:space="preserve">2 TACOS CAMPECHANOS, 2 TACOS DORADOS DE BIRRIA, 2 OCNSOMES, 3 COCA RETORNABLE </t>
  </si>
  <si>
    <t xml:space="preserve">Polleria, recauderia carniceria </t>
  </si>
  <si>
    <t xml:space="preserve">Edificio 33b depto 103 </t>
  </si>
  <si>
    <t xml:space="preserve">1 PECHUGA, 1/2 JITOMATE, $5 DE CILANTRO, 1/4 DE TOCINO, 1 CEBOLLA, $5 CHILE VERDE </t>
  </si>
  <si>
    <t xml:space="preserve">Clienta 48 </t>
  </si>
  <si>
    <t xml:space="preserve">844 depto 102 </t>
  </si>
  <si>
    <t>2 GARRAFONES</t>
  </si>
  <si>
    <t xml:space="preserve">5 latas de atún, 1 caja de sobres, 5 paquetes clietes, 10 yakuklt , 6 mayonesas, 4 vinagres </t>
  </si>
  <si>
    <t xml:space="preserve">Edificio 46 a </t>
  </si>
  <si>
    <t xml:space="preserve">14 boing </t>
  </si>
  <si>
    <t xml:space="preserve">1 KG BISTECK, RECARGA, 2 CEBOLLAS, 1 PIÑA$2 CILANTRO </t>
  </si>
  <si>
    <t xml:space="preserve">1 leche santa clara deslactpsada y  1 jumex de mango litro </t>
  </si>
  <si>
    <t>german</t>
  </si>
  <si>
    <t xml:space="preserve">purisimsa 10 </t>
  </si>
  <si>
    <t xml:space="preserve">1k tortilla </t>
  </si>
  <si>
    <t xml:space="preserve">ana maria </t>
  </si>
  <si>
    <t>Reyes y panaderia</t>
  </si>
  <si>
    <t>18A 402</t>
  </si>
  <si>
    <t>30 de jamon, 30 de manchego, 2 l de leche, 5 bolillos</t>
  </si>
  <si>
    <t xml:space="preserve">2 mordiscos </t>
  </si>
  <si>
    <t>Aguaqliva</t>
  </si>
  <si>
    <t>29A204</t>
  </si>
  <si>
    <t>Purisima 17</t>
  </si>
  <si>
    <t>Mary rodriguez</t>
  </si>
  <si>
    <t>9a 504</t>
  </si>
  <si>
    <t>2 papel crepe verde 1 tostadas</t>
  </si>
  <si>
    <t>1k de huvo, 1/4 de panela, 1 panintegral, 1 aguacate,</t>
  </si>
  <si>
    <t>kelly velez</t>
  </si>
  <si>
    <t>hacienda #xajay20</t>
  </si>
  <si>
    <t>2 papeles picado</t>
  </si>
  <si>
    <t xml:space="preserve">2 minerales de 600, 2 cocas y 2 sidrales de vidrio, 1 jabon panmolive de tocador, 10 limones </t>
  </si>
  <si>
    <t>hielera</t>
  </si>
  <si>
    <t>tienda marcos</t>
  </si>
  <si>
    <t xml:space="preserve">Se lleva 500 </t>
  </si>
  <si>
    <t>angelica</t>
  </si>
  <si>
    <t>recauderia y tortilleria</t>
  </si>
  <si>
    <t>4 pz de costilla con falda, 1/2 de tortillas, 1/2 de tomate 3 jitomate 3 pesos de cilantro 1 cebolla</t>
  </si>
  <si>
    <t>14A 102</t>
  </si>
  <si>
    <t>1k de pierna con muslo, 1 piña, 1/2 de tomate,</t>
  </si>
  <si>
    <t>zorro</t>
  </si>
  <si>
    <t>2 paq de malboro</t>
  </si>
  <si>
    <t>alejandra</t>
  </si>
  <si>
    <t>2 magnum, 4 gansitos 2 2 cheetos colmillos</t>
  </si>
  <si>
    <t>adonqueli</t>
  </si>
  <si>
    <t>1 sabritas, 1 cocca chica, 1 carlos v, cigarro camel, 1 alcalzezer, 1 sabritas,1 jarrito</t>
  </si>
  <si>
    <t>14b304</t>
  </si>
  <si>
    <t xml:space="preserve">3 bolillos, 1 gotas, 1 frijoles isa, 1 sobre de café </t>
  </si>
  <si>
    <t>14 malboro, 1 l de leche, 1 coca 1.700, 2 cruijios</t>
  </si>
  <si>
    <t>OXXO y Reyes</t>
  </si>
  <si>
    <t xml:space="preserve">2 cajas de 12, 1 caja de cigarros, 1 caguama </t>
  </si>
  <si>
    <t>20a 504</t>
  </si>
  <si>
    <t>6 tiras de tocino</t>
  </si>
  <si>
    <t>azenet</t>
  </si>
  <si>
    <t>1 danop, 1 galletas, 1 power 1l, sidral 600</t>
  </si>
  <si>
    <t xml:space="preserve">Cliente 4 </t>
  </si>
  <si>
    <t xml:space="preserve">Hacienda olivar del conde </t>
  </si>
  <si>
    <t xml:space="preserve">4 tacos campechanos </t>
  </si>
  <si>
    <t xml:space="preserve">Tortilleria y Reyes </t>
  </si>
  <si>
    <t>844 102</t>
  </si>
  <si>
    <t>1/2 costilla de puerco, 1 tomate 1 de cebolla, 1 de totopos milpa, 1 crema 1/4, 3 de epazote, 1 k de pierna de muslo</t>
  </si>
  <si>
    <t>carniceria, mario</t>
  </si>
  <si>
    <t>20Aa 204</t>
  </si>
  <si>
    <t>cambarete 3/4 en huso, 1 tamal verde, 1 de dulce 5 chiles</t>
  </si>
  <si>
    <t xml:space="preserve">francisco </t>
  </si>
  <si>
    <t>4 muslos sin piel</t>
  </si>
  <si>
    <t>Aangelica</t>
  </si>
  <si>
    <t>3 latones de sol modelo</t>
  </si>
  <si>
    <t>Oscare</t>
  </si>
  <si>
    <t>equalay jaula</t>
  </si>
  <si>
    <t xml:space="preserve">1 garrafon epura </t>
  </si>
  <si>
    <t xml:space="preserve">Jessica </t>
  </si>
  <si>
    <t>50 de oaxaca 1 paquete de tortillas24</t>
  </si>
  <si>
    <t xml:space="preserve">carlos galindo </t>
  </si>
  <si>
    <t>3 maruchas, 2 atunes, 1 mayonesa mediana, 1 saladias medianas</t>
  </si>
  <si>
    <t>Milsen</t>
  </si>
  <si>
    <t>4a 202</t>
  </si>
  <si>
    <t>2 litros de leche, 2 cocas de 1.700, 1 tablilla de chocolate abiue</t>
  </si>
  <si>
    <t>1 coca 1.700,1/4 de jamon</t>
  </si>
  <si>
    <t>1 jarrito de limon y 1 jarrito de piña</t>
  </si>
  <si>
    <t xml:space="preserve">Mitzi </t>
  </si>
  <si>
    <t xml:space="preserve">1 L de leche alpura y unas galletas principe </t>
  </si>
  <si>
    <t xml:space="preserve">$5 de epazote y totopos </t>
  </si>
  <si>
    <t xml:space="preserve">Fernanda </t>
  </si>
  <si>
    <t xml:space="preserve">medio kilo de tortillas, una salsa y 1 valle frut </t>
  </si>
  <si>
    <t xml:space="preserve">Cliente 8 </t>
  </si>
  <si>
    <t>Hacienda Santiago 76</t>
  </si>
  <si>
    <t xml:space="preserve">5 cocas de 2.5 sin azucar, 2 cajetillas </t>
  </si>
  <si>
    <t xml:space="preserve">Sr juarez </t>
  </si>
  <si>
    <t xml:space="preserve">1 kg pierna y muslo y $10 calabaza </t>
  </si>
  <si>
    <t xml:space="preserve">2 electrolit, 1 leche santa clara deslaactosada </t>
  </si>
  <si>
    <t xml:space="preserve">brenda </t>
  </si>
  <si>
    <t>Edificio 34 b depto 303</t>
  </si>
  <si>
    <t xml:space="preserve">1 garrafon ciel </t>
  </si>
  <si>
    <t>5 bolsas negras  3 agucates, 1/4 de panela, 1 sobre de oregano</t>
  </si>
  <si>
    <t xml:space="preserve">Milsen </t>
  </si>
  <si>
    <t>4A</t>
  </si>
  <si>
    <t xml:space="preserve">Juan carlos </t>
  </si>
  <si>
    <t>israel</t>
  </si>
  <si>
    <t>4 cajas malboro 2 cocas de 2l, 2 galones de 19l</t>
  </si>
  <si>
    <t>israrel</t>
  </si>
  <si>
    <t xml:space="preserve">1 jack 1 victoria </t>
  </si>
  <si>
    <t>angel carne</t>
  </si>
  <si>
    <t>4 hambugesas, doble queso piña, 1 boing de 1/2 mango, 1 coca de 600</t>
  </si>
  <si>
    <t>Jessica</t>
  </si>
  <si>
    <t>1  B</t>
  </si>
  <si>
    <t>4 cerveceas de clamato, 3 latas de viki, 1 palomas extra, 1 chemis piña coco, 1 papas adobadas, 1 mundet rija 600, 1 zensau, 1 boing 1/2 de mango</t>
  </si>
  <si>
    <t xml:space="preserve">1/2 medio de huevo, 30 de jamon, 1 torillas de 24 tia rosa, 1 frijoles tia rosa, 1 sobre de café 1 bariitas de fresa </t>
  </si>
  <si>
    <t xml:space="preserve">1 caguama </t>
  </si>
  <si>
    <t>Carlos galindo</t>
  </si>
  <si>
    <t>1 garrafonbonafot</t>
  </si>
  <si>
    <t>chato</t>
  </si>
  <si>
    <t xml:space="preserve">4 caguamas 1 camel, </t>
  </si>
  <si>
    <t>equalayf jaula</t>
  </si>
  <si>
    <t>1 bonafot</t>
  </si>
  <si>
    <t>7a 304</t>
  </si>
  <si>
    <t>1 ruffles, 1 runers, 2 colmilos de chetosw, 1 paquete de mantecadas, 2 maruchas,  1 paquete de polvorones, 1 magnum almendra</t>
  </si>
  <si>
    <t xml:space="preserve">Adonqueli </t>
  </si>
  <si>
    <t xml:space="preserve">Edificio  5b </t>
  </si>
  <si>
    <t xml:space="preserve">1.5 masa, .5 tortillas, 1 alita, .5 tomate, .5 huevo, 1 jarrito de manzana, mantecadas bimbo, panque de nata, conchas bimbo, $15 de q blanco </t>
  </si>
  <si>
    <t>Recaudería</t>
  </si>
  <si>
    <t xml:space="preserve">1/2 zanahorita, 1/2 peregil, 1/2 levhuga </t>
  </si>
  <si>
    <t>2 l de leche santa clara, 1kg huevo, 1/4 jamon , 1 lata de frijol3es, 1/4 queso 1 coca 700</t>
  </si>
  <si>
    <t xml:space="preserve">2 electrolit y 1 garrafon </t>
  </si>
  <si>
    <t xml:space="preserve">Extrem </t>
  </si>
  <si>
    <t xml:space="preserve">1  l de leche lala </t>
  </si>
  <si>
    <t xml:space="preserve">Hacienda santiago 76 </t>
  </si>
  <si>
    <t xml:space="preserve">2 guerber de 8 m </t>
  </si>
  <si>
    <t xml:space="preserve">Cliente 18 a </t>
  </si>
  <si>
    <t xml:space="preserve">$3o queso, 1 jarrito rojo, 1 chkis </t>
  </si>
  <si>
    <t xml:space="preserve">Carniceria, tortilleria, Reyes </t>
  </si>
  <si>
    <t xml:space="preserve">2 kg tortillas, $30 de jamon, 2 jarritos de 2 l , $80 chicharrron </t>
  </si>
  <si>
    <t xml:space="preserve">Carlos galindo </t>
  </si>
  <si>
    <t xml:space="preserve">1 Marlboro azules </t>
  </si>
  <si>
    <t>1 Sabritas chicas original, 1 Volt, 1 Ritz</t>
  </si>
  <si>
    <t>juaco</t>
  </si>
  <si>
    <t>1 bacatrdi 2l 1 coca 2l  2 minerales 2l vasos 1 chips verdes grsandes 1 bistec  tripa 1 bolsa hielo</t>
  </si>
  <si>
    <t>rita</t>
  </si>
  <si>
    <t>5 litros de santa clara entera, 2 sopas maru cha piquin o res 1 panque de nuez tia rosa</t>
  </si>
  <si>
    <t>tienda por la farmacia</t>
  </si>
  <si>
    <t>70 pesos de sañchica, 2 paquete de media noche, 1 mayonesa chica 3 jitomates 1 cebolla, 1 pepsi 1700</t>
  </si>
  <si>
    <t>ellie</t>
  </si>
  <si>
    <t>portales 55</t>
  </si>
  <si>
    <t>1 litro de leche santa clara deslactosada</t>
  </si>
  <si>
    <t>2 cajas de cigarros</t>
  </si>
  <si>
    <t xml:space="preserve">Carla </t>
  </si>
  <si>
    <t>1 cigarros</t>
  </si>
  <si>
    <t xml:space="preserve">1 bacatrdi 2l 1 coca 2l  2 minerales 2l </t>
  </si>
  <si>
    <t>don dani</t>
  </si>
  <si>
    <t xml:space="preserve">8 tacos </t>
  </si>
  <si>
    <t xml:space="preserve">mauricio </t>
  </si>
  <si>
    <t>14A 304</t>
  </si>
  <si>
    <t>3 vikis</t>
  </si>
  <si>
    <t>1 caguama 1 runners 1 malboro blanco</t>
  </si>
  <si>
    <t xml:space="preserve">Quesadillas </t>
  </si>
  <si>
    <t xml:space="preserve">Edificio 29 a depto 204 </t>
  </si>
  <si>
    <t xml:space="preserve">2 quesadillas </t>
  </si>
  <si>
    <t xml:space="preserve">Laara </t>
  </si>
  <si>
    <t xml:space="preserve">Edificio 9 b depto 101 </t>
  </si>
  <si>
    <t>2 l de leche, 1 kg huevo, 1 paq salchicas, 1/2 jamon 1 bimbo grande, 1 kg tortillas, 2 boing d de medio , 1 sobre frijoles, 1 coca de 1.300</t>
  </si>
  <si>
    <t>herradura</t>
  </si>
  <si>
    <t>6b 503</t>
  </si>
  <si>
    <t xml:space="preserve">2 gorditas  de chamorrro, 4 tacos de costilla con cuero s/n hueso, 3 tacos de chamorro con  cuerito, 1 quesadilla de quespo   1 flan </t>
  </si>
  <si>
    <t xml:space="preserve">Socorro </t>
  </si>
  <si>
    <t>8 cocas de 600 ml, 1 paquetaxoamarillo</t>
  </si>
  <si>
    <t xml:space="preserve">Chato </t>
  </si>
  <si>
    <t>2 viñas desandia 2 viñas de mora viña 2l</t>
  </si>
  <si>
    <t xml:space="preserve">joaco </t>
  </si>
  <si>
    <t>4 caguamas  1 montona de 14</t>
  </si>
  <si>
    <t xml:space="preserve">torteria </t>
  </si>
  <si>
    <t xml:space="preserve">2 tortas cubanas </t>
  </si>
  <si>
    <t xml:space="preserve">Clauida </t>
  </si>
  <si>
    <t>claveria 43</t>
  </si>
  <si>
    <t>1 salsa verde costeña, frijoles aguados, barritas de piña 2, 1  colchones bimbo, 1 canelitas</t>
  </si>
  <si>
    <t xml:space="preserve">3 viñas 1 canas </t>
  </si>
  <si>
    <t xml:space="preserve">Joaco </t>
  </si>
  <si>
    <t>clamato</t>
  </si>
  <si>
    <t xml:space="preserve">Bacacho </t>
  </si>
  <si>
    <t xml:space="preserve">1 viña de 2l </t>
  </si>
  <si>
    <t xml:space="preserve"> Cliente 11 </t>
  </si>
  <si>
    <t xml:space="preserve">10 tacos </t>
  </si>
  <si>
    <t xml:space="preserve">2 viñas de 2 l </t>
  </si>
  <si>
    <t xml:space="preserve">Alejandra 7a </t>
  </si>
  <si>
    <t xml:space="preserve">Edificio 7a depto </t>
  </si>
  <si>
    <t xml:space="preserve">Pan </t>
  </si>
  <si>
    <t xml:space="preserve">1 coca de 1.700 </t>
  </si>
  <si>
    <t xml:space="preserve">2 cigarros </t>
  </si>
  <si>
    <t>tacos vecinos</t>
  </si>
  <si>
    <t xml:space="preserve">1/2 me dio de limon, 6 cocaas </t>
  </si>
  <si>
    <t xml:space="preserve">1 JARRITO, 1/4 de tosino, 1/2 de tortillas, 1/2 de jamon, 30 de canasto, 1/2 guayaba </t>
  </si>
  <si>
    <t>1 kilo de huvo, 1/2 de jamon, 1/4 crema, 1 coca de litro</t>
  </si>
  <si>
    <t>33a</t>
  </si>
  <si>
    <t xml:space="preserve">1 orden tacos dorados de barbacoa mucha crema, todo a parte </t>
  </si>
  <si>
    <t>Portales 29</t>
  </si>
  <si>
    <t>1 kg tortillas, $50 salchichas, 1 jugo de manzana de 2l</t>
  </si>
  <si>
    <t xml:space="preserve">Oscar </t>
  </si>
  <si>
    <t xml:space="preserve">Edificio 27 a 202 </t>
  </si>
  <si>
    <t xml:space="preserve">1 six modelo </t>
  </si>
  <si>
    <t xml:space="preserve">Jafet </t>
  </si>
  <si>
    <t xml:space="preserve">Portals 32 </t>
  </si>
  <si>
    <t>2 cocas de 1.75</t>
  </si>
  <si>
    <t xml:space="preserve">Mauricio reyes </t>
  </si>
  <si>
    <t xml:space="preserve">Edifcio 27 a 304 </t>
  </si>
  <si>
    <t xml:space="preserve">2 bolsas d pepitas </t>
  </si>
  <si>
    <t xml:space="preserve">1 red pompi y 1 bolsa de papas </t>
  </si>
  <si>
    <t xml:space="preserve">4 quesadillas y 2 gorditas </t>
  </si>
  <si>
    <t>20b 503</t>
  </si>
  <si>
    <t>3 piña qiueso contokio</t>
  </si>
  <si>
    <t xml:space="preserve">6 revanadas de tocino 1 jugo de manzana </t>
  </si>
  <si>
    <t xml:space="preserve">Edificio 9b </t>
  </si>
  <si>
    <t xml:space="preserve">4 atunes, 2 latas de verdura, 1 mayonesa, 1 paquete de galletas, 1 coca de 600 </t>
  </si>
  <si>
    <t xml:space="preserve">1 pieza de jamón </t>
  </si>
  <si>
    <t>1/4 JAMON, 1/4 Q OAXACA</t>
  </si>
  <si>
    <t>Pollería y recaudería</t>
  </si>
  <si>
    <t>Edificio 14 b</t>
  </si>
  <si>
    <t xml:space="preserve">1 retazo pollo, chambarete 1/2 hueso, 1 elote, 1 rama de epzote, 1 sin tuna </t>
  </si>
  <si>
    <t xml:space="preserve">Recauderia y bachoco </t>
  </si>
  <si>
    <t xml:space="preserve">$15 de jitomate, $3 cilantro, 3 l de leche, 1/2 tortillas, 1/2 huevo </t>
  </si>
  <si>
    <t>20 s depto 204</t>
  </si>
  <si>
    <t>Electrolit, 1 chicles hierba buena</t>
  </si>
  <si>
    <t>Tortas</t>
  </si>
  <si>
    <t>Edificio 18 a</t>
  </si>
  <si>
    <t xml:space="preserve">1 torta </t>
  </si>
  <si>
    <t xml:space="preserve">Edificio 14 a depto 402 </t>
  </si>
  <si>
    <t xml:space="preserve">Medio kg croquetas </t>
  </si>
  <si>
    <t>pan e Irma</t>
  </si>
  <si>
    <t>1/2 oaxacaq hot nugs 3 bolillos</t>
  </si>
  <si>
    <t>juan c</t>
  </si>
  <si>
    <t>1k manzana 1/2 aguacate</t>
  </si>
  <si>
    <t>20 de uvas, 5 platanos, 1 garrafon de 10l</t>
  </si>
  <si>
    <t>may rodriguez</t>
  </si>
  <si>
    <t>9A504</t>
  </si>
  <si>
    <t>laara</t>
  </si>
  <si>
    <t>9b1101</t>
  </si>
  <si>
    <t>1 coca</t>
  </si>
  <si>
    <t>1 doritos 1chetos 1 delaguer</t>
  </si>
  <si>
    <t xml:space="preserve">2 bolsas de basura, medio chicharos </t>
  </si>
  <si>
    <t>Elli</t>
  </si>
  <si>
    <t>Portales 55</t>
  </si>
  <si>
    <t xml:space="preserve">3 cocas de 3l </t>
  </si>
  <si>
    <t xml:space="preserve">4 alas, 1/2 tortilla,  1 jarito, 1 cubo de norck suiza </t>
  </si>
  <si>
    <t>luiji vande</t>
  </si>
  <si>
    <t>2 banderillas</t>
  </si>
  <si>
    <t>ale</t>
  </si>
  <si>
    <t>panaderia Reyes</t>
  </si>
  <si>
    <t xml:space="preserve">10 panes, 1/4 de queso panela 2 papas </t>
  </si>
  <si>
    <t>edith</t>
  </si>
  <si>
    <t>San isidro</t>
  </si>
  <si>
    <t>3 cocas chiquitas</t>
  </si>
  <si>
    <t>8 cocas 600ml</t>
  </si>
  <si>
    <t xml:space="preserve">tacos, tienda </t>
  </si>
  <si>
    <t xml:space="preserve">9 tacos, 1 coca, 1 sobre de café, 1 litro de leche </t>
  </si>
  <si>
    <t>biyi</t>
  </si>
  <si>
    <t>2 cajas de corona, 1 malboro de 24, 1 fritos, 1 l de agua</t>
  </si>
  <si>
    <t xml:space="preserve">Panadería y tienda y mario </t>
  </si>
  <si>
    <t xml:space="preserve">4 bolillos, 2 panes d dulce, 1 nescafé, 2 tamales </t>
  </si>
  <si>
    <t>Las armas</t>
  </si>
  <si>
    <t xml:space="preserve">1 FABULOSO Y 1 CLORO </t>
  </si>
  <si>
    <t xml:space="preserve">Cliente 16 </t>
  </si>
  <si>
    <t xml:space="preserve">Edifiio 36 a depto 302 </t>
  </si>
  <si>
    <t xml:space="preserve">1 kg huevo, 1 papaya, 1 vel rosa y 4 manzanas </t>
  </si>
  <si>
    <t xml:space="preserve">1 cloro y 1 jabon roma </t>
  </si>
  <si>
    <t xml:space="preserve">4 tacos y 1 consomé </t>
  </si>
  <si>
    <t xml:space="preserve">Angeles </t>
  </si>
  <si>
    <t xml:space="preserve">2 jabones roma liquidos </t>
  </si>
  <si>
    <t xml:space="preserve">Edificio 9 A depto 104 </t>
  </si>
  <si>
    <t>1 Paquete de tostadas, 1 red pompi, 1/4 queso canasto</t>
  </si>
  <si>
    <t>Edificio 20B403</t>
  </si>
  <si>
    <t>10 pesos de huevo, 1/2 tomate, 2 de cilantro, 10 nopales</t>
  </si>
  <si>
    <t>6:28p.m</t>
  </si>
  <si>
    <t>edificio 35b 103</t>
  </si>
  <si>
    <t xml:space="preserve">12 pack tecate </t>
  </si>
  <si>
    <t>berber</t>
  </si>
  <si>
    <t>Edificio 20a504</t>
  </si>
  <si>
    <t>delaguer</t>
  </si>
  <si>
    <t>Edificio 6a504</t>
  </si>
  <si>
    <t>1 copia, 1 doritos 1 l de leche</t>
  </si>
  <si>
    <t>Edificio 7A404</t>
  </si>
  <si>
    <t>1/2 de jamon, 1 manzana 3 guacatas</t>
  </si>
  <si>
    <t>9:45:00p.m</t>
  </si>
  <si>
    <t xml:space="preserve">cliente  </t>
  </si>
  <si>
    <t xml:space="preserve">6a404 </t>
  </si>
  <si>
    <t>2 paquestes espaweti 1 caja jitomate concentrado, 1/2 zanahoraria, 1/2 calabaza, 1/2 chayote</t>
  </si>
  <si>
    <t>09:36: 00p.m</t>
  </si>
  <si>
    <t xml:space="preserve">2 cakuamas 1 galletas anaranjadas maria, oiokos de fresa </t>
  </si>
  <si>
    <t>10:04:00p.m</t>
  </si>
  <si>
    <t>1K DE JITOMATE, 2 DE CEBOLLA, 1 AJO, 1 CREMA DE 1/2, 1 LATA CHIPOTLE, 1 MANOJO CILANTRO, 1/2 DE CHILES, 1K DE LIMON, 2 MARUCHAS DE RES, 1/2 MANCHEGO, 2 REBANADASA DE JAMON</t>
  </si>
  <si>
    <t>1 CAJA DE ZUCARITAS, 1L DE LECHE, 1/2 DE HUEVO</t>
  </si>
  <si>
    <t xml:space="preserve">Edificio 6a depto 404 </t>
  </si>
  <si>
    <t xml:space="preserve">4 gorditas de suadero </t>
  </si>
  <si>
    <t>Ale-20-A</t>
  </si>
  <si>
    <t>Edificio 20 a depto 204</t>
  </si>
  <si>
    <t xml:space="preserve">2 bisteces para asar </t>
  </si>
  <si>
    <t xml:space="preserve">1 kola loka, 1 squirt de 600 </t>
  </si>
  <si>
    <t>iV-8a-304</t>
  </si>
  <si>
    <t>Quesadillas, angel y recaudería</t>
  </si>
  <si>
    <t xml:space="preserve">Edificio 8a depto 304 </t>
  </si>
  <si>
    <t xml:space="preserve">4 quesadillas, 2 tacos, $10 calabazas, 1 montana shot </t>
  </si>
  <si>
    <t xml:space="preserve">Edificio 19 b depto 201 </t>
  </si>
  <si>
    <t xml:space="preserve">1 kg pechuga </t>
  </si>
  <si>
    <t xml:space="preserve">2 l leche alpura, 1 coca de 1.5, 1/2 limón </t>
  </si>
  <si>
    <t xml:space="preserve">Edith </t>
  </si>
  <si>
    <t xml:space="preserve">San isidro </t>
  </si>
  <si>
    <t xml:space="preserve">2 cocas </t>
  </si>
  <si>
    <t xml:space="preserve">Edificio 9a depto 404 </t>
  </si>
  <si>
    <t>1/4 Carne molida de res, 1/4 de chuleta ahumada</t>
  </si>
  <si>
    <t xml:space="preserve">Hacienda portales 32 </t>
  </si>
  <si>
    <t xml:space="preserve">2 gatorade </t>
  </si>
  <si>
    <t>Edificio 30A 202</t>
  </si>
  <si>
    <t>1 garrafon bonafont y 1 lata de frijoles</t>
  </si>
  <si>
    <t>IRMA Y OXXO</t>
  </si>
  <si>
    <t>1 PHILADELFIA, 1/4 DE JAMON, 2 CAJAS DE CIGARRO</t>
  </si>
  <si>
    <t>1/4 de jamon y 10 de queso añejo</t>
  </si>
  <si>
    <t>negocio de hot dog</t>
  </si>
  <si>
    <t>2 caguamas 1 carive</t>
  </si>
  <si>
    <t>Edificio 14b 303</t>
  </si>
  <si>
    <t>1l leche, 1 red 2l, 1 rajas,7 bolillos, 1 agua litro y medio, 1 frijoles</t>
  </si>
  <si>
    <t>2 caguamas 1 caja roja malboro</t>
  </si>
  <si>
    <t>Edificio 18A 504</t>
  </si>
  <si>
    <t>1 pan bimbo c,20 jamon,20queso,1chokis</t>
  </si>
  <si>
    <t xml:space="preserve">Edificio 7A 404 </t>
  </si>
  <si>
    <t xml:space="preserve">8 panes de la panaderia </t>
  </si>
  <si>
    <t>Marcos tienda</t>
  </si>
  <si>
    <t xml:space="preserve">Tienda marcos </t>
  </si>
  <si>
    <t>Mellisa Aguilar</t>
  </si>
  <si>
    <t>Reyes y carniceria</t>
  </si>
  <si>
    <t>Edificio 6A 202</t>
  </si>
  <si>
    <t xml:space="preserve">30 de huevo, 20 de jamon, 1 tang,  10 pesos de tortilas </t>
  </si>
  <si>
    <t>Aamerica Bolaños</t>
  </si>
  <si>
    <t>Edificio 44A 504</t>
  </si>
  <si>
    <t>1k huevo, 2 muslos 2 piernas</t>
  </si>
  <si>
    <t xml:space="preserve">1/2 Chicharron </t>
  </si>
  <si>
    <t>Quesadillas</t>
  </si>
  <si>
    <t xml:space="preserve">6 quesadillas y 1 peñafiel </t>
  </si>
  <si>
    <t xml:space="preserve">1 Jarrito de tamarindo </t>
  </si>
  <si>
    <t xml:space="preserve">Cliente m </t>
  </si>
  <si>
    <t xml:space="preserve">Hacienda castañeda 20 </t>
  </si>
  <si>
    <t xml:space="preserve">1 donas espolvoreadas, 1 boing d emanzana, 1 l de leche, 1 electrolite, 1 coca de 1l </t>
  </si>
  <si>
    <t xml:space="preserve">Edificio 7 a depto 404 </t>
  </si>
  <si>
    <t xml:space="preserve">1 fabuloso, 1 pino, 1/2 jamon, 1 coca </t>
  </si>
  <si>
    <t>Jasleg</t>
  </si>
  <si>
    <t xml:space="preserve">Pollo </t>
  </si>
  <si>
    <t>Hacienda del rosario 111</t>
  </si>
  <si>
    <t xml:space="preserve">1 kg tomate verde, 1 pechuga y 1/2 carne molida </t>
  </si>
  <si>
    <t>Edididcio 7A404</t>
  </si>
  <si>
    <t>1 mi neral 2l</t>
  </si>
  <si>
    <t>zorr</t>
  </si>
  <si>
    <t>Edificio 14A-204</t>
  </si>
  <si>
    <t xml:space="preserve">1k jamon, 1k oaxaca,,3 jabones, 3 cremas, 3 jabones, caja de huevo doble, </t>
  </si>
  <si>
    <t>03:45:00 a.P.</t>
  </si>
  <si>
    <t>Edificio 15A</t>
  </si>
  <si>
    <t>1 bonafot 1 runers</t>
  </si>
  <si>
    <t xml:space="preserve">Gerardo-Portales </t>
  </si>
  <si>
    <t xml:space="preserve">1 garrafón y 1 l de leche </t>
  </si>
  <si>
    <t xml:space="preserve">5 kawamas </t>
  </si>
  <si>
    <t>2 maruchan de res, 2 gansitos, 1 manchate, 1 moritas, 1 crujitos, 1 valentina</t>
  </si>
  <si>
    <t>1 coca  de 2.5 1 paquete food de salchichas</t>
  </si>
  <si>
    <t>cliente-18</t>
  </si>
  <si>
    <t>1 roles de canela, 1 chokis, 1 leche apura deslactosada y 1 unos runers</t>
  </si>
  <si>
    <t xml:space="preserve">Jugos </t>
  </si>
  <si>
    <t xml:space="preserve">2 jugos de  vetabel </t>
  </si>
  <si>
    <t xml:space="preserve">Edificio 4 a </t>
  </si>
  <si>
    <t xml:space="preserve">1/2 Jamon, 1/4 q doble crema, 1/4 manchego </t>
  </si>
  <si>
    <t>Tiunfo y tortillas</t>
  </si>
  <si>
    <t>1/4 carne molida y $15 de tortillas</t>
  </si>
  <si>
    <t>2 kawasakis</t>
  </si>
  <si>
    <t xml:space="preserve">Cristal </t>
  </si>
  <si>
    <t>Edificio 23 a</t>
  </si>
  <si>
    <t xml:space="preserve">3 Garrafones, 1 pepino y 1 tomate </t>
  </si>
  <si>
    <t xml:space="preserve">Cris  </t>
  </si>
  <si>
    <t>panaderia tezo</t>
  </si>
  <si>
    <t>Condesa 80</t>
  </si>
  <si>
    <t xml:space="preserve">10 teleras </t>
  </si>
  <si>
    <t>Eificio 23A 102</t>
  </si>
  <si>
    <t xml:space="preserve">2k tortillas, 1 pasas </t>
  </si>
  <si>
    <t>Hacienda del conde 33</t>
  </si>
  <si>
    <t xml:space="preserve">3 veladoras 1kg de huevo1/2 tomate verde 3 pezote </t>
  </si>
  <si>
    <t>Clienta-17</t>
  </si>
  <si>
    <t>Resyes</t>
  </si>
  <si>
    <t>Edificio 17b</t>
  </si>
  <si>
    <t>1 ritz, 30 de jamon, 1 jugo de mango</t>
  </si>
  <si>
    <t>Edificio 9b 101</t>
  </si>
  <si>
    <t>1K DE HUEVO., 1/4 DE HUVA, 3 LECHES SANTA CLARA, 2 PANQUECITOS</t>
  </si>
  <si>
    <t>Barber</t>
  </si>
  <si>
    <t>Edificio 20A</t>
  </si>
  <si>
    <t>1 frutal 1l, 1 danup, 1 nito de 2, 1 barras fresa</t>
  </si>
  <si>
    <t xml:space="preserve">Recauderia da $10 comision </t>
  </si>
  <si>
    <t xml:space="preserve">1/2 LONGANIZA, 3 PAPAS GRANDES, 1/2 JITOMATE, 1 piña, 2 muslos, 2 cajas de pure </t>
  </si>
  <si>
    <t>Cliente-edificio11a</t>
  </si>
  <si>
    <t>Irma y angel</t>
  </si>
  <si>
    <t xml:space="preserve">Edificio 11a </t>
  </si>
  <si>
    <t xml:space="preserve">1 pan bimbo,1/2 huevo, 1 jugo de piña </t>
  </si>
  <si>
    <t>Cliente-torta</t>
  </si>
  <si>
    <t xml:space="preserve">Hacienda san isidro 23 </t>
  </si>
  <si>
    <t>1 Torta</t>
  </si>
  <si>
    <t xml:space="preserve">2 Aguacates, 1 sidral, 1 runners, suavitel, jabon, manchate, kit kat </t>
  </si>
  <si>
    <t>Cliente-67</t>
  </si>
  <si>
    <t xml:space="preserve">2 bolas de queso y 1 orange </t>
  </si>
  <si>
    <t xml:space="preserve">Edificio 33 depto 101 </t>
  </si>
  <si>
    <t>Cliente-Torta</t>
  </si>
  <si>
    <t>Serranita,hamburgesas</t>
  </si>
  <si>
    <t>san isidro 23</t>
  </si>
  <si>
    <t>2 hamburegsas, 2 madalenas</t>
  </si>
  <si>
    <t>May rodriguez</t>
  </si>
  <si>
    <t>Tienda,papeleria</t>
  </si>
  <si>
    <t>Edificio 9A 504</t>
  </si>
  <si>
    <t>4 papel crepe, 8 bolillos, 1/2 de huevo, 1 frijoles refritos</t>
  </si>
  <si>
    <t>Hamburgesas,Reyes</t>
  </si>
  <si>
    <t>Edificio 14B 304</t>
  </si>
  <si>
    <t xml:space="preserve">1 RED 2L, 1LLECHE, 2 HAMBURGESAS, 1 SOBRE DE CAFÉ, 1 GALLETAS </t>
  </si>
  <si>
    <t>Edificio 6A504</t>
  </si>
  <si>
    <t>1  COCA DE 600, 1 COCA DE 1300 1L LECHE</t>
  </si>
  <si>
    <t>Edificio 20B 504</t>
  </si>
  <si>
    <t>1 VIÑA 2L</t>
  </si>
  <si>
    <t xml:space="preserve">Bachoco </t>
  </si>
  <si>
    <t xml:space="preserve">1 KG de pollo, 1/4 pepitas, 1 pepino, 1/2 tomatey bolsa de arroz </t>
  </si>
  <si>
    <t>1/2 tomate, 2 de cikantro 1.5 de pierna</t>
  </si>
  <si>
    <t xml:space="preserve">Pastrano </t>
  </si>
  <si>
    <t>Recauderia</t>
  </si>
  <si>
    <t>Hacienda de narvarte 111</t>
  </si>
  <si>
    <t xml:space="preserve">1 pechuga grande </t>
  </si>
  <si>
    <t xml:space="preserve">1 Garrafón </t>
  </si>
  <si>
    <t xml:space="preserve">Verónica </t>
  </si>
  <si>
    <t xml:space="preserve">Serranita  </t>
  </si>
  <si>
    <t xml:space="preserve">Edificio 36 a </t>
  </si>
  <si>
    <t xml:space="preserve">2 Garrafón bonafont </t>
  </si>
  <si>
    <t xml:space="preserve">media pechuga, 1 kg de tortillas, pan molido </t>
  </si>
  <si>
    <t>Tortillería</t>
  </si>
  <si>
    <t xml:space="preserve">Ana Maria </t>
  </si>
  <si>
    <t>Panaderia, Irma</t>
  </si>
  <si>
    <t>18Aa402</t>
  </si>
  <si>
    <t>2 de leche ligth alpura, 1k de huvo, 4 bolillos, 2 roscas apasteladas, 1 pan piña 1 concha chocolate</t>
  </si>
  <si>
    <t>18A504</t>
  </si>
  <si>
    <t>1 chokis,1 coca 2l 1 tang de jamaica</t>
  </si>
  <si>
    <t>Edificio 14b</t>
  </si>
  <si>
    <t xml:space="preserve">1 red cola, 3o de jamon 30 de manchego, sobre de café, 3 maruchas, 1 deliciosas, </t>
  </si>
  <si>
    <t>Eificio 14A201</t>
  </si>
  <si>
    <t xml:space="preserve">1 jarrito 2l, 1 epura, 1/4 de panela </t>
  </si>
  <si>
    <t>barbero</t>
  </si>
  <si>
    <t>Edificio 20B 501</t>
  </si>
  <si>
    <t>1 donas expolvoreaddas, 1 panque de nuez</t>
  </si>
  <si>
    <t>azeneth</t>
  </si>
  <si>
    <t>2 caguamas,1l leche, 1 principe, 1 caja de 20 de camel</t>
  </si>
  <si>
    <t xml:space="preserve">11 bolsas de hielo </t>
  </si>
  <si>
    <t xml:space="preserve">1 kawama corona </t>
  </si>
  <si>
    <t xml:space="preserve">1 kg de huevo, 2 atún, 1 l de leche, 1/4 jamon </t>
  </si>
  <si>
    <t>Paola-San-Isidro</t>
  </si>
  <si>
    <t xml:space="preserve">Reyes y recaudería </t>
  </si>
  <si>
    <t>San isidro 115</t>
  </si>
  <si>
    <t>1/2 PECHUGA EN BISTECK, 1/2 JITOMATE, 1 PENCADE PLATANO</t>
  </si>
  <si>
    <t xml:space="preserve">Hacienda purisima 11 </t>
  </si>
  <si>
    <t xml:space="preserve">10 tacos y 2 consome </t>
  </si>
  <si>
    <t xml:space="preserve">Edificio 20 b depto 101 </t>
  </si>
  <si>
    <t xml:space="preserve">2 electrolit </t>
  </si>
  <si>
    <t xml:space="preserve">Jula </t>
  </si>
  <si>
    <t xml:space="preserve">Recarga de $150 </t>
  </si>
  <si>
    <t xml:space="preserve">1 kg de jitomate </t>
  </si>
  <si>
    <t xml:space="preserve">Zoe </t>
  </si>
  <si>
    <t xml:space="preserve">Olivar del conde 25 </t>
  </si>
  <si>
    <t xml:space="preserve">Q doble crema, 1 crepa alpura, 1 aguacate, 3 tomates </t>
  </si>
  <si>
    <t xml:space="preserve">1/2 Queso panela </t>
  </si>
  <si>
    <t>Ale-20a</t>
  </si>
  <si>
    <t>Panaderia,Reyes</t>
  </si>
  <si>
    <t>Edificio 7A402</t>
  </si>
  <si>
    <t>12 PANES,1/2 DE JAMON, 2 AGUACATES</t>
  </si>
  <si>
    <t>Reyes tacos</t>
  </si>
  <si>
    <t>Edificio 14b 304</t>
  </si>
  <si>
    <t xml:space="preserve">15 tacos,1 red de 2l, 1 deliciosas </t>
  </si>
  <si>
    <t>Reyes y israel</t>
  </si>
  <si>
    <t xml:space="preserve">4 caguamas 1 principe 1 leche </t>
  </si>
  <si>
    <t xml:space="preserve">2 hamburgesas </t>
  </si>
  <si>
    <t xml:space="preserve">Aqua cliva </t>
  </si>
  <si>
    <t xml:space="preserve">Edificio 33 a </t>
  </si>
  <si>
    <t>Seranita</t>
  </si>
  <si>
    <t xml:space="preserve">4 papeles vogue </t>
  </si>
  <si>
    <t>Edificio 9 a depto 104</t>
  </si>
  <si>
    <t xml:space="preserve">2 aguacates, 1 jjarrito y 2 red cola </t>
  </si>
  <si>
    <t xml:space="preserve">Recauderia y tortilleria </t>
  </si>
  <si>
    <t xml:space="preserve">1 kg tortillas y medio de frijol </t>
  </si>
  <si>
    <t xml:space="preserve">Edificio 20 a depto 101 </t>
  </si>
  <si>
    <t>1 kg de platano, 1 santa clara, 2 chocorroles</t>
  </si>
  <si>
    <t xml:space="preserve">Tortilleria y OXXO </t>
  </si>
  <si>
    <t xml:space="preserve">Purisima 10 </t>
  </si>
  <si>
    <t xml:space="preserve">2 kg tortillas y 1 coca de 3 </t>
  </si>
  <si>
    <t>1/2 Tortillas</t>
  </si>
  <si>
    <t xml:space="preserve">1 caguama 1 cosaco </t>
  </si>
  <si>
    <t>Rockz</t>
  </si>
  <si>
    <t>Castañeda 52</t>
  </si>
  <si>
    <t>1 chipotles, tostachos, takis amarillos, 1 jarrito de mandarina</t>
  </si>
  <si>
    <t>1 garrafon epura</t>
  </si>
  <si>
    <t>Ingrid</t>
  </si>
  <si>
    <t>olivar del conde 76</t>
  </si>
  <si>
    <t>1 barras, 1 benegastro</t>
  </si>
  <si>
    <t xml:space="preserve">1/2 crema lala, 1 coca retornable </t>
  </si>
  <si>
    <t>Hacienda castañeda 20</t>
  </si>
  <si>
    <t>1 tajin</t>
  </si>
  <si>
    <t>Carnitas, mamitas rikas</t>
  </si>
  <si>
    <t>Edificio 20 a depto 104</t>
  </si>
  <si>
    <t xml:space="preserve">5 tacos, 2 jugos de mango </t>
  </si>
  <si>
    <t xml:space="preserve">Mauricio cli </t>
  </si>
  <si>
    <t>1 kawama y 1 clamato</t>
  </si>
  <si>
    <t>844 edificio c depto 101</t>
  </si>
  <si>
    <t xml:space="preserve">25 queso, 25 jamon,crema cuarto pan bimbo, 3 maruchan red de 3l </t>
  </si>
  <si>
    <t>Hamburguesas town etson</t>
  </si>
  <si>
    <t>1 hamburguesa hawallana</t>
  </si>
  <si>
    <t>Edificio 28A</t>
  </si>
  <si>
    <t>3 boing, 4 papas</t>
  </si>
  <si>
    <t>2 bolsas de hot nutd</t>
  </si>
  <si>
    <t>1 caja de cigarros</t>
  </si>
  <si>
    <t>camion</t>
  </si>
  <si>
    <t>1 jugo, 1/2 jamon,2 papas</t>
  </si>
  <si>
    <t>Angel carniceria</t>
  </si>
  <si>
    <t>30 de jamon, 30 de manchego, 30 de panlea, 1 mayonesa mediana, 1 pan integral 1l leche deslactosada, 1 aguacate, 1 lata pequeña de chipotle</t>
  </si>
  <si>
    <t>Melissa galindo</t>
  </si>
  <si>
    <t>Edificioa 6B 202</t>
  </si>
  <si>
    <t xml:space="preserve">1 pan bimbo grande 30 de oaxaca </t>
  </si>
  <si>
    <t>Edificioa 14A 202</t>
  </si>
  <si>
    <t>1 conchas, 1 mantecadas, 1 leche 2l</t>
  </si>
  <si>
    <t>Edificio 6A 504</t>
  </si>
  <si>
    <t>3 tabacos, 2 papas, 1 coca 600</t>
  </si>
  <si>
    <t>Edificio 27A</t>
  </si>
  <si>
    <t>1 caja de coronas, 1 coca 2,45, 1 hielos</t>
  </si>
  <si>
    <t>mercado</t>
  </si>
  <si>
    <t>1k nde naranja, 1k de manzana,1k de pollo, 1/2 de uva, 1k jitomate,  4 pepinos</t>
  </si>
  <si>
    <t>Puesto pansita</t>
  </si>
  <si>
    <t>Reyes y tortilleria</t>
  </si>
  <si>
    <t>1 kilo de huvevo, 1 y mdio de tortilla, 50 de jamon</t>
  </si>
  <si>
    <t xml:space="preserve">1 torres 5 1 mineral </t>
  </si>
  <si>
    <t xml:space="preserve">Ale  </t>
  </si>
  <si>
    <t>Edificio 20A 202</t>
  </si>
  <si>
    <t>1 tostadas charras</t>
  </si>
  <si>
    <t>Condesa 37</t>
  </si>
  <si>
    <t>1 jugo de 3 citrys, 1 kinder bueno</t>
  </si>
  <si>
    <t>Edificio 7A 404</t>
  </si>
  <si>
    <t>1 coca de 1l, 2 chetos colmilloos, 4 balones, 4 panditas de chocolate, 1 doritoz pitzzerola, 1 kilo de limon, 1 manchate</t>
  </si>
  <si>
    <t>1 garrafon 2 jarritos de piña</t>
  </si>
  <si>
    <t>Santiago 23</t>
  </si>
  <si>
    <t>7 tacos</t>
  </si>
  <si>
    <t>cronch</t>
  </si>
  <si>
    <t>Edificio 14a204</t>
  </si>
  <si>
    <t>30 alas</t>
  </si>
  <si>
    <t>Edificio 20A 501</t>
  </si>
  <si>
    <t>1 coca, 1 paquete de salchica, 1 coca de 2,75, 2 bilaith</t>
  </si>
  <si>
    <t xml:space="preserve">ale </t>
  </si>
  <si>
    <t xml:space="preserve">Edifiio 20 a </t>
  </si>
  <si>
    <t xml:space="preserve">1 bolillo </t>
  </si>
  <si>
    <t>1/2 Costilla y 14 de nopales</t>
  </si>
  <si>
    <t>Soraida</t>
  </si>
  <si>
    <t xml:space="preserve">Angel y recauderia </t>
  </si>
  <si>
    <t>Hacienda santiago 106</t>
  </si>
  <si>
    <t>1 kg jitomate y 3/4 carne molida</t>
  </si>
  <si>
    <t>America Bolañoz</t>
  </si>
  <si>
    <t>Recauderia y mamitas rikas</t>
  </si>
  <si>
    <t>Edificio 44a depto 504</t>
  </si>
  <si>
    <t xml:space="preserve">4 piezas de pollo y 4 cocas y 1 agaua de 1l </t>
  </si>
  <si>
    <t xml:space="preserve">Franciasco </t>
  </si>
  <si>
    <t>Edificio 9a deptpo 104</t>
  </si>
  <si>
    <t xml:space="preserve">Jabon ace y 4 mazapanes </t>
  </si>
  <si>
    <t>Cliente_Sanisidro</t>
  </si>
  <si>
    <t>San isidro 69</t>
  </si>
  <si>
    <t>1k de tortillas</t>
  </si>
  <si>
    <t>Edificio 18A Depto 403</t>
  </si>
  <si>
    <t>Cristal</t>
  </si>
  <si>
    <t>Edificio 23A Depto 101</t>
  </si>
  <si>
    <t>6 jitomates, 1/2 masa</t>
  </si>
  <si>
    <t>Irma y OXXO</t>
  </si>
  <si>
    <t>1/4 de jamon, 200g de manchego, 1 marias doradas</t>
  </si>
  <si>
    <t>13a</t>
  </si>
  <si>
    <t xml:space="preserve"> 1/4 de panela,jamon </t>
  </si>
  <si>
    <t xml:space="preserve">Iglesia </t>
  </si>
  <si>
    <t>26 cafés, 1 jugo del valle, 2 cocas de lata, 1 agua de l bonafont, jarrito, 2 cajetillas</t>
  </si>
  <si>
    <t xml:space="preserve">1 sal y 1/4 queso manchego </t>
  </si>
  <si>
    <t xml:space="preserve">Pastor </t>
  </si>
  <si>
    <t>1/2 longanisa, 1/2 costilla de res</t>
  </si>
  <si>
    <t>Melissa Aguilar</t>
  </si>
  <si>
    <t>Edificio 6A Depto 202</t>
  </si>
  <si>
    <t>1/2 de. Cebolla,limon,tomate, 1k de tortilla</t>
  </si>
  <si>
    <t>2 gorditas y 2 quesadillas</t>
  </si>
  <si>
    <t>Mel-vecino</t>
  </si>
  <si>
    <t xml:space="preserve">Hacienda santiago </t>
  </si>
  <si>
    <t xml:space="preserve">5 pañales jumbo </t>
  </si>
  <si>
    <t xml:space="preserve">Edificio 14b </t>
  </si>
  <si>
    <t xml:space="preserve">2 zanahoria y 1 chayote, 1/2 papa y 1/2 zanahoria, </t>
  </si>
  <si>
    <t>Clienta-48</t>
  </si>
  <si>
    <t>3 VINAGRES, 8 PAQUETES DE ALUMINIO 2 PAQUETES TOSTADO</t>
  </si>
  <si>
    <t>Edificio 9a</t>
  </si>
  <si>
    <t>1/2 PECHUG, 3 MUSLOS CORTADOS</t>
  </si>
  <si>
    <t>2 Anis y 2 peñafiel</t>
  </si>
  <si>
    <t>Sr. Jarez</t>
  </si>
  <si>
    <t xml:space="preserve">Edificio 8 a </t>
  </si>
  <si>
    <t>1.5 Pollo, 1/2 pechuga</t>
  </si>
  <si>
    <t>An-maria</t>
  </si>
  <si>
    <t xml:space="preserve">Pedidito, 1 jarrito </t>
  </si>
  <si>
    <t>Edificio 7A Depto 704</t>
  </si>
  <si>
    <t>2 refrescos,2 papas</t>
  </si>
  <si>
    <t>Aquiles cerdan 844</t>
  </si>
  <si>
    <t xml:space="preserve">3 refrescos,2 papas </t>
  </si>
  <si>
    <t>3 kawuasaki</t>
  </si>
  <si>
    <t>Edificio 9A Depto 504</t>
  </si>
  <si>
    <t>1k de croquetas, 1 ruffles</t>
  </si>
  <si>
    <t>Edificio 14A Depto 202</t>
  </si>
  <si>
    <t>10 bolillos</t>
  </si>
  <si>
    <t>1  kg azucar, 1 kg sal y 1 leche almendrada</t>
  </si>
  <si>
    <t>Bub</t>
  </si>
  <si>
    <t>Edificio 6a depto 404</t>
  </si>
  <si>
    <t>1kg de calabaza, 1 kg chayote, 1 k zanahoria</t>
  </si>
  <si>
    <t xml:space="preserve">Edificio 4a </t>
  </si>
  <si>
    <t xml:space="preserve">1/4 queso doble crema, 1/4 queso mnchefo, 2 l de leche, 1 squirt 1.3 </t>
  </si>
  <si>
    <t>Aalejandra</t>
  </si>
  <si>
    <t>Fonda narvarte 268</t>
  </si>
  <si>
    <t>Edificio 7A Depto 404</t>
  </si>
  <si>
    <t>3 comidas corridas</t>
  </si>
  <si>
    <t>Edificio 27A Depto 201</t>
  </si>
  <si>
    <t>1 coca 1,35, 1k de tortillas</t>
  </si>
  <si>
    <t>Edificio 14A Depto 101</t>
  </si>
  <si>
    <t>1k de tomate., 1k de tortilla</t>
  </si>
  <si>
    <t>copiaqs</t>
  </si>
  <si>
    <t>luoita abarrotes</t>
  </si>
  <si>
    <t>Irma,panaderia,Reyes</t>
  </si>
  <si>
    <t>Edificio 20 Depto 201</t>
  </si>
  <si>
    <t>4 bolillos,1/4 de oaxaca, 1 hot nuts</t>
  </si>
  <si>
    <t>Azenet</t>
  </si>
  <si>
    <t>2 manzanas, 2 platanos</t>
  </si>
  <si>
    <t>3 kawamas 1 vaso</t>
  </si>
  <si>
    <t>Soriana</t>
  </si>
  <si>
    <t>1 Pilas</t>
  </si>
  <si>
    <t xml:space="preserve">Portales 39 </t>
  </si>
  <si>
    <t>2 cjas de clips, 2 l alpura, 1 paquete de salchichas, 1 pan medias noche y 1 polvo para hacer gelatina</t>
  </si>
  <si>
    <t xml:space="preserve">2 gelatinas dany y 2 leches de 1/4 </t>
  </si>
  <si>
    <t xml:space="preserve">2 cocas de 600 ml </t>
  </si>
  <si>
    <t xml:space="preserve">1 jugo, 1 coctel de frutas </t>
  </si>
  <si>
    <t>1 Kawasaki</t>
  </si>
  <si>
    <t>Irma y panaderia</t>
  </si>
  <si>
    <t>Edifico 9A Depto 504</t>
  </si>
  <si>
    <t>1/2 de jamon y de azur, y 6 bolillos</t>
  </si>
  <si>
    <t>Pozoles sami</t>
  </si>
  <si>
    <t>Olicar del conde 33</t>
  </si>
  <si>
    <t xml:space="preserve">2 pozoles surtidos, 3 tostadas de tinga de carne y 1 de pata </t>
  </si>
  <si>
    <t>ClientaP42</t>
  </si>
  <si>
    <t>Portales 42</t>
  </si>
  <si>
    <t>15 tacos2 refrescos, 1 jugo</t>
  </si>
  <si>
    <t>5 caguamas 1 camel, 2 k corquetas</t>
  </si>
  <si>
    <t>Ediicio 20A Depto 204</t>
  </si>
  <si>
    <t>1 agua mineral 1/2  n1 naranjada</t>
  </si>
  <si>
    <t>Clienta.17</t>
  </si>
  <si>
    <t>1 garrafon bonafont</t>
  </si>
  <si>
    <t>Clienta-6a404</t>
  </si>
  <si>
    <t>Edificio 6A Depto 404</t>
  </si>
  <si>
    <t>1 paquete de papel de bsño, 1 coca de 600, 20 de bicarbonato</t>
  </si>
  <si>
    <t>pozoles javi</t>
  </si>
  <si>
    <t>Edificio 2B Depto 202</t>
  </si>
  <si>
    <t>Clienta16</t>
  </si>
  <si>
    <t>serranita</t>
  </si>
  <si>
    <t>Edificio 36A Depto 502</t>
  </si>
  <si>
    <t>2 garrafones bonafont</t>
  </si>
  <si>
    <t xml:space="preserve">Edificio 27a </t>
  </si>
  <si>
    <t>1 aceite y 1/2 cebolla</t>
  </si>
  <si>
    <t>Tortilleria, Reyes</t>
  </si>
  <si>
    <t>1 Bolsa de totopos, coca, queso</t>
  </si>
  <si>
    <t xml:space="preserve">2  piernas y un muslo </t>
  </si>
  <si>
    <t>Blanca</t>
  </si>
  <si>
    <t>Cliente20b</t>
  </si>
  <si>
    <t>Papeleria,Reyes</t>
  </si>
  <si>
    <t>Edificio 20b Depto 403</t>
  </si>
  <si>
    <t>1 caja de esferas, 2 garrfones bonafont</t>
  </si>
  <si>
    <t>Edificio 27A Depto 202</t>
  </si>
  <si>
    <t>1 coca de 2l, 1 de chipotle, 1k de tortilla</t>
  </si>
  <si>
    <t>Luis Rojas</t>
  </si>
  <si>
    <t>San isidro 89</t>
  </si>
  <si>
    <t>1 coca 1l, 1 sabritas crujientes, 1 sabritas moradas, 1 doritos nachos, 1 galletas oreo</t>
  </si>
  <si>
    <t>Cliente-portales42</t>
  </si>
  <si>
    <t>1k de tortillas, 1/2 de limon, 2 aguacates</t>
  </si>
  <si>
    <t>Edificio 20A Depto 202</t>
  </si>
  <si>
    <t>2 aguas de 1 l  medio, y 2 scuncles</t>
  </si>
  <si>
    <t>Rita</t>
  </si>
  <si>
    <t>quesadillas</t>
  </si>
  <si>
    <t>Edificio 33A 402</t>
  </si>
  <si>
    <t>2 quesadillas, 1 ponche</t>
  </si>
  <si>
    <t xml:space="preserve">1 croquetas adultos y 1 garrafon epura </t>
  </si>
  <si>
    <t xml:space="preserve">PANCITA VIKIS </t>
  </si>
  <si>
    <t xml:space="preserve">3 KAWAMAS  VKIS </t>
  </si>
  <si>
    <t>Marcos</t>
  </si>
  <si>
    <t>Hamburgesas</t>
  </si>
  <si>
    <t>Edificio 17A</t>
  </si>
  <si>
    <t>2 hamburgesas</t>
  </si>
  <si>
    <t xml:space="preserve">hector </t>
  </si>
  <si>
    <t>Birrira</t>
  </si>
  <si>
    <t>juarez</t>
  </si>
  <si>
    <t>1k de zanahoria, 1k de chayote</t>
  </si>
  <si>
    <t>2 caguamas, 1 papas</t>
  </si>
  <si>
    <t xml:space="preserve">1 foco, 1/2 de limon, 2 caguamas, </t>
  </si>
  <si>
    <t>laraa</t>
  </si>
  <si>
    <t>1k huevo 1 valle frut 3l</t>
  </si>
  <si>
    <t>1 cja de harina, 1k de huevo, medio de limon</t>
  </si>
  <si>
    <t>1k de tortilla</t>
  </si>
  <si>
    <t>1 garrafon y 2 kawasakis</t>
  </si>
  <si>
    <t>Edificio 20 b</t>
  </si>
  <si>
    <t>2 hamburguesas y 2 kawas</t>
  </si>
  <si>
    <t>Platanos fritos</t>
  </si>
  <si>
    <t>Amparo</t>
  </si>
  <si>
    <t>1 l de jugo de naranja, 125 gr queso manchego, 4 bolilos</t>
  </si>
  <si>
    <t>Angel, mario, panaderia</t>
  </si>
  <si>
    <t>3/4 carne molida, 1 paquete de bolillos, 1/2 lentejas, 1/2 pechuga, 4 plataos, 1 torta de tamal verde, 1 atoe grande, perejil y cilantro, 1 catsup</t>
  </si>
  <si>
    <t>Hacienda castañeda 58</t>
  </si>
  <si>
    <t xml:space="preserve">2 GARRAFONES DE AGUA </t>
  </si>
  <si>
    <t>19 b depto 201</t>
  </si>
  <si>
    <t>2 kg pierna y muslo</t>
  </si>
  <si>
    <t>4 Muslos y 3 l de coca</t>
  </si>
  <si>
    <t>Angélica</t>
  </si>
  <si>
    <t xml:space="preserve">20 b depto 403 </t>
  </si>
  <si>
    <t xml:space="preserve">Retazo </t>
  </si>
  <si>
    <t>2 kawasais</t>
  </si>
  <si>
    <t>Serranita y tortilleria</t>
  </si>
  <si>
    <t>29 adepto 202</t>
  </si>
  <si>
    <t>1.5 kg tortillas y 2 coca de 1.7</t>
  </si>
  <si>
    <t>Clienta-portales21</t>
  </si>
  <si>
    <t>ima</t>
  </si>
  <si>
    <t>Portales 221</t>
  </si>
  <si>
    <t>1 agua 6l</t>
  </si>
  <si>
    <t>Scarlett</t>
  </si>
  <si>
    <t>Hacienda 111</t>
  </si>
  <si>
    <t xml:space="preserve">1/2huevo 1 cartulina </t>
  </si>
  <si>
    <t>Josue</t>
  </si>
  <si>
    <t>Edificio 19A depto 403</t>
  </si>
  <si>
    <t>2 magnum, 1 lemon, 1 runners</t>
  </si>
  <si>
    <t>Reyes, Irma</t>
  </si>
  <si>
    <t>2 palomitas, 2 chetos, 1/4 de jamon, oacaxa, panela, 5 sobres de gato, 4 yakuls</t>
  </si>
  <si>
    <t>Azhalaea</t>
  </si>
  <si>
    <t>2l de leche 1/4 de jamon</t>
  </si>
  <si>
    <t>Lavanderia</t>
  </si>
  <si>
    <t>Nota</t>
  </si>
  <si>
    <t>edificio 20 a depto 104</t>
  </si>
  <si>
    <t xml:space="preserve">2 electrolit, 1 submarino, 1 leche de vainilla, </t>
  </si>
  <si>
    <t>1 pechuga en bisteces</t>
  </si>
  <si>
    <t xml:space="preserve">Tortilleria y recauderia </t>
  </si>
  <si>
    <t>1 Papaya, 1/2 tortillas</t>
  </si>
  <si>
    <t>12 hojas y 2 m de liston, .5 kg tortillas</t>
  </si>
  <si>
    <t>1 coca 1k de tortillas</t>
  </si>
  <si>
    <t>polleria corcholata</t>
  </si>
  <si>
    <t>portales42</t>
  </si>
  <si>
    <t>portales 42</t>
  </si>
  <si>
    <t>1 coca, 1 medio de tortillas</t>
  </si>
  <si>
    <t>Cliente torta</t>
  </si>
  <si>
    <t>casa toño</t>
  </si>
  <si>
    <t>San isidro 23</t>
  </si>
  <si>
    <t>2 pozoles, 1 flautas</t>
  </si>
  <si>
    <t>1/2 de ortillas, 1k de huevo</t>
  </si>
  <si>
    <t>2 galletas,1 runers, 10 sobre de gatos</t>
  </si>
  <si>
    <t>Roa</t>
  </si>
  <si>
    <t>Edificio 20A Depto 102</t>
  </si>
  <si>
    <t>Balbelo</t>
  </si>
  <si>
    <t>20 a</t>
  </si>
  <si>
    <t>1 leche de 1 l y 1 pan</t>
  </si>
  <si>
    <t>Cliente-48</t>
  </si>
  <si>
    <t>Farmacia</t>
  </si>
  <si>
    <t>4 bendas y 1 cinta microport</t>
  </si>
  <si>
    <t>Ericka</t>
  </si>
  <si>
    <t xml:space="preserve">edificio 3 a depto 404 </t>
  </si>
  <si>
    <t>1/2 pechuga d epollo, 1 paquetew de tostadas, 1/2 jitomate, 1/4 queso fresco</t>
  </si>
  <si>
    <t>Edificifio 14 a depto 202</t>
  </si>
  <si>
    <t>1/4 jamon.1/4 queso oaxaca, 1 pan bimbo integral</t>
  </si>
  <si>
    <t>Cliente buba</t>
  </si>
  <si>
    <t>Edificio 6a depto 402</t>
  </si>
  <si>
    <t xml:space="preserve">1 kg tejocote, 1 kg azucar, salvo ch, 1 ariel </t>
  </si>
  <si>
    <t>Comida corrida</t>
  </si>
  <si>
    <t>Portales 39</t>
  </si>
  <si>
    <t>Tortilleria, Irma, ferreteria</t>
  </si>
  <si>
    <t>1 extension, 2 cajas de ganchos, 1/4 jamon, 1/4 panela. 1/2 huevo, 2 l leche alpura deslacto, 1/2 tortillas</t>
  </si>
  <si>
    <t>Recauderia y tortilleria</t>
  </si>
  <si>
    <t>Edifcicio 20 a depto 204</t>
  </si>
  <si>
    <t>2 Jitomates, 1 aguacate, 1/2 tortillas</t>
  </si>
  <si>
    <t>Edificio 20 b depto 403</t>
  </si>
  <si>
    <t>1 six de cerveza</t>
  </si>
  <si>
    <t>Ceci</t>
  </si>
  <si>
    <t>1 coca de 1.700</t>
  </si>
  <si>
    <t>oxoo</t>
  </si>
  <si>
    <t>Sindicato</t>
  </si>
  <si>
    <t>2 botelas de bacardi, 2 minerlaes, 2 volt, 1 sprit de 3l</t>
  </si>
  <si>
    <t>2 kaguama 25 de oaxaca 20 de jamon 2 basos plastico</t>
  </si>
  <si>
    <t>Cliente-san isidro</t>
  </si>
  <si>
    <t>san isidro 32</t>
  </si>
  <si>
    <t>2 panes de bimbo</t>
  </si>
  <si>
    <t xml:space="preserve">Franciisco </t>
  </si>
  <si>
    <t>Polleria</t>
  </si>
  <si>
    <t xml:space="preserve">1/2 pechuga asi no muy grande </t>
  </si>
  <si>
    <t>Edificio 14 a depto 402</t>
  </si>
  <si>
    <t>1 kg de tortillas</t>
  </si>
  <si>
    <t>Cocina</t>
  </si>
  <si>
    <t>Edificio 7a dep 404</t>
  </si>
  <si>
    <t>2 comidas</t>
  </si>
  <si>
    <t>Jessica-1b</t>
  </si>
  <si>
    <t>Edificio 1 b</t>
  </si>
  <si>
    <t>5 marichan 1 jarrito, 15 queso crema, 1 kg tortilas</t>
  </si>
  <si>
    <t xml:space="preserve">1 jarrito, 1/2 huevo, 1/2 jitomate, </t>
  </si>
  <si>
    <t xml:space="preserve">2 caguamas  </t>
  </si>
  <si>
    <t>2 caguamas,1 doritos, 5 vasos</t>
  </si>
  <si>
    <t xml:space="preserve">tacos </t>
  </si>
  <si>
    <t>1 volt</t>
  </si>
  <si>
    <t>naci</t>
  </si>
  <si>
    <t xml:space="preserve">1k tortilla 14a </t>
  </si>
  <si>
    <t>1/2 de oaxaca, 1 tanga</t>
  </si>
  <si>
    <t>Edificio 7a depto 404</t>
  </si>
  <si>
    <t xml:space="preserve">10 sobres para gato, 1/4 jamon </t>
  </si>
  <si>
    <t>Frutas</t>
  </si>
  <si>
    <t>Edificio 20 a depto 101</t>
  </si>
  <si>
    <t>2 cocteles de fruta y 1 jugo de naranja</t>
  </si>
  <si>
    <t>1 kg tortillas, 1 aguacate, 2 refrescos, $5 cilantro</t>
  </si>
  <si>
    <t xml:space="preserve">Portales 42 </t>
  </si>
  <si>
    <t xml:space="preserve">Chambarete con hueso 10 pz medianas, 1/2 kg  costilla cargada, 1 hueso con nervio, 4 papas, 4 chayotes, 3 elotes partidos, 3 zanahorias, 1 pedazo col pequeño, 1/2 kg jitomate duro, $3 cilantro, 1 coca 1.300, 1 kg tortillas, 1/2 limon </t>
  </si>
  <si>
    <t>844 torre c</t>
  </si>
  <si>
    <t>1 salchichas de pavo, 1 paquete fud, 2 chips fuego, galletas rits, 5 bolas de zumba y palomitas</t>
  </si>
  <si>
    <t xml:space="preserve">Patrano </t>
  </si>
  <si>
    <t>1/2 pechuga</t>
  </si>
  <si>
    <t>Edificio 6a depto 502</t>
  </si>
  <si>
    <t>2 Maruchan y 1 coca de 1.7</t>
  </si>
  <si>
    <t>Mauricio-bravo</t>
  </si>
  <si>
    <t>1 six ultra</t>
  </si>
  <si>
    <t xml:space="preserve">2 caguamas 1 papas </t>
  </si>
  <si>
    <t>Irma, elotes</t>
  </si>
  <si>
    <t>Edoficio 44A Depto 504</t>
  </si>
  <si>
    <t>Edificio 27Aa</t>
  </si>
  <si>
    <t>1 ponche chico de alado del oxxo, sin fruta, margarina primavera chica</t>
  </si>
  <si>
    <t>Cliente-Tortas</t>
  </si>
  <si>
    <t>30 de jamon, 1 coca de 3l, 1 chocotorro</t>
  </si>
  <si>
    <t xml:space="preserve"> Clauidia</t>
  </si>
  <si>
    <t>papeleri y Reyes</t>
  </si>
  <si>
    <t>Hacienda Claveria</t>
  </si>
  <si>
    <t>11 moños, 3 donas espolvoreadas, 2 barritas de piña, 2 canelitas</t>
  </si>
  <si>
    <t>2 papas, 1coca de 3l, 1 cigarros ice</t>
  </si>
  <si>
    <t>tacos, pozole, tienda</t>
  </si>
  <si>
    <t>Aquiles 844</t>
  </si>
  <si>
    <t>160 de 13 tacos, 260 de pozoles,90 de la tienda</t>
  </si>
  <si>
    <t xml:space="preserve">Ximena </t>
  </si>
  <si>
    <t>Edificio 20A Depto 104</t>
  </si>
  <si>
    <t>1 palomitas, 1 jugo de 1l</t>
  </si>
  <si>
    <t>Cliente18</t>
  </si>
  <si>
    <t>Edificio 18A Depto 503</t>
  </si>
  <si>
    <t xml:space="preserve">1l de leche, 2 aguas de 1 1/2, </t>
  </si>
  <si>
    <t>gemelo</t>
  </si>
  <si>
    <t>Edificio 13A Depto 101</t>
  </si>
  <si>
    <t>3 modelos, 1 yogurth, 3 manzanas,1 leche</t>
  </si>
  <si>
    <t>Clauidia</t>
  </si>
  <si>
    <t>17 moños</t>
  </si>
  <si>
    <t>carniceria, polleria j</t>
  </si>
  <si>
    <t>1k y medio de manitas de puerco y 1/2 pechuga</t>
  </si>
  <si>
    <t>1/2 de  salchichas, 20 de jitomare, 20 de chayote, 2 bolsas de basura 1 ace</t>
  </si>
  <si>
    <t>Juarez</t>
  </si>
  <si>
    <t>Edificio 8A Depoto 304</t>
  </si>
  <si>
    <t>1 kilo de pierna y muslo sin piel</t>
  </si>
  <si>
    <t>Sr Nava</t>
  </si>
  <si>
    <t>Edificio 8Aa Depto 402</t>
  </si>
  <si>
    <t>Edificio 29B Depto 101</t>
  </si>
  <si>
    <t>Edificio 33A Depto 102</t>
  </si>
  <si>
    <t xml:space="preserve">1 bolsa de hielo </t>
  </si>
  <si>
    <t>Edificio 14A Depto 401</t>
  </si>
  <si>
    <t>1/, jamon, panela, 3 marucha, 1 de camaron solo 2 de camaron habanero</t>
  </si>
  <si>
    <t>1 tamal, 1 atole, 2 bolillos</t>
  </si>
  <si>
    <t>1 six y 1 clamato</t>
  </si>
  <si>
    <t>2 kg tortillas</t>
  </si>
  <si>
    <t>Joaco 2</t>
  </si>
  <si>
    <t xml:space="preserve">Rancho ansaldo 9 </t>
  </si>
  <si>
    <t>2 tortas</t>
  </si>
  <si>
    <t>2 six, 3 jack, 5 maruchan</t>
  </si>
  <si>
    <t>1 kg de huevo y 2 jitomates</t>
  </si>
  <si>
    <t>Irma, recauderia, angel</t>
  </si>
  <si>
    <t>4 piernas de pollo, 1/4 de carne, 1 lata de frijoles, 1 coca de 600 ml, 1 barra de mantequilla, 1 del valle de naranja</t>
  </si>
  <si>
    <t>2 Cocas de 600 ml, 2 fuze te de durazno, unos runners, unos panditas</t>
  </si>
  <si>
    <t>1 paquete de salchichas food, 1 kola loka, 1 veladora, 1 kg tortillas</t>
  </si>
  <si>
    <t>Edicifio 27A Depto 202</t>
  </si>
  <si>
    <t>2 cocas 1,700 y 1k de tortillas</t>
  </si>
  <si>
    <t>Marialusa</t>
  </si>
  <si>
    <t>Purisima 42</t>
  </si>
  <si>
    <t>4 paquetes de baño</t>
  </si>
  <si>
    <t>13A</t>
  </si>
  <si>
    <t>Edificio 13A</t>
  </si>
  <si>
    <t>20 de jamon, 1/ de panela, oxaca y 20 de longaniza</t>
  </si>
  <si>
    <t>irsael</t>
  </si>
  <si>
    <t>1 cigarros, 1 paquete de salchichas, 1/4 de jamon, 1/4 de oaxaca, 1/4 de panela 1 sobre de sierra</t>
  </si>
  <si>
    <t>Ana Pau</t>
  </si>
  <si>
    <t>Aquiles Cerdan 834</t>
  </si>
  <si>
    <t xml:space="preserve">15 de habas, 1 sopa </t>
  </si>
  <si>
    <t>3 gorditas</t>
  </si>
  <si>
    <t xml:space="preserve">1 powered rojo, 1/2 huevo, 1 boin  de l </t>
  </si>
  <si>
    <t>Ivanna</t>
  </si>
  <si>
    <t>Edificio 2 b</t>
  </si>
  <si>
    <t>2 aguacates, 1/2 limon,  kg tortillas, 1 peñafiel de naranja</t>
  </si>
  <si>
    <t>Edificio 12  b depto 101</t>
  </si>
  <si>
    <t>1 pechuga de pollo partida</t>
  </si>
  <si>
    <t>2 kawas y 1/2 kg de tortillas</t>
  </si>
  <si>
    <t>Edificio 15 b depto 501</t>
  </si>
  <si>
    <t>1 pechug en 5 bisteces</t>
  </si>
  <si>
    <t>Angel y tortilleria</t>
  </si>
  <si>
    <t>1/2 CHORIZO, 1 CLORO, $20 CHICHARRON</t>
  </si>
  <si>
    <t>Monserrat</t>
  </si>
  <si>
    <t>Irma y esquites</t>
  </si>
  <si>
    <t>Edificio 21 Depto 404</t>
  </si>
  <si>
    <t xml:space="preserve">xl3 , 3 esquites 2 con todo del q pica, 1 solo limon y chile, 1 coca de 1,300, </t>
  </si>
  <si>
    <t>44 de manchego, 40 de jamon, 24 de bolillos</t>
  </si>
  <si>
    <t>Purisima11</t>
  </si>
  <si>
    <t>Tacos beto</t>
  </si>
  <si>
    <t>12 tacos</t>
  </si>
  <si>
    <t>Pastrano</t>
  </si>
  <si>
    <t>3 hojas 1 fomi</t>
  </si>
  <si>
    <t>1 coca de 1,700, 1 nito 1  panquecremx</t>
  </si>
  <si>
    <t>Azhalahea</t>
  </si>
  <si>
    <t>1 takis, 1 gatoraide 1l, 1 cigarros, 1 fabuloso</t>
  </si>
  <si>
    <t xml:space="preserve">10 bolillos, 1 aguacate, 1k de salichichas </t>
  </si>
  <si>
    <t>8 bolollos, 30 de jamon 1/2 de huevo, 1 tuvo de principe</t>
  </si>
  <si>
    <t>1 sensau, 1 coca de 600, 2 bubulubus, 1 riunners</t>
  </si>
  <si>
    <t xml:space="preserve">Edifcipo 23 a </t>
  </si>
  <si>
    <t>4 garrafones</t>
  </si>
  <si>
    <t>Adeli</t>
  </si>
  <si>
    <t>Jardin de niños</t>
  </si>
  <si>
    <t>2 chilaquiles sin cebolla</t>
  </si>
  <si>
    <t xml:space="preserve">4 sobres café , </t>
  </si>
  <si>
    <t>Cremeria</t>
  </si>
  <si>
    <t>1 PIERNA JAMON</t>
  </si>
  <si>
    <t xml:space="preserve">10 kg azucar </t>
  </si>
  <si>
    <t>2k de corquetas</t>
  </si>
  <si>
    <t>Buba</t>
  </si>
  <si>
    <t>Tata</t>
  </si>
  <si>
    <t>1 papasw</t>
  </si>
  <si>
    <t>Hacienda castañeda</t>
  </si>
  <si>
    <t>1 tamal verde, 1 atole</t>
  </si>
  <si>
    <t>554190O2669</t>
  </si>
  <si>
    <t xml:space="preserve">2 velas grandes o medianas en color azul o blanco </t>
  </si>
  <si>
    <t>Acuacliva</t>
  </si>
  <si>
    <t xml:space="preserve">Edificio 32 b </t>
  </si>
  <si>
    <t>1 garrafon y unos chester</t>
  </si>
  <si>
    <t>Carnitas</t>
  </si>
  <si>
    <t>Local uñas</t>
  </si>
  <si>
    <t xml:space="preserve">5 Tacos de maciza y 2 manzanas </t>
  </si>
  <si>
    <t>1/4 queso panela, 1/2 tortillas, 4 suavicremas</t>
  </si>
  <si>
    <t>Carniceri y tortilleria</t>
  </si>
  <si>
    <t>1/5 LONGANIZA, 1/2 TORTILLAS</t>
  </si>
  <si>
    <t>Edificio 44A Depto 504</t>
  </si>
  <si>
    <t>2 cocas de 600, 1 papas grandes, 2 l de leche</t>
  </si>
  <si>
    <t>Suoersito</t>
  </si>
  <si>
    <t>1Absolut, 1 mineral 2l. 6 six tonic, 1 hierlos, 6 vasos</t>
  </si>
  <si>
    <t>3 sandwich 2 caguamas</t>
  </si>
  <si>
    <t>Hacienda Claveria 43</t>
  </si>
  <si>
    <t xml:space="preserve">2 six indio un cuarto de q rayado salsa roja </t>
  </si>
  <si>
    <t>Edificio 14A Depto 201</t>
  </si>
  <si>
    <t>3 caguamas, 2 carives</t>
  </si>
  <si>
    <t>1 absolut, 6 aguas tonicas, 2 caguamas</t>
  </si>
  <si>
    <t>2 hamburgesas, 1 red, 1 principe</t>
  </si>
  <si>
    <t>Tacos dany, urma</t>
  </si>
  <si>
    <t>15 tacos, 1 gatoiraide,, 1 mazapan, 4  pilas</t>
  </si>
  <si>
    <t>6 a depto 404</t>
  </si>
  <si>
    <t>2 aceitunas son huso, 1 knor suiza de camaron, 1 galletas marias</t>
  </si>
  <si>
    <t>Zacarias</t>
  </si>
  <si>
    <t>Hacienda portales 36</t>
  </si>
  <si>
    <t>1 pan bimbo grande blanco, 5 bolillos, 1 penca mediana, 1/2 huevo</t>
  </si>
  <si>
    <t>1 six modelo, 1 kg tortillas, 3 cocas y 1 mundet de manzana</t>
  </si>
  <si>
    <t>1.5 kg mixiote</t>
  </si>
  <si>
    <t xml:space="preserve">2 garrafon bonafont, 4 aguas minerales, 1 squirt 3l,  1/4 chicharron, 1 salsa tabasco, 1 salsa inglesa, 1 six modelo </t>
  </si>
  <si>
    <t>1/2 bisteck, 2 pepinos y 5 limones</t>
  </si>
  <si>
    <t>Mauricio bravo</t>
  </si>
  <si>
    <t>1 coca de 3l retornable, 1 kg tortillas</t>
  </si>
  <si>
    <t xml:space="preserve">Fernando </t>
  </si>
  <si>
    <t xml:space="preserve">1 coca sin azucar </t>
  </si>
  <si>
    <t>1 Cigarros craft</t>
  </si>
  <si>
    <t>1 camaron, 2 retornables sin azucar</t>
  </si>
  <si>
    <t>9 Bdepto 501</t>
  </si>
  <si>
    <t>12 pack de modelo de vidrio, chips verdes grandes</t>
  </si>
  <si>
    <t>chicharron $50, 1 kg tortillas</t>
  </si>
  <si>
    <t>Lizbeth</t>
  </si>
  <si>
    <t>edificio 18 b depto 501</t>
  </si>
  <si>
    <t>2 GARRAFONES BONAFONT DE 20 L</t>
  </si>
  <si>
    <t>Olivar del donde 49</t>
  </si>
  <si>
    <t xml:space="preserve">1 k de huevo, 1 l de leche </t>
  </si>
  <si>
    <t>Fernanda Navarro</t>
  </si>
  <si>
    <t>Purisima 49</t>
  </si>
  <si>
    <t xml:space="preserve">1 sprit de 3l, medio de limon, medio de tortillas, 1 cebolla 1 salsa casera </t>
  </si>
  <si>
    <t>4 panditas, 1 panditas chile, 1 ruffles, 1 senzao, 1 coca 600, 1 doritos</t>
  </si>
  <si>
    <t>alejandrs</t>
  </si>
  <si>
    <t>ana</t>
  </si>
  <si>
    <t>Kary</t>
  </si>
  <si>
    <t>1/4 jamon, 1 chapiñones, victoria</t>
  </si>
  <si>
    <t>mar</t>
  </si>
  <si>
    <t>1 tamal verde y 1 atole</t>
  </si>
  <si>
    <t>Cuñada</t>
  </si>
  <si>
    <t>Edificio 14 b deto 204</t>
  </si>
  <si>
    <t>Leche lala fresca</t>
  </si>
  <si>
    <t xml:space="preserve">Diclofenaco  con complejo b, alucurinol de 100 ml </t>
  </si>
  <si>
    <t>Juan de la chingada</t>
  </si>
  <si>
    <t xml:space="preserve">1 Pz de jamon </t>
  </si>
  <si>
    <t>Edificio 6 a</t>
  </si>
  <si>
    <t>1/2 bisteck, 1 kg tortillas, 1 frijoles, totopos</t>
  </si>
  <si>
    <t>OXXO,lupita</t>
  </si>
  <si>
    <t>Aquiles 844 c102</t>
  </si>
  <si>
    <t>2 garrafones, 2 peñafieles</t>
  </si>
  <si>
    <t xml:space="preserve">1 palomitas, 1 sumbagoma, </t>
  </si>
  <si>
    <t xml:space="preserve">5 papas, 2 panditas, 1 pan tostado,1/2 de jamon,  4 gelatinas, </t>
  </si>
  <si>
    <t>tacos don beto</t>
  </si>
  <si>
    <t>Papeleria jose</t>
  </si>
  <si>
    <t>8 tacos</t>
  </si>
  <si>
    <t>1 lata de piña, 1 lata de durazno, 1 k de manzana</t>
  </si>
  <si>
    <t>hamburgesas y Reyes</t>
  </si>
  <si>
    <t xml:space="preserve">2 hamburgesas, 1 maxi tubu, 1l leche,1 pepsi 3l, 1 paracetamol, </t>
  </si>
  <si>
    <t>panaderia, recauderia</t>
  </si>
  <si>
    <t>2 latas de frijoles, 8 bolillos, 1 kg de plátano</t>
  </si>
  <si>
    <t>1 tehuacan de 2 l, 1 mundet, 4 gelatinas, 1 harina de arroz, 2 alpura</t>
  </si>
  <si>
    <t>sr. Juarez</t>
  </si>
  <si>
    <t>3 de pierna y muslo si piel y partidas, $10 de zanahorias, 1 kg tortillas</t>
  </si>
  <si>
    <t>1 kg de espaldilla y 1/2 longaniza</t>
  </si>
  <si>
    <t>1/4 De jamon d epierna y 1 paquete de medias noches, 1 sidral de 1 l, 1 kg azucar, 1/2 kg de tortillas</t>
  </si>
  <si>
    <t>Mole de oya de pollo, enmoladas, 1 pz pollo con mole, huevo con longaniza o salchicha, verdes chilaquiles verdes</t>
  </si>
  <si>
    <t>Irma y tortillas</t>
  </si>
  <si>
    <t xml:space="preserve">1 kg tortillas y 1 coca de 3l </t>
  </si>
  <si>
    <t xml:space="preserve">Cristina </t>
  </si>
  <si>
    <t>1/2 de huevo</t>
  </si>
  <si>
    <t>Edificio 6B Depo 202</t>
  </si>
  <si>
    <t>1 crema de 1/4, medio de tortillas, 1 arroz</t>
  </si>
  <si>
    <t>1 caguama,1 jack, 2 runners</t>
  </si>
  <si>
    <t xml:space="preserve">1 trikitratekts1 tortillas de 20, 1 jitomate, 1l de leche, </t>
  </si>
  <si>
    <t xml:space="preserve">Joaco 2 </t>
  </si>
  <si>
    <t>Town</t>
  </si>
  <si>
    <t>Kinder</t>
  </si>
  <si>
    <t>3 ordenes</t>
  </si>
  <si>
    <t>5  bolsas de sopa, 3 latas de carneishon, 4 papel aluminio, 3 bolsas de sal. 4 mayonesas, 4 salsas valentinas</t>
  </si>
  <si>
    <t>Edificio 7a</t>
  </si>
  <si>
    <t>1kg de limon, 3 aguacates, 1 sensao, 1 coca de 1l, 1 botanera</t>
  </si>
  <si>
    <t>4 cocas retornables</t>
  </si>
  <si>
    <t xml:space="preserve">1 jugo y 1 coctel </t>
  </si>
  <si>
    <t>1 tostadas charras, 2 cocas 1.75, 1/2 tomte verde, 1/2 q blanco</t>
  </si>
  <si>
    <t>Srtia-Torres</t>
  </si>
  <si>
    <t>34A 202</t>
  </si>
  <si>
    <t xml:space="preserve">2 de 600 sin azucar, </t>
  </si>
  <si>
    <t>:7:00</t>
  </si>
  <si>
    <t>Edificio 9B Depto 504</t>
  </si>
  <si>
    <t>1 bolsa de hielos, 1 sqiirt 2l, 1  mineral de 2l, medio de limon, 1 paquete de vasos, 2 bolsas de ruffles de queso , 2 chi´ps flamin hot,,1 bolsa de cacahbuates,1 chips jalaéño</t>
  </si>
  <si>
    <t>2 caguamas victoria</t>
  </si>
  <si>
    <t>2 garrafoenes bonafont,1/4 de jamon, 1 mineral de 2l, 2 mundet 2l, 1k de mandarina</t>
  </si>
  <si>
    <t>dany y Irma</t>
  </si>
  <si>
    <t>aquiles cerdan 844 c102</t>
  </si>
  <si>
    <t>13 tacos y 2 minerales de 600, 2 cocas de vidrio</t>
  </si>
  <si>
    <t xml:space="preserve">dany   </t>
  </si>
  <si>
    <t>16 tacos, 1l de leche, 1 maxi tubo, 1 pepsi 1700</t>
  </si>
  <si>
    <t xml:space="preserve">America bolaños </t>
  </si>
  <si>
    <t>Edificio 44 a depto 504</t>
  </si>
  <si>
    <t>3 bolsas de  basura, 3 cocas de 600</t>
  </si>
  <si>
    <t>Fer</t>
  </si>
  <si>
    <t xml:space="preserve">Edificio 44 a </t>
  </si>
  <si>
    <t>1 kg tomate, 1 kg tortillas,</t>
  </si>
  <si>
    <t>1 agua de 1l, 1 jugo de durazno, 1 gelatina</t>
  </si>
  <si>
    <t>Portales39</t>
  </si>
  <si>
    <t>Reyees</t>
  </si>
  <si>
    <t>1/4 Jamon, 1/4 manchego, 1 tortillas de harina, 1kg tortillas</t>
  </si>
  <si>
    <t>Brauli</t>
  </si>
  <si>
    <t>2 cocas de 1.75, 1 kg tortillas, 2 aguacates</t>
  </si>
  <si>
    <t>Ivan</t>
  </si>
  <si>
    <t>1 kg tortillas, 2 aguacate</t>
  </si>
  <si>
    <t>Edifcio 14 a</t>
  </si>
  <si>
    <t xml:space="preserve">1 Garrafon </t>
  </si>
  <si>
    <t>bolo</t>
  </si>
  <si>
    <t>1 coca de 600</t>
  </si>
  <si>
    <t>Edificio 23A Dpto 202</t>
  </si>
  <si>
    <t>1 coca de 3l, 1 malboro de 20,1 doritos nacho, 1 jalapecño, 30 de oaxaca</t>
  </si>
  <si>
    <t>Cliente 2</t>
  </si>
  <si>
    <t>Panaderia Francisco</t>
  </si>
  <si>
    <t xml:space="preserve">Edificio 34A </t>
  </si>
  <si>
    <t>4 bolillos, 1 cuadro de chocolate</t>
  </si>
  <si>
    <t xml:space="preserve">Edificio 29A Depto </t>
  </si>
  <si>
    <t>4 caguamas victoria</t>
  </si>
  <si>
    <t>Edificio 20 b depto 404</t>
  </si>
  <si>
    <t>Angel, carniceria, ecauderia</t>
  </si>
  <si>
    <t xml:space="preserve">1/2 Tortillas, 4 bisteces de costilla, 1 kg tomate, $5 cilantro </t>
  </si>
  <si>
    <t>israel, Reyes</t>
  </si>
  <si>
    <t>Edificio9 Depto 504</t>
  </si>
  <si>
    <t>1 pan hot dog, 2 paquetes de salchichas, 1k de huevo, 2l de leche deslactosada</t>
  </si>
  <si>
    <t>Cliente-Santiago76</t>
  </si>
  <si>
    <t>santiago 76</t>
  </si>
  <si>
    <t>4 Cocas retornables sin azucar 2,500</t>
  </si>
  <si>
    <t>250 de juamon y de manchego</t>
  </si>
  <si>
    <t>Clienta-6A</t>
  </si>
  <si>
    <t>panela, jamon 1/4 1l deslactosada alpura, 1l lala</t>
  </si>
  <si>
    <t>Juala</t>
  </si>
  <si>
    <t xml:space="preserve">1 red de 2l, 2 papas paquetaxo, 1l de leche </t>
  </si>
  <si>
    <t>Aquiles 834</t>
  </si>
  <si>
    <t>3l de leche, 2 bilithg,2 mundet</t>
  </si>
  <si>
    <t>Edificio-15b</t>
  </si>
  <si>
    <t xml:space="preserve">Edificio 15 b </t>
  </si>
  <si>
    <t>2 suavitel, queso oaxaca 1/4, 1kg tortillas</t>
  </si>
  <si>
    <t>Edificio 33a depto 402</t>
  </si>
  <si>
    <t>1 ace de 1kg, 4 cocas sin azucar, poff, doritos nacho, sabritas</t>
  </si>
  <si>
    <t>Irma, cocina</t>
  </si>
  <si>
    <t>Edificio 7a depto402</t>
  </si>
  <si>
    <t>1 comida corrida, 10 sobres para garo, 1 coca de 1l, 1 fuze tea</t>
  </si>
  <si>
    <t xml:space="preserve">Tortillas de harina 20 y 1 jarrito </t>
  </si>
  <si>
    <t>Tortilleria y tienda</t>
  </si>
  <si>
    <t>2 cocas de 2 l y 1 kg tortillas</t>
  </si>
  <si>
    <t xml:space="preserve"> 1 kg pierna y muslo, media pechuga</t>
  </si>
  <si>
    <t>Edificio 30A Depto 202</t>
  </si>
  <si>
    <t>1 caguama, 4 basos, 1 cigarros de 20</t>
  </si>
  <si>
    <t xml:space="preserve">May Rodriguez </t>
  </si>
  <si>
    <t>1 frijoles, 1 crema de 1/4,1l de leche, 6 bolillos 1 cuernito</t>
  </si>
  <si>
    <t>Maria Luisa</t>
  </si>
  <si>
    <t>Condesa 42</t>
  </si>
  <si>
    <t>4 paquete de baño, 1 vela, 1 gansito</t>
  </si>
  <si>
    <t>1 leche de chocolate, 1 harina para hot</t>
  </si>
  <si>
    <t>1 pepsi de 600,44 de manchego, 1 l de leche, 1 triti maxitubo, 1 jitomate, 1 agucate</t>
  </si>
  <si>
    <t>don dani y Irma</t>
  </si>
  <si>
    <t>6 de suadero, 1 pasticetas, 1 principe</t>
  </si>
  <si>
    <t>6 paquetes de rollos</t>
  </si>
  <si>
    <t>Bachoco, recauderia</t>
  </si>
  <si>
    <t>Edificio 14a</t>
  </si>
  <si>
    <t>1 kg pierna, 1/2 pechuga, 2 zanahorias, 2 chayotes</t>
  </si>
  <si>
    <t>1/2 kg huuevo, 1 bolsa de frijoles y 1 aguacate</t>
  </si>
  <si>
    <t>1 nitp, 1 mamut, 1 sabritas</t>
  </si>
  <si>
    <t>Claveria43</t>
  </si>
  <si>
    <t>2 donas expolvoreadas,,1/2 de huevi, 1 leche,</t>
  </si>
  <si>
    <t>1/2 de azur, 1/4 de oaxaca</t>
  </si>
  <si>
    <t xml:space="preserve">1 pepsi de 3l, 1 cremax de fresa 1/4 de crema 1/2 de huevo, 1 paqc de salchicas </t>
  </si>
  <si>
    <t xml:space="preserve">1 atole y 1 tamal </t>
  </si>
  <si>
    <t>Tortilleria y recauderia</t>
  </si>
  <si>
    <t>Ediicio 19 b 201</t>
  </si>
  <si>
    <t>1 kg tortillas, 1 kg limones</t>
  </si>
  <si>
    <t>Panaderi alos chinos</t>
  </si>
  <si>
    <t>1 rosca rellena</t>
  </si>
  <si>
    <t>1 kg tortillas</t>
  </si>
  <si>
    <t>Recauderia y supercito</t>
  </si>
  <si>
    <t>Santiago 76</t>
  </si>
  <si>
    <t>2 cocas de 2.5 y 3 cebollas</t>
  </si>
  <si>
    <t>1 carton de 12 de vidrio c</t>
  </si>
  <si>
    <t>2 12 de vidrio c</t>
  </si>
  <si>
    <t>Portales-39</t>
  </si>
  <si>
    <t>1 mineral de 600, 1 sidarl de 2l, 1 pan tostado</t>
  </si>
  <si>
    <t xml:space="preserve">1 papas 1 caguama </t>
  </si>
  <si>
    <t>Panaderia e Irma</t>
  </si>
  <si>
    <t>Edificio 6 a depto 504</t>
  </si>
  <si>
    <t>6 bolillos, 2 bolsas de frijoles, 1 sidral de 3l y 3 platanos</t>
  </si>
  <si>
    <t>Serranita Tienda</t>
  </si>
  <si>
    <t>6 paq de aluminio, 1 paq de kinder delice,10 paq de sewrvilletas,1 caja de cafiaspi</t>
  </si>
  <si>
    <t>OXXO, Irma</t>
  </si>
  <si>
    <t>2 garrafones, 2 sobres de harina de vainilla, 2 cocas,1 mineral</t>
  </si>
  <si>
    <t>Dann</t>
  </si>
  <si>
    <t>Edificio 20A depto 102</t>
  </si>
  <si>
    <t>1 submarinos, 1 danup de fresa</t>
  </si>
  <si>
    <t xml:space="preserve">4 calabazas, 4 cocas, 1/2 de pechuga y 2 muslos </t>
  </si>
  <si>
    <t>Juan Carlos</t>
  </si>
  <si>
    <t>Reyes y jose</t>
  </si>
  <si>
    <t>Santiago 55</t>
  </si>
  <si>
    <t>3 cajas de cigarros blancos, 2 cocas de 3l reto, 10 pilas doble a</t>
  </si>
  <si>
    <t>judith</t>
  </si>
  <si>
    <t>Edificio 14 A Depto 101</t>
  </si>
  <si>
    <t>1/2 pechuga, 2 calabaqzas 1 chayote</t>
  </si>
  <si>
    <t>Adamari</t>
  </si>
  <si>
    <t xml:space="preserve">2 paquetes de aguas </t>
  </si>
  <si>
    <t>Patricia-tovar</t>
  </si>
  <si>
    <t>Edificio 36 b depto 303</t>
  </si>
  <si>
    <t xml:space="preserve">3 granadas, 1 pepino, 2 manzanas, 1 boing chico uva o manzanas </t>
  </si>
  <si>
    <t>Papá de irvin</t>
  </si>
  <si>
    <t>14 B DEPTO 201</t>
  </si>
  <si>
    <t xml:space="preserve">1k de tortilla, 1 frijoles </t>
  </si>
  <si>
    <t xml:space="preserve">2 hambugesas, 1 banderilla, 1 salami, 4 caguamas 2 </t>
  </si>
  <si>
    <t>1 coca 2,700, 1 caja malboro</t>
  </si>
  <si>
    <t>Edificio 7A Deto 404</t>
  </si>
  <si>
    <t>6 sobres de gato, 1/2 de jamon, 1/4 de manchego,4 yakul, 2 gelatinas</t>
  </si>
  <si>
    <t xml:space="preserve">4 cervezas 0.0 2 cocas sin azucar </t>
  </si>
  <si>
    <t>8 bolillos, 4 caguamas</t>
  </si>
  <si>
    <t>Edificio 18A Depto 504</t>
  </si>
  <si>
    <t>1 pastisetas, 1 canelitas, 1 jarrito, 1 mamut</t>
  </si>
  <si>
    <t>agua 5l, 2 botellas de 1l</t>
  </si>
  <si>
    <t>Local de birria</t>
  </si>
  <si>
    <t>2 CAGUAMAS 1 RED DE 3L, 2 VASOS</t>
  </si>
  <si>
    <t>Muricio Bravo</t>
  </si>
  <si>
    <t>Edificio 20A Depto 501</t>
  </si>
  <si>
    <t>1K Y MEDIO</t>
  </si>
  <si>
    <t>1K DE TORTILLAS</t>
  </si>
  <si>
    <t>Cliente-6A404</t>
  </si>
  <si>
    <t>1 ROMA Y ARIEL DE 1/2, 1 GARRAFON DE 10L EPURA,1/2 DE JAMON</t>
  </si>
  <si>
    <t>Chuqui</t>
  </si>
  <si>
    <t>Edificio 21A</t>
  </si>
  <si>
    <t>1 CAJA DE CIGARROS, 1L DE LECHE, 1 JARRITO ROJO 1 SABRITAS</t>
  </si>
  <si>
    <t>Edificio 44a Depto 504</t>
  </si>
  <si>
    <t>1 CAGUAMA, 1/ DE JAMON Y DE OAXACA, 1 COCA DE 2,700</t>
  </si>
  <si>
    <t>America bolaños</t>
  </si>
  <si>
    <t>Edificio 20B Depto 504</t>
  </si>
  <si>
    <t>2 MAGNUM DE ALMENDRA Y 1 TOSTADAS</t>
  </si>
  <si>
    <t xml:space="preserve">2 PAPAS SABRITAS 2 TANG DE NARANJA </t>
  </si>
  <si>
    <t>Babo</t>
  </si>
  <si>
    <t>1 Leche lala</t>
  </si>
  <si>
    <t>2 Sangrias</t>
  </si>
  <si>
    <t>2 pilas doble a, 1 doritos, 1 takis, 3 cuboz nork</t>
  </si>
  <si>
    <t>2 jitomates, 1 red cola de 2l, 35 de queso manchego, 1 aguacate, tortillas de harina 12</t>
  </si>
  <si>
    <t>Casa danielsa</t>
  </si>
  <si>
    <t>5 Bolillos, 1 l de leche, 1 bolsa de frijoles</t>
  </si>
  <si>
    <t xml:space="preserve">1 Pan integral, mantecadas, </t>
  </si>
  <si>
    <t>1 coca de 3 l retornable, pallmar alasa</t>
  </si>
  <si>
    <t>1 triki trakets, 1 leche alpura, 50 croquetas</t>
  </si>
  <si>
    <t>1 six modelo</t>
  </si>
  <si>
    <t>Carmen</t>
  </si>
  <si>
    <t xml:space="preserve">Edificio 12 b </t>
  </si>
  <si>
    <t xml:space="preserve">2 cocas de 3 l </t>
  </si>
  <si>
    <t>Edificio 33a</t>
  </si>
  <si>
    <t xml:space="preserve">2 Cajas de cheste, 1 red de 3l, 2 cocas de 600, 125 g de jamon </t>
  </si>
  <si>
    <t xml:space="preserve">Edeificio 19 b </t>
  </si>
  <si>
    <t xml:space="preserve">1.5 de pechuga aplanada </t>
  </si>
  <si>
    <t>Soaida</t>
  </si>
  <si>
    <t xml:space="preserve">Hacienda santiago 104 </t>
  </si>
  <si>
    <t xml:space="preserve">1 kg espaldilla, 1 bolsita de maiz </t>
  </si>
  <si>
    <t>1 tang jamaica, 1 l de leche</t>
  </si>
  <si>
    <t>Edificio 36 a depto 302</t>
  </si>
  <si>
    <t>1/4 jamon, 1/4 queso oaxaca, 1l de alpura, Conchas bimbo, 1 suavitel</t>
  </si>
  <si>
    <t>Edificio 27a</t>
  </si>
  <si>
    <t>2 Cocas de 1.700, 1 kg tortillas, 1/2 alpura, 1/4 queso blanco, 2 aguacates, 1kg frijol negro</t>
  </si>
  <si>
    <t xml:space="preserve">1/2 g bisteck, 1 pefchuga d epollo </t>
  </si>
  <si>
    <t>3B 501</t>
  </si>
  <si>
    <t>SALCHICHA SAN RAFAEL, 1 MEDIAS NOCHES</t>
  </si>
  <si>
    <t>joaco 2</t>
  </si>
  <si>
    <t>Azalahea</t>
  </si>
  <si>
    <t>1 cable pc</t>
  </si>
  <si>
    <t>panaderia y Irma</t>
  </si>
  <si>
    <t>6 bolilloos, 1/4 de oaxaca</t>
  </si>
  <si>
    <t>2 bolillos, chetos naranja, 1 gansito</t>
  </si>
  <si>
    <t>pastes quiko</t>
  </si>
  <si>
    <t>6 pastes</t>
  </si>
  <si>
    <t>Fracisco</t>
  </si>
  <si>
    <t>panaderia narvarte</t>
  </si>
  <si>
    <t xml:space="preserve">8 pastes </t>
  </si>
  <si>
    <t>Edificio 33B Depto 404</t>
  </si>
  <si>
    <t>1 caja de marboro, 1 tunki, 1/4 de jamon</t>
  </si>
  <si>
    <t>10:00:00pm</t>
  </si>
  <si>
    <t>Contacto 13</t>
  </si>
  <si>
    <t>Aquiles 844 c 101</t>
  </si>
  <si>
    <t>1k de huevo, 1/4 de jamon, 1/2 de oaxaca</t>
  </si>
  <si>
    <t>1 kg de huevo, 1/4 jamon, 1 papaya</t>
  </si>
  <si>
    <t>Eificio 14 a depto 202</t>
  </si>
  <si>
    <t>1 Bolsa de totopos</t>
  </si>
  <si>
    <t xml:space="preserve">Edificio 1b </t>
  </si>
  <si>
    <t>$70 carne molida, 2 zanahorias y 4 chiles</t>
  </si>
  <si>
    <t>Barberia</t>
  </si>
  <si>
    <t xml:space="preserve">1 jarrito </t>
  </si>
  <si>
    <t>Edificio 30 a depto 202</t>
  </si>
  <si>
    <t>Tortilleria, serranita</t>
  </si>
  <si>
    <t>Edificio 27 A</t>
  </si>
  <si>
    <t>1 coca de 1.700, 1 kg tortillas, 2 aguacates</t>
  </si>
  <si>
    <t>tortilleria Irma</t>
  </si>
  <si>
    <t>6 bolillos,1 coca 700 1 frijoles</t>
  </si>
  <si>
    <t xml:space="preserve">1/2 de jamon, 1 pan chicho </t>
  </si>
  <si>
    <t>2 pepsi 1 maxi tubo, 1l de leche, 1 papas, 1 cantqrito</t>
  </si>
  <si>
    <t>daniel san</t>
  </si>
  <si>
    <t xml:space="preserve">1 mayonesa, 1 paquetde salchica </t>
  </si>
  <si>
    <t xml:space="preserve">Karina </t>
  </si>
  <si>
    <t>Recauderia Judith</t>
  </si>
  <si>
    <t>Edificio 36B Depto 401</t>
  </si>
  <si>
    <t>Tamales Mario</t>
  </si>
  <si>
    <t>1 tamal verde 1 atole</t>
  </si>
  <si>
    <t>Polleria bachoco , israel</t>
  </si>
  <si>
    <t>Edificio 20B Depto 401</t>
  </si>
  <si>
    <t xml:space="preserve">1 lata de elotes, 15 de tortillas, media pechuga en 4 </t>
  </si>
  <si>
    <t xml:space="preserve"> carniceria angel</t>
  </si>
  <si>
    <t>aquiles 844 c102</t>
  </si>
  <si>
    <t xml:space="preserve">1/2 de carne molida </t>
  </si>
  <si>
    <t>olivar-43</t>
  </si>
  <si>
    <t>papeleria y tortilleria</t>
  </si>
  <si>
    <t>olivar de conde 43</t>
  </si>
  <si>
    <t>1 moño azul, 1k de tortillas</t>
  </si>
  <si>
    <t>Melisa</t>
  </si>
  <si>
    <t>Castañeda 20</t>
  </si>
  <si>
    <t xml:space="preserve">1 frijoles, 1 paquete de salchichas, 11 chetos </t>
  </si>
  <si>
    <t>1 absout, 6 aguas tónias</t>
  </si>
  <si>
    <t>1 agua mineral, 1 coca de 1.700</t>
  </si>
  <si>
    <t>1 absout, 3 aguas tónias</t>
  </si>
  <si>
    <t>Panadero, Irma</t>
  </si>
  <si>
    <t xml:space="preserve">6  Bolillos, 1 bolsa de rufles de queso </t>
  </si>
  <si>
    <t>Mónica</t>
  </si>
  <si>
    <t>Edificio 23b, cetis 33</t>
  </si>
  <si>
    <t>1 CIGARROS MARLBORO ROJO</t>
  </si>
  <si>
    <t>2 cocas de 600 y benson violet</t>
  </si>
  <si>
    <t>Baruk</t>
  </si>
  <si>
    <t>Hacienda  portales 32</t>
  </si>
  <si>
    <t>4 sabritas y 2 runers</t>
  </si>
  <si>
    <t>Panaderia</t>
  </si>
  <si>
    <t>6 bolillos, 1 cuernito, 1.5 l leche deslactosada,1 rebanada</t>
  </si>
  <si>
    <t>1 pachita de bacardi blanco</t>
  </si>
  <si>
    <t xml:space="preserve"> judith</t>
  </si>
  <si>
    <t>20 a 201</t>
  </si>
  <si>
    <t>1 coca de lata, 14 marlboros</t>
  </si>
  <si>
    <t>6 agua tonica, 1 camel</t>
  </si>
  <si>
    <t>1 jack</t>
  </si>
  <si>
    <t>4 bolsas de arroz, 1 caja de cafiaspirinas</t>
  </si>
  <si>
    <t>Gerardo-portales</t>
  </si>
  <si>
    <t>2 copias</t>
  </si>
  <si>
    <t>$100 de carne asar</t>
  </si>
  <si>
    <t>Purificadora y Reyes</t>
  </si>
  <si>
    <t>1 garrafon, 1 agua mineral de 1l y 1/4 queso</t>
  </si>
  <si>
    <t>Edifcio 13a</t>
  </si>
  <si>
    <t>Tortilleria y angel</t>
  </si>
  <si>
    <t>Edificio 13a</t>
  </si>
  <si>
    <t>1 orden de sopes 12cena y $30 de longaniza</t>
  </si>
  <si>
    <t xml:space="preserve">Tortilleria   </t>
  </si>
  <si>
    <t>narvarte 111</t>
  </si>
  <si>
    <t>3/4 tortillas y spaguetti blanco</t>
  </si>
  <si>
    <t>1 tortillas de 12 y 1k de huevo</t>
  </si>
  <si>
    <t>50 de jamon, 30 de manchego, 1 mayonesa mediana, 1 pan bimbo</t>
  </si>
  <si>
    <t>Portales 32</t>
  </si>
  <si>
    <t>2 cocas de 1l, 1 arizona,1 chetos naranja</t>
  </si>
  <si>
    <t>4 palomitas 1 coca de 3l, 1 carlos kinto</t>
  </si>
  <si>
    <t>1l deleche, 1 polvorones</t>
  </si>
  <si>
    <t xml:space="preserve">1/4 de jamon, 200 g de manchego, 1 pan chico </t>
  </si>
  <si>
    <t>Serranita y Reyes</t>
  </si>
  <si>
    <t>2 garrafones, 1/4 queso, 1/4 jamon</t>
  </si>
  <si>
    <t>3 cocas d 3 , 1 lechuga, 2 cajetillas</t>
  </si>
  <si>
    <t>1 1/2 botellas d ebonafont, 1 fabuloso, 1 cloro</t>
  </si>
  <si>
    <t>Tortilleria,OXXO</t>
  </si>
  <si>
    <t>Edificio 20b depto 403</t>
  </si>
  <si>
    <t>1kg tortillas, 1 coca sin azucar y la otra normal</t>
  </si>
  <si>
    <t>26B 303</t>
  </si>
  <si>
    <t xml:space="preserve">Edificio 36 b depto 503 </t>
  </si>
  <si>
    <t>$30 de uvas, 1/4 sandia,1 booing de manzana o fresa de 1 l</t>
  </si>
  <si>
    <t xml:space="preserve">1.5 agua, 1 cana, </t>
  </si>
  <si>
    <t>1/2 masa, 2 saladitas, 1/4 jamo</t>
  </si>
  <si>
    <t xml:space="preserve">1k de tortillas, 1 galletas principe 1 madalenas </t>
  </si>
  <si>
    <t>Reyes y Irma</t>
  </si>
  <si>
    <t>Claveria 43</t>
  </si>
  <si>
    <t xml:space="preserve">2 donas espolvoreadas, 1 donas normales, 1 tubo de caneliatas, 1 salsa verde </t>
  </si>
  <si>
    <t>Gricel</t>
  </si>
  <si>
    <t>Quesadillas curva</t>
  </si>
  <si>
    <t>Aaquiles 844 c101</t>
  </si>
  <si>
    <t>quesadillas curva</t>
  </si>
  <si>
    <t>Edificio 9B Depto 102</t>
  </si>
  <si>
    <t xml:space="preserve">1/5 DE JAMON, 1 MADALENAS, 1 GALLETAS MARIAS, 1 REBANADA BIMBO </t>
  </si>
  <si>
    <t>1 patona, 2 minerales, 1 coca 1l, 1 camel</t>
  </si>
  <si>
    <t>2 zanahorias,2 chayotes, 1 papaya</t>
  </si>
  <si>
    <t>Cliente36B</t>
  </si>
  <si>
    <t>judith,Irma</t>
  </si>
  <si>
    <t>Edificio 36B-401</t>
  </si>
  <si>
    <t>1 Boing de 1/2, 1 pan chico, 20 de jamon, 1 doraditas, 30 de uva y 1 pepino</t>
  </si>
  <si>
    <t>tortas, quesadillas, marcos</t>
  </si>
  <si>
    <t>3 tortas, 4 quesadillas, 2 minerales de 2l</t>
  </si>
  <si>
    <t>lupita</t>
  </si>
  <si>
    <t xml:space="preserve">2 honney 1 papas </t>
  </si>
  <si>
    <t xml:space="preserve">judith  </t>
  </si>
  <si>
    <t>1/(2 medio de tomate 1 ceboilla 1 totopos</t>
  </si>
  <si>
    <t>3 cacuamas</t>
  </si>
  <si>
    <t>1 six de modelo</t>
  </si>
  <si>
    <t>1 pepsi 1l 30 de coquetas</t>
  </si>
  <si>
    <t>1 Agua mineral de 2l, 1 kg croquetas, 1 kg naranaja, 1/4 jamon</t>
  </si>
  <si>
    <t>1 cigarros lucky</t>
  </si>
  <si>
    <t>1 encendedor, 2 caguamas vicky</t>
  </si>
  <si>
    <t>2 Caguamas</t>
  </si>
  <si>
    <t>Edificio 23 A Depto 101</t>
  </si>
  <si>
    <t>1 six de victoria</t>
  </si>
  <si>
    <t>Clinete-13A</t>
  </si>
  <si>
    <t>Edificio 13 A Depto 401</t>
  </si>
  <si>
    <t>15 de jamon 20 de oaxaca</t>
  </si>
  <si>
    <t>Bolo</t>
  </si>
  <si>
    <t>Taller</t>
  </si>
  <si>
    <t>1 coca 1 lata viqui 3 cigarros 1k de croquetas</t>
  </si>
  <si>
    <t>1 donitas espolvolereadas, 1 coca de 600, 2 olero y 1 mordisco orespo</t>
  </si>
  <si>
    <t>1 agua mineral, 1 agua litro y medio</t>
  </si>
  <si>
    <t>1 Paquete de salchichas</t>
  </si>
  <si>
    <t>Edifiio 1b Depto 201</t>
  </si>
  <si>
    <t>1 botella de bacardi, 1 coca de 3l 1 mineral de 2l</t>
  </si>
  <si>
    <t>carniceria angel</t>
  </si>
  <si>
    <t>Edificio 20B Depto 202</t>
  </si>
  <si>
    <t>1/2 de carne para asar</t>
  </si>
  <si>
    <t>4 cocas de 600 ml, 4 mazapanes, 1 benson violet</t>
  </si>
  <si>
    <t>Fernanda</t>
  </si>
  <si>
    <t xml:space="preserve">Hacienda purisima 49 </t>
  </si>
  <si>
    <t>1/2 masa, 1 salsa</t>
  </si>
  <si>
    <t>Edificio 1B Depto 101</t>
  </si>
  <si>
    <t>3 cajas de cigarros, coca de 3l</t>
  </si>
  <si>
    <t>2 jarritos2l leche, 2 sopas marucha, 2 minerlaes 600, 30 de jamon, 10 bolillos</t>
  </si>
  <si>
    <t>Sofi</t>
  </si>
  <si>
    <t>Edificio 22B Depto 301</t>
  </si>
  <si>
    <t>1 theraflu3 sueros, 2 papas grandes</t>
  </si>
  <si>
    <t>Clienta-</t>
  </si>
  <si>
    <t>Edificio 12B Depto 401</t>
  </si>
  <si>
    <t>catsup 2 1 jarro de tamarindo,1 doritos rojos, 1 papas adobadas sabritas,</t>
  </si>
  <si>
    <t>Edgar Online</t>
  </si>
  <si>
    <t xml:space="preserve">6 TACOS 3 SUADERO 3 PASTOR </t>
  </si>
  <si>
    <t>2 garrafones, 1 leche evaporada</t>
  </si>
  <si>
    <t>1 jg de huevo,$3 tortillas, 1/4 pierna</t>
  </si>
  <si>
    <t>Edificio 20a</t>
  </si>
  <si>
    <t>1 Pechuga en bistec, 1 madalena</t>
  </si>
  <si>
    <t>Oxxo</t>
  </si>
  <si>
    <t xml:space="preserve">1 deposito </t>
  </si>
  <si>
    <t>2 Cajas de encendedores</t>
  </si>
  <si>
    <t xml:space="preserve">1 jamon </t>
  </si>
  <si>
    <t>Joaco2</t>
  </si>
  <si>
    <t>Guarderia</t>
  </si>
  <si>
    <t>2 tortas de salchicha</t>
  </si>
  <si>
    <t>Edificio 2 b depto 201</t>
  </si>
  <si>
    <t>2 electrolit, 1 kg tortillas</t>
  </si>
  <si>
    <t>Angel y recauderia</t>
  </si>
  <si>
    <t>Edificio 14 a depto 101</t>
  </si>
  <si>
    <t>1/2 chicharron, 1/2 tomate, $3 cilantro</t>
  </si>
  <si>
    <t>1 comida corrida</t>
  </si>
  <si>
    <t xml:space="preserve">Tortilleria y angel </t>
  </si>
  <si>
    <t>1 paquete de sopes y 1/4 longaniza</t>
  </si>
  <si>
    <t>1 pechuga partida en 4 para hervir, 1/2 tortillas</t>
  </si>
  <si>
    <t xml:space="preserve">Santiago 76 </t>
  </si>
  <si>
    <t>3 aguacates, 1/2 kg tortilllas, 2 , palomitas acarameladas y 2 palomitas de queso</t>
  </si>
  <si>
    <t xml:space="preserve">3 l de leche deslactosada alpura, 1/2 cuarto jamon, 1 bolsa de tortillas d eharina de 24, 1 crema d e1/4 de alpua, queso panela 1/4, 1/2 de tortillas </t>
  </si>
  <si>
    <t>1 atún dolores, 1 mayonesa, 2 aguas levite</t>
  </si>
  <si>
    <t>$50 Queso oaxaca</t>
  </si>
  <si>
    <t>Tortileria e Irma</t>
  </si>
  <si>
    <t>Edificio 27 a</t>
  </si>
  <si>
    <t>2 cocas, 1 kg tortillas</t>
  </si>
  <si>
    <t>Edificio 2oB Depto 501</t>
  </si>
  <si>
    <t>1 coca 1300 b litgh de limon o jamaica de 1 1/2 1 chetos naranjas 1 sabritas limon</t>
  </si>
  <si>
    <t>1/4 de jamon y de oaxaca 1 pan chico , 1 doritos 1 sabritas</t>
  </si>
  <si>
    <t>Cliente Portales 7</t>
  </si>
  <si>
    <t>Portales7</t>
  </si>
  <si>
    <t>Edificio 14A depto 401</t>
  </si>
  <si>
    <t>1 Cigarros pall mall</t>
  </si>
  <si>
    <t>Edificio 6A depto 501</t>
  </si>
  <si>
    <t xml:space="preserve">1 garrafon bonafont, 2 tang de orchaata </t>
  </si>
  <si>
    <t>1 Pepsi 1 sangria, 1/2 de huevo, 1 frijoles, 1l leche, 1k de croquetas</t>
  </si>
  <si>
    <t>1 pan grande, 1 coca de 600, 1 zensao</t>
  </si>
  <si>
    <t>1/2 jamon, 1/2 queso, 1 pan  bimbo grande, 1 mayonesa</t>
  </si>
  <si>
    <t>1 pechuga en 6 bisteces, 1 kg de pierna y muslo</t>
  </si>
  <si>
    <t>Poertales 39</t>
  </si>
  <si>
    <t>2 pilas triple aaa duracel</t>
  </si>
  <si>
    <t>6 Muslos(sin piel), 2 alas sin puntas, 2 calabazas, 1 zanahaoria, cilantro, hierbabuena, pastillas halls, hierbabuena</t>
  </si>
  <si>
    <t>1 kg tortillas, 2 cocas de 1.700, 1 maisena natural mediana</t>
  </si>
  <si>
    <t>Edifcio 8a depto 404</t>
  </si>
  <si>
    <t>1 kg jitomate, 1 tortillas, 1 sidral,</t>
  </si>
  <si>
    <t>4 garrafones, 2 aguacates, 1 leche de almendra</t>
  </si>
  <si>
    <t>5 caguamas, 3 papas, 1 azulito</t>
  </si>
  <si>
    <t>Daniel san</t>
  </si>
  <si>
    <t>1 oreja, 1 marucha, 2 cocas de 600</t>
  </si>
  <si>
    <t>1 guayaba 4 vikis</t>
  </si>
  <si>
    <t>reyyes, hamburgesas</t>
  </si>
  <si>
    <t>2 principe, 1l de leche, 1 red de 3l, 2 maruchas,2 hamburgesas</t>
  </si>
  <si>
    <t xml:space="preserve">joaco  </t>
  </si>
  <si>
    <t>cuerv0o</t>
  </si>
  <si>
    <t>1 l de leche, unas principe</t>
  </si>
  <si>
    <t>Alejandra 7a</t>
  </si>
  <si>
    <t>Walmart</t>
  </si>
  <si>
    <t>Edifcio 7a</t>
  </si>
  <si>
    <t>4 toallaas, 1 limpiador de madera, unos guantes, 1 cloro</t>
  </si>
  <si>
    <t>Acuacliva, tortilleria</t>
  </si>
  <si>
    <t>1 garafon y $5 de tortillas</t>
  </si>
  <si>
    <t>Reyes, tortileria</t>
  </si>
  <si>
    <t>3 cahas de malboro guayaba</t>
  </si>
  <si>
    <t>San Isidro 89</t>
  </si>
  <si>
    <t>1 papas moradas 1 caguama</t>
  </si>
  <si>
    <t>2 honey 1 papas 2 tabacis TOTAL DE ESO 124 / ,8 TACOS, 2 PEPESI 1L LECHE</t>
  </si>
  <si>
    <t>papelerisa</t>
  </si>
  <si>
    <t>hambugesa y Reyes</t>
  </si>
  <si>
    <t>1 hamburgesa queso piña, 1 caguama</t>
  </si>
  <si>
    <t>Edificipo 14A Depto 401</t>
  </si>
  <si>
    <t>1 cigarros pall mall</t>
  </si>
  <si>
    <t>Edificio 8a depto 304</t>
  </si>
  <si>
    <t>1 pan bimbo integral ch, 1/2 kg queso oaxaca</t>
  </si>
  <si>
    <t>Virgen</t>
  </si>
  <si>
    <t>Paquete</t>
  </si>
  <si>
    <t>1 agua mineral de 2 l</t>
  </si>
  <si>
    <t>1/2 pechuga sin piel y partida en 2, 2 zanahorias, 1 cayote, $3 hierbabuena, 1 kg masa, 1/2 tomate, 1/4 chiles cerrano, 1/4 queso rallado</t>
  </si>
  <si>
    <t>Portlaes 39</t>
  </si>
  <si>
    <t xml:space="preserve">1/4  jamon, 1/4 </t>
  </si>
  <si>
    <t>queso manchego, 1/2 tortillas, 2 paquetes food</t>
  </si>
  <si>
    <t>2 cocas retornables, 1 seven up grande</t>
  </si>
  <si>
    <t>2 six de modelo</t>
  </si>
  <si>
    <t>quesadillas curva y Reyes</t>
  </si>
  <si>
    <t>844 c101</t>
  </si>
  <si>
    <t>1 tostada tinga de pollo, 1quesa picadillo, 3 de tinga de pollo, 3 pambazos, 3 de queso, 1 gordita chicharron, 1 paquete de caharoilas de unisel, 1 paq de vasos transparente</t>
  </si>
  <si>
    <t>1 matusalen, 2 mi nerales, 1 coca 3l, 3 vaso 1 hielos</t>
  </si>
  <si>
    <t>1 caja de 12 vidrio corona</t>
  </si>
  <si>
    <t xml:space="preserve">1 coronal, 1 papas </t>
  </si>
  <si>
    <t>200g de jamon de la barca1/4 de oaxaca 1/2 de huevo, 1 sidral de 1.300</t>
  </si>
  <si>
    <t>16 tacos, 1l de leche, 1 mxi tubo, 2 redes 600</t>
  </si>
  <si>
    <t>Potales 39</t>
  </si>
  <si>
    <t>1 LECHE</t>
  </si>
  <si>
    <t>Sr. Juarez</t>
  </si>
  <si>
    <t>POLLERIA Y CARNICERIA</t>
  </si>
  <si>
    <t>Edificio 8A Depto 302</t>
  </si>
  <si>
    <t>2 K DE PIERNA Y MUSLO Y 1/4 DE CHICHARRON</t>
  </si>
  <si>
    <t>IRMA Y POLLERIA</t>
  </si>
  <si>
    <t xml:space="preserve">4 MAZAPANEZ, 4 CPOCOAS DE 600 1 CHIPS GRANDES, 1 SABRITAS GANDES, 1K DE PIERNA Y MUSLO Y 1/2 PECHUGA </t>
  </si>
  <si>
    <t>Reyes Y TORTILLERIA</t>
  </si>
  <si>
    <t>1K DE TORTILLSD, 1 COCA DE 1.700</t>
  </si>
  <si>
    <t>azalahea</t>
  </si>
  <si>
    <t>2 MARUCHAS DE CAMARON,1 MINERAL DE 2L, 1 COCA DE 1.3001/4 DE JAMON 1 PAN CHICO, 1 VALENTINA 1 FRITOS</t>
  </si>
  <si>
    <t>1 ACEITE 123</t>
  </si>
  <si>
    <t>6 AGUAS DE 1 LITRO Y MEDIO, 1 AGUACATE 1K DE PLATANOS, 1/2 DE TORTILLAS</t>
  </si>
  <si>
    <t xml:space="preserve">1 CAGUAMA </t>
  </si>
  <si>
    <t>8A 404</t>
  </si>
  <si>
    <t>Edificio 8A Depto 404</t>
  </si>
  <si>
    <t>1 CAJA PALL, 2 CEBOLLAS, 1 EMPERADOR, 1 COCA</t>
  </si>
  <si>
    <t>Karen</t>
  </si>
  <si>
    <t>Edificio 20a depto 504</t>
  </si>
  <si>
    <t>4 chelas</t>
  </si>
  <si>
    <t xml:space="preserve">1 jack y 1 chela </t>
  </si>
  <si>
    <t>Pozole</t>
  </si>
  <si>
    <t>Los chinos</t>
  </si>
  <si>
    <t>1 pozole</t>
  </si>
  <si>
    <t>Peñafiel</t>
  </si>
  <si>
    <t>Irmay soriana</t>
  </si>
  <si>
    <t>Edificio 33A Depto 101</t>
  </si>
  <si>
    <t>6 BOLILLOS, 1/4 JAMON 1 AGUACATE, 1 LATA CHIPOTLE EN SALSA,</t>
  </si>
  <si>
    <t>Mel tacos</t>
  </si>
  <si>
    <t>Edificio 24A Depto 404</t>
  </si>
  <si>
    <t>8 pañales etapa 6</t>
  </si>
  <si>
    <t>Tortillas, Irma</t>
  </si>
  <si>
    <t xml:space="preserve">2 kg de torillas,1 jarrito y 1 coca de 3l </t>
  </si>
  <si>
    <t>11b dep 401</t>
  </si>
  <si>
    <t>Irma, tortilleria</t>
  </si>
  <si>
    <t>25 manchego, 1 tortillas de 10, 2 pepsi de 600 1 aguacate, 1 maxitu</t>
  </si>
  <si>
    <t>Barbacoa</t>
  </si>
  <si>
    <t>2 consome, 2 campchanos, unos tacos dorados</t>
  </si>
  <si>
    <t>1 garrafa, 1 consomé</t>
  </si>
  <si>
    <t>Pancita</t>
  </si>
  <si>
    <t>2 kawamas vicky</t>
  </si>
  <si>
    <t xml:space="preserve">Edificio 12b </t>
  </si>
  <si>
    <t>1 Cigarros y 1 lata de duraznos</t>
  </si>
  <si>
    <t>Sami</t>
  </si>
  <si>
    <t>1 Cigarros</t>
  </si>
  <si>
    <t>1 kg tortillas, 1/2 queso oaxaca, 1 coca de 1.700</t>
  </si>
  <si>
    <t>Torre</t>
  </si>
  <si>
    <t>Carne</t>
  </si>
  <si>
    <t>Edgar, 2 cajetillas</t>
  </si>
  <si>
    <t>Hacienda santiago 76</t>
  </si>
  <si>
    <t>4 cartas poder, 2 cajetillas 100</t>
  </si>
  <si>
    <t>1l de leche 1 principe 2 pepsi 2 papas sol 20 de manchego, 1 paquete de salchicha food, 1 aguacate 1 jitomate</t>
  </si>
  <si>
    <t>16 copias</t>
  </si>
  <si>
    <t>Edificio 39A</t>
  </si>
  <si>
    <t>1 PAN INTEGRAL GRANDE 1 SHOT</t>
  </si>
  <si>
    <t xml:space="preserve">cliente 12 </t>
  </si>
  <si>
    <t>Edificio 1A Depto 104</t>
  </si>
  <si>
    <t>1 y medio de agua, 1 coca de 400, 3 cigarros</t>
  </si>
  <si>
    <t>fernandoflow</t>
  </si>
  <si>
    <t>1/4 de jamon y de queso manchego</t>
  </si>
  <si>
    <t>Edificio 6A Depto 504</t>
  </si>
  <si>
    <t>1l leche , 1 pquqe de papel , 1 paqyet de servi, 1 jarrito, 1 coca 1.300</t>
  </si>
  <si>
    <t>cliente10A</t>
  </si>
  <si>
    <t>Edificio 10A Depto 302</t>
  </si>
  <si>
    <t>1 caja de malboro, 2 victorias, 4 doritos</t>
  </si>
  <si>
    <t xml:space="preserve">N° de Pedido </t>
  </si>
  <si>
    <t>Direc. Cli</t>
  </si>
  <si>
    <t xml:space="preserve">Dinero entregado a repartidor para compra </t>
  </si>
  <si>
    <t xml:space="preserve">Dinero entregado al repartidor para cambio </t>
  </si>
  <si>
    <t xml:space="preserve">Oxxo </t>
  </si>
  <si>
    <t>papeleria,reyes</t>
  </si>
  <si>
    <t xml:space="preserve">REYES </t>
  </si>
  <si>
    <t>tacos betos,reyes, pozoleria</t>
  </si>
  <si>
    <t>MIke, oxxo</t>
  </si>
  <si>
    <t xml:space="preserve">Abarrotes irma </t>
  </si>
  <si>
    <t>Tacos el vecino, reyes</t>
  </si>
  <si>
    <t xml:space="preserve">oxxo </t>
  </si>
  <si>
    <t>tortilleria oxxo</t>
  </si>
  <si>
    <t xml:space="preserve">reyes </t>
  </si>
  <si>
    <t xml:space="preserve">Angel, oxxo </t>
  </si>
  <si>
    <t xml:space="preserve">Tienda irma </t>
  </si>
  <si>
    <t xml:space="preserve">irma y eqalay </t>
  </si>
  <si>
    <t xml:space="preserve">irma  </t>
  </si>
  <si>
    <t xml:space="preserve">Oxxo  y reyes </t>
  </si>
  <si>
    <t>oxxo</t>
  </si>
  <si>
    <t>Panaderia oxxo 16  /  irma 60 / Reyes 100</t>
  </si>
  <si>
    <t>pan chino $37/ reyes $17</t>
  </si>
  <si>
    <t xml:space="preserve">No especificado </t>
  </si>
  <si>
    <t>reyes $207/ irma $30</t>
  </si>
  <si>
    <t>Noche</t>
  </si>
  <si>
    <t>Deposito en tarjeta</t>
  </si>
  <si>
    <t>monedas de 10</t>
  </si>
  <si>
    <t>Deposito</t>
  </si>
  <si>
    <t>Retiro</t>
  </si>
  <si>
    <t>monedas de a 1</t>
  </si>
  <si>
    <t>Osmar debe 520 de un pedido y 100 del trabajador</t>
  </si>
  <si>
    <t>monedas de 5</t>
  </si>
  <si>
    <t>joaquin debe 131</t>
  </si>
  <si>
    <t>Billete 200</t>
  </si>
  <si>
    <t>Billeye 100</t>
  </si>
  <si>
    <t>billetes 50</t>
  </si>
  <si>
    <t xml:space="preserve">Billetes de 20 </t>
  </si>
  <si>
    <t>Billetes de 500</t>
  </si>
  <si>
    <t xml:space="preserve">Total </t>
  </si>
  <si>
    <t xml:space="preserve">Total de entreada </t>
  </si>
  <si>
    <t>reyes 130/ irma cilantro 30</t>
  </si>
  <si>
    <t>reyes 94/ Dna</t>
  </si>
  <si>
    <t>reyes 2 panes 38</t>
  </si>
  <si>
    <t>donas / irma</t>
  </si>
  <si>
    <t xml:space="preserve">Reyes / irma </t>
  </si>
  <si>
    <t>reyes 38/ irma</t>
  </si>
  <si>
    <t xml:space="preserve">reyes  </t>
  </si>
  <si>
    <t>reyes312/ irma gerber 11</t>
  </si>
  <si>
    <t xml:space="preserve">Tienda iirma </t>
  </si>
  <si>
    <t>Ryes y oxxo</t>
  </si>
  <si>
    <t>reyes / irma</t>
  </si>
  <si>
    <t>L</t>
  </si>
  <si>
    <t>M</t>
  </si>
  <si>
    <t>J</t>
  </si>
  <si>
    <t>V</t>
  </si>
  <si>
    <t>S</t>
  </si>
  <si>
    <t>D</t>
  </si>
  <si>
    <t>rereyes</t>
  </si>
  <si>
    <t>carniceria,tinda irma</t>
  </si>
  <si>
    <t>REYES,QUESADILLASA,</t>
  </si>
  <si>
    <t>tacos don dani,oxxo</t>
  </si>
  <si>
    <t>irma y judith</t>
  </si>
  <si>
    <t>reyes 54/ irma</t>
  </si>
  <si>
    <t>Deudores</t>
  </si>
  <si>
    <t xml:space="preserve">Día de pedido </t>
  </si>
  <si>
    <t xml:space="preserve">N° de pedido </t>
  </si>
  <si>
    <t>Deudor</t>
  </si>
  <si>
    <t>N° de teléfono</t>
  </si>
  <si>
    <t>Proveedor</t>
  </si>
  <si>
    <t>Entrega</t>
  </si>
  <si>
    <t>Costo</t>
  </si>
  <si>
    <t>Tarifa</t>
  </si>
  <si>
    <t>Total</t>
  </si>
  <si>
    <t xml:space="preserve">25 para jarrito </t>
  </si>
  <si>
    <t>reyes e irma</t>
  </si>
  <si>
    <t>reyes pagado</t>
  </si>
  <si>
    <t>reyes y purificadora</t>
  </si>
  <si>
    <t>oxxoo</t>
  </si>
  <si>
    <t>irma y donas</t>
  </si>
  <si>
    <t>tlapaleria y reyes</t>
  </si>
  <si>
    <t>carniceria y reyes</t>
  </si>
  <si>
    <t xml:space="preserve">Veces que han pedido mis ñeros </t>
  </si>
  <si>
    <t xml:space="preserve">Semana 1 </t>
  </si>
  <si>
    <t xml:space="preserve">Semana 2 </t>
  </si>
  <si>
    <t xml:space="preserve">Semana 3 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</si>
  <si>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</si>
  <si>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</si>
  <si>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</si>
  <si>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</si>
  <si>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</si>
  <si>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</si>
  <si>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</si>
  <si>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</si>
  <si>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</si>
  <si>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</si>
  <si>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</si>
  <si>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</si>
  <si>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</si>
  <si>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 xml:space="preserve">Semana 17 </t>
  </si>
  <si>
    <t xml:space="preserve">Semana 18 </t>
  </si>
  <si>
    <t xml:space="preserve">Semana 19 </t>
  </si>
  <si>
    <t>Semana 20</t>
  </si>
  <si>
    <t xml:space="preserve">Total Semanal </t>
  </si>
  <si>
    <t xml:space="preserve">Total mensual </t>
  </si>
  <si>
    <t xml:space="preserve">Jessica 1b </t>
  </si>
  <si>
    <t xml:space="preserve">Brenda </t>
  </si>
  <si>
    <t xml:space="preserve">20 a 204 </t>
  </si>
  <si>
    <t>Fernanflow</t>
  </si>
  <si>
    <t xml:space="preserve">Angelica 20 b </t>
  </si>
  <si>
    <t xml:space="preserve">Olivar 92 </t>
  </si>
  <si>
    <t>Alejandra-Castañeda</t>
  </si>
  <si>
    <t xml:space="preserve">Alma </t>
  </si>
  <si>
    <t>Ana-Maria</t>
  </si>
  <si>
    <t xml:space="preserve">Xajai </t>
  </si>
  <si>
    <t xml:space="preserve">Cliente 69 </t>
  </si>
  <si>
    <t xml:space="preserve">Moon </t>
  </si>
  <si>
    <t>Tavo</t>
  </si>
  <si>
    <t>Alyn</t>
  </si>
  <si>
    <t xml:space="preserve">Kelly velez </t>
  </si>
  <si>
    <t>Gerardo castañeda 52</t>
  </si>
  <si>
    <t xml:space="preserve">Cliente 48 </t>
  </si>
  <si>
    <t xml:space="preserve">Iv 8a depto 304 </t>
  </si>
  <si>
    <t xml:space="preserve">Mar 6 b </t>
  </si>
  <si>
    <t>Jafet</t>
  </si>
  <si>
    <t xml:space="preserve">Fernando navarro Purisima </t>
  </si>
  <si>
    <t xml:space="preserve">Luisa moy </t>
  </si>
  <si>
    <t xml:space="preserve">Jair </t>
  </si>
  <si>
    <t>Babo 20 a depto 201</t>
  </si>
  <si>
    <t xml:space="preserve">Cliente 23 </t>
  </si>
  <si>
    <t xml:space="preserve">Ana </t>
  </si>
  <si>
    <t>Laura</t>
  </si>
  <si>
    <t xml:space="preserve">Dana 12 b 401 </t>
  </si>
  <si>
    <t xml:space="preserve">Alonso </t>
  </si>
  <si>
    <t xml:space="preserve">9 B 101 </t>
  </si>
  <si>
    <t xml:space="preserve">Contacto 13 </t>
  </si>
  <si>
    <t>Luis rojas san isidro 89</t>
  </si>
  <si>
    <t xml:space="preserve">Male 16 a </t>
  </si>
  <si>
    <t xml:space="preserve">Sra catañeda </t>
  </si>
  <si>
    <t xml:space="preserve">Cliente 31 </t>
  </si>
  <si>
    <t xml:space="preserve">Monic </t>
  </si>
  <si>
    <t xml:space="preserve">Gricel </t>
  </si>
  <si>
    <t xml:space="preserve">Analila </t>
  </si>
  <si>
    <t xml:space="preserve">Gabriela cli </t>
  </si>
  <si>
    <t xml:space="preserve">Alisia  cli </t>
  </si>
  <si>
    <t xml:space="preserve">Cinthia </t>
  </si>
  <si>
    <t>Guada mocte</t>
  </si>
  <si>
    <t xml:space="preserve">Cli 12 </t>
  </si>
  <si>
    <t xml:space="preserve">Victoria </t>
  </si>
  <si>
    <t>Kamilaa</t>
  </si>
  <si>
    <t>Kardis</t>
  </si>
  <si>
    <t xml:space="preserve">Tortilleria, reyes y srerranita </t>
  </si>
  <si>
    <t xml:space="preserve">Edgar y reyes </t>
  </si>
  <si>
    <t>panaderia,  reyes</t>
  </si>
  <si>
    <t xml:space="preserve">hambuergesa reyes </t>
  </si>
  <si>
    <t>reyes y pape</t>
  </si>
  <si>
    <t>tacos beto y reyes</t>
  </si>
  <si>
    <t>reyes, soriana hamburgesas</t>
  </si>
  <si>
    <t>,,,,,,,,,,,,,,,,,,,,,,,,</t>
  </si>
  <si>
    <t>reyes/irma</t>
  </si>
  <si>
    <t>panaderia,banderillas,reyes</t>
  </si>
  <si>
    <t xml:space="preserve">Oxxo, comida corrida </t>
  </si>
  <si>
    <t xml:space="preserve">oxxo  </t>
  </si>
  <si>
    <t xml:space="preserve">Tortilleriay reyes </t>
  </si>
  <si>
    <t xml:space="preserve">Hamburguesas y reyes </t>
  </si>
  <si>
    <t>oxxo y irma</t>
  </si>
  <si>
    <t>reyes/tortileria</t>
  </si>
  <si>
    <t>reyes y panaderia</t>
  </si>
  <si>
    <t>oxxo y reyes</t>
  </si>
  <si>
    <t xml:space="preserve">Tortilleria y reyes </t>
  </si>
  <si>
    <t xml:space="preserve">Carniceria, tortilleria, reyes </t>
  </si>
  <si>
    <t xml:space="preserve">Hora de llamda </t>
  </si>
  <si>
    <t>pan e irma</t>
  </si>
  <si>
    <t>panaderia reyes</t>
  </si>
  <si>
    <t>se debe R</t>
  </si>
  <si>
    <t>reyes y carniceria</t>
  </si>
  <si>
    <t>Hamburgesas,reyes</t>
  </si>
  <si>
    <t>Panaderia, irma</t>
  </si>
  <si>
    <t>Panaderia,reyes</t>
  </si>
  <si>
    <t>reyes tacos</t>
  </si>
  <si>
    <t>reyes y israel</t>
  </si>
  <si>
    <t xml:space="preserve">Tortilleria y oxxo </t>
  </si>
  <si>
    <t>reyes y tortilleria</t>
  </si>
  <si>
    <t xml:space="preserve">1/2 Tortillas, 6 tomates </t>
  </si>
  <si>
    <t xml:space="preserve">Ale cli </t>
  </si>
  <si>
    <t>6 tomates, 1/2 tortillas</t>
  </si>
  <si>
    <t xml:space="preserve">1 KAWAMA Y UNAS DONAS BLANCAS </t>
  </si>
  <si>
    <t xml:space="preserve">Edificio 20 a depto 201 </t>
  </si>
  <si>
    <t xml:space="preserve">2 jugos de mango </t>
  </si>
  <si>
    <t xml:space="preserve">2 garrafones, 3 peñafiel, 2 cocas, 1 sidral,1 jabon </t>
  </si>
  <si>
    <t>Ana maria</t>
  </si>
  <si>
    <t>1k de huevo media pechuga de medio</t>
  </si>
  <si>
    <t>Edificio 14A 201</t>
  </si>
  <si>
    <t>1 tuist 1 palomitas 1k de tortitillas</t>
  </si>
  <si>
    <t>Oxxo y pape</t>
  </si>
  <si>
    <t xml:space="preserve">1 malboro 14 y 1 plumon </t>
  </si>
  <si>
    <t>Edificio 7A 403</t>
  </si>
  <si>
    <t>1 aguacate, 1/2 de jamon, 1/4 de oaxaca, 2 pay, 2 gansitos</t>
  </si>
  <si>
    <t>4 bolillos</t>
  </si>
  <si>
    <t>irma y papeleria</t>
  </si>
  <si>
    <t>Edificio 9A504</t>
  </si>
  <si>
    <t>2 leches deslactosadas, 1 cartulina, 1 plumon azul</t>
  </si>
  <si>
    <t>casa toño y reyes</t>
  </si>
  <si>
    <t>2 pozoles grandes 1 flautas yt 1 crema de 1/2</t>
  </si>
  <si>
    <t xml:space="preserve">2 cocas y 4 sobres de perro </t>
  </si>
  <si>
    <t>Cli-San-Isidro69</t>
  </si>
  <si>
    <t xml:space="preserve">San isidro 69 </t>
  </si>
  <si>
    <t xml:space="preserve">1 kg chambarete </t>
  </si>
  <si>
    <t xml:space="preserve">Edificio 7a 404 </t>
  </si>
  <si>
    <t xml:space="preserve">1 pino, 1 cloro, 1 fabuloso, 1 fuze tea </t>
  </si>
  <si>
    <t xml:space="preserve">Jassleg </t>
  </si>
  <si>
    <t xml:space="preserve">Carniceria, recauderia </t>
  </si>
  <si>
    <t xml:space="preserve">Verdura, 1 pechuga, 1/2 arrachera </t>
  </si>
  <si>
    <t>1 kg huevo y 1 kg tortillas</t>
  </si>
  <si>
    <t xml:space="preserve">Melissa </t>
  </si>
  <si>
    <t>Edificio 18A 402</t>
  </si>
  <si>
    <t>3 ROSCAS A PASTELADAS 1 PAN DE GALLETA 3 BOLILLOS 3 TABLETAS DE PEPTOBISMOOL</t>
  </si>
  <si>
    <t>05:20:00 ap.m.</t>
  </si>
  <si>
    <t>KPME</t>
  </si>
  <si>
    <t>Edificio 29B 103</t>
  </si>
  <si>
    <t xml:space="preserve">1k de huevo, pan marmoleado, pan linaza, </t>
  </si>
  <si>
    <t>!/4 de jamon 1 pan bambibo blanco chico, 1 mantecadas de chocolate</t>
  </si>
  <si>
    <t>Edificio14B 303</t>
  </si>
  <si>
    <t xml:space="preserve">1K DE HUEVO, 1 RED 3 L,1/4 DE JAMON </t>
  </si>
  <si>
    <t>JAULA</t>
  </si>
  <si>
    <t>1 GOTAS</t>
  </si>
  <si>
    <t xml:space="preserve">50 DE HUVA 3 YAKUL, 2 MANZANAS AMArillas 5 GUAYAS VERDES1/2 DE PLATANO SIDRAL MANZANA 600 </t>
  </si>
  <si>
    <t>1 kg de bisteck, 1 papaya</t>
  </si>
  <si>
    <t xml:space="preserve">Carniceria  reyes </t>
  </si>
  <si>
    <t>1 kg naranja, media papaya, 3 platanos, 6 bolillitos</t>
  </si>
  <si>
    <t xml:space="preserve">2 chetos, 1 fuze tea y 1 coca </t>
  </si>
  <si>
    <t>2 mazapanes,2 calorsv, 3 fuztea,1 panda chocolate 1 ctsup</t>
  </si>
  <si>
    <t>5 bolillos</t>
  </si>
  <si>
    <t>dondani, y tienda</t>
  </si>
  <si>
    <t>Edificio 9A depto 504</t>
  </si>
  <si>
    <t xml:space="preserve">9 tacos 1 lulu 3l, 3 bolsas </t>
  </si>
  <si>
    <t>tacos don dani y reyes</t>
  </si>
  <si>
    <t>16 tacos y 1 mantecadas marmoledas</t>
  </si>
  <si>
    <t>Ana pau</t>
  </si>
  <si>
    <t>834 quiles cerdan</t>
  </si>
  <si>
    <t>20 pesos de habas</t>
  </si>
  <si>
    <t>Ale-7a</t>
  </si>
  <si>
    <t xml:space="preserve">1 coca de 600 ml, 1 mantecadas, 2 polvorones tia rosa </t>
  </si>
  <si>
    <t xml:space="preserve">Olivar del conde 33 </t>
  </si>
  <si>
    <t xml:space="preserve">$100 de queso, $50 de jamon, 1 guacate,$3 de epazote, 1 lata de chiles, 1kg de frijol, 1/2 de huevo </t>
  </si>
  <si>
    <t>10 bolsas de azucar, 3 paquetes de saladitas</t>
  </si>
  <si>
    <t xml:space="preserve">Jassel </t>
  </si>
  <si>
    <t xml:space="preserve">1/2 kg de arrachera </t>
  </si>
  <si>
    <t xml:space="preserve">Recauderia y veterubaria </t>
  </si>
  <si>
    <t xml:space="preserve">Edificio 49 a  depto 302 </t>
  </si>
  <si>
    <t xml:space="preserve">4 muslos, 4 zanahorias, 3 papas, </t>
  </si>
  <si>
    <t>LUSIA SARAGOZA</t>
  </si>
  <si>
    <t>2B 401</t>
  </si>
  <si>
    <t>1/2 JAMON, 1 CHIPS VERDES 4 CAJAS DE CIGARROS MALBORO ICE 20, 1/4 DE OAXACA, 1 COCOLA 1L</t>
  </si>
  <si>
    <t>Edificio 44A depto 504</t>
  </si>
  <si>
    <t>2 mantecadas, 2 cocas de 600 y 1 coca chiquita</t>
  </si>
  <si>
    <t>Edificio 33b depto 103</t>
  </si>
  <si>
    <t xml:space="preserve">3 hamburgesas </t>
  </si>
  <si>
    <t>adriana</t>
  </si>
  <si>
    <t xml:space="preserve">1/4 oaxaca 1/4 panela 1 kilo de huvo, 30 de longanoiza 1k,20 de jamon de pavo </t>
  </si>
  <si>
    <t>Edificio 6A depto 504</t>
  </si>
  <si>
    <t>1 narucha, 1 tira de aspirinas, 3 cigarros m</t>
  </si>
  <si>
    <t>1 garrafon 2 polvorenes</t>
  </si>
  <si>
    <t>tienda lupita</t>
  </si>
  <si>
    <t>Edificio 36B 303</t>
  </si>
  <si>
    <t>DEBE 36</t>
  </si>
  <si>
    <t>tacos don dani</t>
  </si>
  <si>
    <t>Edificio 6B depto 504</t>
  </si>
  <si>
    <t xml:space="preserve">Edificio 33b </t>
  </si>
  <si>
    <t xml:space="preserve">1 pan bimbo blanco, 1/2 huevo, 1 mayonesa, 1/2 jamon </t>
  </si>
  <si>
    <t xml:space="preserve">Abuelito yayo </t>
  </si>
  <si>
    <t>Hacienda de narvarte 161</t>
  </si>
  <si>
    <t>2 hamburguesas</t>
  </si>
  <si>
    <t xml:space="preserve">1 Garrafon, 1 paquete de salchichas food, 1  kg pierna y muslo </t>
  </si>
  <si>
    <t xml:space="preserve">1 pastillas </t>
  </si>
  <si>
    <t xml:space="preserve">Reyes, Tortilleria, agel </t>
  </si>
  <si>
    <t>2 papas sabritas, 1 chetos, 2 nitos, 2 lechitas, $50 de chicharron, 1.5 kg de tortillas</t>
  </si>
  <si>
    <t xml:space="preserve">1 Jarrito, 1 squirt de 600, </t>
  </si>
  <si>
    <t xml:space="preserve">1/2 Tortillas </t>
  </si>
  <si>
    <t xml:space="preserve">Marcos </t>
  </si>
  <si>
    <t xml:space="preserve">Rosario </t>
  </si>
  <si>
    <t>1 mineral 2l</t>
  </si>
  <si>
    <t>Edificio 9b Depto 504</t>
  </si>
  <si>
    <t>1 agua 10l, 2 palomas</t>
  </si>
  <si>
    <t>Srt. Elia</t>
  </si>
  <si>
    <t>edificio 34b depto 103</t>
  </si>
  <si>
    <t>tienda alado carniceria</t>
  </si>
  <si>
    <t>debe 54</t>
  </si>
  <si>
    <t>Edificio 7a DEPTO 404</t>
  </si>
  <si>
    <t>1 doritos nacho, 1 chips amarillas, 1 runners, 1 chetos colmillos, 4 fuz tea, 2 mazapan, 1 manchate, 2 kit kat</t>
  </si>
  <si>
    <t>Edificio 1B depto 201</t>
  </si>
  <si>
    <t>1 six, 2 cjas de cigarro</t>
  </si>
  <si>
    <t>Hermana osmar</t>
  </si>
  <si>
    <t>Edificio 30A depto 301</t>
  </si>
  <si>
    <t>CliSanisidro</t>
  </si>
  <si>
    <t>Edificio 14A Depto 404</t>
  </si>
  <si>
    <t>1 clamato chico, 1 crema de 1/4, 1/4 de panela</t>
  </si>
  <si>
    <t>Edificio 6A depto 506</t>
  </si>
  <si>
    <t>1 caja de cigarros 14 azules, 1 bonafont naranja</t>
  </si>
  <si>
    <t>2 cereales 1 cacahuates</t>
  </si>
  <si>
    <t>Ana Maria</t>
  </si>
  <si>
    <t>Edificio 18A Depto 404</t>
  </si>
  <si>
    <t>1 k de3 huevo</t>
  </si>
  <si>
    <t>ultima tienda</t>
  </si>
  <si>
    <t>Edificio 14B Depto 303</t>
  </si>
  <si>
    <t xml:space="preserve">2 HONNEY </t>
  </si>
  <si>
    <t>Alejandra7a</t>
  </si>
  <si>
    <t xml:space="preserve">1 papas a la francesa, 2 hamburguesas, 1 sidral de 600, 1 pai de limon </t>
  </si>
  <si>
    <t>1 Cigarros marlboro rojos</t>
  </si>
  <si>
    <t>1 papas amarillas, chicharrones,</t>
  </si>
  <si>
    <t xml:space="preserve">5 cigarros, 1 leche </t>
  </si>
  <si>
    <t>1k de huvo 1/2 de guayaba, 7 bolillos</t>
  </si>
  <si>
    <t xml:space="preserve">1 garrafonm </t>
  </si>
  <si>
    <t>Edificio 33B depto 404</t>
  </si>
  <si>
    <t>3 hamburgesas 2 refrescos</t>
  </si>
  <si>
    <t>1 alpura 1/2 de huevo</t>
  </si>
  <si>
    <t>Mama yayo</t>
  </si>
  <si>
    <t>Edificio 36b depto 204</t>
  </si>
  <si>
    <t>Edificio 20A depto 501</t>
  </si>
  <si>
    <t xml:space="preserve">Recauderia, angel, tortilleria </t>
  </si>
  <si>
    <t>1/2 pechuga, 3 chuletas, 1 crema ch, 1 totopos</t>
  </si>
  <si>
    <t xml:space="preserve">1 kg tortillas, 1 kg de huevo, 1 crema de medio </t>
  </si>
  <si>
    <t xml:space="preserve">Edificio 20 a depto 404 </t>
  </si>
  <si>
    <t>1/2 Oaxaca, paqueter tortillas harina, 1 puré de papa</t>
  </si>
  <si>
    <t>Pursima 11</t>
  </si>
  <si>
    <t xml:space="preserve">$40 De jamon , 1 pan bimbo ch, 1 pan tostado </t>
  </si>
  <si>
    <t xml:space="preserve">2 cocas 600 1 coca chica, 1 power azul 4 mazapanes </t>
  </si>
  <si>
    <t>Cli-Portales39</t>
  </si>
  <si>
    <t>1 tortillas 12, 1 cema de 1/4</t>
  </si>
  <si>
    <t>monkypapas</t>
  </si>
  <si>
    <t>Edificio 7A depto 404</t>
  </si>
  <si>
    <t>2 monkipapas</t>
  </si>
  <si>
    <t>1 paquete de salchicha,1 paquete de pan salchicha, 1 jitomate 1 cebolla</t>
  </si>
  <si>
    <t>1chips moradas doritos negro, 1 del valle 3l, 1 expolvoreadas</t>
  </si>
  <si>
    <t>1k de croquetas, 1 lata de frijoles 2 delawer</t>
  </si>
  <si>
    <t xml:space="preserve">33 b </t>
  </si>
  <si>
    <t xml:space="preserve">1 garrafon de la purificadora </t>
  </si>
  <si>
    <t xml:space="preserve">1/2 molida de res, 2 cajas de puré de tomate, 3 chayote, 2 calabazas, 2 azanahorias  </t>
  </si>
  <si>
    <t xml:space="preserve">1/2 carne molida </t>
  </si>
  <si>
    <t>1 Coca de 1.7, 1 crema alpura de medio, 1/4 queso blanco, 1/2 tortillas</t>
  </si>
  <si>
    <t xml:space="preserve">1 coca de 600, manchate, mundet rojo, kit kat </t>
  </si>
  <si>
    <t xml:space="preserve">Edificio 44 a depto 504 </t>
  </si>
  <si>
    <t xml:space="preserve">1 pechuga sin piel, 1 kg tortillas </t>
  </si>
  <si>
    <t xml:space="preserve">1/2 kg bisteces para azar, </t>
  </si>
  <si>
    <t>1 garrafon purificadora</t>
  </si>
  <si>
    <t>Cliente-13</t>
  </si>
  <si>
    <t>Aquiles 844 c101</t>
  </si>
  <si>
    <t xml:space="preserve">1 pan chico, 1/4 de oaxaca y de jamon, 1 rancheritos, 2l de leche deslactosada </t>
  </si>
  <si>
    <t xml:space="preserve">1 barras de fresa, 1 jarrito de uva, 1 pan de canela, 1 aguacate </t>
  </si>
  <si>
    <t>Edificio 6B Depto 503</t>
  </si>
  <si>
    <t>Edificio 14B Depto 301</t>
  </si>
  <si>
    <t>1 pan grande, 1 crema de 1/4, 1 sobre de café, 1 honney, 1/4 de jamon, 20 de panela, 1 pepsi de 2l 1 deliciosas</t>
  </si>
  <si>
    <t>Edificio 44A Depto 503</t>
  </si>
  <si>
    <t>1 madalenmas, 1 panque 1 cigarros benson</t>
  </si>
  <si>
    <t>1 garrafon de 6l</t>
  </si>
  <si>
    <t>1/24 de jamon 1 doritos, 1 pan chico</t>
  </si>
  <si>
    <t xml:space="preserve">4 sobres </t>
  </si>
  <si>
    <t xml:space="preserve">marcos </t>
  </si>
  <si>
    <t xml:space="preserve">2 kawas </t>
  </si>
  <si>
    <t xml:space="preserve">1 cigarros link </t>
  </si>
  <si>
    <t>Edificio 9a depto 104</t>
  </si>
  <si>
    <t xml:space="preserve">Carniceria y edgar </t>
  </si>
  <si>
    <t>fonda 236</t>
  </si>
  <si>
    <t xml:space="preserve">ana  </t>
  </si>
  <si>
    <t>Edificio 30A Depto 201</t>
  </si>
  <si>
    <t>1 takis, 2 coccas, 1 agua bonafont</t>
  </si>
  <si>
    <t>edga</t>
  </si>
  <si>
    <t>2 cartas navideñas, 1 vicolor</t>
  </si>
  <si>
    <t>1 pepsi, 2 principes, 1soibre de café, 1l de leche</t>
  </si>
  <si>
    <t>oxxo reyes</t>
  </si>
  <si>
    <t>Edificio 6b  depto 304</t>
  </si>
  <si>
    <t>2 electrolitos, 3 gerber</t>
  </si>
  <si>
    <t xml:space="preserve">1 lata de carneishon, 1 lata media crema, 4 lecheras, 5 jabones palmolive, 5 mayonesas ch, 5 atun en aceite y 5 en agua </t>
  </si>
  <si>
    <t>Edifcio 20 a depto 101</t>
  </si>
  <si>
    <t>2 l de leche santa clara deslactosada</t>
  </si>
  <si>
    <t>1 pechiga sin piel partida en 2 y 2 piernas medianas, 1 piña limpia ch</t>
  </si>
  <si>
    <t>Restaurante</t>
  </si>
  <si>
    <t xml:space="preserve">Edificio 36 a depto 302 </t>
  </si>
  <si>
    <t xml:space="preserve">1 crema semi descremada color morada alpura grande  </t>
  </si>
  <si>
    <t>$10 de tortillas</t>
  </si>
  <si>
    <t>Tacos</t>
  </si>
  <si>
    <t>12 Tacos</t>
  </si>
  <si>
    <t xml:space="preserve">1 LATA DE JACK </t>
  </si>
  <si>
    <t xml:space="preserve">$50 jamon </t>
  </si>
  <si>
    <t xml:space="preserve">1 aforita bacacho, 1 marboro de sandia y 1 coca ch sin azucar </t>
  </si>
  <si>
    <t>paoloa</t>
  </si>
  <si>
    <t>panaderia y eletos</t>
  </si>
  <si>
    <t>portales 36</t>
  </si>
  <si>
    <t>5 bolillos 2 esquites con todo</t>
  </si>
  <si>
    <t xml:space="preserve">2 tacos </t>
  </si>
  <si>
    <t>7 bolillos, 1 ed, 25 de jamon y 25 de mancego, 1 cremax de fresa</t>
  </si>
  <si>
    <t>4 sobres norck suiza, arroz rojo, chcocolate abuelita</t>
  </si>
  <si>
    <t xml:space="preserve">Seranita </t>
  </si>
  <si>
    <t>Fabrica de hielos</t>
  </si>
  <si>
    <t>Clienta 48</t>
  </si>
  <si>
    <t>1 garrafon bonafont, 1 achiote</t>
  </si>
  <si>
    <t>1 cajetilla marlboro, 1 encendedor</t>
  </si>
  <si>
    <t>portales-39</t>
  </si>
  <si>
    <t>1 caja medicia</t>
  </si>
  <si>
    <t>ems</t>
  </si>
  <si>
    <t>Edificio 23A Depto 102</t>
  </si>
  <si>
    <t>Purisima 39</t>
  </si>
  <si>
    <t>1k tortillas 1/2 de limon 1 salsa taqueraq</t>
  </si>
  <si>
    <t>Edifico m14A depto 201</t>
  </si>
  <si>
    <t>donas,reyes,pozoles</t>
  </si>
  <si>
    <t>2 pozoles, 4 donas, 1 leche 1 gerber</t>
  </si>
  <si>
    <t>Castañeda 38</t>
  </si>
  <si>
    <t>2 garrafones, 1/4 de jamon, 4 maruchas, 1 mineral de 2l</t>
  </si>
  <si>
    <t>1 cremax, 1 sobre de caafe 1 leche de 1l</t>
  </si>
  <si>
    <t>Edificio 13b Depto 101</t>
  </si>
  <si>
    <t>medio de huevo, 2 cahuamas, 1 chicletes</t>
  </si>
  <si>
    <t xml:space="preserve">Rcauderia, tortilleria </t>
  </si>
  <si>
    <t>4 alas y 8 muslos, 2 g de vinagre, 2 cebollas moradas</t>
  </si>
  <si>
    <t>navarrete</t>
  </si>
  <si>
    <t>1 bacardi1l, 2 minerales 2l, 4 vasos, 1 hielos</t>
  </si>
  <si>
    <t>2 now mix, 1l de agua</t>
  </si>
  <si>
    <t xml:space="preserve">2 papas y 5 vasos </t>
  </si>
  <si>
    <t xml:space="preserve">Zonaa </t>
  </si>
  <si>
    <t xml:space="preserve">1 bacacho y 1 coca de 3 l </t>
  </si>
  <si>
    <t>reyesw</t>
  </si>
  <si>
    <t>2 papas 1 jarrito</t>
  </si>
  <si>
    <t>Marboro craft</t>
  </si>
  <si>
    <t>1 manzanita de 3 l</t>
  </si>
  <si>
    <t>3 Kawasakis</t>
  </si>
  <si>
    <t>Gfa sami</t>
  </si>
  <si>
    <t xml:space="preserve">2 polosoles 1 tostada de pata </t>
  </si>
  <si>
    <t xml:space="preserve">1 six, 4 caguamas, 2 skay, 1 jugo, 1 papas, </t>
  </si>
  <si>
    <t>1 mineral 1 paquetaxo 1 manza de 1l 1 coca cola 1l</t>
  </si>
  <si>
    <t>irma y barbacoa</t>
  </si>
  <si>
    <t>20B 504</t>
  </si>
  <si>
    <t xml:space="preserve">6 tacos y 2 consomé, 2 sol clamato, 2 vickis </t>
  </si>
  <si>
    <t xml:space="preserve">1/2 de jamon, 1/2 de oaxaca, </t>
  </si>
  <si>
    <t>20 de habas</t>
  </si>
  <si>
    <t>Edificio 30Aa dep301</t>
  </si>
  <si>
    <t>Edificio 18A dep 504</t>
  </si>
  <si>
    <t>30 de oaxaca, 1 tortillas de 12</t>
  </si>
  <si>
    <t>Edificio 34B Depto 101</t>
  </si>
  <si>
    <t>3 kaguamas</t>
  </si>
  <si>
    <t>pape,esquites</t>
  </si>
  <si>
    <t>2 gaduams, 2 leches, 5 chiclets</t>
  </si>
  <si>
    <t>1/4 oaxaca 1 roles de canela</t>
  </si>
  <si>
    <t>Irma y oxxo</t>
  </si>
  <si>
    <t>irma,panaderia,reyes</t>
  </si>
  <si>
    <t>irma y panaderia</t>
  </si>
  <si>
    <t>Tortilleria, reyes</t>
  </si>
  <si>
    <t>Papeleria,reyes</t>
  </si>
  <si>
    <t>reyes, irma</t>
  </si>
  <si>
    <t>Tortilleria, irma, ferreteria</t>
  </si>
  <si>
    <t>irma, elotes</t>
  </si>
  <si>
    <t>papeleri y reyes</t>
  </si>
  <si>
    <t>}</t>
  </si>
  <si>
    <t>Ganancia mìnima $10</t>
  </si>
  <si>
    <t xml:space="preserve">Dinero total dado al repartidor </t>
  </si>
  <si>
    <t xml:space="preserve">Dinero total recibido por el repartidor </t>
  </si>
  <si>
    <t>oxxo,lupita</t>
  </si>
  <si>
    <t>hamburgesas y reyes</t>
  </si>
  <si>
    <t>Reyes e irma</t>
  </si>
  <si>
    <t>REYES</t>
  </si>
  <si>
    <t>dany y irma</t>
  </si>
  <si>
    <t xml:space="preserve">Hora de llamada </t>
  </si>
  <si>
    <t>israel, reyes</t>
  </si>
  <si>
    <t>irma y oxxo</t>
  </si>
  <si>
    <t>don dani y irma</t>
  </si>
  <si>
    <t>Panaderia e irma</t>
  </si>
  <si>
    <t>oxxo, irma</t>
  </si>
  <si>
    <t>reyes y jose</t>
  </si>
  <si>
    <t>panaderia y irma</t>
  </si>
  <si>
    <t>tortilleria irma</t>
  </si>
  <si>
    <t>Tarjeta</t>
  </si>
  <si>
    <t xml:space="preserve">Dia </t>
  </si>
  <si>
    <t>Extra Propina</t>
  </si>
  <si>
    <t xml:space="preserve">Cobro total  </t>
  </si>
  <si>
    <t xml:space="preserve">Cambio </t>
  </si>
  <si>
    <t>Ganancia</t>
  </si>
  <si>
    <t>Notas</t>
  </si>
  <si>
    <t xml:space="preserve">Diferencia al dia anterior </t>
  </si>
  <si>
    <t>Billetes de 1000</t>
  </si>
  <si>
    <t xml:space="preserve">Primer turno </t>
  </si>
  <si>
    <t xml:space="preserve">Inicio </t>
  </si>
  <si>
    <t>(Inicio del dia- fin de dia)</t>
  </si>
  <si>
    <t>(tarifa y propinas)</t>
  </si>
  <si>
    <t>9 am a 4 pm</t>
  </si>
  <si>
    <t xml:space="preserve">Segundo turno </t>
  </si>
  <si>
    <t xml:space="preserve">4 pm a 10 pm </t>
  </si>
  <si>
    <t>ganancias x producto</t>
  </si>
  <si>
    <t>Costo Final del Producto</t>
  </si>
  <si>
    <t>Purificadora</t>
  </si>
  <si>
    <t>liconsa</t>
  </si>
  <si>
    <t>Salario</t>
  </si>
  <si>
    <t>Horas trabajadas</t>
  </si>
  <si>
    <t>Dias trabajador</t>
  </si>
  <si>
    <t>Inversion monetaria</t>
  </si>
  <si>
    <t xml:space="preserve">Inversion trabajo </t>
  </si>
  <si>
    <t>Trato con proveedores</t>
  </si>
  <si>
    <t>Osmar</t>
  </si>
  <si>
    <t>Sistema de datos</t>
  </si>
  <si>
    <t>Tio Biyik</t>
  </si>
  <si>
    <t>Irvin Infante</t>
  </si>
  <si>
    <t>Ed 14B De 301</t>
  </si>
  <si>
    <t>Ed 14A De 101</t>
  </si>
  <si>
    <t>Ed 14A De 202</t>
  </si>
  <si>
    <t>Ed 14A De 204</t>
  </si>
  <si>
    <t>Ed 14A De 402</t>
  </si>
  <si>
    <t>Ed 33B De 101</t>
  </si>
  <si>
    <t>Jaula Buba</t>
  </si>
  <si>
    <t>Yayo Mocte</t>
  </si>
  <si>
    <t>Ed 6B De 201</t>
  </si>
  <si>
    <t>Ed 6B De 503</t>
  </si>
  <si>
    <t>Ed 9A De 104</t>
  </si>
  <si>
    <t xml:space="preserve">H Castañeda 58 </t>
  </si>
  <si>
    <t xml:space="preserve">Ed 36A De 302  </t>
  </si>
  <si>
    <t>Ed 44A De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</si>
</sst>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[$-F400]h:mm:ss\ AM/PM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3300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rgb="FF000000"/>
      </right>
      <top style="thin">
        <color theme="1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/>
  </cellStyleXfs>
  <cellXfs count="296">
    <xf numFmtId="0" fontId="0" fillId="0" borderId="0" xfId="0"/>
    <xf numFmtId="0" fontId="0" fillId="2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0" borderId="5" xfId="1" applyNumberFormat="1" applyFont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5" borderId="5" xfId="0" applyFill="1" applyBorder="1"/>
    <xf numFmtId="0" fontId="0" fillId="5" borderId="6" xfId="0" applyFill="1" applyBorder="1"/>
    <xf numFmtId="0" fontId="0" fillId="8" borderId="0" xfId="0" applyFill="1"/>
    <xf numFmtId="0" fontId="0" fillId="9" borderId="3" xfId="0" applyFill="1" applyBorder="1"/>
    <xf numFmtId="164" fontId="0" fillId="0" borderId="18" xfId="1" applyNumberFormat="1" applyFont="1" applyBorder="1"/>
    <xf numFmtId="0" fontId="0" fillId="0" borderId="4" xfId="0" applyBorder="1" applyAlignment="1">
      <alignment wrapText="1"/>
    </xf>
    <xf numFmtId="0" fontId="0" fillId="0" borderId="19" xfId="0" applyBorder="1"/>
    <xf numFmtId="14" fontId="0" fillId="4" borderId="3" xfId="0" applyNumberFormat="1" applyFill="1" applyBorder="1" applyAlignment="1">
      <alignment horizontal="center" vertical="center"/>
    </xf>
    <xf numFmtId="14" fontId="2" fillId="9" borderId="3" xfId="0" applyNumberFormat="1" applyFont="1" applyFill="1" applyBorder="1"/>
    <xf numFmtId="164" fontId="0" fillId="0" borderId="4" xfId="1" applyNumberFormat="1" applyFont="1" applyBorder="1"/>
    <xf numFmtId="14" fontId="0" fillId="0" borderId="12" xfId="0" applyNumberFormat="1" applyBorder="1"/>
    <xf numFmtId="14" fontId="0" fillId="0" borderId="2" xfId="0" applyNumberFormat="1" applyBorder="1"/>
    <xf numFmtId="14" fontId="0" fillId="0" borderId="10" xfId="0" applyNumberFormat="1" applyBorder="1"/>
    <xf numFmtId="0" fontId="0" fillId="0" borderId="2" xfId="0" applyBorder="1"/>
    <xf numFmtId="14" fontId="0" fillId="0" borderId="9" xfId="0" applyNumberFormat="1" applyBorder="1"/>
    <xf numFmtId="164" fontId="0" fillId="0" borderId="16" xfId="1" applyNumberFormat="1" applyFont="1" applyBorder="1"/>
    <xf numFmtId="3" fontId="0" fillId="0" borderId="4" xfId="0" applyNumberFormat="1" applyBorder="1"/>
    <xf numFmtId="0" fontId="0" fillId="8" borderId="4" xfId="0" applyFill="1" applyBorder="1"/>
    <xf numFmtId="14" fontId="0" fillId="8" borderId="4" xfId="0" applyNumberFormat="1" applyFill="1" applyBorder="1"/>
    <xf numFmtId="14" fontId="0" fillId="8" borderId="12" xfId="0" applyNumberFormat="1" applyFill="1" applyBorder="1"/>
    <xf numFmtId="0" fontId="0" fillId="8" borderId="12" xfId="0" applyFill="1" applyBorder="1"/>
    <xf numFmtId="164" fontId="0" fillId="0" borderId="3" xfId="1" applyNumberFormat="1" applyFont="1" applyBorder="1"/>
    <xf numFmtId="14" fontId="0" fillId="6" borderId="0" xfId="0" applyNumberFormat="1" applyFill="1"/>
    <xf numFmtId="0" fontId="0" fillId="8" borderId="2" xfId="0" applyFill="1" applyBorder="1"/>
    <xf numFmtId="0" fontId="0" fillId="2" borderId="0" xfId="0" applyFill="1" applyAlignment="1">
      <alignment vertical="center"/>
    </xf>
    <xf numFmtId="0" fontId="0" fillId="2" borderId="0" xfId="0" applyFill="1"/>
    <xf numFmtId="14" fontId="0" fillId="0" borderId="18" xfId="0" applyNumberFormat="1" applyBorder="1"/>
    <xf numFmtId="0" fontId="0" fillId="6" borderId="3" xfId="0" applyFill="1" applyBorder="1"/>
    <xf numFmtId="14" fontId="0" fillId="0" borderId="24" xfId="0" applyNumberFormat="1" applyBorder="1"/>
    <xf numFmtId="0" fontId="0" fillId="9" borderId="0" xfId="0" applyFill="1"/>
    <xf numFmtId="16" fontId="0" fillId="0" borderId="3" xfId="0" applyNumberFormat="1" applyBorder="1"/>
    <xf numFmtId="164" fontId="0" fillId="0" borderId="3" xfId="1" applyNumberFormat="1" applyFont="1" applyBorder="1" applyAlignment="1">
      <alignment horizontal="center"/>
    </xf>
    <xf numFmtId="14" fontId="0" fillId="6" borderId="3" xfId="0" applyNumberFormat="1" applyFill="1" applyBorder="1"/>
    <xf numFmtId="0" fontId="0" fillId="10" borderId="3" xfId="0" applyFill="1" applyBorder="1"/>
    <xf numFmtId="14" fontId="0" fillId="9" borderId="3" xfId="0" applyNumberFormat="1" applyFill="1" applyBorder="1"/>
    <xf numFmtId="164" fontId="0" fillId="9" borderId="3" xfId="1" applyNumberFormat="1" applyFont="1" applyFill="1" applyBorder="1"/>
    <xf numFmtId="0" fontId="0" fillId="9" borderId="4" xfId="0" applyFill="1" applyBorder="1"/>
    <xf numFmtId="0" fontId="0" fillId="12" borderId="3" xfId="0" applyFill="1" applyBorder="1"/>
    <xf numFmtId="14" fontId="0" fillId="12" borderId="5" xfId="0" applyNumberFormat="1" applyFill="1" applyBorder="1"/>
    <xf numFmtId="14" fontId="0" fillId="12" borderId="3" xfId="0" applyNumberFormat="1" applyFill="1" applyBorder="1"/>
    <xf numFmtId="164" fontId="0" fillId="12" borderId="3" xfId="1" applyNumberFormat="1" applyFont="1" applyFill="1" applyBorder="1"/>
    <xf numFmtId="0" fontId="0" fillId="12" borderId="4" xfId="0" applyFill="1" applyBorder="1"/>
    <xf numFmtId="0" fontId="0" fillId="6" borderId="0" xfId="0" applyFill="1"/>
    <xf numFmtId="12" fontId="0" fillId="0" borderId="3" xfId="1" applyNumberFormat="1" applyFont="1" applyBorder="1"/>
    <xf numFmtId="0" fontId="0" fillId="11" borderId="3" xfId="0" applyFill="1" applyBorder="1"/>
    <xf numFmtId="14" fontId="0" fillId="0" borderId="11" xfId="0" applyNumberFormat="1" applyBorder="1"/>
    <xf numFmtId="0" fontId="0" fillId="0" borderId="3" xfId="0" applyBorder="1" applyAlignment="1">
      <alignment horizontal="right"/>
    </xf>
    <xf numFmtId="1" fontId="0" fillId="0" borderId="3" xfId="0" applyNumberFormat="1" applyBorder="1"/>
    <xf numFmtId="0" fontId="4" fillId="6" borderId="3" xfId="0" applyFont="1" applyFill="1" applyBorder="1"/>
    <xf numFmtId="14" fontId="4" fillId="0" borderId="5" xfId="0" applyNumberFormat="1" applyFont="1" applyBorder="1"/>
    <xf numFmtId="14" fontId="4" fillId="0" borderId="3" xfId="0" applyNumberFormat="1" applyFont="1" applyBorder="1"/>
    <xf numFmtId="0" fontId="4" fillId="0" borderId="11" xfId="0" applyFont="1" applyBorder="1"/>
    <xf numFmtId="164" fontId="4" fillId="0" borderId="3" xfId="1" applyNumberFormat="1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9" xfId="0" applyFont="1" applyBorder="1"/>
    <xf numFmtId="14" fontId="5" fillId="0" borderId="3" xfId="0" applyNumberFormat="1" applyFont="1" applyBorder="1"/>
    <xf numFmtId="0" fontId="5" fillId="0" borderId="3" xfId="0" applyFont="1" applyBorder="1"/>
    <xf numFmtId="164" fontId="5" fillId="0" borderId="3" xfId="1" applyNumberFormat="1" applyFont="1" applyBorder="1"/>
    <xf numFmtId="0" fontId="5" fillId="0" borderId="4" xfId="0" applyFont="1" applyBorder="1"/>
    <xf numFmtId="0" fontId="5" fillId="6" borderId="3" xfId="0" applyFont="1" applyFill="1" applyBorder="1"/>
    <xf numFmtId="14" fontId="0" fillId="0" borderId="0" xfId="0" applyNumberFormat="1"/>
    <xf numFmtId="0" fontId="0" fillId="6" borderId="12" xfId="0" applyFill="1" applyBorder="1"/>
    <xf numFmtId="0" fontId="0" fillId="6" borderId="27" xfId="0" applyFill="1" applyBorder="1"/>
    <xf numFmtId="0" fontId="0" fillId="0" borderId="27" xfId="0" applyBorder="1"/>
    <xf numFmtId="0" fontId="0" fillId="6" borderId="28" xfId="0" applyFill="1" applyBorder="1"/>
    <xf numFmtId="0" fontId="0" fillId="13" borderId="20" xfId="0" applyFill="1" applyBorder="1"/>
    <xf numFmtId="0" fontId="0" fillId="6" borderId="20" xfId="0" applyFill="1" applyBorder="1"/>
    <xf numFmtId="0" fontId="0" fillId="6" borderId="26" xfId="0" applyFill="1" applyBorder="1"/>
    <xf numFmtId="0" fontId="0" fillId="6" borderId="30" xfId="0" applyFill="1" applyBorder="1"/>
    <xf numFmtId="0" fontId="0" fillId="6" borderId="29" xfId="0" applyFill="1" applyBorder="1"/>
    <xf numFmtId="0" fontId="0" fillId="13" borderId="23" xfId="0" applyFill="1" applyBorder="1"/>
    <xf numFmtId="0" fontId="0" fillId="14" borderId="32" xfId="0" applyFill="1" applyBorder="1" applyAlignment="1">
      <alignment horizontal="center" vertical="center"/>
    </xf>
    <xf numFmtId="0" fontId="0" fillId="14" borderId="33" xfId="0" applyFill="1" applyBorder="1"/>
    <xf numFmtId="0" fontId="0" fillId="14" borderId="34" xfId="0" applyFill="1" applyBorder="1"/>
    <xf numFmtId="0" fontId="0" fillId="14" borderId="31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6" borderId="23" xfId="0" applyFill="1" applyBorder="1"/>
    <xf numFmtId="0" fontId="0" fillId="13" borderId="3" xfId="0" applyFill="1" applyBorder="1"/>
    <xf numFmtId="14" fontId="0" fillId="6" borderId="5" xfId="0" applyNumberFormat="1" applyFill="1" applyBorder="1"/>
    <xf numFmtId="0" fontId="0" fillId="0" borderId="0" xfId="0" applyAlignment="1">
      <alignment vertical="center" wrapText="1"/>
    </xf>
    <xf numFmtId="0" fontId="0" fillId="13" borderId="12" xfId="0" applyFill="1" applyBorder="1"/>
    <xf numFmtId="0" fontId="0" fillId="8" borderId="3" xfId="0" applyFill="1" applyBorder="1"/>
    <xf numFmtId="20" fontId="0" fillId="0" borderId="3" xfId="0" applyNumberFormat="1" applyBorder="1"/>
    <xf numFmtId="0" fontId="4" fillId="0" borderId="12" xfId="0" applyFont="1" applyBorder="1"/>
    <xf numFmtId="0" fontId="0" fillId="9" borderId="11" xfId="0" applyFill="1" applyBorder="1"/>
    <xf numFmtId="14" fontId="0" fillId="9" borderId="0" xfId="0" applyNumberFormat="1" applyFill="1"/>
    <xf numFmtId="0" fontId="0" fillId="14" borderId="3" xfId="0" applyFill="1" applyBorder="1"/>
    <xf numFmtId="14" fontId="6" fillId="0" borderId="3" xfId="0" applyNumberFormat="1" applyFont="1" applyBorder="1"/>
    <xf numFmtId="0" fontId="6" fillId="0" borderId="3" xfId="0" applyFont="1" applyBorder="1"/>
    <xf numFmtId="0" fontId="0" fillId="3" borderId="0" xfId="0" applyFill="1" applyAlignment="1">
      <alignment vertical="center" wrapText="1"/>
    </xf>
    <xf numFmtId="14" fontId="0" fillId="16" borderId="3" xfId="0" applyNumberFormat="1" applyFill="1" applyBorder="1"/>
    <xf numFmtId="0" fontId="0" fillId="16" borderId="3" xfId="0" applyFill="1" applyBorder="1"/>
    <xf numFmtId="0" fontId="0" fillId="17" borderId="3" xfId="0" applyFill="1" applyBorder="1"/>
    <xf numFmtId="0" fontId="0" fillId="0" borderId="38" xfId="0" applyBorder="1"/>
    <xf numFmtId="0" fontId="0" fillId="14" borderId="41" xfId="0" applyFill="1" applyBorder="1"/>
    <xf numFmtId="0" fontId="0" fillId="14" borderId="42" xfId="0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14" borderId="3" xfId="0" applyFill="1" applyBorder="1" applyAlignment="1">
      <alignment horizontal="center" vertical="center"/>
    </xf>
    <xf numFmtId="0" fontId="0" fillId="6" borderId="2" xfId="0" applyFill="1" applyBorder="1"/>
    <xf numFmtId="0" fontId="0" fillId="13" borderId="2" xfId="0" applyFill="1" applyBorder="1"/>
    <xf numFmtId="0" fontId="0" fillId="6" borderId="11" xfId="0" applyFill="1" applyBorder="1"/>
    <xf numFmtId="0" fontId="0" fillId="13" borderId="11" xfId="0" applyFill="1" applyBorder="1"/>
    <xf numFmtId="20" fontId="4" fillId="0" borderId="3" xfId="0" applyNumberFormat="1" applyFont="1" applyBorder="1"/>
    <xf numFmtId="14" fontId="5" fillId="0" borderId="5" xfId="0" applyNumberFormat="1" applyFont="1" applyBorder="1"/>
    <xf numFmtId="0" fontId="5" fillId="0" borderId="10" xfId="0" applyFont="1" applyBorder="1"/>
    <xf numFmtId="0" fontId="0" fillId="4" borderId="20" xfId="0" applyFill="1" applyBorder="1" applyAlignment="1">
      <alignment horizontal="center" vertical="center"/>
    </xf>
    <xf numFmtId="14" fontId="2" fillId="9" borderId="0" xfId="0" applyNumberFormat="1" applyFont="1" applyFill="1"/>
    <xf numFmtId="0" fontId="2" fillId="9" borderId="0" xfId="0" applyFont="1" applyFill="1"/>
    <xf numFmtId="0" fontId="2" fillId="9" borderId="11" xfId="0" applyFont="1" applyFill="1" applyBorder="1"/>
    <xf numFmtId="164" fontId="0" fillId="0" borderId="0" xfId="1" applyNumberFormat="1" applyFont="1"/>
    <xf numFmtId="164" fontId="0" fillId="0" borderId="11" xfId="1" applyNumberFormat="1" applyFont="1" applyBorder="1" applyAlignment="1">
      <alignment wrapText="1"/>
    </xf>
    <xf numFmtId="164" fontId="0" fillId="0" borderId="11" xfId="0" applyNumberFormat="1" applyBorder="1"/>
    <xf numFmtId="0" fontId="7" fillId="4" borderId="3" xfId="0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4" fontId="0" fillId="0" borderId="3" xfId="0" applyNumberFormat="1" applyBorder="1"/>
    <xf numFmtId="0" fontId="0" fillId="0" borderId="3" xfId="0" applyBorder="1"/>
    <xf numFmtId="14" fontId="0" fillId="0" borderId="47" xfId="0" applyNumberFormat="1" applyBorder="1"/>
    <xf numFmtId="0" fontId="0" fillId="0" borderId="47" xfId="0" applyBorder="1"/>
    <xf numFmtId="0" fontId="0" fillId="0" borderId="49" xfId="0" applyBorder="1"/>
    <xf numFmtId="164" fontId="0" fillId="0" borderId="47" xfId="1" applyNumberFormat="1" applyFont="1" applyBorder="1"/>
    <xf numFmtId="14" fontId="0" fillId="0" borderId="4" xfId="0" applyNumberFormat="1" applyBorder="1"/>
    <xf numFmtId="0" fontId="0" fillId="0" borderId="4" xfId="0" applyBorder="1"/>
    <xf numFmtId="0" fontId="0" fillId="0" borderId="9" xfId="0" applyBorder="1"/>
    <xf numFmtId="0" fontId="0" fillId="0" borderId="50" xfId="0" applyBorder="1"/>
    <xf numFmtId="14" fontId="0" fillId="0" borderId="5" xfId="0" applyNumberFormat="1" applyBorder="1"/>
    <xf numFmtId="0" fontId="0" fillId="0" borderId="51" xfId="0" applyBorder="1"/>
    <xf numFmtId="0" fontId="0" fillId="0" borderId="54" xfId="0" applyBorder="1"/>
    <xf numFmtId="0" fontId="2" fillId="9" borderId="3" xfId="0" applyFont="1" applyFill="1" applyBorder="1"/>
    <xf numFmtId="164" fontId="0" fillId="0" borderId="52" xfId="1" applyNumberFormat="1" applyFont="1" applyBorder="1"/>
    <xf numFmtId="164" fontId="0" fillId="0" borderId="4" xfId="1" applyNumberFormat="1" applyFont="1" applyBorder="1" applyAlignment="1">
      <alignment wrapText="1"/>
    </xf>
    <xf numFmtId="164" fontId="0" fillId="0" borderId="4" xfId="0" applyNumberFormat="1" applyBorder="1"/>
    <xf numFmtId="0" fontId="0" fillId="0" borderId="25" xfId="0" applyBorder="1"/>
    <xf numFmtId="14" fontId="0" fillId="6" borderId="47" xfId="0" applyNumberFormat="1" applyFill="1" applyBorder="1"/>
    <xf numFmtId="0" fontId="0" fillId="6" borderId="47" xfId="0" applyFill="1" applyBorder="1"/>
    <xf numFmtId="0" fontId="0" fillId="0" borderId="10" xfId="0" applyBorder="1"/>
    <xf numFmtId="14" fontId="8" fillId="0" borderId="3" xfId="0" applyNumberFormat="1" applyFont="1" applyBorder="1"/>
    <xf numFmtId="0" fontId="8" fillId="0" borderId="0" xfId="0" applyFont="1"/>
    <xf numFmtId="14" fontId="8" fillId="4" borderId="2" xfId="0" applyNumberFormat="1" applyFont="1" applyFill="1" applyBorder="1" applyAlignment="1">
      <alignment horizontal="center" vertical="center"/>
    </xf>
    <xf numFmtId="14" fontId="8" fillId="0" borderId="4" xfId="0" applyNumberFormat="1" applyFont="1" applyBorder="1"/>
    <xf numFmtId="14" fontId="9" fillId="9" borderId="3" xfId="0" applyNumberFormat="1" applyFont="1" applyFill="1" applyBorder="1"/>
    <xf numFmtId="14" fontId="8" fillId="0" borderId="5" xfId="0" applyNumberFormat="1" applyFont="1" applyBorder="1"/>
    <xf numFmtId="14" fontId="8" fillId="0" borderId="18" xfId="0" applyNumberFormat="1" applyFont="1" applyBorder="1"/>
    <xf numFmtId="14" fontId="8" fillId="12" borderId="5" xfId="0" applyNumberFormat="1" applyFont="1" applyFill="1" applyBorder="1"/>
    <xf numFmtId="14" fontId="10" fillId="0" borderId="5" xfId="0" applyNumberFormat="1" applyFont="1" applyBorder="1"/>
    <xf numFmtId="14" fontId="8" fillId="6" borderId="5" xfId="0" applyNumberFormat="1" applyFont="1" applyFill="1" applyBorder="1"/>
    <xf numFmtId="14" fontId="11" fillId="0" borderId="5" xfId="0" applyNumberFormat="1" applyFont="1" applyBorder="1"/>
    <xf numFmtId="14" fontId="10" fillId="0" borderId="18" xfId="0" applyNumberFormat="1" applyFont="1" applyBorder="1"/>
    <xf numFmtId="0" fontId="0" fillId="0" borderId="6" xfId="0" applyBorder="1"/>
    <xf numFmtId="0" fontId="0" fillId="0" borderId="0" xfId="0"/>
    <xf numFmtId="0" fontId="0" fillId="6" borderId="3" xfId="0" applyFill="1" applyBorder="1" applyAlignment="1">
      <alignment horizontal="center"/>
    </xf>
    <xf numFmtId="0" fontId="0" fillId="0" borderId="20" xfId="0" applyBorder="1"/>
    <xf numFmtId="0" fontId="0" fillId="0" borderId="12" xfId="0" applyBorder="1"/>
    <xf numFmtId="0" fontId="0" fillId="0" borderId="8" xfId="0" applyBorder="1"/>
    <xf numFmtId="0" fontId="0" fillId="0" borderId="11" xfId="0" applyBorder="1"/>
    <xf numFmtId="44" fontId="0" fillId="4" borderId="2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44" fontId="0" fillId="4" borderId="0" xfId="1" applyFont="1" applyFill="1" applyAlignment="1">
      <alignment horizontal="center" vertical="center" wrapText="1"/>
    </xf>
    <xf numFmtId="165" fontId="0" fillId="0" borderId="3" xfId="0" applyNumberFormat="1" applyBorder="1"/>
    <xf numFmtId="44" fontId="0" fillId="0" borderId="3" xfId="1" applyFont="1" applyBorder="1"/>
    <xf numFmtId="44" fontId="0" fillId="0" borderId="3" xfId="0" applyNumberFormat="1" applyBorder="1"/>
    <xf numFmtId="44" fontId="0" fillId="0" borderId="3" xfId="1" applyFont="1" applyBorder="1" applyAlignment="1">
      <alignment horizontal="left" wrapText="1"/>
    </xf>
    <xf numFmtId="44" fontId="0" fillId="0" borderId="47" xfId="1" applyFont="1" applyBorder="1"/>
    <xf numFmtId="44" fontId="0" fillId="0" borderId="49" xfId="1" applyFont="1" applyBorder="1"/>
    <xf numFmtId="44" fontId="0" fillId="0" borderId="49" xfId="0" applyNumberFormat="1" applyBorder="1"/>
    <xf numFmtId="44" fontId="0" fillId="0" borderId="47" xfId="0" applyNumberFormat="1" applyBorder="1"/>
    <xf numFmtId="44" fontId="0" fillId="0" borderId="3" xfId="1" applyFont="1" applyBorder="1" applyAlignment="1">
      <alignment wrapText="1"/>
    </xf>
    <xf numFmtId="6" fontId="0" fillId="0" borderId="3" xfId="1" applyNumberFormat="1" applyFont="1" applyBorder="1"/>
    <xf numFmtId="44" fontId="3" fillId="0" borderId="3" xfId="1" applyFont="1" applyBorder="1" applyAlignment="1">
      <alignment wrapText="1"/>
    </xf>
    <xf numFmtId="44" fontId="0" fillId="0" borderId="4" xfId="0" applyNumberFormat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0" applyNumberFormat="1" applyBorder="1"/>
    <xf numFmtId="44" fontId="0" fillId="0" borderId="6" xfId="1" applyFont="1" applyBorder="1"/>
    <xf numFmtId="44" fontId="0" fillId="0" borderId="51" xfId="1" applyFont="1" applyBorder="1"/>
    <xf numFmtId="166" fontId="0" fillId="0" borderId="3" xfId="1" applyNumberFormat="1" applyFont="1" applyBorder="1" applyAlignment="1">
      <alignment wrapText="1"/>
    </xf>
    <xf numFmtId="44" fontId="0" fillId="0" borderId="51" xfId="0" applyNumberFormat="1" applyBorder="1"/>
    <xf numFmtId="44" fontId="2" fillId="9" borderId="3" xfId="1" applyFont="1" applyFill="1" applyBorder="1"/>
    <xf numFmtId="44" fontId="0" fillId="0" borderId="53" xfId="0" applyNumberFormat="1" applyBorder="1"/>
    <xf numFmtId="44" fontId="0" fillId="0" borderId="8" xfId="1" applyFont="1" applyBorder="1"/>
    <xf numFmtId="44" fontId="0" fillId="0" borderId="9" xfId="1" applyFont="1" applyBorder="1"/>
    <xf numFmtId="44" fontId="0" fillId="0" borderId="11" xfId="1" applyFont="1" applyBorder="1"/>
    <xf numFmtId="44" fontId="0" fillId="0" borderId="0" xfId="0" applyNumberFormat="1"/>
    <xf numFmtId="166" fontId="0" fillId="0" borderId="4" xfId="1" applyNumberFormat="1" applyFont="1" applyBorder="1" applyAlignment="1">
      <alignment wrapText="1"/>
    </xf>
    <xf numFmtId="44" fontId="0" fillId="0" borderId="0" xfId="1" applyFont="1"/>
    <xf numFmtId="44" fontId="0" fillId="0" borderId="12" xfId="0" applyNumberFormat="1" applyBorder="1"/>
    <xf numFmtId="44" fontId="0" fillId="0" borderId="17" xfId="0" applyNumberFormat="1" applyBorder="1"/>
    <xf numFmtId="44" fontId="0" fillId="8" borderId="4" xfId="1" applyFont="1" applyFill="1" applyBorder="1"/>
    <xf numFmtId="44" fontId="0" fillId="0" borderId="12" xfId="1" applyFont="1" applyBorder="1"/>
    <xf numFmtId="44" fontId="0" fillId="0" borderId="21" xfId="0" applyNumberFormat="1" applyBorder="1"/>
    <xf numFmtId="44" fontId="0" fillId="0" borderId="13" xfId="1" applyFont="1" applyBorder="1"/>
    <xf numFmtId="44" fontId="0" fillId="0" borderId="19" xfId="1" applyFont="1" applyBorder="1"/>
    <xf numFmtId="44" fontId="0" fillId="0" borderId="20" xfId="1" applyFont="1" applyBorder="1"/>
    <xf numFmtId="6" fontId="0" fillId="0" borderId="4" xfId="1" applyNumberFormat="1" applyFont="1" applyBorder="1"/>
    <xf numFmtId="44" fontId="0" fillId="0" borderId="17" xfId="1" applyFont="1" applyBorder="1"/>
    <xf numFmtId="44" fontId="0" fillId="0" borderId="15" xfId="1" applyFont="1" applyBorder="1"/>
    <xf numFmtId="44" fontId="0" fillId="0" borderId="20" xfId="0" applyNumberFormat="1" applyBorder="1"/>
    <xf numFmtId="44" fontId="0" fillId="6" borderId="0" xfId="1" applyFont="1" applyFill="1"/>
    <xf numFmtId="44" fontId="0" fillId="0" borderId="2" xfId="0" applyNumberFormat="1" applyBorder="1"/>
    <xf numFmtId="44" fontId="0" fillId="6" borderId="3" xfId="1" applyFont="1" applyFill="1" applyBorder="1"/>
    <xf numFmtId="44" fontId="0" fillId="6" borderId="3" xfId="0" applyNumberFormat="1" applyFill="1" applyBorder="1"/>
    <xf numFmtId="44" fontId="0" fillId="9" borderId="6" xfId="0" applyNumberFormat="1" applyFill="1" applyBorder="1"/>
    <xf numFmtId="44" fontId="0" fillId="12" borderId="6" xfId="0" applyNumberFormat="1" applyFill="1" applyBorder="1"/>
    <xf numFmtId="44" fontId="0" fillId="12" borderId="3" xfId="1" applyFont="1" applyFill="1" applyBorder="1"/>
    <xf numFmtId="44" fontId="4" fillId="0" borderId="3" xfId="1" applyFont="1" applyBorder="1"/>
    <xf numFmtId="44" fontId="4" fillId="0" borderId="6" xfId="0" applyNumberFormat="1" applyFont="1" applyBorder="1"/>
    <xf numFmtId="44" fontId="5" fillId="0" borderId="3" xfId="1" applyFont="1" applyBorder="1"/>
    <xf numFmtId="44" fontId="5" fillId="0" borderId="6" xfId="0" applyNumberFormat="1" applyFont="1" applyBorder="1"/>
    <xf numFmtId="44" fontId="5" fillId="0" borderId="4" xfId="0" applyNumberFormat="1" applyFont="1" applyBorder="1"/>
    <xf numFmtId="165" fontId="0" fillId="6" borderId="3" xfId="0" applyNumberFormat="1" applyFill="1" applyBorder="1"/>
    <xf numFmtId="44" fontId="0" fillId="6" borderId="20" xfId="0" applyNumberFormat="1" applyFill="1" applyBorder="1"/>
    <xf numFmtId="165" fontId="4" fillId="0" borderId="3" xfId="0" applyNumberFormat="1" applyFont="1" applyBorder="1"/>
    <xf numFmtId="6" fontId="0" fillId="0" borderId="3" xfId="0" applyNumberFormat="1" applyBorder="1"/>
    <xf numFmtId="44" fontId="4" fillId="0" borderId="4" xfId="0" applyNumberFormat="1" applyFont="1" applyBorder="1"/>
    <xf numFmtId="165" fontId="6" fillId="0" borderId="3" xfId="0" applyNumberFormat="1" applyFont="1" applyBorder="1"/>
    <xf numFmtId="44" fontId="6" fillId="0" borderId="3" xfId="1" applyFont="1" applyBorder="1"/>
    <xf numFmtId="44" fontId="6" fillId="0" borderId="20" xfId="0" applyNumberFormat="1" applyFont="1" applyBorder="1"/>
    <xf numFmtId="166" fontId="4" fillId="0" borderId="3" xfId="1" applyNumberFormat="1" applyFont="1" applyBorder="1" applyAlignment="1">
      <alignment wrapText="1"/>
    </xf>
    <xf numFmtId="44" fontId="0" fillId="6" borderId="47" xfId="1" applyFont="1" applyFill="1" applyBorder="1"/>
    <xf numFmtId="44" fontId="0" fillId="0" borderId="10" xfId="0" applyNumberFormat="1" applyBorder="1"/>
    <xf numFmtId="44" fontId="4" fillId="0" borderId="3" xfId="0" applyNumberFormat="1" applyFont="1" applyBorder="1"/>
    <xf numFmtId="165" fontId="5" fillId="0" borderId="3" xfId="0" applyNumberFormat="1" applyFont="1" applyBorder="1"/>
    <xf numFmtId="44" fontId="5" fillId="0" borderId="10" xfId="0" applyNumberFormat="1" applyFont="1" applyBorder="1"/>
    <xf numFmtId="44" fontId="4" fillId="0" borderId="20" xfId="0" applyNumberFormat="1" applyFont="1" applyBorder="1"/>
    <xf numFmtId="44" fontId="4" fillId="6" borderId="0" xfId="1" applyFont="1" applyFill="1"/>
    <xf numFmtId="44" fontId="0" fillId="4" borderId="3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/>
    </xf>
    <xf numFmtId="44" fontId="0" fillId="0" borderId="11" xfId="0" applyNumberFormat="1" applyBorder="1"/>
    <xf numFmtId="44" fontId="2" fillId="9" borderId="0" xfId="1" applyFont="1" applyFill="1"/>
    <xf numFmtId="6" fontId="0" fillId="0" borderId="13" xfId="1" applyNumberFormat="1" applyFont="1" applyBorder="1"/>
    <xf numFmtId="44" fontId="0" fillId="0" borderId="0" xfId="1" applyFont="1" applyAlignment="1">
      <alignment wrapText="1"/>
    </xf>
    <xf numFmtId="44" fontId="0" fillId="0" borderId="4" xfId="1" applyFont="1" applyBorder="1" applyAlignment="1">
      <alignment wrapText="1"/>
    </xf>
    <xf numFmtId="44" fontId="0" fillId="0" borderId="12" xfId="1" applyFont="1" applyBorder="1" applyAlignment="1">
      <alignment wrapText="1"/>
    </xf>
    <xf numFmtId="44" fontId="0" fillId="0" borderId="21" xfId="1" applyFont="1" applyBorder="1" applyAlignment="1">
      <alignment horizontal="left" wrapText="1"/>
    </xf>
    <xf numFmtId="165" fontId="0" fillId="0" borderId="0" xfId="0" applyNumberFormat="1"/>
    <xf numFmtId="44" fontId="7" fillId="4" borderId="3" xfId="1" applyFont="1" applyFill="1" applyBorder="1" applyAlignment="1">
      <alignment horizontal="center" vertical="center" wrapText="1"/>
    </xf>
    <xf numFmtId="44" fontId="7" fillId="4" borderId="3" xfId="1" applyFont="1" applyFill="1" applyBorder="1" applyAlignment="1">
      <alignment horizontal="center" vertical="center"/>
    </xf>
    <xf numFmtId="44" fontId="7" fillId="4" borderId="47" xfId="1" applyFont="1" applyFill="1" applyBorder="1" applyAlignment="1">
      <alignment horizontal="center" vertical="center" wrapText="1"/>
    </xf>
    <xf numFmtId="44" fontId="7" fillId="4" borderId="48" xfId="1" applyFont="1" applyFill="1" applyBorder="1" applyAlignment="1">
      <alignment horizontal="center" vertical="center" wrapText="1"/>
    </xf>
    <xf numFmtId="44" fontId="0" fillId="0" borderId="10" xfId="1" applyFont="1" applyBorder="1"/>
    <xf numFmtId="165" fontId="0" fillId="4" borderId="20" xfId="0" applyNumberFormat="1" applyFill="1" applyBorder="1" applyAlignment="1">
      <alignment horizontal="center" vertical="center" wrapText="1"/>
    </xf>
    <xf numFmtId="44" fontId="4" fillId="15" borderId="3" xfId="1" applyFont="1" applyFill="1" applyBorder="1"/>
    <xf numFmtId="44" fontId="4" fillId="0" borderId="12" xfId="0" applyNumberFormat="1" applyFont="1" applyBorder="1"/>
    <xf numFmtId="165" fontId="0" fillId="9" borderId="3" xfId="0" applyNumberFormat="1" applyFill="1" applyBorder="1"/>
    <xf numFmtId="44" fontId="0" fillId="9" borderId="3" xfId="1" applyFont="1" applyFill="1" applyBorder="1"/>
    <xf numFmtId="44" fontId="0" fillId="9" borderId="0" xfId="1" applyFont="1" applyFill="1"/>
    <xf numFmtId="44" fontId="0" fillId="9" borderId="20" xfId="0" applyNumberFormat="1" applyFill="1" applyBorder="1"/>
    <xf numFmtId="44" fontId="0" fillId="9" borderId="3" xfId="0" applyNumberFormat="1" applyFill="1" applyBorder="1"/>
    <xf numFmtId="44" fontId="0" fillId="2" borderId="0" xfId="1" applyFont="1" applyFill="1" applyAlignment="1">
      <alignment horizontal="center" vertical="center" wrapText="1"/>
    </xf>
    <xf numFmtId="44" fontId="0" fillId="0" borderId="22" xfId="0" applyNumberFormat="1" applyBorder="1"/>
    <xf numFmtId="44" fontId="0" fillId="2" borderId="0" xfId="0" applyNumberFormat="1" applyFill="1"/>
    <xf numFmtId="44" fontId="0" fillId="6" borderId="0" xfId="0" applyNumberFormat="1" applyFill="1"/>
    <xf numFmtId="44" fontId="0" fillId="0" borderId="5" xfId="0" applyNumberFormat="1" applyBorder="1"/>
    <xf numFmtId="44" fontId="0" fillId="0" borderId="8" xfId="0" applyNumberFormat="1" applyBorder="1"/>
    <xf numFmtId="0" fontId="0" fillId="0" borderId="0" xfId="0"/>
    <xf numFmtId="0" fontId="0" fillId="0" borderId="11" xfId="0" applyBorder="1"/>
    <xf numFmtId="0" fontId="0" fillId="5" borderId="4" xfId="0" applyFill="1" applyBorder="1" applyAlignment="1">
      <alignment horizontal="center"/>
    </xf>
    <xf numFmtId="0" fontId="0" fillId="0" borderId="6" xfId="0" applyBorder="1"/>
    <xf numFmtId="0" fontId="0" fillId="8" borderId="14" xfId="0" applyFill="1" applyBorder="1" applyAlignment="1">
      <alignment horizontal="center"/>
    </xf>
    <xf numFmtId="0" fontId="0" fillId="0" borderId="14" xfId="0" applyBorder="1"/>
    <xf numFmtId="0" fontId="0" fillId="3" borderId="39" xfId="0" applyFill="1" applyBorder="1" applyAlignment="1">
      <alignment horizontal="center" vertical="center"/>
    </xf>
    <xf numFmtId="0" fontId="0" fillId="0" borderId="0" xfId="0"/>
    <xf numFmtId="0" fontId="0" fillId="0" borderId="39" xfId="0" applyBorder="1"/>
    <xf numFmtId="0" fontId="0" fillId="0" borderId="40" xfId="0" applyBorder="1"/>
    <xf numFmtId="0" fontId="0" fillId="6" borderId="3" xfId="0" applyFill="1" applyBorder="1" applyAlignment="1">
      <alignment horizontal="center"/>
    </xf>
    <xf numFmtId="0" fontId="0" fillId="0" borderId="20" xfId="0" applyBorder="1"/>
    <xf numFmtId="0" fontId="0" fillId="3" borderId="0" xfId="0" applyFill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12" xfId="0" applyBorder="1"/>
    <xf numFmtId="0" fontId="0" fillId="4" borderId="37" xfId="0" applyFill="1" applyBorder="1" applyAlignment="1">
      <alignment horizontal="center" vertical="center"/>
    </xf>
    <xf numFmtId="0" fontId="0" fillId="0" borderId="37" xfId="0" applyBorder="1"/>
    <xf numFmtId="0" fontId="0" fillId="6" borderId="0" xfId="0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2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-&quot;$&quot;* #,##0.00_-;\-&quot;$&quot;* #,##0.00_-;_-&quot;$&quot;* &quot;-&quot;??_-;_-@_-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4" formatCode="_-[$$-80A]* #,##0.00_-;\-[$$-80A]* #,##0.00_-;_-[$$-80A]* &quot;-&quot;??_-;_-@_-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-&quot;$&quot;* #,##0.00_-;\-&quot;$&quot;* #,##0.00_-;_-&quot;$&quot;* &quot;-&quot;??_-;_-@_-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-&quot;$&quot;* #,##0.00_-;\-&quot;$&quot;* #,##0.00_-;_-&quot;$&quot;* &quot;-&quot;??_-;_-@_-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4" formatCode="_-&quot;$&quot;* #,##0.00_-;\-&quot;$&quot;* #,##0.00_-;_-&quot;$&quot;* &quot;-&quot;??_-;_-@_-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72" totalsRowShown="0" tableBorderDxfId="20">
  <autoFilter ref="A1:L72" xr:uid="{00000000-0009-0000-0100-000001000000}"/>
  <sortState xmlns:xlrd2="http://schemas.microsoft.com/office/spreadsheetml/2017/richdata2" ref="A2:L72">
    <sortCondition descending="1" ref="A1:A72"/>
  </sortState>
  <tableColumns count="12">
    <tableColumn id="1" xr3:uid="{00000000-0010-0000-0000-000001000000}" name="N° de Pedido " dataDxfId="19"/>
    <tableColumn id="2" xr3:uid="{00000000-0010-0000-0000-000002000000}" name="Fecha " dataDxfId="18"/>
    <tableColumn id="3" xr3:uid="{00000000-0010-0000-0000-000003000000}" name="Nombre del cliente "/>
    <tableColumn id="4" xr3:uid="{00000000-0010-0000-0000-000004000000}" name="N° de Contacto " dataDxfId="17"/>
    <tableColumn id="5" xr3:uid="{00000000-0010-0000-0000-000005000000}" name="Recoleccion " dataDxfId="16"/>
    <tableColumn id="6" xr3:uid="{00000000-0010-0000-0000-000006000000}" name="Direc. Cli"/>
    <tableColumn id="7" xr3:uid="{00000000-0010-0000-0000-000007000000}" name="Producto" dataDxfId="15" dataCellStyle="Moneda"/>
    <tableColumn id="8" xr3:uid="{00000000-0010-0000-0000-000008000000}" name="Paga con…"/>
    <tableColumn id="9" xr3:uid="{00000000-0010-0000-0000-000009000000}" name="Costo del pedido "/>
    <tableColumn id="10" xr3:uid="{00000000-0010-0000-0000-00000A000000}" name="Tarifa ($10)" dataDxfId="14"/>
    <tableColumn id="11" xr3:uid="{00000000-0010-0000-0000-00000B000000}" name="Dinero entregado a repartidor para compra " dataDxfId="13"/>
    <tableColumn id="12" xr3:uid="{00000000-0010-0000-0000-00000C000000}" name="Dinero entregado al repartidor para cambio 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M78" totalsRowShown="0">
  <autoFilter ref="A1:M78" xr:uid="{00000000-0009-0000-0100-000002000000}"/>
  <tableColumns count="13">
    <tableColumn id="1" xr3:uid="{00000000-0010-0000-0100-000001000000}" name="N° de Pedido " dataDxfId="11"/>
    <tableColumn id="2" xr3:uid="{00000000-0010-0000-0100-000002000000}" name="Fecha " dataDxfId="10"/>
    <tableColumn id="3" xr3:uid="{00000000-0010-0000-0100-000003000000}" name="Hora de llamda " dataDxfId="9"/>
    <tableColumn id="4" xr3:uid="{00000000-0010-0000-0100-000004000000}" name="Nombre del cliente " dataDxfId="8"/>
    <tableColumn id="5" xr3:uid="{00000000-0010-0000-0100-000005000000}" name="N° de Contacto " dataDxfId="7"/>
    <tableColumn id="6" xr3:uid="{00000000-0010-0000-0100-000006000000}" name="Recoleccion " dataDxfId="6"/>
    <tableColumn id="7" xr3:uid="{00000000-0010-0000-0100-000007000000}" name="Entrega " dataDxfId="5"/>
    <tableColumn id="8" xr3:uid="{00000000-0010-0000-0100-000008000000}" name="Producto" dataDxfId="4" dataCellStyle="Moneda"/>
    <tableColumn id="9" xr3:uid="{00000000-0010-0000-0100-000009000000}" name="Paga con…" dataDxfId="3" dataCellStyle="Moneda"/>
    <tableColumn id="10" xr3:uid="{00000000-0010-0000-0100-00000A000000}" name="Costo del pedido "/>
    <tableColumn id="11" xr3:uid="{00000000-0010-0000-0100-00000B000000}" name="Tarifa ($10)" dataDxfId="2"/>
    <tableColumn id="12" xr3:uid="{00000000-0010-0000-0100-00000C000000}" name="Dinero entregado a repartidor para compra " dataDxfId="1"/>
    <tableColumn id="13" xr3:uid="{00000000-0010-0000-0100-00000D000000}" name="Dinero entregado al repartidor para cambio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83"/>
  <sheetViews>
    <sheetView tabSelected="1" zoomScale="110" zoomScaleNormal="110" workbookViewId="0">
      <selection activeCell="F199" sqref="F199"/>
    </sheetView>
  </sheetViews>
  <sheetFormatPr baseColWidth="10" defaultRowHeight="15" x14ac:dyDescent="0.25"/>
  <cols>
    <col min="1" max="1" width="11.85546875" style="166" bestFit="1" customWidth="1"/>
    <col min="2" max="2" width="12.85546875" style="166" bestFit="1" customWidth="1"/>
    <col min="3" max="13" width="11.85546875" style="166" bestFit="1" customWidth="1"/>
  </cols>
  <sheetData>
    <row r="1" spans="1:14" ht="60" customHeight="1" x14ac:dyDescent="0.25">
      <c r="A1" s="155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72" t="s">
        <v>7</v>
      </c>
      <c r="I1" s="173" t="s">
        <v>8</v>
      </c>
      <c r="J1" s="172" t="s">
        <v>9</v>
      </c>
      <c r="K1" s="174" t="s">
        <v>10</v>
      </c>
      <c r="L1" s="174" t="s">
        <v>11</v>
      </c>
      <c r="M1" s="174" t="s">
        <v>12</v>
      </c>
    </row>
    <row r="2" spans="1:14" hidden="1" x14ac:dyDescent="0.25">
      <c r="A2" t="s">
        <v>13</v>
      </c>
      <c r="B2" t="s">
        <v>14</v>
      </c>
      <c r="C2" t="s">
        <v>4113</v>
      </c>
      <c r="D2" t="s">
        <v>16</v>
      </c>
      <c r="E2" t="s">
        <v>17</v>
      </c>
      <c r="F2" t="s">
        <v>18</v>
      </c>
      <c r="G2" t="s">
        <v>19</v>
      </c>
      <c r="H2">
        <v>200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4" ht="14.25" hidden="1" customHeight="1" x14ac:dyDescent="0.25">
      <c r="A3" t="s">
        <v>25</v>
      </c>
      <c r="B3" t="s">
        <v>26</v>
      </c>
      <c r="C3" s="132" t="s">
        <v>2598</v>
      </c>
      <c r="D3" t="s">
        <v>28</v>
      </c>
      <c r="E3" t="s">
        <v>29</v>
      </c>
      <c r="F3" t="s">
        <v>4122</v>
      </c>
      <c r="G3" t="s">
        <v>31</v>
      </c>
      <c r="H3">
        <v>32</v>
      </c>
      <c r="I3">
        <v>22</v>
      </c>
      <c r="J3">
        <v>10</v>
      </c>
      <c r="K3" t="s">
        <v>26</v>
      </c>
    </row>
    <row r="4" spans="1:14" ht="17.25" hidden="1" customHeight="1" x14ac:dyDescent="0.25">
      <c r="A4" s="153">
        <v>45160</v>
      </c>
      <c r="B4" s="175" t="s">
        <v>26</v>
      </c>
      <c r="C4" s="132" t="s">
        <v>32</v>
      </c>
      <c r="D4" s="133">
        <v>5568676408</v>
      </c>
      <c r="E4" s="133" t="s">
        <v>33</v>
      </c>
      <c r="F4" s="133" t="s">
        <v>4126</v>
      </c>
      <c r="G4" s="176" t="s">
        <v>35</v>
      </c>
      <c r="H4" s="177">
        <v>500</v>
      </c>
      <c r="I4" s="176">
        <v>147</v>
      </c>
      <c r="J4" s="177">
        <v>10</v>
      </c>
      <c r="K4" s="177">
        <v>150</v>
      </c>
      <c r="L4" s="177"/>
    </row>
    <row r="5" spans="1:14" ht="150" hidden="1" x14ac:dyDescent="0.25">
      <c r="A5" s="153">
        <v>45160</v>
      </c>
      <c r="B5" s="175" t="s">
        <v>26</v>
      </c>
      <c r="C5" s="132" t="s">
        <v>26</v>
      </c>
      <c r="D5" s="132" t="s">
        <v>26</v>
      </c>
      <c r="E5" s="133" t="s">
        <v>36</v>
      </c>
      <c r="F5" s="133" t="s">
        <v>37</v>
      </c>
      <c r="G5" s="183" t="s">
        <v>38</v>
      </c>
      <c r="H5" s="176">
        <v>120</v>
      </c>
      <c r="I5" s="176">
        <v>110</v>
      </c>
      <c r="J5" s="178">
        <v>10</v>
      </c>
      <c r="K5" s="177">
        <v>110</v>
      </c>
      <c r="L5" s="177"/>
    </row>
    <row r="6" spans="1:14" hidden="1" x14ac:dyDescent="0.25">
      <c r="A6" s="153">
        <v>45160</v>
      </c>
      <c r="B6" s="175" t="s">
        <v>26</v>
      </c>
      <c r="C6" s="134" t="s">
        <v>39</v>
      </c>
      <c r="D6" s="135">
        <v>5530508709</v>
      </c>
      <c r="E6" s="133" t="s">
        <v>33</v>
      </c>
      <c r="F6" s="136" t="s">
        <v>4116</v>
      </c>
      <c r="G6" s="179" t="s">
        <v>41</v>
      </c>
      <c r="H6" s="179">
        <v>500</v>
      </c>
      <c r="I6" s="180">
        <v>113</v>
      </c>
      <c r="J6" s="181">
        <v>10</v>
      </c>
      <c r="K6" s="177">
        <v>150</v>
      </c>
      <c r="L6" s="177"/>
    </row>
    <row r="7" spans="1:14" hidden="1" x14ac:dyDescent="0.25">
      <c r="A7" s="153">
        <v>45160</v>
      </c>
      <c r="B7" s="175" t="s">
        <v>26</v>
      </c>
      <c r="C7" s="134" t="s">
        <v>42</v>
      </c>
      <c r="D7" s="135">
        <v>5532536647</v>
      </c>
      <c r="E7" s="133" t="s">
        <v>33</v>
      </c>
      <c r="F7" s="136" t="s">
        <v>43</v>
      </c>
      <c r="G7" s="179" t="s">
        <v>44</v>
      </c>
      <c r="H7" s="179">
        <v>500</v>
      </c>
      <c r="I7" s="180">
        <v>70</v>
      </c>
      <c r="J7" s="181">
        <v>10</v>
      </c>
      <c r="K7" s="177">
        <v>500</v>
      </c>
      <c r="L7" s="177"/>
    </row>
    <row r="8" spans="1:14" hidden="1" x14ac:dyDescent="0.25">
      <c r="A8" s="153">
        <v>45160</v>
      </c>
      <c r="B8" s="175" t="s">
        <v>26</v>
      </c>
      <c r="C8" s="134" t="s">
        <v>45</v>
      </c>
      <c r="D8" s="135">
        <v>5572135350</v>
      </c>
      <c r="E8" s="133" t="s">
        <v>33</v>
      </c>
      <c r="F8" s="135" t="s">
        <v>46</v>
      </c>
      <c r="G8" s="179" t="s">
        <v>47</v>
      </c>
      <c r="H8" s="179">
        <v>100</v>
      </c>
      <c r="I8" s="180">
        <v>30</v>
      </c>
      <c r="J8" s="181">
        <v>10</v>
      </c>
      <c r="K8" s="177" t="s">
        <v>48</v>
      </c>
      <c r="L8" s="177"/>
    </row>
    <row r="9" spans="1:14" hidden="1" x14ac:dyDescent="0.25">
      <c r="A9" s="153">
        <v>45160</v>
      </c>
      <c r="B9" s="175" t="s">
        <v>26</v>
      </c>
      <c r="C9" s="134" t="s">
        <v>49</v>
      </c>
      <c r="D9" s="135">
        <v>5530181574</v>
      </c>
      <c r="E9" s="133" t="s">
        <v>33</v>
      </c>
      <c r="F9" s="135" t="s">
        <v>50</v>
      </c>
      <c r="G9" s="179" t="s">
        <v>51</v>
      </c>
      <c r="H9" s="179">
        <v>200</v>
      </c>
      <c r="I9" s="180">
        <v>143</v>
      </c>
      <c r="J9" s="181">
        <v>10</v>
      </c>
      <c r="K9" s="177">
        <v>200</v>
      </c>
      <c r="L9" s="177"/>
    </row>
    <row r="10" spans="1:14" hidden="1" x14ac:dyDescent="0.25">
      <c r="A10" s="153">
        <v>45160</v>
      </c>
      <c r="B10" s="175" t="s">
        <v>26</v>
      </c>
      <c r="C10" s="134" t="s">
        <v>4113</v>
      </c>
      <c r="D10" s="135">
        <v>5545383189</v>
      </c>
      <c r="E10" s="136" t="s">
        <v>33</v>
      </c>
      <c r="F10" s="135" t="s">
        <v>53</v>
      </c>
      <c r="G10" s="179" t="s">
        <v>54</v>
      </c>
      <c r="H10" s="179">
        <v>200</v>
      </c>
      <c r="I10" s="179">
        <v>113</v>
      </c>
      <c r="J10" s="181">
        <v>10</v>
      </c>
      <c r="K10" s="177">
        <v>200</v>
      </c>
      <c r="L10" s="177"/>
    </row>
    <row r="11" spans="1:14" hidden="1" x14ac:dyDescent="0.25">
      <c r="A11" s="153">
        <v>45160</v>
      </c>
      <c r="B11" s="175" t="s">
        <v>26</v>
      </c>
      <c r="C11" s="134" t="s">
        <v>55</v>
      </c>
      <c r="D11" s="135" t="s">
        <v>26</v>
      </c>
      <c r="E11" s="136" t="s">
        <v>33</v>
      </c>
      <c r="F11" s="135" t="s">
        <v>56</v>
      </c>
      <c r="G11" s="179" t="s">
        <v>57</v>
      </c>
      <c r="H11" s="179">
        <v>100</v>
      </c>
      <c r="I11" s="179">
        <v>47</v>
      </c>
      <c r="J11" s="182">
        <v>10</v>
      </c>
      <c r="K11" s="177">
        <v>100</v>
      </c>
      <c r="L11" s="177"/>
    </row>
    <row r="12" spans="1:14" hidden="1" x14ac:dyDescent="0.25">
      <c r="A12" s="153">
        <v>45160</v>
      </c>
      <c r="B12" s="175" t="s">
        <v>26</v>
      </c>
      <c r="C12" s="132" t="s">
        <v>58</v>
      </c>
      <c r="D12" s="133">
        <v>5527301716</v>
      </c>
      <c r="E12" s="133" t="s">
        <v>33</v>
      </c>
      <c r="F12" s="133" t="s">
        <v>59</v>
      </c>
      <c r="G12" s="176" t="s">
        <v>60</v>
      </c>
      <c r="H12" s="176">
        <v>200</v>
      </c>
      <c r="I12" s="176">
        <v>123</v>
      </c>
      <c r="J12" s="177">
        <v>10</v>
      </c>
      <c r="K12" s="177">
        <v>200</v>
      </c>
      <c r="L12" s="177"/>
    </row>
    <row r="13" spans="1:14" ht="15.75" hidden="1" customHeight="1" x14ac:dyDescent="0.25">
      <c r="A13" s="153">
        <v>45161</v>
      </c>
      <c r="B13" s="175" t="s">
        <v>26</v>
      </c>
      <c r="C13" s="132" t="s">
        <v>61</v>
      </c>
      <c r="D13" s="133">
        <v>5586180942</v>
      </c>
      <c r="E13" s="133" t="s">
        <v>17</v>
      </c>
      <c r="F13" s="133">
        <v>0</v>
      </c>
      <c r="G13" s="176" t="s">
        <v>62</v>
      </c>
      <c r="H13" s="177">
        <v>500</v>
      </c>
      <c r="I13" s="176">
        <v>90</v>
      </c>
      <c r="J13" s="177">
        <v>10</v>
      </c>
      <c r="K13" s="177">
        <v>300</v>
      </c>
      <c r="L13" s="177"/>
      <c r="N13" s="170"/>
    </row>
    <row r="14" spans="1:14" ht="15.75" customHeight="1" x14ac:dyDescent="0.25">
      <c r="A14" s="153">
        <v>45161</v>
      </c>
      <c r="B14" s="175" t="s">
        <v>26</v>
      </c>
      <c r="C14" s="132" t="s">
        <v>63</v>
      </c>
      <c r="D14" s="133">
        <v>5543578799</v>
      </c>
      <c r="E14" s="133" t="s">
        <v>64</v>
      </c>
      <c r="F14" s="133" t="s">
        <v>65</v>
      </c>
      <c r="G14" s="176" t="s">
        <v>66</v>
      </c>
      <c r="H14" s="176">
        <v>200</v>
      </c>
      <c r="I14" s="177">
        <v>77</v>
      </c>
      <c r="J14" s="177">
        <v>10</v>
      </c>
      <c r="K14" s="177">
        <v>200</v>
      </c>
      <c r="L14" s="177"/>
    </row>
    <row r="15" spans="1:14" ht="90" x14ac:dyDescent="0.25">
      <c r="A15" s="153">
        <v>45161</v>
      </c>
      <c r="B15" s="175" t="s">
        <v>26</v>
      </c>
      <c r="C15" s="132" t="s">
        <v>63</v>
      </c>
      <c r="D15" s="133">
        <v>5543578799</v>
      </c>
      <c r="E15" s="133" t="s">
        <v>67</v>
      </c>
      <c r="F15" s="133" t="s">
        <v>65</v>
      </c>
      <c r="G15" s="183" t="s">
        <v>68</v>
      </c>
      <c r="H15" s="176">
        <v>223</v>
      </c>
      <c r="I15" s="176">
        <v>223</v>
      </c>
      <c r="J15" s="177">
        <v>10</v>
      </c>
      <c r="K15" s="177" t="s">
        <v>48</v>
      </c>
      <c r="L15" s="177"/>
      <c r="N15" s="170"/>
    </row>
    <row r="16" spans="1:14" ht="17.25" hidden="1" customHeight="1" x14ac:dyDescent="0.25">
      <c r="A16" s="153">
        <v>45161</v>
      </c>
      <c r="B16" s="175" t="s">
        <v>26</v>
      </c>
      <c r="C16" s="132" t="s">
        <v>4121</v>
      </c>
      <c r="D16" s="135">
        <v>5610020620</v>
      </c>
      <c r="E16" s="133" t="s">
        <v>17</v>
      </c>
      <c r="F16" s="133" t="s">
        <v>4120</v>
      </c>
      <c r="G16" s="176" t="s">
        <v>71</v>
      </c>
      <c r="H16" s="184">
        <v>100</v>
      </c>
      <c r="I16" s="176">
        <v>88</v>
      </c>
      <c r="J16" s="177">
        <v>10</v>
      </c>
      <c r="K16" s="177">
        <v>100</v>
      </c>
      <c r="L16" s="177"/>
    </row>
    <row r="17" spans="1:15" hidden="1" x14ac:dyDescent="0.25">
      <c r="A17" s="153">
        <v>45161</v>
      </c>
      <c r="B17" s="175" t="s">
        <v>26</v>
      </c>
      <c r="C17" s="134" t="s">
        <v>4113</v>
      </c>
      <c r="D17" s="135">
        <v>5545383189</v>
      </c>
      <c r="E17" s="133" t="s">
        <v>17</v>
      </c>
      <c r="F17" s="136" t="s">
        <v>4120</v>
      </c>
      <c r="G17" s="176" t="s">
        <v>73</v>
      </c>
      <c r="H17" s="176">
        <v>50</v>
      </c>
      <c r="I17" s="176">
        <v>47</v>
      </c>
      <c r="J17" s="177">
        <v>10</v>
      </c>
      <c r="K17" s="177">
        <v>50</v>
      </c>
      <c r="L17" s="177"/>
      <c r="N17" s="170"/>
    </row>
    <row r="18" spans="1:15" hidden="1" x14ac:dyDescent="0.25">
      <c r="A18" s="153">
        <v>45161</v>
      </c>
      <c r="B18" s="175" t="s">
        <v>26</v>
      </c>
      <c r="C18" s="132" t="s">
        <v>45</v>
      </c>
      <c r="D18" s="133">
        <v>5572135350</v>
      </c>
      <c r="E18" s="133" t="s">
        <v>33</v>
      </c>
      <c r="F18" s="133" t="s">
        <v>46</v>
      </c>
      <c r="G18" s="176" t="s">
        <v>74</v>
      </c>
      <c r="H18" s="176">
        <v>200</v>
      </c>
      <c r="I18" s="176">
        <v>143</v>
      </c>
      <c r="J18" s="177">
        <v>10</v>
      </c>
      <c r="K18" s="177">
        <v>200</v>
      </c>
      <c r="L18" s="177"/>
    </row>
    <row r="19" spans="1:15" ht="90" hidden="1" customHeight="1" x14ac:dyDescent="0.25">
      <c r="A19" s="153">
        <v>45161</v>
      </c>
      <c r="B19" s="175" t="s">
        <v>26</v>
      </c>
      <c r="C19" s="132" t="s">
        <v>75</v>
      </c>
      <c r="D19" s="133">
        <v>5540756587</v>
      </c>
      <c r="E19" s="133" t="s">
        <v>33</v>
      </c>
      <c r="F19" s="133" t="s">
        <v>76</v>
      </c>
      <c r="G19" s="176" t="s">
        <v>77</v>
      </c>
      <c r="H19" s="176">
        <v>200</v>
      </c>
      <c r="I19" s="176">
        <v>38</v>
      </c>
      <c r="J19" s="177">
        <v>10</v>
      </c>
      <c r="K19" s="177">
        <v>152</v>
      </c>
      <c r="L19" s="177"/>
      <c r="N19" s="170"/>
      <c r="O19" s="170"/>
    </row>
    <row r="20" spans="1:15" hidden="1" x14ac:dyDescent="0.25">
      <c r="A20" s="153">
        <v>45161</v>
      </c>
      <c r="B20" s="175" t="s">
        <v>26</v>
      </c>
      <c r="C20" s="132" t="s">
        <v>78</v>
      </c>
      <c r="D20" s="133">
        <v>5510466400</v>
      </c>
      <c r="E20" s="133" t="s">
        <v>33</v>
      </c>
      <c r="F20" s="133" t="s">
        <v>4127</v>
      </c>
      <c r="G20" s="176" t="s">
        <v>80</v>
      </c>
      <c r="H20" s="176">
        <v>143</v>
      </c>
      <c r="I20" s="176">
        <v>133</v>
      </c>
      <c r="J20" s="177">
        <v>10</v>
      </c>
      <c r="K20" s="177" t="s">
        <v>48</v>
      </c>
      <c r="L20" s="177"/>
      <c r="O20" s="170"/>
    </row>
    <row r="21" spans="1:15" hidden="1" x14ac:dyDescent="0.25">
      <c r="A21" s="153">
        <v>45161</v>
      </c>
      <c r="B21" s="175" t="s">
        <v>26</v>
      </c>
      <c r="C21" s="132" t="s">
        <v>81</v>
      </c>
      <c r="D21" s="133">
        <v>5543685576</v>
      </c>
      <c r="E21" s="133" t="s">
        <v>82</v>
      </c>
      <c r="F21" s="133" t="s">
        <v>83</v>
      </c>
      <c r="G21" s="176" t="s">
        <v>84</v>
      </c>
      <c r="H21" s="176" t="s">
        <v>26</v>
      </c>
      <c r="I21" s="176">
        <v>100</v>
      </c>
      <c r="J21" s="177">
        <v>10</v>
      </c>
      <c r="K21" s="177" t="s">
        <v>48</v>
      </c>
      <c r="L21" s="177"/>
      <c r="N21" s="170"/>
      <c r="O21" s="170"/>
    </row>
    <row r="22" spans="1:15" ht="18.75" hidden="1" customHeight="1" x14ac:dyDescent="0.25">
      <c r="A22" s="153">
        <v>45162</v>
      </c>
      <c r="B22" s="175" t="s">
        <v>26</v>
      </c>
      <c r="C22" s="132" t="s">
        <v>27</v>
      </c>
      <c r="D22" s="133">
        <v>56248384993</v>
      </c>
      <c r="E22" s="133" t="s">
        <v>85</v>
      </c>
      <c r="F22" s="133" t="s">
        <v>86</v>
      </c>
      <c r="G22" s="176" t="s">
        <v>87</v>
      </c>
      <c r="H22" s="177">
        <v>170</v>
      </c>
      <c r="I22" s="176">
        <v>160</v>
      </c>
      <c r="J22" s="177">
        <v>10</v>
      </c>
      <c r="K22" s="177" t="s">
        <v>48</v>
      </c>
      <c r="L22" s="177"/>
    </row>
    <row r="23" spans="1:15" ht="30" hidden="1" customHeight="1" x14ac:dyDescent="0.25">
      <c r="A23" s="153">
        <v>45162</v>
      </c>
      <c r="B23" s="175" t="s">
        <v>26</v>
      </c>
      <c r="C23" s="132" t="s">
        <v>88</v>
      </c>
      <c r="D23" s="133">
        <v>5614683694</v>
      </c>
      <c r="E23" s="133" t="s">
        <v>85</v>
      </c>
      <c r="F23" s="133" t="s">
        <v>89</v>
      </c>
      <c r="G23" s="176" t="s">
        <v>90</v>
      </c>
      <c r="H23" s="176">
        <v>100</v>
      </c>
      <c r="I23" s="133">
        <v>70</v>
      </c>
      <c r="J23" s="177">
        <v>10</v>
      </c>
      <c r="K23" s="177" t="s">
        <v>48</v>
      </c>
      <c r="L23" s="177"/>
      <c r="N23" s="170"/>
    </row>
    <row r="24" spans="1:15" ht="30" hidden="1" x14ac:dyDescent="0.25">
      <c r="A24" s="153">
        <v>45162</v>
      </c>
      <c r="B24" s="175" t="s">
        <v>26</v>
      </c>
      <c r="C24" s="132" t="s">
        <v>91</v>
      </c>
      <c r="D24" s="133" t="s">
        <v>92</v>
      </c>
      <c r="E24" s="133" t="s">
        <v>93</v>
      </c>
      <c r="F24" s="133" t="s">
        <v>94</v>
      </c>
      <c r="G24" s="183" t="s">
        <v>95</v>
      </c>
      <c r="H24" s="176">
        <v>100</v>
      </c>
      <c r="I24" s="176">
        <v>65</v>
      </c>
      <c r="J24" s="177">
        <v>10</v>
      </c>
      <c r="K24" s="177" t="s">
        <v>48</v>
      </c>
      <c r="L24" s="177"/>
    </row>
    <row r="25" spans="1:15" ht="30" hidden="1" customHeight="1" x14ac:dyDescent="0.25">
      <c r="A25" s="153">
        <v>45162</v>
      </c>
      <c r="B25" s="175" t="s">
        <v>26</v>
      </c>
      <c r="C25" s="132" t="s">
        <v>61</v>
      </c>
      <c r="D25" s="133">
        <v>5586180942</v>
      </c>
      <c r="E25" s="133" t="s">
        <v>17</v>
      </c>
      <c r="F25" s="133" t="s">
        <v>96</v>
      </c>
      <c r="G25" s="176" t="s">
        <v>97</v>
      </c>
      <c r="H25" s="184">
        <v>200</v>
      </c>
      <c r="I25" s="176">
        <v>85</v>
      </c>
      <c r="J25" s="177">
        <v>10</v>
      </c>
      <c r="K25" s="177" t="s">
        <v>48</v>
      </c>
      <c r="L25" s="177"/>
      <c r="N25" s="170"/>
    </row>
    <row r="26" spans="1:15" hidden="1" x14ac:dyDescent="0.25">
      <c r="A26" s="153">
        <v>45162</v>
      </c>
      <c r="B26" s="175" t="s">
        <v>26</v>
      </c>
      <c r="C26" s="132" t="s">
        <v>98</v>
      </c>
      <c r="D26" s="133">
        <v>5621699116</v>
      </c>
      <c r="E26" s="133" t="s">
        <v>99</v>
      </c>
      <c r="F26" s="133" t="s">
        <v>100</v>
      </c>
      <c r="G26" s="176" t="s">
        <v>101</v>
      </c>
      <c r="H26" s="176">
        <v>50</v>
      </c>
      <c r="I26" s="176">
        <v>49</v>
      </c>
      <c r="J26" s="177">
        <v>10</v>
      </c>
      <c r="K26" s="177" t="s">
        <v>48</v>
      </c>
      <c r="L26" s="177"/>
    </row>
    <row r="27" spans="1:15" hidden="1" x14ac:dyDescent="0.25">
      <c r="A27" s="153">
        <v>45162</v>
      </c>
      <c r="B27" s="175" t="s">
        <v>26</v>
      </c>
      <c r="C27" s="132" t="s">
        <v>78</v>
      </c>
      <c r="D27" s="133">
        <v>5510466400</v>
      </c>
      <c r="E27" s="133" t="s">
        <v>17</v>
      </c>
      <c r="F27" s="133" t="s">
        <v>4127</v>
      </c>
      <c r="G27" s="176" t="s">
        <v>104</v>
      </c>
      <c r="H27" s="176">
        <v>200</v>
      </c>
      <c r="I27" s="176">
        <v>149</v>
      </c>
      <c r="J27" s="177">
        <v>10</v>
      </c>
      <c r="K27" s="177" t="s">
        <v>48</v>
      </c>
      <c r="L27" s="177"/>
      <c r="N27" s="170"/>
      <c r="O27" s="170"/>
    </row>
    <row r="28" spans="1:15" ht="30" hidden="1" customHeight="1" x14ac:dyDescent="0.25">
      <c r="A28" s="153">
        <v>45162</v>
      </c>
      <c r="B28" s="175" t="s">
        <v>26</v>
      </c>
      <c r="C28" s="132" t="s">
        <v>105</v>
      </c>
      <c r="D28" s="133">
        <v>5514920308</v>
      </c>
      <c r="E28" s="133" t="s">
        <v>33</v>
      </c>
      <c r="F28" s="133" t="s">
        <v>106</v>
      </c>
      <c r="G28" s="176" t="s">
        <v>107</v>
      </c>
      <c r="H28" s="176">
        <v>100</v>
      </c>
      <c r="I28" s="176">
        <v>60</v>
      </c>
      <c r="J28" s="177">
        <v>10</v>
      </c>
      <c r="K28" s="177" t="s">
        <v>48</v>
      </c>
      <c r="L28" s="177"/>
    </row>
    <row r="29" spans="1:15" x14ac:dyDescent="0.25">
      <c r="A29" s="153">
        <v>45162</v>
      </c>
      <c r="B29" s="175" t="s">
        <v>26</v>
      </c>
      <c r="C29" s="132" t="str">
        <f>+C14</f>
        <v>Victoria</v>
      </c>
      <c r="D29" s="132">
        <f>+D14</f>
        <v>5543578799</v>
      </c>
      <c r="E29" s="132" t="s">
        <v>17</v>
      </c>
      <c r="F29" s="132" t="str">
        <f>+F14</f>
        <v>Av. Aquiles Cerdan N834</v>
      </c>
      <c r="G29" s="179" t="s">
        <v>108</v>
      </c>
      <c r="H29" s="176">
        <v>500</v>
      </c>
      <c r="I29" s="176" t="s">
        <v>26</v>
      </c>
      <c r="J29" s="177">
        <v>10</v>
      </c>
      <c r="K29" s="177" t="s">
        <v>48</v>
      </c>
      <c r="L29" s="177"/>
      <c r="N29" s="170"/>
    </row>
    <row r="30" spans="1:15" hidden="1" x14ac:dyDescent="0.25">
      <c r="A30" s="153">
        <v>45162</v>
      </c>
      <c r="B30" s="175" t="s">
        <v>26</v>
      </c>
      <c r="C30" s="132" t="s">
        <v>88</v>
      </c>
      <c r="D30" s="133">
        <v>5614683694</v>
      </c>
      <c r="E30" s="133" t="s">
        <v>17</v>
      </c>
      <c r="F30" s="133" t="s">
        <v>89</v>
      </c>
      <c r="G30" s="179" t="s">
        <v>109</v>
      </c>
      <c r="H30" s="176">
        <v>2</v>
      </c>
      <c r="I30" s="176">
        <v>2</v>
      </c>
      <c r="J30" s="177">
        <v>10</v>
      </c>
      <c r="K30" s="177" t="s">
        <v>48</v>
      </c>
      <c r="L30" s="177"/>
    </row>
    <row r="31" spans="1:15" hidden="1" x14ac:dyDescent="0.25">
      <c r="A31" s="153">
        <v>45162</v>
      </c>
      <c r="B31" s="175" t="s">
        <v>26</v>
      </c>
      <c r="C31" s="133" t="s">
        <v>110</v>
      </c>
      <c r="D31" s="133">
        <v>5580208418</v>
      </c>
      <c r="E31" s="133" t="s">
        <v>17</v>
      </c>
      <c r="F31" s="176" t="s">
        <v>111</v>
      </c>
      <c r="G31" s="176" t="s">
        <v>112</v>
      </c>
      <c r="H31" s="176">
        <v>200</v>
      </c>
      <c r="I31" s="176">
        <v>95</v>
      </c>
      <c r="J31" s="177">
        <v>10</v>
      </c>
      <c r="K31" s="177" t="s">
        <v>48</v>
      </c>
      <c r="L31" s="177"/>
      <c r="N31" s="170"/>
    </row>
    <row r="32" spans="1:15" hidden="1" x14ac:dyDescent="0.25">
      <c r="A32" s="153">
        <v>45162</v>
      </c>
      <c r="B32" s="175" t="s">
        <v>26</v>
      </c>
      <c r="C32" s="132" t="s">
        <v>113</v>
      </c>
      <c r="D32" s="133">
        <v>5527189840</v>
      </c>
      <c r="E32" s="133" t="s">
        <v>114</v>
      </c>
      <c r="F32" s="133" t="s">
        <v>115</v>
      </c>
      <c r="G32" s="176" t="s">
        <v>116</v>
      </c>
      <c r="H32" s="176">
        <v>250</v>
      </c>
      <c r="I32" s="176">
        <v>225</v>
      </c>
      <c r="J32" s="177">
        <v>10</v>
      </c>
      <c r="K32" s="177" t="s">
        <v>48</v>
      </c>
      <c r="L32" s="177"/>
    </row>
    <row r="33" spans="1:12" hidden="1" x14ac:dyDescent="0.25">
      <c r="A33" s="153">
        <v>45162</v>
      </c>
      <c r="B33" s="175" t="s">
        <v>26</v>
      </c>
      <c r="C33" s="132" t="s">
        <v>383</v>
      </c>
      <c r="D33" s="133">
        <v>5510080515</v>
      </c>
      <c r="E33" s="133" t="s">
        <v>118</v>
      </c>
      <c r="F33" s="133" t="s">
        <v>119</v>
      </c>
      <c r="G33" s="176" t="s">
        <v>120</v>
      </c>
      <c r="H33" s="176">
        <v>300</v>
      </c>
      <c r="I33" s="176">
        <v>235</v>
      </c>
      <c r="J33" s="177">
        <v>10</v>
      </c>
      <c r="K33" s="177" t="s">
        <v>48</v>
      </c>
      <c r="L33" s="177"/>
    </row>
    <row r="34" spans="1:12" hidden="1" x14ac:dyDescent="0.25">
      <c r="A34" s="153">
        <v>45162</v>
      </c>
      <c r="B34" s="175" t="s">
        <v>26</v>
      </c>
      <c r="C34" s="132" t="s">
        <v>49</v>
      </c>
      <c r="D34" s="133">
        <v>5530181574</v>
      </c>
      <c r="E34" s="133" t="s">
        <v>121</v>
      </c>
      <c r="F34" s="133" t="s">
        <v>122</v>
      </c>
      <c r="G34" s="176" t="s">
        <v>123</v>
      </c>
      <c r="H34" s="176">
        <v>200</v>
      </c>
      <c r="I34" s="176">
        <v>120</v>
      </c>
      <c r="J34" s="177">
        <v>10</v>
      </c>
      <c r="K34" s="177" t="s">
        <v>48</v>
      </c>
      <c r="L34" s="177"/>
    </row>
    <row r="35" spans="1:12" hidden="1" x14ac:dyDescent="0.25">
      <c r="A35" s="153">
        <v>45162</v>
      </c>
      <c r="B35" s="175" t="s">
        <v>26</v>
      </c>
      <c r="C35" s="132" t="s">
        <v>42</v>
      </c>
      <c r="D35" s="135">
        <v>5532536647</v>
      </c>
      <c r="E35" s="133" t="s">
        <v>17</v>
      </c>
      <c r="F35" s="133" t="s">
        <v>124</v>
      </c>
      <c r="G35" s="176" t="s">
        <v>125</v>
      </c>
      <c r="H35" s="176">
        <v>101</v>
      </c>
      <c r="I35" s="176">
        <v>91</v>
      </c>
      <c r="J35" s="177">
        <v>10</v>
      </c>
      <c r="K35" s="177" t="s">
        <v>48</v>
      </c>
      <c r="L35" s="177"/>
    </row>
    <row r="36" spans="1:12" hidden="1" x14ac:dyDescent="0.25">
      <c r="A36" s="153">
        <v>45162</v>
      </c>
      <c r="B36" s="175" t="s">
        <v>26</v>
      </c>
      <c r="C36" s="134" t="s">
        <v>4113</v>
      </c>
      <c r="D36" s="133">
        <v>5545383189</v>
      </c>
      <c r="E36" s="133" t="s">
        <v>17</v>
      </c>
      <c r="F36" s="133" t="s">
        <v>1754</v>
      </c>
      <c r="G36" s="176" t="s">
        <v>128</v>
      </c>
      <c r="H36" s="176">
        <v>127</v>
      </c>
      <c r="I36" s="176">
        <v>127</v>
      </c>
      <c r="J36" s="177">
        <v>10</v>
      </c>
      <c r="K36" s="177" t="s">
        <v>48</v>
      </c>
      <c r="L36" s="177"/>
    </row>
    <row r="37" spans="1:12" ht="90" hidden="1" customHeight="1" x14ac:dyDescent="0.25">
      <c r="A37" s="153">
        <v>45163</v>
      </c>
      <c r="B37" s="175" t="s">
        <v>26</v>
      </c>
      <c r="C37" s="132" t="s">
        <v>129</v>
      </c>
      <c r="D37" s="133">
        <v>5530508709</v>
      </c>
      <c r="E37" s="133" t="s">
        <v>33</v>
      </c>
      <c r="F37" s="133" t="s">
        <v>130</v>
      </c>
      <c r="G37" s="176" t="s">
        <v>131</v>
      </c>
      <c r="H37" s="176">
        <v>70</v>
      </c>
      <c r="I37" s="176">
        <v>47</v>
      </c>
      <c r="J37" s="177">
        <v>10</v>
      </c>
      <c r="K37" s="177" t="s">
        <v>48</v>
      </c>
      <c r="L37" s="177"/>
    </row>
    <row r="38" spans="1:12" ht="90" hidden="1" customHeight="1" x14ac:dyDescent="0.25">
      <c r="A38" s="153">
        <v>45163</v>
      </c>
      <c r="B38" s="175" t="s">
        <v>26</v>
      </c>
      <c r="C38" s="132" t="s">
        <v>132</v>
      </c>
      <c r="D38" s="133">
        <v>5614683694</v>
      </c>
      <c r="E38" s="133" t="s">
        <v>33</v>
      </c>
      <c r="F38" s="133" t="s">
        <v>4118</v>
      </c>
      <c r="G38" s="176" t="s">
        <v>134</v>
      </c>
      <c r="H38" s="176">
        <v>70</v>
      </c>
      <c r="I38" s="133">
        <v>50</v>
      </c>
      <c r="J38" s="177">
        <v>10</v>
      </c>
      <c r="K38" s="177" t="s">
        <v>48</v>
      </c>
      <c r="L38" s="177"/>
    </row>
    <row r="39" spans="1:12" ht="90" hidden="1" x14ac:dyDescent="0.25">
      <c r="A39" s="153">
        <v>45163</v>
      </c>
      <c r="B39" s="175" t="s">
        <v>26</v>
      </c>
      <c r="C39" s="132" t="s">
        <v>135</v>
      </c>
      <c r="D39" s="133">
        <v>5514732212</v>
      </c>
      <c r="E39" s="133" t="s">
        <v>33</v>
      </c>
      <c r="F39" s="133" t="s">
        <v>136</v>
      </c>
      <c r="G39" s="183" t="s">
        <v>137</v>
      </c>
      <c r="H39" s="176">
        <v>94</v>
      </c>
      <c r="I39" s="176">
        <v>84</v>
      </c>
      <c r="J39" s="177">
        <v>10</v>
      </c>
      <c r="K39" s="177" t="s">
        <v>48</v>
      </c>
      <c r="L39" s="177"/>
    </row>
    <row r="40" spans="1:12" ht="90" hidden="1" customHeight="1" x14ac:dyDescent="0.25">
      <c r="A40" s="153">
        <v>45163</v>
      </c>
      <c r="B40" s="175" t="s">
        <v>26</v>
      </c>
      <c r="C40" s="132" t="s">
        <v>55</v>
      </c>
      <c r="D40" s="133">
        <v>5625982564</v>
      </c>
      <c r="E40" s="133" t="s">
        <v>33</v>
      </c>
      <c r="F40" s="133" t="s">
        <v>138</v>
      </c>
      <c r="G40" s="176" t="s">
        <v>139</v>
      </c>
      <c r="H40" s="176">
        <v>200</v>
      </c>
      <c r="I40" s="176">
        <v>112</v>
      </c>
      <c r="J40" s="177">
        <v>10</v>
      </c>
      <c r="K40" s="177" t="s">
        <v>48</v>
      </c>
      <c r="L40" s="177"/>
    </row>
    <row r="41" spans="1:12" hidden="1" x14ac:dyDescent="0.25">
      <c r="A41" s="153">
        <v>45163</v>
      </c>
      <c r="B41" s="175" t="s">
        <v>26</v>
      </c>
      <c r="C41" s="132" t="s">
        <v>140</v>
      </c>
      <c r="D41" s="133">
        <v>5544422402</v>
      </c>
      <c r="E41" s="133" t="s">
        <v>33</v>
      </c>
      <c r="F41" s="133" t="s">
        <v>141</v>
      </c>
      <c r="G41" s="176" t="s">
        <v>142</v>
      </c>
      <c r="H41" s="176">
        <v>200</v>
      </c>
      <c r="I41" s="176">
        <v>109</v>
      </c>
      <c r="J41" s="177">
        <v>10</v>
      </c>
      <c r="K41" s="177" t="s">
        <v>48</v>
      </c>
      <c r="L41" s="177"/>
    </row>
    <row r="42" spans="1:12" hidden="1" x14ac:dyDescent="0.25">
      <c r="A42" s="153">
        <v>45163</v>
      </c>
      <c r="B42" s="175" t="s">
        <v>26</v>
      </c>
      <c r="C42" s="134" t="s">
        <v>143</v>
      </c>
      <c r="D42" s="132" t="s">
        <v>26</v>
      </c>
      <c r="E42" s="132" t="s">
        <v>121</v>
      </c>
      <c r="F42" s="132" t="s">
        <v>144</v>
      </c>
      <c r="G42" s="179" t="s">
        <v>145</v>
      </c>
      <c r="H42" s="176">
        <v>122.5</v>
      </c>
      <c r="I42" s="176">
        <v>122.5</v>
      </c>
      <c r="J42" s="177">
        <v>10</v>
      </c>
      <c r="K42" s="177" t="s">
        <v>48</v>
      </c>
      <c r="L42" s="177"/>
    </row>
    <row r="43" spans="1:12" ht="90" hidden="1" customHeight="1" x14ac:dyDescent="0.25">
      <c r="A43" s="153">
        <v>45163</v>
      </c>
      <c r="B43" s="175" t="s">
        <v>26</v>
      </c>
      <c r="C43" s="132" t="s">
        <v>58</v>
      </c>
      <c r="D43" s="133">
        <v>5527301716</v>
      </c>
      <c r="E43" s="133" t="s">
        <v>33</v>
      </c>
      <c r="F43" s="133" t="s">
        <v>146</v>
      </c>
      <c r="G43" s="179" t="s">
        <v>147</v>
      </c>
      <c r="H43" s="176">
        <v>200</v>
      </c>
      <c r="I43" s="176">
        <v>107</v>
      </c>
      <c r="J43" s="177">
        <v>10</v>
      </c>
      <c r="K43" s="177" t="s">
        <v>48</v>
      </c>
      <c r="L43" s="177"/>
    </row>
    <row r="44" spans="1:12" ht="77.25" hidden="1" customHeight="1" x14ac:dyDescent="0.25">
      <c r="A44" s="153">
        <v>45163</v>
      </c>
      <c r="B44" s="175" t="s">
        <v>26</v>
      </c>
      <c r="C44" s="135" t="s">
        <v>49</v>
      </c>
      <c r="D44" s="133">
        <v>5530181574</v>
      </c>
      <c r="E44" s="133" t="s">
        <v>148</v>
      </c>
      <c r="F44" s="176" t="s">
        <v>149</v>
      </c>
      <c r="G44" s="176" t="s">
        <v>150</v>
      </c>
      <c r="H44" s="176">
        <v>1200</v>
      </c>
      <c r="I44" s="176">
        <v>350</v>
      </c>
      <c r="J44" s="177">
        <v>10</v>
      </c>
      <c r="K44" s="177" t="s">
        <v>48</v>
      </c>
      <c r="L44" s="177"/>
    </row>
    <row r="45" spans="1:12" ht="77.25" hidden="1" customHeight="1" x14ac:dyDescent="0.25">
      <c r="A45" s="153">
        <v>45163</v>
      </c>
      <c r="B45" s="175" t="s">
        <v>26</v>
      </c>
      <c r="C45" s="132" t="s">
        <v>58</v>
      </c>
      <c r="D45" s="133">
        <v>5527301716</v>
      </c>
      <c r="E45" s="133">
        <v>0</v>
      </c>
      <c r="F45" s="133" t="s">
        <v>146</v>
      </c>
      <c r="G45" s="176" t="s">
        <v>151</v>
      </c>
      <c r="H45" s="176">
        <v>500</v>
      </c>
      <c r="I45" s="176">
        <v>126</v>
      </c>
      <c r="J45" s="177">
        <v>10</v>
      </c>
      <c r="K45" s="177" t="s">
        <v>48</v>
      </c>
      <c r="L45" s="177"/>
    </row>
    <row r="46" spans="1:12" ht="77.25" hidden="1" x14ac:dyDescent="0.25">
      <c r="A46" s="153">
        <v>45163</v>
      </c>
      <c r="B46" s="175" t="s">
        <v>26</v>
      </c>
      <c r="C46" s="133" t="s">
        <v>49</v>
      </c>
      <c r="D46" s="133">
        <v>5530181574</v>
      </c>
      <c r="E46" s="133" t="s">
        <v>148</v>
      </c>
      <c r="F46" s="176" t="s">
        <v>149</v>
      </c>
      <c r="G46" s="185" t="s">
        <v>152</v>
      </c>
      <c r="H46" s="176">
        <v>200</v>
      </c>
      <c r="I46" s="176">
        <v>56</v>
      </c>
      <c r="J46" s="177">
        <v>10</v>
      </c>
      <c r="K46" s="177" t="s">
        <v>48</v>
      </c>
      <c r="L46" s="186"/>
    </row>
    <row r="47" spans="1:12" ht="77.25" hidden="1" customHeight="1" x14ac:dyDescent="0.25">
      <c r="A47" s="156">
        <v>45163</v>
      </c>
      <c r="B47" s="175" t="s">
        <v>26</v>
      </c>
      <c r="C47" s="138" t="s">
        <v>153</v>
      </c>
      <c r="D47" s="139">
        <v>5550760186</v>
      </c>
      <c r="E47" s="139" t="s">
        <v>33</v>
      </c>
      <c r="F47" s="139" t="s">
        <v>154</v>
      </c>
      <c r="G47" s="187" t="s">
        <v>155</v>
      </c>
      <c r="H47" s="188" t="s">
        <v>26</v>
      </c>
      <c r="I47" s="187">
        <v>70</v>
      </c>
      <c r="J47" s="189">
        <v>10</v>
      </c>
      <c r="K47" s="177" t="s">
        <v>48</v>
      </c>
      <c r="L47" s="186"/>
    </row>
    <row r="48" spans="1:12" hidden="1" x14ac:dyDescent="0.25">
      <c r="A48" s="156">
        <v>45164</v>
      </c>
      <c r="B48" s="175" t="s">
        <v>26</v>
      </c>
      <c r="C48" s="138" t="s">
        <v>156</v>
      </c>
      <c r="D48" s="139">
        <v>5564121405</v>
      </c>
      <c r="E48" s="139" t="s">
        <v>157</v>
      </c>
      <c r="F48" s="139" t="s">
        <v>158</v>
      </c>
      <c r="G48" s="187" t="s">
        <v>159</v>
      </c>
      <c r="H48" s="5">
        <v>400</v>
      </c>
      <c r="I48" s="139">
        <v>222</v>
      </c>
      <c r="J48" s="189">
        <v>10</v>
      </c>
      <c r="K48" s="177" t="s">
        <v>48</v>
      </c>
      <c r="L48" s="186"/>
    </row>
    <row r="49" spans="1:12" hidden="1" x14ac:dyDescent="0.25">
      <c r="A49" s="156">
        <v>45164</v>
      </c>
      <c r="B49" s="175" t="s">
        <v>26</v>
      </c>
      <c r="C49" s="138" t="s">
        <v>160</v>
      </c>
      <c r="D49" s="139">
        <v>5543821818</v>
      </c>
      <c r="E49" s="140" t="s">
        <v>17</v>
      </c>
      <c r="F49" s="140" t="s">
        <v>161</v>
      </c>
      <c r="G49" s="187" t="s">
        <v>162</v>
      </c>
      <c r="H49" s="5">
        <v>500</v>
      </c>
      <c r="I49" s="139">
        <v>376</v>
      </c>
      <c r="J49" s="189">
        <v>10</v>
      </c>
      <c r="K49" s="177" t="s">
        <v>48</v>
      </c>
      <c r="L49" s="186"/>
    </row>
    <row r="50" spans="1:12" ht="77.25" hidden="1" customHeight="1" x14ac:dyDescent="0.25">
      <c r="A50" s="156">
        <v>45164</v>
      </c>
      <c r="B50" s="175" t="s">
        <v>26</v>
      </c>
      <c r="C50" s="135" t="s">
        <v>49</v>
      </c>
      <c r="D50" s="135">
        <v>5530181574</v>
      </c>
      <c r="E50" s="139" t="s">
        <v>163</v>
      </c>
      <c r="F50" s="139" t="s">
        <v>50</v>
      </c>
      <c r="G50" s="190" t="s">
        <v>26</v>
      </c>
      <c r="H50" s="5">
        <v>135</v>
      </c>
      <c r="I50" s="139">
        <v>110</v>
      </c>
      <c r="J50" s="189">
        <v>10</v>
      </c>
      <c r="K50" s="177" t="s">
        <v>48</v>
      </c>
      <c r="L50" s="186"/>
    </row>
    <row r="51" spans="1:12" hidden="1" x14ac:dyDescent="0.25">
      <c r="A51" s="156">
        <v>45164</v>
      </c>
      <c r="B51" s="175" t="s">
        <v>26</v>
      </c>
      <c r="C51" s="138" t="s">
        <v>164</v>
      </c>
      <c r="D51" s="139" t="s">
        <v>26</v>
      </c>
      <c r="E51" s="141" t="s">
        <v>165</v>
      </c>
      <c r="F51" s="141" t="s">
        <v>166</v>
      </c>
      <c r="G51" s="187" t="s">
        <v>167</v>
      </c>
      <c r="H51" s="5" t="s">
        <v>26</v>
      </c>
      <c r="I51" s="139">
        <v>300</v>
      </c>
      <c r="J51" s="189">
        <v>10</v>
      </c>
      <c r="K51" s="177" t="s">
        <v>48</v>
      </c>
      <c r="L51" s="186"/>
    </row>
    <row r="52" spans="1:12" hidden="1" x14ac:dyDescent="0.25">
      <c r="A52" s="156">
        <v>45164</v>
      </c>
      <c r="B52" s="175" t="s">
        <v>26</v>
      </c>
      <c r="C52" s="132" t="s">
        <v>26</v>
      </c>
      <c r="D52" s="133" t="s">
        <v>26</v>
      </c>
      <c r="E52" s="133" t="s">
        <v>26</v>
      </c>
      <c r="F52" s="133" t="s">
        <v>26</v>
      </c>
      <c r="G52" s="191" t="s">
        <v>168</v>
      </c>
      <c r="H52" s="146">
        <v>122</v>
      </c>
      <c r="I52" s="139">
        <v>112</v>
      </c>
      <c r="J52" s="189">
        <v>10</v>
      </c>
      <c r="K52" s="177" t="s">
        <v>48</v>
      </c>
      <c r="L52" s="186"/>
    </row>
    <row r="53" spans="1:12" hidden="1" x14ac:dyDescent="0.25">
      <c r="A53" s="156">
        <v>45164</v>
      </c>
      <c r="B53" s="175" t="s">
        <v>26</v>
      </c>
      <c r="C53" s="132" t="s">
        <v>88</v>
      </c>
      <c r="D53" s="133">
        <v>5614683694</v>
      </c>
      <c r="E53" s="133" t="s">
        <v>17</v>
      </c>
      <c r="F53" s="133" t="s">
        <v>89</v>
      </c>
      <c r="G53" s="179" t="s">
        <v>169</v>
      </c>
      <c r="H53" s="179" t="s">
        <v>170</v>
      </c>
      <c r="I53" s="191" t="s">
        <v>26</v>
      </c>
      <c r="J53" s="189">
        <v>10</v>
      </c>
      <c r="K53" s="177" t="s">
        <v>48</v>
      </c>
      <c r="L53" s="186"/>
    </row>
    <row r="54" spans="1:12" hidden="1" x14ac:dyDescent="0.25">
      <c r="A54" s="156">
        <v>45164</v>
      </c>
      <c r="B54" s="175" t="s">
        <v>26</v>
      </c>
      <c r="C54" s="134" t="s">
        <v>88</v>
      </c>
      <c r="D54" s="135">
        <v>5614683694</v>
      </c>
      <c r="E54" s="135" t="s">
        <v>17</v>
      </c>
      <c r="F54" s="135" t="s">
        <v>89</v>
      </c>
      <c r="G54" s="179"/>
      <c r="H54" s="137">
        <v>255</v>
      </c>
      <c r="I54" s="179" t="s">
        <v>26</v>
      </c>
      <c r="J54" s="189">
        <v>10</v>
      </c>
      <c r="K54" s="177" t="s">
        <v>48</v>
      </c>
      <c r="L54" s="186"/>
    </row>
    <row r="55" spans="1:12" hidden="1" x14ac:dyDescent="0.25">
      <c r="A55" s="156">
        <v>45164</v>
      </c>
      <c r="B55" s="175" t="s">
        <v>26</v>
      </c>
      <c r="C55" s="132" t="s">
        <v>156</v>
      </c>
      <c r="D55" s="133">
        <v>5564121405</v>
      </c>
      <c r="E55" s="133" t="s">
        <v>157</v>
      </c>
      <c r="F55" s="133" t="s">
        <v>158</v>
      </c>
      <c r="G55" s="179" t="s">
        <v>171</v>
      </c>
      <c r="H55" s="30">
        <v>123</v>
      </c>
      <c r="I55" s="133">
        <v>113</v>
      </c>
      <c r="J55" s="189">
        <v>10</v>
      </c>
      <c r="K55" s="177" t="s">
        <v>48</v>
      </c>
      <c r="L55" s="186"/>
    </row>
    <row r="56" spans="1:12" hidden="1" x14ac:dyDescent="0.25">
      <c r="A56" s="156">
        <v>45164</v>
      </c>
      <c r="B56" s="175" t="s">
        <v>26</v>
      </c>
      <c r="C56" s="132" t="s">
        <v>172</v>
      </c>
      <c r="D56" s="133">
        <v>5579996920</v>
      </c>
      <c r="E56" s="133" t="s">
        <v>173</v>
      </c>
      <c r="F56" s="133" t="s">
        <v>174</v>
      </c>
      <c r="G56" s="179" t="s">
        <v>175</v>
      </c>
      <c r="H56" s="176">
        <v>1000</v>
      </c>
      <c r="I56" s="192">
        <v>835</v>
      </c>
      <c r="J56" s="189">
        <v>10</v>
      </c>
      <c r="K56" s="177" t="s">
        <v>48</v>
      </c>
      <c r="L56" s="186"/>
    </row>
    <row r="57" spans="1:12" hidden="1" x14ac:dyDescent="0.25">
      <c r="A57" s="156">
        <v>45164</v>
      </c>
      <c r="B57" s="175" t="s">
        <v>26</v>
      </c>
      <c r="C57" s="133" t="s">
        <v>176</v>
      </c>
      <c r="D57" s="133">
        <v>5540949365</v>
      </c>
      <c r="E57" s="133" t="s">
        <v>177</v>
      </c>
      <c r="F57" s="176" t="s">
        <v>178</v>
      </c>
      <c r="G57" s="176" t="s">
        <v>179</v>
      </c>
      <c r="H57" s="176">
        <v>500</v>
      </c>
      <c r="I57" s="176">
        <v>120</v>
      </c>
      <c r="J57" s="189">
        <v>0</v>
      </c>
      <c r="K57" s="177" t="s">
        <v>48</v>
      </c>
      <c r="L57" s="193"/>
    </row>
    <row r="58" spans="1:12" hidden="1" x14ac:dyDescent="0.25">
      <c r="A58" s="156">
        <v>45164</v>
      </c>
      <c r="B58" s="175" t="s">
        <v>26</v>
      </c>
      <c r="C58" s="132" t="s">
        <v>180</v>
      </c>
      <c r="D58" s="133">
        <v>5618718638</v>
      </c>
      <c r="E58" s="132" t="s">
        <v>181</v>
      </c>
      <c r="F58" s="135" t="s">
        <v>182</v>
      </c>
      <c r="G58" s="176" t="s">
        <v>183</v>
      </c>
      <c r="H58" s="176">
        <v>200</v>
      </c>
      <c r="I58" s="176">
        <v>125</v>
      </c>
      <c r="J58" s="189">
        <v>10</v>
      </c>
      <c r="K58" s="177" t="s">
        <v>48</v>
      </c>
      <c r="L58" s="177"/>
    </row>
    <row r="59" spans="1:12" hidden="1" x14ac:dyDescent="0.25">
      <c r="A59" s="156">
        <v>45164</v>
      </c>
      <c r="B59" s="175" t="s">
        <v>26</v>
      </c>
      <c r="C59" s="132" t="s">
        <v>135</v>
      </c>
      <c r="D59" s="133">
        <v>5514732212</v>
      </c>
      <c r="E59" s="133" t="s">
        <v>33</v>
      </c>
      <c r="F59" s="133" t="s">
        <v>184</v>
      </c>
      <c r="G59" s="176" t="s">
        <v>185</v>
      </c>
      <c r="H59" s="176">
        <v>100</v>
      </c>
      <c r="I59" s="176">
        <v>51</v>
      </c>
      <c r="J59" s="177">
        <v>51</v>
      </c>
      <c r="K59" s="177" t="s">
        <v>48</v>
      </c>
      <c r="L59" s="177"/>
    </row>
    <row r="60" spans="1:12" hidden="1" x14ac:dyDescent="0.25">
      <c r="A60" s="156">
        <v>45164</v>
      </c>
      <c r="B60" s="175" t="s">
        <v>26</v>
      </c>
      <c r="C60" s="132" t="s">
        <v>186</v>
      </c>
      <c r="D60" s="133">
        <v>5513650898</v>
      </c>
      <c r="E60" s="133" t="s">
        <v>187</v>
      </c>
      <c r="F60" s="133" t="s">
        <v>188</v>
      </c>
      <c r="G60" s="176" t="s">
        <v>189</v>
      </c>
      <c r="H60" s="176">
        <v>250</v>
      </c>
      <c r="I60" s="176">
        <v>250</v>
      </c>
      <c r="J60" s="177">
        <v>10</v>
      </c>
      <c r="K60" s="177" t="s">
        <v>48</v>
      </c>
      <c r="L60" s="177"/>
    </row>
    <row r="61" spans="1:12" hidden="1" x14ac:dyDescent="0.25">
      <c r="A61" s="156">
        <v>45164</v>
      </c>
      <c r="B61" s="175" t="s">
        <v>26</v>
      </c>
      <c r="C61" s="132" t="s">
        <v>4121</v>
      </c>
      <c r="D61" s="135">
        <v>5610020620</v>
      </c>
      <c r="E61" s="133" t="s">
        <v>17</v>
      </c>
      <c r="F61" s="139" t="s">
        <v>354</v>
      </c>
      <c r="G61" s="176" t="s">
        <v>192</v>
      </c>
      <c r="H61" s="176">
        <v>500</v>
      </c>
      <c r="I61" s="176">
        <v>84</v>
      </c>
      <c r="J61" s="177">
        <v>10</v>
      </c>
      <c r="K61" s="177" t="s">
        <v>48</v>
      </c>
      <c r="L61" s="177"/>
    </row>
    <row r="62" spans="1:12" hidden="1" x14ac:dyDescent="0.25">
      <c r="A62" s="156">
        <v>45164</v>
      </c>
      <c r="B62" s="175" t="s">
        <v>26</v>
      </c>
      <c r="C62" s="132" t="s">
        <v>4121</v>
      </c>
      <c r="D62" s="135">
        <v>5610020620</v>
      </c>
      <c r="E62" s="139" t="s">
        <v>17</v>
      </c>
      <c r="F62" s="139" t="s">
        <v>354</v>
      </c>
      <c r="G62" s="187" t="s">
        <v>193</v>
      </c>
      <c r="H62" s="188" t="s">
        <v>26</v>
      </c>
      <c r="I62" s="187" t="s">
        <v>26</v>
      </c>
      <c r="J62" s="189" t="s">
        <v>26</v>
      </c>
      <c r="K62" s="177" t="s">
        <v>48</v>
      </c>
      <c r="L62" s="186"/>
    </row>
    <row r="63" spans="1:12" hidden="1" x14ac:dyDescent="0.25">
      <c r="A63" s="156">
        <v>45165</v>
      </c>
      <c r="B63" s="175" t="s">
        <v>26</v>
      </c>
      <c r="C63" s="132" t="s">
        <v>2598</v>
      </c>
      <c r="D63" s="139">
        <v>5624838493</v>
      </c>
      <c r="E63" s="139" t="s">
        <v>17</v>
      </c>
      <c r="F63" s="271" t="s">
        <v>4122</v>
      </c>
      <c r="G63" s="187" t="s">
        <v>196</v>
      </c>
      <c r="H63" s="5">
        <v>87</v>
      </c>
      <c r="I63" s="139">
        <v>77</v>
      </c>
      <c r="J63" s="189">
        <v>10</v>
      </c>
      <c r="K63" s="177" t="s">
        <v>48</v>
      </c>
      <c r="L63" s="186"/>
    </row>
    <row r="64" spans="1:12" hidden="1" x14ac:dyDescent="0.25">
      <c r="A64" s="153">
        <v>45165</v>
      </c>
      <c r="B64" s="175" t="s">
        <v>26</v>
      </c>
      <c r="C64" s="132" t="s">
        <v>383</v>
      </c>
      <c r="D64" s="133">
        <v>5510080515</v>
      </c>
      <c r="E64" s="133" t="s">
        <v>17</v>
      </c>
      <c r="F64" s="133" t="s">
        <v>197</v>
      </c>
      <c r="G64" s="176" t="s">
        <v>198</v>
      </c>
      <c r="H64" s="30">
        <v>50</v>
      </c>
      <c r="I64" s="133">
        <v>42</v>
      </c>
      <c r="J64" s="177">
        <v>7</v>
      </c>
      <c r="K64" s="177" t="s">
        <v>48</v>
      </c>
      <c r="L64" s="177"/>
    </row>
    <row r="65" spans="1:12" hidden="1" x14ac:dyDescent="0.25">
      <c r="A65" s="153">
        <v>45161</v>
      </c>
      <c r="B65" s="175" t="s">
        <v>26</v>
      </c>
      <c r="C65" s="132" t="s">
        <v>75</v>
      </c>
      <c r="D65" s="133">
        <v>5540756587</v>
      </c>
      <c r="E65" s="133" t="s">
        <v>33</v>
      </c>
      <c r="F65" s="133" t="s">
        <v>76</v>
      </c>
      <c r="G65" s="176" t="s">
        <v>77</v>
      </c>
      <c r="H65" s="176">
        <v>200</v>
      </c>
      <c r="I65" s="176">
        <v>38</v>
      </c>
      <c r="J65" s="177">
        <v>10</v>
      </c>
      <c r="K65" s="177" t="s">
        <v>48</v>
      </c>
      <c r="L65" s="177"/>
    </row>
    <row r="66" spans="1:12" hidden="1" x14ac:dyDescent="0.25">
      <c r="A66" s="153">
        <v>45161</v>
      </c>
      <c r="B66" s="175" t="s">
        <v>26</v>
      </c>
      <c r="C66" s="132" t="s">
        <v>78</v>
      </c>
      <c r="D66" s="133">
        <v>5510466400</v>
      </c>
      <c r="E66" s="133" t="s">
        <v>33</v>
      </c>
      <c r="F66" s="133" t="s">
        <v>4127</v>
      </c>
      <c r="G66" s="176" t="s">
        <v>80</v>
      </c>
      <c r="H66" s="176">
        <v>143</v>
      </c>
      <c r="I66" s="176">
        <v>133</v>
      </c>
      <c r="J66" s="177">
        <v>10</v>
      </c>
      <c r="K66" s="177" t="s">
        <v>48</v>
      </c>
      <c r="L66" s="177"/>
    </row>
    <row r="67" spans="1:12" hidden="1" x14ac:dyDescent="0.25">
      <c r="A67" s="157">
        <v>45161</v>
      </c>
      <c r="B67" s="175" t="s">
        <v>26</v>
      </c>
      <c r="C67" s="17" t="s">
        <v>81</v>
      </c>
      <c r="D67" s="145">
        <v>5543685576</v>
      </c>
      <c r="E67" s="145" t="s">
        <v>199</v>
      </c>
      <c r="F67" s="145" t="s">
        <v>83</v>
      </c>
      <c r="G67" s="194" t="s">
        <v>84</v>
      </c>
      <c r="H67" s="194">
        <v>500</v>
      </c>
      <c r="I67" s="194">
        <v>207</v>
      </c>
      <c r="J67" s="177">
        <v>10</v>
      </c>
      <c r="K67" s="177" t="s">
        <v>48</v>
      </c>
      <c r="L67" s="177"/>
    </row>
    <row r="68" spans="1:12" hidden="1" x14ac:dyDescent="0.25">
      <c r="A68" s="158">
        <v>45161</v>
      </c>
      <c r="B68" s="175" t="s">
        <v>26</v>
      </c>
      <c r="C68" s="138" t="s">
        <v>200</v>
      </c>
      <c r="D68" s="139">
        <v>5520873875</v>
      </c>
      <c r="E68" s="139" t="s">
        <v>17</v>
      </c>
      <c r="F68" s="133" t="s">
        <v>201</v>
      </c>
      <c r="G68" s="187" t="s">
        <v>202</v>
      </c>
      <c r="H68" s="187">
        <v>52</v>
      </c>
      <c r="I68" s="187">
        <v>42</v>
      </c>
      <c r="J68" s="186">
        <v>10</v>
      </c>
      <c r="K68" s="177" t="s">
        <v>48</v>
      </c>
      <c r="L68" s="186"/>
    </row>
    <row r="69" spans="1:12" hidden="1" x14ac:dyDescent="0.25">
      <c r="A69" s="158">
        <v>45165</v>
      </c>
      <c r="B69" s="175" t="s">
        <v>26</v>
      </c>
      <c r="C69" s="138" t="s">
        <v>88</v>
      </c>
      <c r="D69" s="139">
        <v>5614683694</v>
      </c>
      <c r="E69" s="139" t="s">
        <v>17</v>
      </c>
      <c r="F69" s="139" t="s">
        <v>89</v>
      </c>
      <c r="G69" s="187" t="s">
        <v>203</v>
      </c>
      <c r="H69" s="18">
        <v>50</v>
      </c>
      <c r="I69" s="187">
        <v>35</v>
      </c>
      <c r="J69" s="186">
        <v>10</v>
      </c>
      <c r="K69" s="177" t="s">
        <v>48</v>
      </c>
      <c r="L69" s="186"/>
    </row>
    <row r="70" spans="1:12" hidden="1" x14ac:dyDescent="0.25">
      <c r="A70" s="158">
        <v>45165</v>
      </c>
      <c r="B70" s="175" t="s">
        <v>26</v>
      </c>
      <c r="C70" s="138" t="s">
        <v>204</v>
      </c>
      <c r="D70" s="139">
        <v>5563077577</v>
      </c>
      <c r="E70" s="139" t="s">
        <v>33</v>
      </c>
      <c r="F70" s="139" t="s">
        <v>205</v>
      </c>
      <c r="G70" s="187" t="s">
        <v>206</v>
      </c>
      <c r="H70" s="18">
        <v>200</v>
      </c>
      <c r="I70" s="148">
        <v>45</v>
      </c>
      <c r="J70" s="186">
        <v>10</v>
      </c>
      <c r="K70" s="177" t="s">
        <v>48</v>
      </c>
      <c r="L70" s="186"/>
    </row>
    <row r="71" spans="1:12" hidden="1" x14ac:dyDescent="0.25">
      <c r="A71" s="158">
        <v>45165</v>
      </c>
      <c r="B71" s="175" t="s">
        <v>26</v>
      </c>
      <c r="C71" s="138" t="s">
        <v>207</v>
      </c>
      <c r="D71" s="139">
        <v>5530181574</v>
      </c>
      <c r="E71" s="139" t="s">
        <v>64</v>
      </c>
      <c r="F71" s="139" t="s">
        <v>208</v>
      </c>
      <c r="G71" s="187" t="s">
        <v>209</v>
      </c>
      <c r="H71" s="187">
        <v>285</v>
      </c>
      <c r="I71" s="147">
        <v>275</v>
      </c>
      <c r="J71" s="186">
        <v>10</v>
      </c>
      <c r="K71" s="177" t="s">
        <v>48</v>
      </c>
      <c r="L71" s="186"/>
    </row>
    <row r="72" spans="1:12" hidden="1" x14ac:dyDescent="0.25">
      <c r="A72" s="156">
        <v>45165</v>
      </c>
      <c r="B72" s="175" t="s">
        <v>26</v>
      </c>
      <c r="C72" s="143" t="s">
        <v>42</v>
      </c>
      <c r="D72" s="143">
        <v>5532536647</v>
      </c>
      <c r="E72" s="143" t="s">
        <v>33</v>
      </c>
      <c r="F72" s="191" t="s">
        <v>210</v>
      </c>
      <c r="G72" s="191" t="s">
        <v>211</v>
      </c>
      <c r="H72" s="191">
        <v>140</v>
      </c>
      <c r="I72" s="191">
        <v>157</v>
      </c>
      <c r="J72" s="195">
        <v>10</v>
      </c>
      <c r="K72" s="177" t="s">
        <v>48</v>
      </c>
      <c r="L72" s="186"/>
    </row>
    <row r="73" spans="1:12" hidden="1" x14ac:dyDescent="0.25">
      <c r="A73" s="156">
        <v>45165</v>
      </c>
      <c r="B73" s="175" t="s">
        <v>26</v>
      </c>
      <c r="C73" s="132" t="s">
        <v>186</v>
      </c>
      <c r="D73" s="133" t="s">
        <v>26</v>
      </c>
      <c r="E73" s="132" t="s">
        <v>17</v>
      </c>
      <c r="F73" s="144" t="s">
        <v>4117</v>
      </c>
      <c r="G73" s="176" t="s">
        <v>213</v>
      </c>
      <c r="H73" s="176">
        <v>142</v>
      </c>
      <c r="I73" s="176">
        <v>132</v>
      </c>
      <c r="J73" s="189">
        <v>10</v>
      </c>
      <c r="K73" s="177" t="s">
        <v>48</v>
      </c>
      <c r="L73" s="193"/>
    </row>
    <row r="74" spans="1:12" hidden="1" x14ac:dyDescent="0.25">
      <c r="A74" s="153">
        <v>45165</v>
      </c>
      <c r="B74" s="175" t="s">
        <v>26</v>
      </c>
      <c r="C74" s="132" t="s">
        <v>26</v>
      </c>
      <c r="D74" s="133" t="s">
        <v>26</v>
      </c>
      <c r="E74" s="133" t="s">
        <v>26</v>
      </c>
      <c r="F74" s="133" t="s">
        <v>26</v>
      </c>
      <c r="G74" s="176" t="s">
        <v>214</v>
      </c>
      <c r="H74" s="176">
        <v>1000</v>
      </c>
      <c r="I74" s="176">
        <v>126</v>
      </c>
      <c r="J74" s="177">
        <v>10</v>
      </c>
      <c r="K74" s="177" t="s">
        <v>48</v>
      </c>
      <c r="L74" s="177"/>
    </row>
    <row r="75" spans="1:12" hidden="1" x14ac:dyDescent="0.25">
      <c r="A75" s="156">
        <v>45166</v>
      </c>
      <c r="B75" s="175" t="s">
        <v>26</v>
      </c>
      <c r="C75" s="138" t="s">
        <v>215</v>
      </c>
      <c r="D75" s="139">
        <v>5555555</v>
      </c>
      <c r="E75" s="139" t="s">
        <v>216</v>
      </c>
      <c r="F75" s="139" t="s">
        <v>217</v>
      </c>
      <c r="G75" s="187" t="s">
        <v>218</v>
      </c>
      <c r="H75" s="5">
        <v>129</v>
      </c>
      <c r="I75" s="139">
        <v>119</v>
      </c>
      <c r="J75" s="189">
        <v>10</v>
      </c>
      <c r="K75" s="186">
        <v>1000</v>
      </c>
      <c r="L75" s="139"/>
    </row>
    <row r="76" spans="1:12" hidden="1" x14ac:dyDescent="0.25">
      <c r="A76" s="156">
        <v>45166</v>
      </c>
      <c r="B76" s="175" t="s">
        <v>26</v>
      </c>
      <c r="C76" s="138" t="s">
        <v>61</v>
      </c>
      <c r="D76" s="139">
        <v>5586180942</v>
      </c>
      <c r="E76" s="139" t="s">
        <v>219</v>
      </c>
      <c r="F76" s="139" t="s">
        <v>220</v>
      </c>
      <c r="G76" s="187" t="s">
        <v>221</v>
      </c>
      <c r="H76" s="5">
        <v>536</v>
      </c>
      <c r="I76" s="139">
        <v>526</v>
      </c>
      <c r="J76" s="189">
        <v>10</v>
      </c>
      <c r="K76" s="186">
        <v>500</v>
      </c>
      <c r="L76" s="139"/>
    </row>
    <row r="77" spans="1:12" hidden="1" x14ac:dyDescent="0.25">
      <c r="A77" s="156">
        <v>45166</v>
      </c>
      <c r="B77" s="175" t="s">
        <v>26</v>
      </c>
      <c r="C77" s="132" t="s">
        <v>55</v>
      </c>
      <c r="D77" s="133">
        <v>5625982564</v>
      </c>
      <c r="E77" s="133" t="s">
        <v>33</v>
      </c>
      <c r="F77" s="133" t="s">
        <v>138</v>
      </c>
      <c r="G77" s="187" t="s">
        <v>222</v>
      </c>
      <c r="H77" s="5">
        <v>200</v>
      </c>
      <c r="I77" s="139">
        <v>167</v>
      </c>
      <c r="J77" s="189">
        <v>10</v>
      </c>
      <c r="K77" s="186">
        <v>200</v>
      </c>
      <c r="L77" s="139"/>
    </row>
    <row r="78" spans="1:12" hidden="1" x14ac:dyDescent="0.25">
      <c r="A78" s="156">
        <v>45166</v>
      </c>
      <c r="B78" s="175" t="s">
        <v>26</v>
      </c>
      <c r="C78" s="70" t="s">
        <v>223</v>
      </c>
      <c r="D78">
        <v>5617436349</v>
      </c>
      <c r="E78" s="139" t="s">
        <v>33</v>
      </c>
      <c r="F78" s="139" t="s">
        <v>89</v>
      </c>
      <c r="G78" s="190" t="s">
        <v>224</v>
      </c>
      <c r="H78" s="5">
        <v>500</v>
      </c>
      <c r="I78" s="139">
        <v>114</v>
      </c>
      <c r="J78" s="189">
        <v>10</v>
      </c>
      <c r="K78" s="186">
        <v>500</v>
      </c>
      <c r="L78" s="139"/>
    </row>
    <row r="79" spans="1:12" x14ac:dyDescent="0.25">
      <c r="A79" s="156">
        <v>45166</v>
      </c>
      <c r="B79" s="175" t="s">
        <v>26</v>
      </c>
      <c r="C79" s="138"/>
      <c r="D79" s="139">
        <v>5564963478</v>
      </c>
      <c r="E79" s="152" t="s">
        <v>225</v>
      </c>
      <c r="F79" s="152" t="s">
        <v>226</v>
      </c>
      <c r="G79" s="187" t="s">
        <v>227</v>
      </c>
      <c r="H79" s="5">
        <v>200</v>
      </c>
      <c r="I79" s="139">
        <v>130</v>
      </c>
      <c r="J79" s="189">
        <v>10</v>
      </c>
      <c r="K79" s="186">
        <v>200</v>
      </c>
      <c r="L79" s="139"/>
    </row>
    <row r="80" spans="1:12" hidden="1" x14ac:dyDescent="0.25">
      <c r="A80" s="156">
        <v>45166</v>
      </c>
      <c r="B80" s="175" t="s">
        <v>26</v>
      </c>
      <c r="C80" s="20" t="s">
        <v>55</v>
      </c>
      <c r="D80" s="133">
        <v>5625982564</v>
      </c>
      <c r="E80" s="133" t="s">
        <v>33</v>
      </c>
      <c r="F80" s="133" t="s">
        <v>138</v>
      </c>
      <c r="G80" s="187" t="s">
        <v>228</v>
      </c>
      <c r="H80" s="196">
        <v>167</v>
      </c>
      <c r="I80" s="197">
        <v>147</v>
      </c>
      <c r="J80" s="189">
        <v>10</v>
      </c>
      <c r="K80" s="186">
        <v>300</v>
      </c>
      <c r="L80" s="139"/>
    </row>
    <row r="81" spans="1:12" hidden="1" x14ac:dyDescent="0.25">
      <c r="A81" s="156">
        <v>45167</v>
      </c>
      <c r="B81" s="175" t="s">
        <v>26</v>
      </c>
      <c r="C81" s="132" t="s">
        <v>229</v>
      </c>
      <c r="D81" s="133">
        <v>5614683694</v>
      </c>
      <c r="E81" s="133" t="s">
        <v>230</v>
      </c>
      <c r="F81" s="133" t="s">
        <v>89</v>
      </c>
      <c r="G81" s="187" t="s">
        <v>231</v>
      </c>
      <c r="H81" s="5">
        <v>41</v>
      </c>
      <c r="I81" s="139">
        <v>31</v>
      </c>
      <c r="J81" s="189">
        <v>10</v>
      </c>
      <c r="K81" s="186">
        <v>40</v>
      </c>
      <c r="L81" s="139"/>
    </row>
    <row r="82" spans="1:12" hidden="1" x14ac:dyDescent="0.25">
      <c r="A82" s="156">
        <v>45167</v>
      </c>
      <c r="B82" s="175" t="s">
        <v>26</v>
      </c>
      <c r="C82" s="132" t="s">
        <v>229</v>
      </c>
      <c r="D82" s="133">
        <v>5614683694</v>
      </c>
      <c r="E82" s="139" t="s">
        <v>33</v>
      </c>
      <c r="F82" s="133" t="s">
        <v>89</v>
      </c>
      <c r="G82" s="187" t="s">
        <v>232</v>
      </c>
      <c r="H82" s="5">
        <v>75</v>
      </c>
      <c r="I82" s="139">
        <v>68</v>
      </c>
      <c r="J82" s="189">
        <v>10</v>
      </c>
      <c r="K82" s="186">
        <v>100</v>
      </c>
      <c r="L82" s="139"/>
    </row>
    <row r="83" spans="1:12" hidden="1" x14ac:dyDescent="0.25">
      <c r="A83" s="156">
        <v>45167</v>
      </c>
      <c r="B83" s="175" t="s">
        <v>26</v>
      </c>
      <c r="C83" s="140" t="s">
        <v>233</v>
      </c>
      <c r="D83" s="140" t="s">
        <v>26</v>
      </c>
      <c r="E83" s="140" t="s">
        <v>26</v>
      </c>
      <c r="F83" s="140" t="s">
        <v>56</v>
      </c>
      <c r="G83" s="187" t="s">
        <v>234</v>
      </c>
      <c r="H83" s="5">
        <v>100</v>
      </c>
      <c r="I83" s="139">
        <v>69</v>
      </c>
      <c r="J83" s="189">
        <v>10</v>
      </c>
      <c r="K83" s="186">
        <v>150</v>
      </c>
      <c r="L83" s="139"/>
    </row>
    <row r="84" spans="1:12" hidden="1" x14ac:dyDescent="0.25">
      <c r="A84" s="158">
        <v>45167</v>
      </c>
      <c r="B84" s="175" t="s">
        <v>26</v>
      </c>
      <c r="C84" s="132" t="s">
        <v>4121</v>
      </c>
      <c r="D84" s="135">
        <v>5610020620</v>
      </c>
      <c r="E84" s="165" t="s">
        <v>235</v>
      </c>
      <c r="F84" s="139" t="s">
        <v>4119</v>
      </c>
      <c r="G84" s="190" t="s">
        <v>237</v>
      </c>
      <c r="H84" s="5">
        <v>32</v>
      </c>
      <c r="I84" s="139">
        <v>22</v>
      </c>
      <c r="J84" s="189">
        <v>10</v>
      </c>
      <c r="K84" s="186">
        <v>22</v>
      </c>
      <c r="L84" s="139"/>
    </row>
    <row r="85" spans="1:12" hidden="1" x14ac:dyDescent="0.25">
      <c r="A85" s="156">
        <v>45167</v>
      </c>
      <c r="B85" s="175" t="s">
        <v>26</v>
      </c>
      <c r="C85" s="132" t="s">
        <v>78</v>
      </c>
      <c r="D85" s="133">
        <v>5510466400</v>
      </c>
      <c r="E85" s="152" t="s">
        <v>114</v>
      </c>
      <c r="F85" s="133" t="s">
        <v>4127</v>
      </c>
      <c r="G85" s="187" t="s">
        <v>239</v>
      </c>
      <c r="H85" s="5">
        <v>303</v>
      </c>
      <c r="I85" s="139">
        <v>303</v>
      </c>
      <c r="J85" s="189">
        <v>10</v>
      </c>
      <c r="K85" s="186">
        <v>303</v>
      </c>
      <c r="L85" s="139"/>
    </row>
    <row r="86" spans="1:12" hidden="1" x14ac:dyDescent="0.25">
      <c r="A86" s="156">
        <v>45167</v>
      </c>
      <c r="B86" s="175" t="s">
        <v>26</v>
      </c>
      <c r="C86" s="20" t="s">
        <v>240</v>
      </c>
      <c r="D86" s="22" t="s">
        <v>26</v>
      </c>
      <c r="E86" s="22" t="s">
        <v>33</v>
      </c>
      <c r="F86" s="22" t="s">
        <v>241</v>
      </c>
      <c r="G86" s="198" t="s">
        <v>242</v>
      </c>
      <c r="H86" s="196">
        <v>100</v>
      </c>
      <c r="I86" s="197">
        <v>73</v>
      </c>
      <c r="J86" s="189">
        <v>10</v>
      </c>
      <c r="K86" s="186">
        <v>0</v>
      </c>
      <c r="L86" s="139"/>
    </row>
    <row r="87" spans="1:12" hidden="1" x14ac:dyDescent="0.25">
      <c r="A87" s="158">
        <v>45167</v>
      </c>
      <c r="B87" s="175" t="s">
        <v>26</v>
      </c>
      <c r="C87" s="138" t="s">
        <v>243</v>
      </c>
      <c r="D87" s="139">
        <v>5561213239</v>
      </c>
      <c r="E87" s="139" t="s">
        <v>244</v>
      </c>
      <c r="F87" s="139" t="s">
        <v>245</v>
      </c>
      <c r="G87" s="187" t="s">
        <v>246</v>
      </c>
      <c r="H87" s="18">
        <v>54</v>
      </c>
      <c r="I87" s="187">
        <v>44</v>
      </c>
      <c r="J87" s="189">
        <v>10</v>
      </c>
      <c r="K87" s="186">
        <v>0</v>
      </c>
      <c r="L87" s="139"/>
    </row>
    <row r="88" spans="1:12" hidden="1" x14ac:dyDescent="0.25">
      <c r="A88" s="158">
        <v>45167</v>
      </c>
      <c r="B88" s="175" t="s">
        <v>26</v>
      </c>
      <c r="C88" s="138" t="s">
        <v>247</v>
      </c>
      <c r="D88" s="139">
        <v>5570313539</v>
      </c>
      <c r="E88" s="139" t="s">
        <v>248</v>
      </c>
      <c r="F88" s="139" t="s">
        <v>249</v>
      </c>
      <c r="G88" s="187" t="s">
        <v>250</v>
      </c>
      <c r="H88" s="18" t="s">
        <v>26</v>
      </c>
      <c r="I88" s="139" t="s">
        <v>26</v>
      </c>
      <c r="J88" s="189">
        <v>10</v>
      </c>
      <c r="K88" s="186">
        <v>80</v>
      </c>
      <c r="L88" s="139"/>
    </row>
    <row r="89" spans="1:12" x14ac:dyDescent="0.25">
      <c r="A89" s="156">
        <v>45168</v>
      </c>
      <c r="B89" s="175" t="s">
        <v>26</v>
      </c>
      <c r="C89" s="138" t="s">
        <v>251</v>
      </c>
      <c r="D89" s="139">
        <v>5526260701</v>
      </c>
      <c r="E89" s="139" t="s">
        <v>252</v>
      </c>
      <c r="F89" s="139" t="s">
        <v>253</v>
      </c>
      <c r="G89" s="187" t="s">
        <v>254</v>
      </c>
      <c r="H89" s="5">
        <v>187</v>
      </c>
      <c r="I89" s="139">
        <v>168</v>
      </c>
      <c r="J89" s="189">
        <v>10</v>
      </c>
      <c r="K89" s="186">
        <v>200</v>
      </c>
      <c r="L89" s="139"/>
    </row>
    <row r="90" spans="1:12" hidden="1" x14ac:dyDescent="0.25">
      <c r="A90" s="156">
        <v>45168</v>
      </c>
      <c r="B90" s="175" t="s">
        <v>26</v>
      </c>
      <c r="C90" s="23" t="s">
        <v>49</v>
      </c>
      <c r="D90" s="140">
        <v>5530181574</v>
      </c>
      <c r="E90" s="140" t="s">
        <v>225</v>
      </c>
      <c r="F90" s="139" t="s">
        <v>208</v>
      </c>
      <c r="G90" s="197" t="s">
        <v>255</v>
      </c>
      <c r="H90" s="24">
        <v>322</v>
      </c>
      <c r="I90" s="140">
        <v>292</v>
      </c>
      <c r="J90" s="189">
        <v>10</v>
      </c>
      <c r="K90" s="186">
        <v>500</v>
      </c>
      <c r="L90" s="139"/>
    </row>
    <row r="91" spans="1:12" hidden="1" x14ac:dyDescent="0.25">
      <c r="A91" s="156">
        <v>45168</v>
      </c>
      <c r="B91" s="175" t="s">
        <v>26</v>
      </c>
      <c r="C91" s="139" t="s">
        <v>164</v>
      </c>
      <c r="D91" s="139">
        <v>5530181574</v>
      </c>
      <c r="E91" s="139" t="s">
        <v>33</v>
      </c>
      <c r="F91" s="139" t="s">
        <v>256</v>
      </c>
      <c r="G91" s="187" t="s">
        <v>257</v>
      </c>
      <c r="H91" s="18">
        <v>500</v>
      </c>
      <c r="I91" s="139">
        <v>235</v>
      </c>
      <c r="J91" s="189">
        <v>10</v>
      </c>
      <c r="K91" s="186">
        <v>250</v>
      </c>
      <c r="L91" s="139"/>
    </row>
    <row r="92" spans="1:12" hidden="1" x14ac:dyDescent="0.25">
      <c r="A92" s="156">
        <v>45168</v>
      </c>
      <c r="B92" s="175" t="s">
        <v>26</v>
      </c>
      <c r="C92" s="138" t="s">
        <v>110</v>
      </c>
      <c r="D92" s="139">
        <v>580208418</v>
      </c>
      <c r="E92" s="139" t="s">
        <v>114</v>
      </c>
      <c r="F92" s="139" t="s">
        <v>258</v>
      </c>
      <c r="G92" s="187" t="s">
        <v>259</v>
      </c>
      <c r="H92" s="18">
        <v>231</v>
      </c>
      <c r="I92" s="139">
        <v>221</v>
      </c>
      <c r="J92" s="189">
        <v>10</v>
      </c>
      <c r="K92" s="186">
        <v>200</v>
      </c>
      <c r="L92" s="139"/>
    </row>
    <row r="93" spans="1:12" hidden="1" x14ac:dyDescent="0.25">
      <c r="A93" s="156">
        <v>45168</v>
      </c>
      <c r="B93" s="175" t="s">
        <v>26</v>
      </c>
      <c r="C93" s="132" t="s">
        <v>2598</v>
      </c>
      <c r="D93" s="139">
        <v>5624838493</v>
      </c>
      <c r="E93" s="139" t="s">
        <v>260</v>
      </c>
      <c r="F93" s="271" t="s">
        <v>4122</v>
      </c>
      <c r="G93" s="187" t="s">
        <v>261</v>
      </c>
      <c r="H93" s="18">
        <v>43</v>
      </c>
      <c r="I93" s="139">
        <v>33</v>
      </c>
      <c r="J93" s="189">
        <v>10</v>
      </c>
      <c r="K93" s="186">
        <v>100</v>
      </c>
      <c r="L93" s="139"/>
    </row>
    <row r="94" spans="1:12" hidden="1" x14ac:dyDescent="0.25">
      <c r="A94" s="156">
        <v>45168</v>
      </c>
      <c r="B94" s="175" t="s">
        <v>26</v>
      </c>
      <c r="C94" s="138" t="s">
        <v>262</v>
      </c>
      <c r="D94" s="139">
        <v>5522701719</v>
      </c>
      <c r="E94" s="139" t="s">
        <v>33</v>
      </c>
      <c r="F94" s="139" t="s">
        <v>263</v>
      </c>
      <c r="G94" s="187" t="s">
        <v>264</v>
      </c>
      <c r="H94" s="187">
        <v>164</v>
      </c>
      <c r="I94" s="187">
        <v>144</v>
      </c>
      <c r="J94" s="189">
        <v>10</v>
      </c>
      <c r="K94" s="199">
        <v>144</v>
      </c>
    </row>
    <row r="95" spans="1:12" hidden="1" x14ac:dyDescent="0.25">
      <c r="A95" s="156">
        <v>45168</v>
      </c>
      <c r="B95" s="175" t="s">
        <v>26</v>
      </c>
      <c r="C95" s="138" t="s">
        <v>265</v>
      </c>
      <c r="D95" s="139">
        <v>5549468857</v>
      </c>
      <c r="E95" s="139" t="s">
        <v>33</v>
      </c>
      <c r="F95" s="139" t="s">
        <v>266</v>
      </c>
      <c r="G95" s="187" t="s">
        <v>267</v>
      </c>
      <c r="H95" s="18">
        <v>133</v>
      </c>
      <c r="I95" s="187">
        <v>123</v>
      </c>
      <c r="J95" s="189">
        <v>10</v>
      </c>
      <c r="K95" s="186">
        <v>123</v>
      </c>
      <c r="L95" s="139"/>
    </row>
    <row r="96" spans="1:12" hidden="1" x14ac:dyDescent="0.25">
      <c r="A96" s="156">
        <v>45168</v>
      </c>
      <c r="B96" s="175" t="s">
        <v>26</v>
      </c>
      <c r="C96" s="132" t="s">
        <v>78</v>
      </c>
      <c r="D96" s="133">
        <v>5510466400</v>
      </c>
      <c r="E96" s="139" t="s">
        <v>33</v>
      </c>
      <c r="F96" s="133" t="s">
        <v>4127</v>
      </c>
      <c r="G96" s="187" t="s">
        <v>269</v>
      </c>
      <c r="H96" s="18">
        <v>174</v>
      </c>
      <c r="I96" s="139">
        <v>164</v>
      </c>
      <c r="J96" s="189">
        <v>10</v>
      </c>
      <c r="K96" s="186">
        <v>164</v>
      </c>
      <c r="L96" s="139"/>
    </row>
    <row r="97" spans="1:12" hidden="1" x14ac:dyDescent="0.25">
      <c r="A97" s="156">
        <v>45168</v>
      </c>
      <c r="B97" s="175" t="s">
        <v>26</v>
      </c>
      <c r="C97" s="138" t="s">
        <v>270</v>
      </c>
      <c r="D97" s="139">
        <v>5615589545</v>
      </c>
      <c r="E97" s="139" t="s">
        <v>33</v>
      </c>
      <c r="F97" s="139" t="s">
        <v>4124</v>
      </c>
      <c r="G97" s="187" t="s">
        <v>272</v>
      </c>
      <c r="H97" s="187">
        <v>49</v>
      </c>
      <c r="I97" s="200">
        <v>39</v>
      </c>
      <c r="J97" s="189">
        <v>10</v>
      </c>
      <c r="K97" s="186">
        <v>39</v>
      </c>
      <c r="L97" s="139"/>
    </row>
    <row r="98" spans="1:12" hidden="1" x14ac:dyDescent="0.25">
      <c r="A98" s="156">
        <v>45168</v>
      </c>
      <c r="B98" s="175" t="s">
        <v>26</v>
      </c>
      <c r="C98" s="132" t="s">
        <v>2598</v>
      </c>
      <c r="D98" s="139">
        <v>5624838493</v>
      </c>
      <c r="E98" s="139" t="s">
        <v>260</v>
      </c>
      <c r="F98" s="271" t="s">
        <v>4122</v>
      </c>
      <c r="G98" s="187" t="s">
        <v>31</v>
      </c>
      <c r="H98" s="187">
        <v>32</v>
      </c>
      <c r="I98" s="187">
        <v>22</v>
      </c>
      <c r="J98" s="189">
        <v>10</v>
      </c>
      <c r="K98" s="186" t="s">
        <v>26</v>
      </c>
      <c r="L98" s="139"/>
    </row>
    <row r="99" spans="1:12" hidden="1" x14ac:dyDescent="0.25">
      <c r="A99" s="156">
        <v>45169</v>
      </c>
      <c r="B99" s="175" t="s">
        <v>26</v>
      </c>
      <c r="C99" s="138" t="s">
        <v>273</v>
      </c>
      <c r="D99" s="139">
        <v>5569311730</v>
      </c>
      <c r="E99" s="139" t="s">
        <v>274</v>
      </c>
      <c r="F99" t="s">
        <v>275</v>
      </c>
      <c r="G99" s="201" t="s">
        <v>276</v>
      </c>
      <c r="H99" s="5">
        <v>461</v>
      </c>
      <c r="I99" s="139">
        <v>451</v>
      </c>
      <c r="J99" s="189">
        <v>10</v>
      </c>
      <c r="K99" s="186">
        <v>460</v>
      </c>
      <c r="L99" s="139"/>
    </row>
    <row r="100" spans="1:12" hidden="1" x14ac:dyDescent="0.25">
      <c r="A100" s="156">
        <v>45169</v>
      </c>
      <c r="B100" s="175" t="s">
        <v>26</v>
      </c>
      <c r="C100" s="138" t="s">
        <v>223</v>
      </c>
      <c r="D100" s="139">
        <v>5614683694</v>
      </c>
      <c r="E100" s="139" t="s">
        <v>114</v>
      </c>
      <c r="F100" s="133" t="s">
        <v>4118</v>
      </c>
      <c r="G100" s="187" t="s">
        <v>277</v>
      </c>
      <c r="H100" s="5">
        <v>500</v>
      </c>
      <c r="I100" s="139">
        <v>132</v>
      </c>
      <c r="J100" s="189">
        <v>10</v>
      </c>
      <c r="K100" s="186">
        <v>200</v>
      </c>
      <c r="L100" s="139"/>
    </row>
    <row r="101" spans="1:12" hidden="1" x14ac:dyDescent="0.25">
      <c r="A101" s="156">
        <v>45169</v>
      </c>
      <c r="B101" s="175" t="s">
        <v>26</v>
      </c>
      <c r="C101" t="s">
        <v>278</v>
      </c>
      <c r="D101" s="139">
        <v>5591108521</v>
      </c>
      <c r="E101" s="140" t="s">
        <v>279</v>
      </c>
      <c r="F101" s="140" t="s">
        <v>280</v>
      </c>
      <c r="G101" s="187" t="s">
        <v>281</v>
      </c>
      <c r="H101" s="5">
        <v>100</v>
      </c>
      <c r="I101" s="139">
        <v>62</v>
      </c>
      <c r="J101" s="189">
        <v>10</v>
      </c>
      <c r="K101" s="186">
        <v>128</v>
      </c>
      <c r="L101" s="139"/>
    </row>
    <row r="102" spans="1:12" hidden="1" x14ac:dyDescent="0.25">
      <c r="A102" s="156">
        <v>45169</v>
      </c>
      <c r="B102" s="175" t="s">
        <v>26</v>
      </c>
      <c r="C102" s="132" t="s">
        <v>55</v>
      </c>
      <c r="D102" s="133">
        <v>5625982564</v>
      </c>
      <c r="E102" s="133" t="s">
        <v>33</v>
      </c>
      <c r="F102" s="133" t="s">
        <v>138</v>
      </c>
      <c r="G102" s="201" t="s">
        <v>282</v>
      </c>
      <c r="H102" s="5">
        <v>210</v>
      </c>
      <c r="I102" s="139">
        <v>194</v>
      </c>
      <c r="J102" s="189">
        <v>10</v>
      </c>
      <c r="K102" s="186">
        <v>200</v>
      </c>
      <c r="L102" s="139"/>
    </row>
    <row r="103" spans="1:12" hidden="1" x14ac:dyDescent="0.25">
      <c r="A103" s="156">
        <v>45169</v>
      </c>
      <c r="B103" s="175" t="s">
        <v>26</v>
      </c>
      <c r="C103" s="138" t="s">
        <v>283</v>
      </c>
      <c r="D103" s="22" t="s">
        <v>26</v>
      </c>
      <c r="E103" s="152" t="s">
        <v>284</v>
      </c>
      <c r="F103" s="152" t="s">
        <v>285</v>
      </c>
      <c r="G103" s="187" t="s">
        <v>286</v>
      </c>
      <c r="H103" s="5">
        <v>200</v>
      </c>
      <c r="I103" s="139">
        <v>42</v>
      </c>
      <c r="J103" s="189">
        <v>10</v>
      </c>
      <c r="K103" s="139" t="s">
        <v>26</v>
      </c>
      <c r="L103" s="139"/>
    </row>
    <row r="104" spans="1:12" hidden="1" x14ac:dyDescent="0.25">
      <c r="A104" s="156">
        <v>45169</v>
      </c>
      <c r="B104" s="175" t="s">
        <v>26</v>
      </c>
      <c r="C104" s="20" t="s">
        <v>287</v>
      </c>
      <c r="D104" s="22" t="s">
        <v>26</v>
      </c>
      <c r="E104" s="22" t="s">
        <v>33</v>
      </c>
      <c r="F104" s="22" t="s">
        <v>288</v>
      </c>
      <c r="G104" s="198" t="s">
        <v>289</v>
      </c>
      <c r="H104" s="196">
        <v>200</v>
      </c>
      <c r="I104" s="197">
        <v>134</v>
      </c>
      <c r="J104" s="189">
        <v>10</v>
      </c>
      <c r="K104" s="139">
        <v>0</v>
      </c>
      <c r="L104" s="139"/>
    </row>
    <row r="105" spans="1:12" hidden="1" x14ac:dyDescent="0.25">
      <c r="A105" s="156">
        <v>45169</v>
      </c>
      <c r="B105" s="175" t="s">
        <v>26</v>
      </c>
      <c r="C105" s="138" t="s">
        <v>98</v>
      </c>
      <c r="D105" s="139">
        <v>5621699116</v>
      </c>
      <c r="E105" s="25" t="s">
        <v>33</v>
      </c>
      <c r="F105" s="139" t="s">
        <v>290</v>
      </c>
      <c r="G105" s="187" t="s">
        <v>291</v>
      </c>
      <c r="H105" s="18">
        <v>200</v>
      </c>
      <c r="I105" s="187">
        <v>125</v>
      </c>
      <c r="J105" s="189">
        <v>10</v>
      </c>
      <c r="K105" s="139">
        <v>0</v>
      </c>
      <c r="L105" s="139"/>
    </row>
    <row r="106" spans="1:12" hidden="1" x14ac:dyDescent="0.25">
      <c r="A106" s="156">
        <v>45169</v>
      </c>
      <c r="B106" s="175" t="s">
        <v>26</v>
      </c>
      <c r="C106" s="138" t="s">
        <v>223</v>
      </c>
      <c r="D106" s="139">
        <v>5614683694</v>
      </c>
      <c r="E106" s="139" t="s">
        <v>114</v>
      </c>
      <c r="F106" s="139" t="s">
        <v>292</v>
      </c>
      <c r="G106" s="187" t="s">
        <v>293</v>
      </c>
      <c r="H106" s="18">
        <v>200</v>
      </c>
      <c r="I106" s="139">
        <v>68</v>
      </c>
      <c r="J106" s="189">
        <v>10</v>
      </c>
      <c r="K106" s="139">
        <v>200</v>
      </c>
      <c r="L106" s="139"/>
    </row>
    <row r="107" spans="1:12" hidden="1" x14ac:dyDescent="0.25">
      <c r="A107" s="156">
        <v>45169</v>
      </c>
      <c r="B107" s="175" t="s">
        <v>26</v>
      </c>
      <c r="C107" s="139" t="s">
        <v>294</v>
      </c>
      <c r="D107" s="139">
        <v>5539323944</v>
      </c>
      <c r="E107" s="139" t="s">
        <v>295</v>
      </c>
      <c r="F107" s="187" t="s">
        <v>296</v>
      </c>
      <c r="G107" s="187" t="s">
        <v>297</v>
      </c>
      <c r="H107" s="187">
        <v>100</v>
      </c>
      <c r="I107" s="200">
        <v>10</v>
      </c>
      <c r="J107" s="189">
        <v>10</v>
      </c>
      <c r="K107" s="139">
        <v>100</v>
      </c>
      <c r="L107" s="139"/>
    </row>
    <row r="108" spans="1:12" hidden="1" x14ac:dyDescent="0.25">
      <c r="A108" s="156">
        <v>45169</v>
      </c>
      <c r="B108" s="175" t="s">
        <v>26</v>
      </c>
      <c r="C108" s="132" t="s">
        <v>2598</v>
      </c>
      <c r="D108" s="139">
        <v>5624838493</v>
      </c>
      <c r="E108" s="139" t="s">
        <v>29</v>
      </c>
      <c r="F108" s="271" t="s">
        <v>4122</v>
      </c>
      <c r="G108" s="187" t="s">
        <v>31</v>
      </c>
      <c r="H108" s="187">
        <v>32</v>
      </c>
      <c r="I108" s="187">
        <v>22</v>
      </c>
      <c r="J108" s="189">
        <v>10</v>
      </c>
      <c r="K108" s="186" t="s">
        <v>26</v>
      </c>
      <c r="L108" s="139"/>
    </row>
    <row r="109" spans="1:12" hidden="1" x14ac:dyDescent="0.25">
      <c r="A109" s="156">
        <v>45169</v>
      </c>
      <c r="B109" s="175" t="s">
        <v>26</v>
      </c>
      <c r="C109" s="138" t="s">
        <v>298</v>
      </c>
      <c r="D109" s="139">
        <v>5572135350</v>
      </c>
      <c r="E109" s="138" t="s">
        <v>33</v>
      </c>
      <c r="F109" s="139" t="s">
        <v>299</v>
      </c>
      <c r="G109" s="187" t="s">
        <v>300</v>
      </c>
      <c r="H109" s="187">
        <v>150</v>
      </c>
      <c r="I109" s="187">
        <v>133</v>
      </c>
      <c r="J109" s="189">
        <v>10</v>
      </c>
      <c r="K109" s="186">
        <v>0</v>
      </c>
      <c r="L109" s="139"/>
    </row>
    <row r="110" spans="1:12" hidden="1" x14ac:dyDescent="0.25">
      <c r="A110" s="156">
        <v>45169</v>
      </c>
      <c r="B110" s="175" t="s">
        <v>26</v>
      </c>
      <c r="C110" s="138" t="s">
        <v>4112</v>
      </c>
      <c r="D110" s="139" t="s">
        <v>26</v>
      </c>
      <c r="E110" s="139" t="s">
        <v>33</v>
      </c>
      <c r="F110" s="139" t="s">
        <v>302</v>
      </c>
      <c r="G110" s="187" t="s">
        <v>303</v>
      </c>
      <c r="H110" s="187">
        <v>70</v>
      </c>
      <c r="I110" s="187">
        <v>60</v>
      </c>
      <c r="J110" s="189">
        <v>10</v>
      </c>
      <c r="K110" s="202" t="s">
        <v>26</v>
      </c>
      <c r="L110" s="169"/>
    </row>
    <row r="111" spans="1:12" hidden="1" x14ac:dyDescent="0.25">
      <c r="A111" s="156">
        <v>45170</v>
      </c>
      <c r="B111" s="175" t="s">
        <v>26</v>
      </c>
      <c r="C111" s="138" t="s">
        <v>304</v>
      </c>
      <c r="D111" s="139">
        <v>5527588597</v>
      </c>
      <c r="E111" s="139" t="s">
        <v>305</v>
      </c>
      <c r="F111" s="139" t="s">
        <v>306</v>
      </c>
      <c r="G111" s="187" t="s">
        <v>307</v>
      </c>
      <c r="H111" s="5">
        <v>125</v>
      </c>
      <c r="I111" s="139">
        <v>40</v>
      </c>
      <c r="J111" s="189">
        <v>10</v>
      </c>
      <c r="K111" s="186">
        <v>100</v>
      </c>
      <c r="L111" s="139"/>
    </row>
    <row r="112" spans="1:12" hidden="1" x14ac:dyDescent="0.25">
      <c r="A112" s="156">
        <v>45170</v>
      </c>
      <c r="B112" s="175" t="s">
        <v>26</v>
      </c>
      <c r="C112" s="132" t="s">
        <v>49</v>
      </c>
      <c r="D112" s="133">
        <v>5530181574</v>
      </c>
      <c r="E112" s="133" t="s">
        <v>121</v>
      </c>
      <c r="F112" s="133" t="s">
        <v>122</v>
      </c>
      <c r="G112" s="187" t="s">
        <v>308</v>
      </c>
      <c r="H112" s="5">
        <v>175</v>
      </c>
      <c r="I112" s="139">
        <v>144</v>
      </c>
      <c r="J112" s="189">
        <v>10</v>
      </c>
      <c r="K112" s="186">
        <v>200</v>
      </c>
      <c r="L112" s="139"/>
    </row>
    <row r="113" spans="1:12" hidden="1" x14ac:dyDescent="0.25">
      <c r="A113" s="156">
        <v>45170</v>
      </c>
      <c r="B113" s="175" t="s">
        <v>26</v>
      </c>
      <c r="C113" s="139" t="s">
        <v>309</v>
      </c>
      <c r="D113" s="139">
        <v>5580208418</v>
      </c>
      <c r="E113" s="140" t="s">
        <v>310</v>
      </c>
      <c r="F113" s="140" t="s">
        <v>311</v>
      </c>
      <c r="G113" s="187" t="s">
        <v>312</v>
      </c>
      <c r="H113" s="5">
        <v>200</v>
      </c>
      <c r="I113" s="139">
        <v>197</v>
      </c>
      <c r="J113" s="189">
        <v>10</v>
      </c>
      <c r="K113" s="186">
        <v>200</v>
      </c>
      <c r="L113" s="139"/>
    </row>
    <row r="114" spans="1:12" hidden="1" x14ac:dyDescent="0.25">
      <c r="A114" s="156">
        <v>45170</v>
      </c>
      <c r="B114" s="175" t="s">
        <v>26</v>
      </c>
      <c r="C114" s="70" t="s">
        <v>55</v>
      </c>
      <c r="D114">
        <v>5625982564</v>
      </c>
      <c r="E114" s="139" t="s">
        <v>313</v>
      </c>
      <c r="F114" s="139" t="s">
        <v>56</v>
      </c>
      <c r="G114" s="190" t="s">
        <v>314</v>
      </c>
      <c r="H114" s="5">
        <v>500</v>
      </c>
      <c r="I114" s="139">
        <v>169</v>
      </c>
      <c r="J114" s="189">
        <v>10</v>
      </c>
      <c r="K114" s="186">
        <v>500</v>
      </c>
      <c r="L114" s="139"/>
    </row>
    <row r="115" spans="1:12" hidden="1" x14ac:dyDescent="0.25">
      <c r="A115" s="156">
        <v>45170</v>
      </c>
      <c r="B115" s="175" t="s">
        <v>26</v>
      </c>
      <c r="C115" s="138" t="s">
        <v>315</v>
      </c>
      <c r="D115" s="139">
        <v>5522167230</v>
      </c>
      <c r="E115" s="152" t="s">
        <v>33</v>
      </c>
      <c r="F115" s="152" t="s">
        <v>316</v>
      </c>
      <c r="G115" s="187" t="s">
        <v>317</v>
      </c>
      <c r="H115" s="5">
        <v>115</v>
      </c>
      <c r="I115" s="139">
        <v>98</v>
      </c>
      <c r="J115" s="189">
        <v>10</v>
      </c>
      <c r="K115" s="139" t="s">
        <v>26</v>
      </c>
      <c r="L115" s="139"/>
    </row>
    <row r="116" spans="1:12" hidden="1" x14ac:dyDescent="0.25">
      <c r="A116" s="156">
        <v>45170</v>
      </c>
      <c r="B116" s="175" t="s">
        <v>26</v>
      </c>
      <c r="C116" s="20" t="s">
        <v>223</v>
      </c>
      <c r="D116" s="22">
        <v>5614683694</v>
      </c>
      <c r="E116" s="22" t="s">
        <v>64</v>
      </c>
      <c r="F116" s="133" t="s">
        <v>89</v>
      </c>
      <c r="G116" s="198" t="s">
        <v>318</v>
      </c>
      <c r="H116" s="196">
        <v>201</v>
      </c>
      <c r="I116" s="197">
        <v>191</v>
      </c>
      <c r="J116" s="203">
        <v>10</v>
      </c>
      <c r="K116" s="139">
        <v>500</v>
      </c>
      <c r="L116" s="139"/>
    </row>
    <row r="117" spans="1:12" hidden="1" x14ac:dyDescent="0.25">
      <c r="A117" s="156">
        <v>45170</v>
      </c>
      <c r="B117" s="175" t="s">
        <v>26</v>
      </c>
      <c r="C117" s="70" t="s">
        <v>319</v>
      </c>
      <c r="D117">
        <v>5625982564</v>
      </c>
      <c r="E117" s="139" t="s">
        <v>33</v>
      </c>
      <c r="F117" s="139" t="s">
        <v>56</v>
      </c>
      <c r="G117" s="187" t="s">
        <v>320</v>
      </c>
      <c r="H117" s="18">
        <v>200</v>
      </c>
      <c r="I117" s="187">
        <v>189</v>
      </c>
      <c r="J117" s="186">
        <v>10</v>
      </c>
      <c r="K117" s="139" t="s">
        <v>26</v>
      </c>
      <c r="L117" s="139"/>
    </row>
    <row r="118" spans="1:12" hidden="1" x14ac:dyDescent="0.25">
      <c r="A118" s="156">
        <v>45170</v>
      </c>
      <c r="B118" s="175" t="s">
        <v>26</v>
      </c>
      <c r="C118" s="138" t="s">
        <v>42</v>
      </c>
      <c r="D118" s="139">
        <v>5532536647</v>
      </c>
      <c r="E118" s="139" t="s">
        <v>33</v>
      </c>
      <c r="F118" s="139" t="s">
        <v>321</v>
      </c>
      <c r="G118" s="187" t="s">
        <v>322</v>
      </c>
      <c r="H118" s="18">
        <v>200</v>
      </c>
      <c r="I118" s="139">
        <v>104</v>
      </c>
      <c r="J118" s="186">
        <v>10</v>
      </c>
      <c r="K118" s="139">
        <v>86</v>
      </c>
      <c r="L118" s="139"/>
    </row>
    <row r="119" spans="1:12" hidden="1" x14ac:dyDescent="0.25">
      <c r="A119" s="156">
        <v>45170</v>
      </c>
      <c r="B119" s="175" t="s">
        <v>26</v>
      </c>
      <c r="C119" s="138" t="s">
        <v>323</v>
      </c>
      <c r="D119" s="139">
        <v>5553181275</v>
      </c>
      <c r="E119" s="139" t="s">
        <v>324</v>
      </c>
      <c r="F119" s="139" t="s">
        <v>325</v>
      </c>
      <c r="G119" s="187" t="s">
        <v>326</v>
      </c>
      <c r="H119" s="187">
        <v>210</v>
      </c>
      <c r="I119" s="200">
        <v>75</v>
      </c>
      <c r="J119" s="186">
        <v>10</v>
      </c>
      <c r="K119" s="139">
        <v>200</v>
      </c>
      <c r="L119" s="139"/>
    </row>
    <row r="120" spans="1:12" hidden="1" x14ac:dyDescent="0.25">
      <c r="A120" s="156">
        <v>45170</v>
      </c>
      <c r="B120" s="175" t="s">
        <v>26</v>
      </c>
      <c r="C120" s="139" t="s">
        <v>327</v>
      </c>
      <c r="D120" s="139">
        <v>5625771181</v>
      </c>
      <c r="E120" s="139" t="s">
        <v>121</v>
      </c>
      <c r="F120" s="187" t="s">
        <v>328</v>
      </c>
      <c r="G120" s="187" t="s">
        <v>329</v>
      </c>
      <c r="H120" s="187">
        <v>200</v>
      </c>
      <c r="I120" s="187">
        <v>121</v>
      </c>
      <c r="J120" s="186">
        <v>10</v>
      </c>
      <c r="K120" s="139">
        <v>140</v>
      </c>
      <c r="L120" s="139"/>
    </row>
    <row r="121" spans="1:12" hidden="1" x14ac:dyDescent="0.25">
      <c r="A121" s="156">
        <v>45170</v>
      </c>
      <c r="B121" s="175" t="s">
        <v>26</v>
      </c>
      <c r="C121" s="26" t="s">
        <v>327</v>
      </c>
      <c r="D121" s="26">
        <v>5625771181</v>
      </c>
      <c r="E121" s="27" t="s">
        <v>330</v>
      </c>
      <c r="F121" s="26" t="s">
        <v>331</v>
      </c>
      <c r="G121" s="204" t="s">
        <v>332</v>
      </c>
      <c r="H121" s="187" t="s">
        <v>26</v>
      </c>
      <c r="I121" s="187" t="s">
        <v>26</v>
      </c>
      <c r="J121" s="186">
        <v>10</v>
      </c>
      <c r="K121" s="139" t="s">
        <v>26</v>
      </c>
      <c r="L121" s="139"/>
    </row>
    <row r="122" spans="1:12" hidden="1" x14ac:dyDescent="0.25">
      <c r="A122" s="156">
        <v>45170</v>
      </c>
      <c r="B122" s="175" t="s">
        <v>26</v>
      </c>
      <c r="C122" s="28" t="s">
        <v>333</v>
      </c>
      <c r="D122" s="29">
        <v>5570313539</v>
      </c>
      <c r="E122" s="29" t="s">
        <v>330</v>
      </c>
      <c r="F122" s="11" t="s">
        <v>334</v>
      </c>
      <c r="G122" s="204" t="s">
        <v>335</v>
      </c>
      <c r="H122" s="205" t="s">
        <v>26</v>
      </c>
      <c r="I122" s="205" t="s">
        <v>26</v>
      </c>
      <c r="J122" s="206">
        <v>51</v>
      </c>
      <c r="K122" s="202" t="s">
        <v>26</v>
      </c>
      <c r="L122" s="169"/>
    </row>
    <row r="123" spans="1:12" hidden="1" x14ac:dyDescent="0.25">
      <c r="A123" s="156">
        <v>45170</v>
      </c>
      <c r="B123" s="175" t="s">
        <v>26</v>
      </c>
      <c r="C123" s="138" t="s">
        <v>98</v>
      </c>
      <c r="D123" s="139">
        <v>5621699116</v>
      </c>
      <c r="E123" s="25" t="s">
        <v>336</v>
      </c>
      <c r="F123" s="139" t="s">
        <v>290</v>
      </c>
      <c r="G123" s="176" t="s">
        <v>337</v>
      </c>
      <c r="H123" s="176">
        <v>100</v>
      </c>
      <c r="I123" s="176">
        <v>87</v>
      </c>
      <c r="J123" s="177">
        <v>10</v>
      </c>
      <c r="K123" s="177" t="s">
        <v>26</v>
      </c>
      <c r="L123" s="133"/>
    </row>
    <row r="124" spans="1:12" hidden="1" x14ac:dyDescent="0.25">
      <c r="A124" s="156">
        <v>45170</v>
      </c>
      <c r="B124" s="175" t="s">
        <v>26</v>
      </c>
      <c r="C124" s="20" t="s">
        <v>223</v>
      </c>
      <c r="D124" s="22">
        <v>5614683694</v>
      </c>
      <c r="E124" s="133" t="s">
        <v>338</v>
      </c>
      <c r="F124" s="139" t="s">
        <v>292</v>
      </c>
      <c r="G124" s="176" t="s">
        <v>339</v>
      </c>
      <c r="H124" s="176">
        <v>40</v>
      </c>
      <c r="I124" s="176">
        <v>30</v>
      </c>
      <c r="J124" s="177">
        <v>10</v>
      </c>
      <c r="K124" s="177">
        <v>0</v>
      </c>
      <c r="L124" s="177"/>
    </row>
    <row r="125" spans="1:12" hidden="1" x14ac:dyDescent="0.25">
      <c r="A125" s="156">
        <v>45170</v>
      </c>
      <c r="B125" s="175" t="s">
        <v>26</v>
      </c>
      <c r="C125" s="132" t="s">
        <v>340</v>
      </c>
      <c r="D125" s="133">
        <v>5566712323</v>
      </c>
      <c r="E125" s="133" t="s">
        <v>33</v>
      </c>
      <c r="F125" s="133" t="s">
        <v>341</v>
      </c>
      <c r="G125" s="176" t="s">
        <v>342</v>
      </c>
      <c r="H125" s="176">
        <v>117</v>
      </c>
      <c r="I125" s="176">
        <v>97</v>
      </c>
      <c r="J125" s="177">
        <v>10</v>
      </c>
      <c r="K125" s="177" t="s">
        <v>26</v>
      </c>
      <c r="L125" s="133"/>
    </row>
    <row r="126" spans="1:12" hidden="1" x14ac:dyDescent="0.25">
      <c r="A126" s="156">
        <v>45171</v>
      </c>
      <c r="B126" s="175" t="s">
        <v>26</v>
      </c>
      <c r="C126" s="138" t="s">
        <v>343</v>
      </c>
      <c r="D126" s="139">
        <v>5525594341</v>
      </c>
      <c r="E126" s="139" t="s">
        <v>85</v>
      </c>
      <c r="F126" s="139" t="s">
        <v>344</v>
      </c>
      <c r="G126" s="187" t="s">
        <v>345</v>
      </c>
      <c r="H126" s="5">
        <v>500</v>
      </c>
      <c r="I126" s="139">
        <v>182</v>
      </c>
      <c r="J126" s="189">
        <v>10</v>
      </c>
      <c r="K126" s="186">
        <v>500</v>
      </c>
      <c r="L126" s="139"/>
    </row>
    <row r="127" spans="1:12" hidden="1" x14ac:dyDescent="0.25">
      <c r="A127" s="156">
        <v>45171</v>
      </c>
      <c r="B127" s="175" t="s">
        <v>26</v>
      </c>
      <c r="C127" s="138" t="s">
        <v>346</v>
      </c>
      <c r="D127" s="139">
        <v>5520954168</v>
      </c>
      <c r="E127" s="139" t="s">
        <v>347</v>
      </c>
      <c r="F127" s="140" t="s">
        <v>348</v>
      </c>
      <c r="G127" s="187" t="s">
        <v>349</v>
      </c>
      <c r="H127" s="5">
        <v>89</v>
      </c>
      <c r="I127" s="139">
        <v>79</v>
      </c>
      <c r="J127" s="189">
        <v>10</v>
      </c>
      <c r="K127" s="186">
        <v>500</v>
      </c>
      <c r="L127" s="139"/>
    </row>
    <row r="128" spans="1:12" hidden="1" x14ac:dyDescent="0.25">
      <c r="A128" s="156">
        <v>45171</v>
      </c>
      <c r="B128" s="175" t="s">
        <v>26</v>
      </c>
      <c r="C128" s="132" t="s">
        <v>350</v>
      </c>
      <c r="D128" s="140">
        <v>5562236073</v>
      </c>
      <c r="E128" s="140" t="s">
        <v>351</v>
      </c>
      <c r="F128" t="s">
        <v>4125</v>
      </c>
      <c r="G128" s="187" t="s">
        <v>353</v>
      </c>
      <c r="H128" s="5">
        <v>500</v>
      </c>
      <c r="I128" s="139">
        <v>441</v>
      </c>
      <c r="J128" s="189">
        <v>10</v>
      </c>
      <c r="K128" s="186">
        <v>500</v>
      </c>
      <c r="L128" s="139"/>
    </row>
    <row r="129" spans="1:12" hidden="1" x14ac:dyDescent="0.25">
      <c r="A129" s="156">
        <v>45171</v>
      </c>
      <c r="B129" s="175" t="s">
        <v>26</v>
      </c>
      <c r="C129" s="138" t="s">
        <v>4112</v>
      </c>
      <c r="D129" s="138" t="s">
        <v>26</v>
      </c>
      <c r="E129" s="165" t="s">
        <v>33</v>
      </c>
      <c r="F129" s="139" t="s">
        <v>354</v>
      </c>
      <c r="G129" s="190" t="s">
        <v>355</v>
      </c>
      <c r="H129" s="5" t="s">
        <v>26</v>
      </c>
      <c r="I129" s="139">
        <v>168</v>
      </c>
      <c r="J129" s="189">
        <v>10</v>
      </c>
      <c r="K129" s="186" t="s">
        <v>26</v>
      </c>
      <c r="L129" s="139"/>
    </row>
    <row r="130" spans="1:12" hidden="1" x14ac:dyDescent="0.25">
      <c r="A130" s="156">
        <v>45171</v>
      </c>
      <c r="B130" s="175" t="s">
        <v>26</v>
      </c>
      <c r="C130" s="138" t="s">
        <v>4112</v>
      </c>
      <c r="D130" s="152">
        <v>5613118467</v>
      </c>
      <c r="E130" s="152" t="s">
        <v>33</v>
      </c>
      <c r="F130" s="139" t="s">
        <v>354</v>
      </c>
      <c r="G130" s="187" t="s">
        <v>356</v>
      </c>
      <c r="H130" s="5">
        <v>178</v>
      </c>
      <c r="I130" s="139">
        <v>168</v>
      </c>
      <c r="J130" s="189">
        <v>10</v>
      </c>
      <c r="K130" s="139" t="s">
        <v>26</v>
      </c>
      <c r="L130" s="139"/>
    </row>
    <row r="131" spans="1:12" hidden="1" x14ac:dyDescent="0.25">
      <c r="A131" s="156">
        <v>45171</v>
      </c>
      <c r="B131" s="175" t="s">
        <v>26</v>
      </c>
      <c r="C131" s="132" t="s">
        <v>78</v>
      </c>
      <c r="D131" s="133">
        <v>5510466400</v>
      </c>
      <c r="E131" s="133" t="s">
        <v>33</v>
      </c>
      <c r="F131" s="133" t="s">
        <v>4127</v>
      </c>
      <c r="G131" s="205" t="s">
        <v>358</v>
      </c>
      <c r="H131" s="207">
        <v>188</v>
      </c>
      <c r="I131" s="187">
        <v>178</v>
      </c>
      <c r="J131" s="189">
        <v>10</v>
      </c>
      <c r="K131" s="139" t="s">
        <v>26</v>
      </c>
      <c r="L131" s="139"/>
    </row>
    <row r="132" spans="1:12" hidden="1" x14ac:dyDescent="0.25">
      <c r="A132" s="156">
        <v>45171</v>
      </c>
      <c r="B132" s="175" t="s">
        <v>26</v>
      </c>
      <c r="C132" s="138" t="s">
        <v>4112</v>
      </c>
      <c r="D132" s="152">
        <v>5613118467</v>
      </c>
      <c r="E132" s="133" t="s">
        <v>359</v>
      </c>
      <c r="F132" s="139" t="s">
        <v>354</v>
      </c>
      <c r="G132" s="201" t="s">
        <v>360</v>
      </c>
      <c r="H132" s="123">
        <v>136</v>
      </c>
      <c r="I132" s="205">
        <f>3*42</f>
        <v>126</v>
      </c>
      <c r="J132" s="189">
        <v>10</v>
      </c>
      <c r="K132" s="139" t="s">
        <v>26</v>
      </c>
      <c r="L132" s="139"/>
    </row>
    <row r="133" spans="1:12" hidden="1" x14ac:dyDescent="0.25">
      <c r="A133" s="156">
        <v>45171</v>
      </c>
      <c r="B133" s="175" t="s">
        <v>26</v>
      </c>
      <c r="C133" s="70" t="s">
        <v>265</v>
      </c>
      <c r="D133">
        <v>5549468857</v>
      </c>
      <c r="E133" t="s">
        <v>33</v>
      </c>
      <c r="F133" t="s">
        <v>361</v>
      </c>
      <c r="G133" s="201" t="s">
        <v>362</v>
      </c>
      <c r="H133" s="123">
        <v>159</v>
      </c>
      <c r="I133">
        <v>149</v>
      </c>
      <c r="J133" s="189">
        <v>10</v>
      </c>
      <c r="K133" s="139" t="s">
        <v>26</v>
      </c>
      <c r="L133" s="139"/>
    </row>
    <row r="134" spans="1:12" hidden="1" x14ac:dyDescent="0.25">
      <c r="A134" s="156">
        <v>45171</v>
      </c>
      <c r="B134" s="175" t="s">
        <v>26</v>
      </c>
      <c r="C134" s="132" t="s">
        <v>346</v>
      </c>
      <c r="D134" s="133">
        <v>5520954168</v>
      </c>
      <c r="E134" s="133" t="s">
        <v>33</v>
      </c>
      <c r="F134" s="133" t="s">
        <v>363</v>
      </c>
      <c r="G134" s="201" t="s">
        <v>364</v>
      </c>
      <c r="H134" s="176">
        <v>165</v>
      </c>
      <c r="I134" s="192">
        <v>143</v>
      </c>
      <c r="J134" s="189">
        <v>10</v>
      </c>
      <c r="K134" s="139" t="s">
        <v>26</v>
      </c>
      <c r="L134" s="139"/>
    </row>
    <row r="135" spans="1:12" hidden="1" x14ac:dyDescent="0.25">
      <c r="A135" s="156">
        <v>45171</v>
      </c>
      <c r="B135" s="175" t="s">
        <v>26</v>
      </c>
      <c r="C135" s="138" t="s">
        <v>4112</v>
      </c>
      <c r="D135" s="133">
        <v>5559971116</v>
      </c>
      <c r="E135" s="133" t="s">
        <v>33</v>
      </c>
      <c r="F135" s="176" t="s">
        <v>302</v>
      </c>
      <c r="G135" s="201" t="s">
        <v>365</v>
      </c>
      <c r="H135" s="176">
        <v>190</v>
      </c>
      <c r="I135" s="176">
        <v>168</v>
      </c>
      <c r="J135" s="189">
        <v>10</v>
      </c>
      <c r="K135" s="139">
        <v>0</v>
      </c>
      <c r="L135" s="139"/>
    </row>
    <row r="136" spans="1:12" hidden="1" x14ac:dyDescent="0.25">
      <c r="A136" s="156">
        <v>45171</v>
      </c>
      <c r="B136" s="175" t="s">
        <v>26</v>
      </c>
      <c r="C136" s="132" t="s">
        <v>2598</v>
      </c>
      <c r="D136" s="133">
        <v>5624838493</v>
      </c>
      <c r="E136" s="132" t="s">
        <v>366</v>
      </c>
      <c r="F136" s="271" t="s">
        <v>4122</v>
      </c>
      <c r="G136" s="176" t="s">
        <v>368</v>
      </c>
      <c r="H136" s="176">
        <v>126</v>
      </c>
      <c r="I136" s="176">
        <v>116</v>
      </c>
      <c r="J136" s="189">
        <v>10</v>
      </c>
      <c r="K136" s="139" t="s">
        <v>26</v>
      </c>
      <c r="L136" s="139"/>
    </row>
    <row r="137" spans="1:12" hidden="1" x14ac:dyDescent="0.25">
      <c r="A137" s="156">
        <v>45171</v>
      </c>
      <c r="B137" s="175" t="s">
        <v>26</v>
      </c>
      <c r="C137" s="132" t="s">
        <v>369</v>
      </c>
      <c r="D137" s="133">
        <v>5617054776</v>
      </c>
      <c r="E137" s="132" t="s">
        <v>33</v>
      </c>
      <c r="F137" t="s">
        <v>370</v>
      </c>
      <c r="G137" s="176" t="s">
        <v>371</v>
      </c>
      <c r="H137" s="176">
        <v>129</v>
      </c>
      <c r="I137" s="176">
        <v>119</v>
      </c>
      <c r="J137" s="189">
        <v>10</v>
      </c>
      <c r="K137" s="202" t="s">
        <v>26</v>
      </c>
      <c r="L137" s="169"/>
    </row>
    <row r="138" spans="1:12" hidden="1" x14ac:dyDescent="0.25">
      <c r="A138" s="156">
        <v>45171</v>
      </c>
      <c r="B138" s="175" t="s">
        <v>26</v>
      </c>
      <c r="C138" s="132" t="s">
        <v>172</v>
      </c>
      <c r="D138" s="133">
        <v>5579996920</v>
      </c>
      <c r="E138" s="133" t="s">
        <v>372</v>
      </c>
      <c r="F138" s="133" t="s">
        <v>174</v>
      </c>
      <c r="G138" s="176" t="s">
        <v>373</v>
      </c>
      <c r="H138" s="176">
        <v>525</v>
      </c>
      <c r="I138" s="176">
        <v>432</v>
      </c>
      <c r="J138" s="177">
        <v>20</v>
      </c>
      <c r="K138" s="177">
        <v>450</v>
      </c>
      <c r="L138" s="133"/>
    </row>
    <row r="139" spans="1:12" hidden="1" x14ac:dyDescent="0.25">
      <c r="A139" s="156">
        <v>45171</v>
      </c>
      <c r="B139" s="175" t="s">
        <v>26</v>
      </c>
      <c r="C139" s="132" t="s">
        <v>200</v>
      </c>
      <c r="D139" s="133">
        <v>5514732212</v>
      </c>
      <c r="E139" s="133" t="s">
        <v>17</v>
      </c>
      <c r="F139" s="133" t="s">
        <v>374</v>
      </c>
      <c r="G139" s="176" t="s">
        <v>375</v>
      </c>
      <c r="H139" s="176">
        <v>108</v>
      </c>
      <c r="I139" s="176">
        <v>98</v>
      </c>
      <c r="J139" s="177">
        <v>10</v>
      </c>
      <c r="K139" s="177" t="s">
        <v>26</v>
      </c>
      <c r="L139" s="177"/>
    </row>
    <row r="140" spans="1:12" hidden="1" x14ac:dyDescent="0.25">
      <c r="A140" s="156">
        <v>45171</v>
      </c>
      <c r="B140" s="175" t="s">
        <v>26</v>
      </c>
      <c r="C140" s="132" t="s">
        <v>49</v>
      </c>
      <c r="D140" s="133">
        <v>5530181574</v>
      </c>
      <c r="E140" s="133" t="s">
        <v>376</v>
      </c>
      <c r="F140" s="133" t="s">
        <v>377</v>
      </c>
      <c r="G140" s="176" t="s">
        <v>378</v>
      </c>
      <c r="H140" s="176" t="s">
        <v>26</v>
      </c>
      <c r="I140" s="176">
        <v>309</v>
      </c>
      <c r="J140" s="177">
        <v>10</v>
      </c>
      <c r="K140" s="177">
        <v>300</v>
      </c>
      <c r="L140" s="177"/>
    </row>
    <row r="141" spans="1:12" hidden="1" x14ac:dyDescent="0.25">
      <c r="A141" s="156">
        <v>45171</v>
      </c>
      <c r="B141" s="175" t="s">
        <v>26</v>
      </c>
      <c r="C141" s="132" t="s">
        <v>223</v>
      </c>
      <c r="D141" s="133">
        <v>5614683694</v>
      </c>
      <c r="E141" s="133" t="s">
        <v>17</v>
      </c>
      <c r="F141" s="133" t="s">
        <v>89</v>
      </c>
      <c r="G141" s="176" t="s">
        <v>379</v>
      </c>
      <c r="H141" s="208">
        <v>500</v>
      </c>
      <c r="I141" s="209">
        <v>234</v>
      </c>
      <c r="J141" s="177">
        <v>10</v>
      </c>
      <c r="K141" s="177">
        <v>500</v>
      </c>
      <c r="L141" s="177"/>
    </row>
    <row r="142" spans="1:12" hidden="1" x14ac:dyDescent="0.25">
      <c r="A142" s="156">
        <v>45171</v>
      </c>
      <c r="B142" s="175" t="s">
        <v>26</v>
      </c>
      <c r="C142" s="132" t="s">
        <v>160</v>
      </c>
      <c r="D142" s="133">
        <v>5543821818</v>
      </c>
      <c r="E142" s="133" t="s">
        <v>380</v>
      </c>
      <c r="F142" s="133" t="s">
        <v>381</v>
      </c>
      <c r="G142" s="176" t="s">
        <v>382</v>
      </c>
      <c r="H142" s="208">
        <v>236</v>
      </c>
      <c r="I142" s="209">
        <v>216</v>
      </c>
      <c r="J142" s="177">
        <v>10</v>
      </c>
      <c r="K142" s="177" t="s">
        <v>26</v>
      </c>
      <c r="L142" s="177"/>
    </row>
    <row r="143" spans="1:12" hidden="1" x14ac:dyDescent="0.25">
      <c r="A143" s="156">
        <v>45171</v>
      </c>
      <c r="B143" s="175" t="s">
        <v>26</v>
      </c>
      <c r="C143" s="132" t="s">
        <v>383</v>
      </c>
      <c r="D143" s="133" t="s">
        <v>26</v>
      </c>
      <c r="E143" s="133" t="s">
        <v>33</v>
      </c>
      <c r="F143" s="139" t="s">
        <v>354</v>
      </c>
      <c r="G143" s="176" t="s">
        <v>384</v>
      </c>
      <c r="H143" s="208" t="s">
        <v>26</v>
      </c>
      <c r="I143" s="209">
        <v>96</v>
      </c>
      <c r="J143" s="177">
        <v>10</v>
      </c>
      <c r="K143" s="177" t="s">
        <v>26</v>
      </c>
      <c r="L143" s="177"/>
    </row>
    <row r="144" spans="1:12" hidden="1" x14ac:dyDescent="0.25">
      <c r="A144" s="156">
        <v>45171</v>
      </c>
      <c r="B144" s="175" t="s">
        <v>26</v>
      </c>
      <c r="C144" s="132" t="s">
        <v>383</v>
      </c>
      <c r="D144" s="133" t="s">
        <v>26</v>
      </c>
      <c r="E144" s="133" t="s">
        <v>33</v>
      </c>
      <c r="F144" s="139" t="s">
        <v>354</v>
      </c>
      <c r="G144" s="176" t="s">
        <v>385</v>
      </c>
      <c r="H144" s="208" t="s">
        <v>26</v>
      </c>
      <c r="I144" s="209">
        <v>84</v>
      </c>
      <c r="J144" s="177">
        <v>10</v>
      </c>
      <c r="K144" s="177" t="s">
        <v>26</v>
      </c>
      <c r="L144" s="177"/>
    </row>
    <row r="145" spans="1:12" hidden="1" x14ac:dyDescent="0.25">
      <c r="A145" s="156">
        <v>45171</v>
      </c>
      <c r="B145" s="175" t="s">
        <v>26</v>
      </c>
      <c r="C145" s="132" t="s">
        <v>386</v>
      </c>
      <c r="D145" s="133" t="s">
        <v>26</v>
      </c>
      <c r="E145" s="133" t="s">
        <v>26</v>
      </c>
      <c r="F145" s="133">
        <v>2</v>
      </c>
      <c r="G145" s="176" t="s">
        <v>387</v>
      </c>
      <c r="H145" s="208">
        <v>200</v>
      </c>
      <c r="I145" s="209">
        <v>116</v>
      </c>
      <c r="J145" s="177">
        <v>10</v>
      </c>
      <c r="K145" s="177">
        <v>140</v>
      </c>
      <c r="L145" s="133"/>
    </row>
    <row r="146" spans="1:12" hidden="1" x14ac:dyDescent="0.25">
      <c r="A146" s="156">
        <v>45173</v>
      </c>
      <c r="B146" s="175" t="s">
        <v>26</v>
      </c>
      <c r="C146" s="132" t="s">
        <v>350</v>
      </c>
      <c r="D146" s="140">
        <v>5562236073</v>
      </c>
      <c r="E146" s="139" t="s">
        <v>388</v>
      </c>
      <c r="F146" s="271" t="s">
        <v>4125</v>
      </c>
      <c r="G146" s="187" t="s">
        <v>390</v>
      </c>
      <c r="H146" s="5">
        <v>55</v>
      </c>
      <c r="I146" s="139">
        <v>45</v>
      </c>
      <c r="J146" s="189">
        <v>10</v>
      </c>
      <c r="K146" s="187">
        <v>45</v>
      </c>
      <c r="L146" s="139"/>
    </row>
    <row r="147" spans="1:12" hidden="1" x14ac:dyDescent="0.25">
      <c r="A147" s="156">
        <v>45173</v>
      </c>
      <c r="B147" s="175" t="s">
        <v>26</v>
      </c>
      <c r="C147" s="132" t="s">
        <v>350</v>
      </c>
      <c r="D147" s="140">
        <v>5562236073</v>
      </c>
      <c r="E147" s="139" t="s">
        <v>17</v>
      </c>
      <c r="F147" s="271" t="s">
        <v>4125</v>
      </c>
      <c r="G147" s="187" t="s">
        <v>391</v>
      </c>
      <c r="H147" s="5">
        <v>210</v>
      </c>
      <c r="I147" s="139">
        <v>199</v>
      </c>
      <c r="J147" s="189">
        <v>10</v>
      </c>
      <c r="K147" s="187">
        <v>0</v>
      </c>
      <c r="L147" s="139"/>
    </row>
    <row r="148" spans="1:12" hidden="1" x14ac:dyDescent="0.25">
      <c r="A148" s="156">
        <v>45173</v>
      </c>
      <c r="B148" s="175" t="s">
        <v>26</v>
      </c>
      <c r="C148" s="139" t="s">
        <v>392</v>
      </c>
      <c r="D148" s="139">
        <v>5615417890</v>
      </c>
      <c r="E148" s="140" t="s">
        <v>85</v>
      </c>
      <c r="F148" s="140" t="s">
        <v>393</v>
      </c>
      <c r="G148" s="187" t="s">
        <v>394</v>
      </c>
      <c r="H148" s="5">
        <v>80</v>
      </c>
      <c r="I148" s="139">
        <v>66</v>
      </c>
      <c r="J148" s="189">
        <v>10</v>
      </c>
      <c r="K148" s="187" t="s">
        <v>26</v>
      </c>
      <c r="L148" s="139"/>
    </row>
    <row r="149" spans="1:12" hidden="1" x14ac:dyDescent="0.25">
      <c r="A149" s="156">
        <v>45173</v>
      </c>
      <c r="B149" s="175" t="s">
        <v>26</v>
      </c>
      <c r="C149" s="70" t="s">
        <v>304</v>
      </c>
      <c r="D149">
        <v>5554180418</v>
      </c>
      <c r="E149" s="139" t="s">
        <v>395</v>
      </c>
      <c r="F149" s="139" t="s">
        <v>396</v>
      </c>
      <c r="G149" s="190" t="s">
        <v>397</v>
      </c>
      <c r="H149" s="5">
        <v>201</v>
      </c>
      <c r="I149" s="139">
        <v>191</v>
      </c>
      <c r="J149" s="189">
        <v>10</v>
      </c>
      <c r="K149" s="187" t="s">
        <v>26</v>
      </c>
      <c r="L149" s="139"/>
    </row>
    <row r="150" spans="1:12" hidden="1" x14ac:dyDescent="0.25">
      <c r="A150" s="156">
        <v>45173</v>
      </c>
      <c r="B150" s="175" t="s">
        <v>26</v>
      </c>
      <c r="C150" s="138" t="s">
        <v>240</v>
      </c>
      <c r="D150" s="139">
        <v>5554180418</v>
      </c>
      <c r="E150" s="152" t="s">
        <v>333</v>
      </c>
      <c r="F150" s="152" t="s">
        <v>398</v>
      </c>
      <c r="G150" s="187" t="s">
        <v>399</v>
      </c>
      <c r="H150" s="5">
        <v>110</v>
      </c>
      <c r="I150" s="139">
        <v>68</v>
      </c>
      <c r="J150" s="189">
        <v>10</v>
      </c>
      <c r="K150" s="187" t="s">
        <v>26</v>
      </c>
      <c r="L150" s="139"/>
    </row>
    <row r="151" spans="1:12" hidden="1" x14ac:dyDescent="0.25">
      <c r="A151" s="156">
        <v>45173</v>
      </c>
      <c r="B151" s="175" t="s">
        <v>26</v>
      </c>
      <c r="C151" s="132" t="s">
        <v>223</v>
      </c>
      <c r="D151" s="133">
        <v>5614683694</v>
      </c>
      <c r="E151" s="133" t="s">
        <v>114</v>
      </c>
      <c r="F151" s="133" t="s">
        <v>400</v>
      </c>
      <c r="G151" s="205" t="s">
        <v>401</v>
      </c>
      <c r="H151" s="207">
        <v>100</v>
      </c>
      <c r="I151" s="187">
        <v>51</v>
      </c>
      <c r="J151" s="189">
        <v>10</v>
      </c>
      <c r="K151" s="187" t="s">
        <v>26</v>
      </c>
      <c r="L151" s="139"/>
    </row>
    <row r="152" spans="1:12" hidden="1" x14ac:dyDescent="0.25">
      <c r="A152" s="156">
        <v>45173</v>
      </c>
      <c r="B152" s="175" t="s">
        <v>26</v>
      </c>
      <c r="C152" s="132" t="s">
        <v>4121</v>
      </c>
      <c r="D152" s="135">
        <v>5610020620</v>
      </c>
      <c r="E152" s="133" t="s">
        <v>333</v>
      </c>
      <c r="F152" s="133" t="s">
        <v>4120</v>
      </c>
      <c r="G152" s="201" t="s">
        <v>404</v>
      </c>
      <c r="H152" s="123">
        <v>40</v>
      </c>
      <c r="I152" s="205">
        <v>29</v>
      </c>
      <c r="J152" s="189">
        <v>10</v>
      </c>
      <c r="K152" s="187" t="s">
        <v>26</v>
      </c>
      <c r="L152" s="139"/>
    </row>
    <row r="153" spans="1:12" x14ac:dyDescent="0.25">
      <c r="A153" s="156">
        <v>45173</v>
      </c>
      <c r="B153" s="175" t="s">
        <v>26</v>
      </c>
      <c r="C153" s="70" t="s">
        <v>49</v>
      </c>
      <c r="D153">
        <v>5567925871</v>
      </c>
      <c r="E153" t="s">
        <v>405</v>
      </c>
      <c r="F153" t="s">
        <v>406</v>
      </c>
      <c r="G153" s="201" t="s">
        <v>407</v>
      </c>
      <c r="H153" s="123">
        <v>130</v>
      </c>
      <c r="I153">
        <v>118</v>
      </c>
      <c r="J153" s="189">
        <v>10</v>
      </c>
      <c r="K153" s="187" t="s">
        <v>26</v>
      </c>
      <c r="L153" s="139"/>
    </row>
    <row r="154" spans="1:12" hidden="1" x14ac:dyDescent="0.25">
      <c r="A154" s="156">
        <v>45173</v>
      </c>
      <c r="B154" s="175" t="s">
        <v>26</v>
      </c>
      <c r="C154" s="132" t="s">
        <v>2598</v>
      </c>
      <c r="D154" s="133">
        <v>5624838493</v>
      </c>
      <c r="E154" s="133" t="s">
        <v>17</v>
      </c>
      <c r="F154" s="271" t="s">
        <v>4122</v>
      </c>
      <c r="G154" s="201" t="s">
        <v>409</v>
      </c>
      <c r="H154" s="176">
        <v>89</v>
      </c>
      <c r="I154" s="192">
        <v>79</v>
      </c>
      <c r="J154" s="189">
        <v>10</v>
      </c>
      <c r="K154" s="187" t="s">
        <v>26</v>
      </c>
      <c r="L154" s="139"/>
    </row>
    <row r="155" spans="1:12" hidden="1" x14ac:dyDescent="0.25">
      <c r="A155" s="156">
        <v>45173</v>
      </c>
      <c r="B155" s="175" t="s">
        <v>26</v>
      </c>
      <c r="C155" s="133" t="s">
        <v>410</v>
      </c>
      <c r="D155" s="133">
        <v>5560555623</v>
      </c>
      <c r="E155" s="133" t="s">
        <v>333</v>
      </c>
      <c r="F155" s="176" t="s">
        <v>411</v>
      </c>
      <c r="G155" s="201" t="s">
        <v>412</v>
      </c>
      <c r="H155" s="176">
        <v>200</v>
      </c>
      <c r="I155" s="176">
        <v>90</v>
      </c>
      <c r="J155" s="189">
        <v>10</v>
      </c>
      <c r="K155" s="187">
        <v>200</v>
      </c>
      <c r="L155" s="139"/>
    </row>
    <row r="156" spans="1:12" hidden="1" x14ac:dyDescent="0.25">
      <c r="A156" s="156">
        <v>45173</v>
      </c>
      <c r="B156" s="175" t="s">
        <v>26</v>
      </c>
      <c r="C156" s="138" t="s">
        <v>240</v>
      </c>
      <c r="D156" s="139">
        <v>5554180418</v>
      </c>
      <c r="E156" s="152" t="s">
        <v>17</v>
      </c>
      <c r="F156" s="152" t="s">
        <v>398</v>
      </c>
      <c r="G156" s="176" t="s">
        <v>413</v>
      </c>
      <c r="H156" s="176">
        <v>189</v>
      </c>
      <c r="I156" s="176">
        <v>163</v>
      </c>
      <c r="J156" s="189">
        <v>10</v>
      </c>
      <c r="K156" s="187">
        <v>170</v>
      </c>
      <c r="L156" s="139"/>
    </row>
    <row r="157" spans="1:12" x14ac:dyDescent="0.25">
      <c r="A157" s="156">
        <v>45173</v>
      </c>
      <c r="B157" s="175" t="s">
        <v>26</v>
      </c>
      <c r="C157" s="132" t="s">
        <v>414</v>
      </c>
      <c r="D157" s="133">
        <v>5542446107</v>
      </c>
      <c r="E157" s="133" t="s">
        <v>17</v>
      </c>
      <c r="F157" t="s">
        <v>415</v>
      </c>
      <c r="G157" s="176" t="s">
        <v>416</v>
      </c>
      <c r="H157" s="176">
        <v>153</v>
      </c>
      <c r="I157" s="176">
        <v>143</v>
      </c>
      <c r="J157" s="189">
        <v>10</v>
      </c>
      <c r="K157" s="205" t="s">
        <v>26</v>
      </c>
      <c r="L157" s="169"/>
    </row>
    <row r="158" spans="1:12" hidden="1" x14ac:dyDescent="0.25">
      <c r="A158" s="156">
        <v>45173</v>
      </c>
      <c r="B158" s="175" t="s">
        <v>26</v>
      </c>
      <c r="C158" s="132" t="s">
        <v>417</v>
      </c>
      <c r="D158" s="133">
        <v>5513650898</v>
      </c>
      <c r="E158" s="133" t="s">
        <v>17</v>
      </c>
      <c r="F158" s="136" t="s">
        <v>4120</v>
      </c>
      <c r="G158" s="176" t="s">
        <v>419</v>
      </c>
      <c r="H158" s="176">
        <v>83</v>
      </c>
      <c r="I158" s="201">
        <v>78</v>
      </c>
      <c r="J158" s="177">
        <v>10</v>
      </c>
      <c r="K158" s="176" t="s">
        <v>26</v>
      </c>
      <c r="L158" s="133"/>
    </row>
    <row r="159" spans="1:12" hidden="1" x14ac:dyDescent="0.25">
      <c r="A159" s="156">
        <v>45174</v>
      </c>
      <c r="B159" s="175" t="s">
        <v>26</v>
      </c>
      <c r="C159" s="138" t="s">
        <v>420</v>
      </c>
      <c r="D159" s="139">
        <v>5625771181</v>
      </c>
      <c r="E159" s="139" t="s">
        <v>421</v>
      </c>
      <c r="F159" s="139" t="s">
        <v>422</v>
      </c>
      <c r="G159" s="187" t="s">
        <v>423</v>
      </c>
      <c r="H159" s="5">
        <v>100</v>
      </c>
      <c r="I159" s="187">
        <v>80</v>
      </c>
      <c r="J159" s="189">
        <v>10</v>
      </c>
      <c r="K159" s="187">
        <v>10</v>
      </c>
      <c r="L159" s="139"/>
    </row>
    <row r="160" spans="1:12" hidden="1" x14ac:dyDescent="0.25">
      <c r="A160" s="156">
        <v>45174</v>
      </c>
      <c r="B160" s="175" t="s">
        <v>26</v>
      </c>
      <c r="C160" s="138" t="s">
        <v>61</v>
      </c>
      <c r="D160" s="139">
        <v>5586180942</v>
      </c>
      <c r="E160" s="139" t="s">
        <v>424</v>
      </c>
      <c r="F160" s="139" t="s">
        <v>425</v>
      </c>
      <c r="G160" s="187" t="s">
        <v>426</v>
      </c>
      <c r="H160" s="5">
        <v>200</v>
      </c>
      <c r="I160" s="187">
        <v>140</v>
      </c>
      <c r="J160" s="189">
        <v>10</v>
      </c>
      <c r="K160" s="187">
        <v>200</v>
      </c>
      <c r="L160" s="139"/>
    </row>
    <row r="161" spans="1:12" hidden="1" x14ac:dyDescent="0.25">
      <c r="A161" s="156">
        <v>45174</v>
      </c>
      <c r="B161" s="175" t="s">
        <v>26</v>
      </c>
      <c r="C161" s="139" t="s">
        <v>427</v>
      </c>
      <c r="D161" s="139" t="s">
        <v>26</v>
      </c>
      <c r="E161" s="140" t="s">
        <v>428</v>
      </c>
      <c r="F161" s="140" t="s">
        <v>429</v>
      </c>
      <c r="G161" s="187" t="s">
        <v>430</v>
      </c>
      <c r="H161" s="5">
        <v>116</v>
      </c>
      <c r="I161" s="187">
        <v>44</v>
      </c>
      <c r="J161" s="189">
        <v>10</v>
      </c>
      <c r="K161" s="187">
        <v>46</v>
      </c>
      <c r="L161" s="139"/>
    </row>
    <row r="162" spans="1:12" x14ac:dyDescent="0.25">
      <c r="A162" s="156">
        <v>45174</v>
      </c>
      <c r="B162" s="175" t="s">
        <v>26</v>
      </c>
      <c r="C162" s="70" t="s">
        <v>251</v>
      </c>
      <c r="D162">
        <v>5564963478</v>
      </c>
      <c r="E162" s="139" t="s">
        <v>313</v>
      </c>
      <c r="F162" s="139" t="s">
        <v>431</v>
      </c>
      <c r="G162" s="190" t="s">
        <v>432</v>
      </c>
      <c r="H162" s="5">
        <v>500</v>
      </c>
      <c r="I162" s="187" t="s">
        <v>26</v>
      </c>
      <c r="J162" s="189">
        <v>10</v>
      </c>
      <c r="K162" s="187">
        <v>500</v>
      </c>
      <c r="L162" s="139"/>
    </row>
    <row r="163" spans="1:12" hidden="1" x14ac:dyDescent="0.25">
      <c r="A163" s="156">
        <v>45174</v>
      </c>
      <c r="B163" s="175" t="s">
        <v>26</v>
      </c>
      <c r="C163" s="138" t="s">
        <v>369</v>
      </c>
      <c r="D163" s="139">
        <v>5617054776</v>
      </c>
      <c r="E163" s="152" t="s">
        <v>310</v>
      </c>
      <c r="F163" s="152" t="s">
        <v>433</v>
      </c>
      <c r="G163" s="187" t="s">
        <v>434</v>
      </c>
      <c r="H163" s="5">
        <v>90</v>
      </c>
      <c r="I163" s="187">
        <v>80</v>
      </c>
      <c r="J163" s="189">
        <v>10</v>
      </c>
      <c r="K163" s="187">
        <v>200</v>
      </c>
      <c r="L163" s="139"/>
    </row>
    <row r="164" spans="1:12" hidden="1" x14ac:dyDescent="0.25">
      <c r="A164" s="156">
        <v>45174</v>
      </c>
      <c r="B164" s="175" t="s">
        <v>26</v>
      </c>
      <c r="C164" s="132" t="s">
        <v>27</v>
      </c>
      <c r="D164" s="133">
        <v>5624838493</v>
      </c>
      <c r="E164" s="133" t="s">
        <v>435</v>
      </c>
      <c r="F164" s="133" t="s">
        <v>436</v>
      </c>
      <c r="G164" s="205" t="s">
        <v>437</v>
      </c>
      <c r="H164" s="207">
        <v>100</v>
      </c>
      <c r="I164" s="187">
        <v>90</v>
      </c>
      <c r="J164" s="189">
        <v>10</v>
      </c>
      <c r="K164" s="187" t="s">
        <v>26</v>
      </c>
      <c r="L164" s="139"/>
    </row>
    <row r="165" spans="1:12" hidden="1" x14ac:dyDescent="0.25">
      <c r="A165" s="156">
        <v>45174</v>
      </c>
      <c r="B165" s="175" t="s">
        <v>26</v>
      </c>
      <c r="C165" s="132" t="s">
        <v>333</v>
      </c>
      <c r="D165" s="133">
        <v>5560555623</v>
      </c>
      <c r="E165" s="133" t="s">
        <v>438</v>
      </c>
      <c r="F165" s="133" t="s">
        <v>439</v>
      </c>
      <c r="G165" s="201" t="s">
        <v>440</v>
      </c>
      <c r="H165" s="123">
        <v>130</v>
      </c>
      <c r="I165" s="205">
        <v>120</v>
      </c>
      <c r="J165" s="189">
        <v>10</v>
      </c>
      <c r="K165" s="187" t="s">
        <v>26</v>
      </c>
      <c r="L165" s="139"/>
    </row>
    <row r="166" spans="1:12" hidden="1" x14ac:dyDescent="0.25">
      <c r="A166" s="156">
        <v>45174</v>
      </c>
      <c r="B166" s="175" t="s">
        <v>26</v>
      </c>
      <c r="C166" s="70" t="s">
        <v>441</v>
      </c>
      <c r="D166">
        <v>5629985003</v>
      </c>
      <c r="E166" t="s">
        <v>442</v>
      </c>
      <c r="F166" t="s">
        <v>443</v>
      </c>
      <c r="G166" s="201" t="s">
        <v>444</v>
      </c>
      <c r="H166" s="123">
        <v>32</v>
      </c>
      <c r="I166" s="201">
        <v>22</v>
      </c>
      <c r="J166" s="189">
        <v>10</v>
      </c>
      <c r="K166" s="187" t="s">
        <v>26</v>
      </c>
      <c r="L166" s="139"/>
    </row>
    <row r="167" spans="1:12" hidden="1" x14ac:dyDescent="0.25">
      <c r="A167" s="156">
        <v>45174</v>
      </c>
      <c r="B167" s="175" t="s">
        <v>26</v>
      </c>
      <c r="C167" s="132" t="s">
        <v>445</v>
      </c>
      <c r="D167" s="133">
        <v>5529214461</v>
      </c>
      <c r="E167" s="133" t="s">
        <v>17</v>
      </c>
      <c r="F167" s="133" t="s">
        <v>446</v>
      </c>
      <c r="G167" s="201" t="s">
        <v>447</v>
      </c>
      <c r="H167" s="176">
        <v>133</v>
      </c>
      <c r="I167" s="183">
        <v>123</v>
      </c>
      <c r="J167" s="189">
        <v>10</v>
      </c>
      <c r="K167" s="187" t="s">
        <v>26</v>
      </c>
      <c r="L167" s="139"/>
    </row>
    <row r="168" spans="1:12" hidden="1" x14ac:dyDescent="0.25">
      <c r="A168" s="156">
        <v>45174</v>
      </c>
      <c r="B168" s="175" t="s">
        <v>26</v>
      </c>
      <c r="C168" s="133" t="s">
        <v>448</v>
      </c>
      <c r="D168" s="133">
        <v>5522701712</v>
      </c>
      <c r="E168" s="133" t="s">
        <v>17</v>
      </c>
      <c r="F168" s="176" t="s">
        <v>449</v>
      </c>
      <c r="G168" s="201" t="s">
        <v>450</v>
      </c>
      <c r="H168" s="176">
        <v>54</v>
      </c>
      <c r="I168" s="176">
        <v>44</v>
      </c>
      <c r="J168" s="189">
        <v>10</v>
      </c>
      <c r="K168" s="187" t="s">
        <v>26</v>
      </c>
      <c r="L168" s="139"/>
    </row>
    <row r="169" spans="1:12" hidden="1" x14ac:dyDescent="0.25">
      <c r="A169" s="156">
        <v>45174</v>
      </c>
      <c r="B169" s="175" t="s">
        <v>26</v>
      </c>
      <c r="C169" s="132" t="s">
        <v>441</v>
      </c>
      <c r="D169">
        <v>5629985003</v>
      </c>
      <c r="E169" s="132" t="s">
        <v>17</v>
      </c>
      <c r="F169" s="133" t="s">
        <v>451</v>
      </c>
      <c r="G169" s="176" t="s">
        <v>452</v>
      </c>
      <c r="H169" s="176">
        <v>131</v>
      </c>
      <c r="I169" s="176">
        <v>121</v>
      </c>
      <c r="J169" s="189">
        <v>10</v>
      </c>
      <c r="K169" s="187" t="s">
        <v>26</v>
      </c>
      <c r="L169" s="139"/>
    </row>
    <row r="170" spans="1:12" hidden="1" x14ac:dyDescent="0.25">
      <c r="A170" s="156">
        <v>45174</v>
      </c>
      <c r="B170" s="175" t="s">
        <v>26</v>
      </c>
      <c r="C170" s="132" t="s">
        <v>453</v>
      </c>
      <c r="D170" s="133">
        <v>5515121583</v>
      </c>
      <c r="E170" s="133" t="s">
        <v>454</v>
      </c>
      <c r="F170" s="133" t="s">
        <v>451</v>
      </c>
      <c r="G170" s="176" t="s">
        <v>455</v>
      </c>
      <c r="H170" s="176">
        <v>186</v>
      </c>
      <c r="I170" s="176">
        <v>176</v>
      </c>
      <c r="J170" s="189">
        <v>10</v>
      </c>
      <c r="K170" s="205" t="s">
        <v>26</v>
      </c>
      <c r="L170" s="169"/>
    </row>
    <row r="171" spans="1:12" hidden="1" x14ac:dyDescent="0.25">
      <c r="A171" s="156">
        <v>45174</v>
      </c>
      <c r="B171" s="175" t="s">
        <v>26</v>
      </c>
      <c r="C171" s="134" t="s">
        <v>4113</v>
      </c>
      <c r="D171" s="133">
        <v>1234567891</v>
      </c>
      <c r="E171" s="133" t="s">
        <v>33</v>
      </c>
      <c r="F171" s="133" t="s">
        <v>1754</v>
      </c>
      <c r="G171" s="176" t="s">
        <v>458</v>
      </c>
      <c r="H171" s="176">
        <v>38</v>
      </c>
      <c r="I171" s="176">
        <v>28</v>
      </c>
      <c r="J171" s="177">
        <v>10</v>
      </c>
      <c r="K171" s="176" t="s">
        <v>26</v>
      </c>
      <c r="L171" s="133"/>
    </row>
    <row r="172" spans="1:12" hidden="1" x14ac:dyDescent="0.25">
      <c r="A172" s="156">
        <v>45174</v>
      </c>
      <c r="B172" s="175" t="s">
        <v>26</v>
      </c>
      <c r="C172" s="70" t="s">
        <v>49</v>
      </c>
      <c r="D172">
        <v>5567925871</v>
      </c>
      <c r="E172" t="s">
        <v>459</v>
      </c>
      <c r="F172" t="s">
        <v>460</v>
      </c>
      <c r="G172" s="201" t="s">
        <v>461</v>
      </c>
      <c r="H172" s="176">
        <v>75</v>
      </c>
      <c r="I172" s="176">
        <v>54</v>
      </c>
      <c r="J172" s="177">
        <v>10</v>
      </c>
      <c r="K172" s="176" t="s">
        <v>26</v>
      </c>
      <c r="L172" s="177"/>
    </row>
    <row r="173" spans="1:12" hidden="1" x14ac:dyDescent="0.25">
      <c r="A173" s="156">
        <v>45174</v>
      </c>
      <c r="B173" s="175" t="s">
        <v>26</v>
      </c>
      <c r="C173" s="132" t="s">
        <v>462</v>
      </c>
      <c r="D173" s="133">
        <v>5616699906</v>
      </c>
      <c r="E173" t="s">
        <v>333</v>
      </c>
      <c r="F173" s="133" t="s">
        <v>463</v>
      </c>
      <c r="G173" s="133" t="s">
        <v>464</v>
      </c>
      <c r="H173" s="176">
        <v>151</v>
      </c>
      <c r="I173" s="176">
        <v>141</v>
      </c>
      <c r="J173" s="177">
        <v>10</v>
      </c>
      <c r="K173" s="176" t="s">
        <v>26</v>
      </c>
      <c r="L173" s="133"/>
    </row>
    <row r="174" spans="1:12" hidden="1" x14ac:dyDescent="0.25">
      <c r="A174" s="156">
        <v>45175</v>
      </c>
      <c r="B174" s="175" t="s">
        <v>26</v>
      </c>
      <c r="C174" s="138" t="s">
        <v>26</v>
      </c>
      <c r="D174" s="139" t="s">
        <v>26</v>
      </c>
      <c r="E174" s="139" t="s">
        <v>26</v>
      </c>
      <c r="F174" s="139" t="s">
        <v>26</v>
      </c>
      <c r="G174" s="187" t="s">
        <v>26</v>
      </c>
      <c r="H174" s="5" t="s">
        <v>26</v>
      </c>
      <c r="I174" s="139" t="s">
        <v>26</v>
      </c>
      <c r="J174" s="189">
        <v>10</v>
      </c>
      <c r="K174" s="186" t="s">
        <v>26</v>
      </c>
      <c r="L174" s="139"/>
    </row>
    <row r="175" spans="1:12" hidden="1" x14ac:dyDescent="0.25">
      <c r="A175" s="156">
        <v>45175</v>
      </c>
      <c r="B175" s="175" t="s">
        <v>26</v>
      </c>
      <c r="C175" s="132" t="s">
        <v>4121</v>
      </c>
      <c r="D175" s="135">
        <v>5610020620</v>
      </c>
      <c r="E175" s="139" t="s">
        <v>279</v>
      </c>
      <c r="F175" s="139" t="s">
        <v>4119</v>
      </c>
      <c r="G175" s="210" t="s">
        <v>465</v>
      </c>
      <c r="H175" s="5">
        <v>200</v>
      </c>
      <c r="I175" s="139">
        <v>20</v>
      </c>
      <c r="J175" s="189">
        <v>10</v>
      </c>
      <c r="K175" s="186">
        <v>200</v>
      </c>
      <c r="L175" s="139"/>
    </row>
    <row r="176" spans="1:12" hidden="1" x14ac:dyDescent="0.25">
      <c r="A176" s="156">
        <v>45175</v>
      </c>
      <c r="B176" s="175" t="s">
        <v>26</v>
      </c>
      <c r="C176" s="134" t="s">
        <v>39</v>
      </c>
      <c r="D176" s="133">
        <v>5530508709</v>
      </c>
      <c r="E176" s="140" t="s">
        <v>279</v>
      </c>
      <c r="F176" s="136" t="s">
        <v>4116</v>
      </c>
      <c r="G176" s="187" t="s">
        <v>467</v>
      </c>
      <c r="H176" s="5">
        <v>131</v>
      </c>
      <c r="I176" s="139">
        <v>121</v>
      </c>
      <c r="J176" s="189">
        <v>10</v>
      </c>
      <c r="K176" s="186">
        <v>200</v>
      </c>
      <c r="L176" s="139"/>
    </row>
    <row r="177" spans="1:12" hidden="1" x14ac:dyDescent="0.25">
      <c r="A177" s="156">
        <v>45175</v>
      </c>
      <c r="B177" s="175" t="s">
        <v>26</v>
      </c>
      <c r="C177" s="132" t="s">
        <v>164</v>
      </c>
      <c r="D177" s="133" t="s">
        <v>26</v>
      </c>
      <c r="E177" s="133" t="s">
        <v>33</v>
      </c>
      <c r="F177" s="133" t="s">
        <v>468</v>
      </c>
      <c r="G177" s="190" t="s">
        <v>469</v>
      </c>
      <c r="H177" s="5">
        <v>500</v>
      </c>
      <c r="I177" s="139">
        <v>163</v>
      </c>
      <c r="J177" s="189">
        <v>10</v>
      </c>
      <c r="K177" s="186" t="s">
        <v>26</v>
      </c>
      <c r="L177" s="139"/>
    </row>
    <row r="178" spans="1:12" hidden="1" x14ac:dyDescent="0.25">
      <c r="A178" s="156">
        <v>45175</v>
      </c>
      <c r="B178" s="175" t="s">
        <v>26</v>
      </c>
      <c r="C178" s="138" t="s">
        <v>49</v>
      </c>
      <c r="D178">
        <v>5530181574</v>
      </c>
      <c r="E178" s="133" t="s">
        <v>33</v>
      </c>
      <c r="F178" t="s">
        <v>50</v>
      </c>
      <c r="G178" s="187" t="s">
        <v>470</v>
      </c>
      <c r="H178" s="5">
        <v>134</v>
      </c>
      <c r="I178" s="139">
        <v>114</v>
      </c>
      <c r="J178" s="189">
        <v>10</v>
      </c>
      <c r="K178" s="139" t="s">
        <v>26</v>
      </c>
      <c r="L178" s="139"/>
    </row>
    <row r="179" spans="1:12" hidden="1" x14ac:dyDescent="0.25">
      <c r="A179" s="156">
        <v>45175</v>
      </c>
      <c r="B179" s="175" t="s">
        <v>26</v>
      </c>
      <c r="C179" s="132" t="s">
        <v>441</v>
      </c>
      <c r="D179">
        <v>5629985003</v>
      </c>
      <c r="E179" s="133" t="s">
        <v>471</v>
      </c>
      <c r="F179" t="s">
        <v>472</v>
      </c>
      <c r="G179" s="205" t="s">
        <v>473</v>
      </c>
      <c r="H179" s="207">
        <v>500</v>
      </c>
      <c r="I179" s="187">
        <v>237</v>
      </c>
      <c r="J179" s="189">
        <v>10</v>
      </c>
      <c r="K179" s="139">
        <v>30</v>
      </c>
      <c r="L179" s="139"/>
    </row>
    <row r="180" spans="1:12" hidden="1" x14ac:dyDescent="0.25">
      <c r="A180" s="156">
        <v>45175</v>
      </c>
      <c r="B180" s="175" t="s">
        <v>26</v>
      </c>
      <c r="C180" s="132" t="s">
        <v>333</v>
      </c>
      <c r="D180" s="133">
        <v>5560555623</v>
      </c>
      <c r="E180" s="133" t="s">
        <v>474</v>
      </c>
      <c r="F180" s="133" t="s">
        <v>475</v>
      </c>
      <c r="G180" s="201" t="s">
        <v>476</v>
      </c>
      <c r="H180" s="123">
        <v>197</v>
      </c>
      <c r="I180" s="205">
        <v>162</v>
      </c>
      <c r="J180" s="189">
        <v>10</v>
      </c>
      <c r="K180" s="139">
        <v>500</v>
      </c>
      <c r="L180" s="139"/>
    </row>
    <row r="181" spans="1:12" hidden="1" x14ac:dyDescent="0.25">
      <c r="A181" s="156">
        <v>45175</v>
      </c>
      <c r="B181" s="175" t="s">
        <v>26</v>
      </c>
      <c r="C181" s="132" t="s">
        <v>78</v>
      </c>
      <c r="D181" s="133">
        <v>5510466400</v>
      </c>
      <c r="E181" s="133" t="s">
        <v>33</v>
      </c>
      <c r="F181" s="133" t="s">
        <v>4127</v>
      </c>
      <c r="G181" s="201" t="s">
        <v>478</v>
      </c>
      <c r="H181" s="123">
        <v>172</v>
      </c>
      <c r="I181">
        <v>162</v>
      </c>
      <c r="J181" s="189">
        <v>10</v>
      </c>
      <c r="K181" s="139" t="s">
        <v>26</v>
      </c>
      <c r="L181" s="139"/>
    </row>
    <row r="182" spans="1:12" hidden="1" x14ac:dyDescent="0.25">
      <c r="A182" s="156">
        <v>45175</v>
      </c>
      <c r="B182" s="175" t="s">
        <v>26</v>
      </c>
      <c r="C182" s="132" t="s">
        <v>479</v>
      </c>
      <c r="D182" s="133">
        <v>5515136715</v>
      </c>
      <c r="E182" s="133" t="s">
        <v>114</v>
      </c>
      <c r="F182" s="136" t="s">
        <v>4120</v>
      </c>
      <c r="G182" s="201" t="s">
        <v>481</v>
      </c>
      <c r="H182" s="176">
        <v>160</v>
      </c>
      <c r="I182" s="192">
        <v>150</v>
      </c>
      <c r="J182" s="189">
        <v>10</v>
      </c>
      <c r="K182" s="139">
        <v>200</v>
      </c>
      <c r="L182" s="139"/>
    </row>
    <row r="183" spans="1:12" hidden="1" x14ac:dyDescent="0.25">
      <c r="A183" s="156">
        <v>45175</v>
      </c>
      <c r="B183" s="175" t="s">
        <v>26</v>
      </c>
      <c r="C183" s="133" t="s">
        <v>482</v>
      </c>
      <c r="D183" s="133">
        <v>5527189840</v>
      </c>
      <c r="E183" s="133" t="s">
        <v>114</v>
      </c>
      <c r="F183" s="176" t="s">
        <v>483</v>
      </c>
      <c r="G183" s="201" t="s">
        <v>484</v>
      </c>
      <c r="H183" s="176">
        <v>26</v>
      </c>
      <c r="I183" s="176">
        <v>16</v>
      </c>
      <c r="J183" s="189">
        <v>10</v>
      </c>
      <c r="K183" s="139" t="s">
        <v>26</v>
      </c>
      <c r="L183" s="139"/>
    </row>
    <row r="184" spans="1:12" hidden="1" x14ac:dyDescent="0.25">
      <c r="A184" s="156">
        <v>45175</v>
      </c>
      <c r="B184" s="175" t="s">
        <v>26</v>
      </c>
      <c r="C184" s="132" t="s">
        <v>42</v>
      </c>
      <c r="D184" s="133">
        <v>5532536647</v>
      </c>
      <c r="E184" s="132" t="s">
        <v>17</v>
      </c>
      <c r="F184" s="139" t="s">
        <v>321</v>
      </c>
      <c r="G184" s="176" t="s">
        <v>485</v>
      </c>
      <c r="H184" s="176">
        <v>89</v>
      </c>
      <c r="I184" s="176">
        <v>79</v>
      </c>
      <c r="J184" s="189">
        <v>10</v>
      </c>
      <c r="K184" s="139" t="s">
        <v>26</v>
      </c>
      <c r="L184" s="139"/>
    </row>
    <row r="185" spans="1:12" hidden="1" x14ac:dyDescent="0.25">
      <c r="A185" s="156">
        <v>45175</v>
      </c>
      <c r="B185" s="175" t="s">
        <v>26</v>
      </c>
      <c r="C185" s="132" t="s">
        <v>45</v>
      </c>
      <c r="D185" s="133">
        <v>5572135350</v>
      </c>
      <c r="E185" s="133" t="s">
        <v>33</v>
      </c>
      <c r="F185" t="s">
        <v>486</v>
      </c>
      <c r="G185" s="176" t="s">
        <v>487</v>
      </c>
      <c r="H185" s="176">
        <v>500</v>
      </c>
      <c r="I185" s="176">
        <v>144</v>
      </c>
      <c r="J185" s="189">
        <v>10</v>
      </c>
      <c r="K185" s="202" t="s">
        <v>26</v>
      </c>
      <c r="L185" s="169"/>
    </row>
    <row r="186" spans="1:12" hidden="1" x14ac:dyDescent="0.25">
      <c r="A186" s="156">
        <v>45176</v>
      </c>
      <c r="B186" s="175" t="s">
        <v>26</v>
      </c>
      <c r="C186" s="138" t="s">
        <v>49</v>
      </c>
      <c r="D186" s="139">
        <v>5530181574</v>
      </c>
      <c r="E186" s="139" t="s">
        <v>488</v>
      </c>
      <c r="F186" t="s">
        <v>50</v>
      </c>
      <c r="G186" s="187" t="s">
        <v>489</v>
      </c>
      <c r="H186" s="5">
        <v>250</v>
      </c>
      <c r="I186" s="139">
        <v>223</v>
      </c>
      <c r="J186" s="189">
        <v>10</v>
      </c>
      <c r="K186" s="186">
        <v>500</v>
      </c>
      <c r="L186" s="139"/>
    </row>
    <row r="187" spans="1:12" hidden="1" x14ac:dyDescent="0.25">
      <c r="A187" s="156">
        <v>45176</v>
      </c>
      <c r="B187" s="175" t="s">
        <v>26</v>
      </c>
      <c r="C187" s="138" t="s">
        <v>490</v>
      </c>
      <c r="D187" s="139">
        <v>9531286830</v>
      </c>
      <c r="E187" s="139" t="s">
        <v>279</v>
      </c>
      <c r="F187" s="139" t="s">
        <v>491</v>
      </c>
      <c r="G187" s="210" t="s">
        <v>492</v>
      </c>
      <c r="H187" s="5">
        <v>100</v>
      </c>
      <c r="I187" s="139">
        <v>50</v>
      </c>
      <c r="J187" s="189">
        <v>10</v>
      </c>
      <c r="K187" s="186" t="s">
        <v>26</v>
      </c>
      <c r="L187" s="139"/>
    </row>
    <row r="188" spans="1:12" hidden="1" x14ac:dyDescent="0.25">
      <c r="A188" s="156">
        <v>45176</v>
      </c>
      <c r="B188" s="175" t="s">
        <v>26</v>
      </c>
      <c r="C188" s="139" t="s">
        <v>441</v>
      </c>
      <c r="D188" s="139">
        <v>5629985003</v>
      </c>
      <c r="E188" s="140" t="s">
        <v>33</v>
      </c>
      <c r="F188" s="140" t="s">
        <v>493</v>
      </c>
      <c r="G188" s="187" t="s">
        <v>494</v>
      </c>
      <c r="H188" s="5">
        <v>64</v>
      </c>
      <c r="I188" s="139">
        <v>54</v>
      </c>
      <c r="J188" s="189">
        <v>10</v>
      </c>
      <c r="K188" s="186">
        <v>0</v>
      </c>
      <c r="L188" s="139"/>
    </row>
    <row r="189" spans="1:12" hidden="1" x14ac:dyDescent="0.25">
      <c r="A189" s="156">
        <v>45176</v>
      </c>
      <c r="B189" s="175" t="s">
        <v>26</v>
      </c>
      <c r="C189" s="132" t="s">
        <v>495</v>
      </c>
      <c r="D189" s="133">
        <v>5536801894</v>
      </c>
      <c r="E189" s="133" t="s">
        <v>496</v>
      </c>
      <c r="F189" s="133" t="s">
        <v>497</v>
      </c>
      <c r="G189" s="190" t="s">
        <v>498</v>
      </c>
      <c r="H189" s="5">
        <v>225</v>
      </c>
      <c r="I189" s="139">
        <v>59</v>
      </c>
      <c r="J189" s="189">
        <v>10</v>
      </c>
      <c r="K189" s="186">
        <v>200</v>
      </c>
      <c r="L189" s="139"/>
    </row>
    <row r="190" spans="1:12" hidden="1" x14ac:dyDescent="0.25">
      <c r="A190" s="156">
        <v>45176</v>
      </c>
      <c r="B190" s="175" t="s">
        <v>26</v>
      </c>
      <c r="C190" s="138" t="s">
        <v>233</v>
      </c>
      <c r="D190" t="s">
        <v>26</v>
      </c>
      <c r="E190" s="133" t="s">
        <v>17</v>
      </c>
      <c r="F190" t="s">
        <v>499</v>
      </c>
      <c r="G190" s="187" t="s">
        <v>500</v>
      </c>
      <c r="H190" s="5">
        <v>100</v>
      </c>
      <c r="I190" s="139">
        <v>69</v>
      </c>
      <c r="J190" s="189">
        <v>10</v>
      </c>
      <c r="K190" s="139" t="s">
        <v>26</v>
      </c>
      <c r="L190" s="139"/>
    </row>
    <row r="191" spans="1:12" hidden="1" x14ac:dyDescent="0.25">
      <c r="A191" s="156">
        <v>45176</v>
      </c>
      <c r="B191" s="175" t="s">
        <v>26</v>
      </c>
      <c r="C191" s="132" t="s">
        <v>61</v>
      </c>
      <c r="D191">
        <v>5586180942</v>
      </c>
      <c r="E191" s="133" t="s">
        <v>501</v>
      </c>
      <c r="F191" t="s">
        <v>288</v>
      </c>
      <c r="G191" s="205" t="s">
        <v>502</v>
      </c>
      <c r="H191" s="207">
        <v>146</v>
      </c>
      <c r="I191" s="187">
        <v>136</v>
      </c>
      <c r="J191" s="189">
        <v>10</v>
      </c>
      <c r="K191" s="139">
        <v>200</v>
      </c>
      <c r="L191" s="139"/>
    </row>
    <row r="192" spans="1:12" hidden="1" x14ac:dyDescent="0.25">
      <c r="A192" s="156">
        <v>45176</v>
      </c>
      <c r="B192" s="175" t="s">
        <v>26</v>
      </c>
      <c r="C192" s="132" t="s">
        <v>503</v>
      </c>
      <c r="D192" s="133">
        <v>5611728082</v>
      </c>
      <c r="E192" s="133" t="s">
        <v>380</v>
      </c>
      <c r="F192" s="133" t="s">
        <v>504</v>
      </c>
      <c r="G192" s="201" t="s">
        <v>505</v>
      </c>
      <c r="H192" s="123">
        <v>94</v>
      </c>
      <c r="I192" s="205">
        <v>84</v>
      </c>
      <c r="J192" s="189">
        <v>10</v>
      </c>
      <c r="K192" s="139" t="s">
        <v>26</v>
      </c>
      <c r="L192" s="139"/>
    </row>
    <row r="193" spans="1:12" hidden="1" x14ac:dyDescent="0.25">
      <c r="A193" s="156">
        <v>45176</v>
      </c>
      <c r="B193" s="175" t="s">
        <v>26</v>
      </c>
      <c r="C193" s="132" t="s">
        <v>45</v>
      </c>
      <c r="D193" s="133">
        <v>5572135350</v>
      </c>
      <c r="E193" s="133"/>
      <c r="F193" s="133" t="s">
        <v>46</v>
      </c>
      <c r="G193" s="201" t="s">
        <v>506</v>
      </c>
      <c r="H193" s="123">
        <v>135</v>
      </c>
      <c r="I193">
        <v>125</v>
      </c>
      <c r="J193" s="189">
        <v>10</v>
      </c>
      <c r="K193" s="139" t="s">
        <v>26</v>
      </c>
      <c r="L193" s="139"/>
    </row>
    <row r="194" spans="1:12" hidden="1" x14ac:dyDescent="0.25">
      <c r="A194" s="156">
        <v>45176</v>
      </c>
      <c r="B194" s="175" t="s">
        <v>26</v>
      </c>
      <c r="C194" s="132" t="s">
        <v>441</v>
      </c>
      <c r="D194" s="133">
        <v>5629985003</v>
      </c>
      <c r="E194" s="12"/>
      <c r="F194" s="133" t="s">
        <v>507</v>
      </c>
      <c r="G194" s="201" t="s">
        <v>508</v>
      </c>
      <c r="H194" s="176">
        <v>157</v>
      </c>
      <c r="I194" s="192">
        <v>147</v>
      </c>
      <c r="J194" s="189">
        <v>10</v>
      </c>
      <c r="K194" s="139" t="s">
        <v>26</v>
      </c>
      <c r="L194" s="139"/>
    </row>
    <row r="195" spans="1:12" hidden="1" x14ac:dyDescent="0.25">
      <c r="A195" s="156">
        <v>45176</v>
      </c>
      <c r="B195" s="175" t="s">
        <v>26</v>
      </c>
      <c r="C195" s="133" t="s">
        <v>294</v>
      </c>
      <c r="D195" s="133">
        <v>5539323944</v>
      </c>
      <c r="E195" s="133" t="s">
        <v>509</v>
      </c>
      <c r="F195" s="176" t="s">
        <v>296</v>
      </c>
      <c r="G195" s="201" t="s">
        <v>510</v>
      </c>
      <c r="H195" s="176">
        <v>20</v>
      </c>
      <c r="I195" s="176">
        <v>10</v>
      </c>
      <c r="J195" s="189">
        <v>10</v>
      </c>
      <c r="K195" s="139" t="s">
        <v>26</v>
      </c>
      <c r="L195" s="139"/>
    </row>
    <row r="196" spans="1:12" hidden="1" x14ac:dyDescent="0.25">
      <c r="A196" s="156">
        <v>45176</v>
      </c>
      <c r="B196" s="175" t="s">
        <v>26</v>
      </c>
      <c r="C196" s="132" t="s">
        <v>113</v>
      </c>
      <c r="D196" s="133">
        <v>5527189840</v>
      </c>
      <c r="E196" s="132" t="s">
        <v>17</v>
      </c>
      <c r="F196" s="139" t="s">
        <v>511</v>
      </c>
      <c r="G196" s="176" t="s">
        <v>512</v>
      </c>
      <c r="H196" s="176">
        <v>500</v>
      </c>
      <c r="I196" s="176">
        <v>92</v>
      </c>
      <c r="J196" s="189">
        <v>10</v>
      </c>
      <c r="K196" s="139" t="s">
        <v>26</v>
      </c>
      <c r="L196" s="139"/>
    </row>
    <row r="197" spans="1:12" hidden="1" x14ac:dyDescent="0.25">
      <c r="A197" s="156">
        <v>45176</v>
      </c>
      <c r="B197" s="175" t="s">
        <v>26</v>
      </c>
      <c r="C197" s="132" t="s">
        <v>45</v>
      </c>
      <c r="D197" s="133">
        <v>5572135350</v>
      </c>
      <c r="E197" s="133" t="s">
        <v>17</v>
      </c>
      <c r="F197" s="133" t="s">
        <v>46</v>
      </c>
      <c r="G197" s="176" t="s">
        <v>513</v>
      </c>
      <c r="H197" s="176">
        <v>500</v>
      </c>
      <c r="I197" s="176">
        <v>165</v>
      </c>
      <c r="J197" s="189">
        <v>10</v>
      </c>
      <c r="K197" s="202" t="s">
        <v>26</v>
      </c>
      <c r="L197" s="169"/>
    </row>
    <row r="198" spans="1:12" hidden="1" x14ac:dyDescent="0.25">
      <c r="A198" s="156">
        <v>45177</v>
      </c>
      <c r="B198" s="175" t="s">
        <v>26</v>
      </c>
      <c r="C198" s="138" t="s">
        <v>514</v>
      </c>
      <c r="D198" s="139" t="s">
        <v>26</v>
      </c>
      <c r="E198" s="139" t="s">
        <v>515</v>
      </c>
      <c r="F198" s="139" t="s">
        <v>516</v>
      </c>
      <c r="G198" s="187" t="s">
        <v>517</v>
      </c>
      <c r="H198" s="5">
        <v>200</v>
      </c>
      <c r="I198" s="139">
        <v>171</v>
      </c>
      <c r="J198" s="189">
        <v>10</v>
      </c>
      <c r="K198" s="186" t="s">
        <v>26</v>
      </c>
      <c r="L198" s="139"/>
    </row>
    <row r="199" spans="1:12" hidden="1" x14ac:dyDescent="0.25">
      <c r="A199" s="156">
        <v>45177</v>
      </c>
      <c r="B199" s="175" t="s">
        <v>26</v>
      </c>
      <c r="C199" s="138"/>
      <c r="D199" s="139">
        <v>5537803548</v>
      </c>
      <c r="E199" s="139" t="s">
        <v>33</v>
      </c>
      <c r="F199" s="139" t="s">
        <v>518</v>
      </c>
      <c r="G199" s="210" t="s">
        <v>519</v>
      </c>
      <c r="H199" s="5">
        <v>500</v>
      </c>
      <c r="I199" s="139">
        <v>265</v>
      </c>
      <c r="J199" s="189">
        <v>10</v>
      </c>
      <c r="K199" s="186">
        <v>500</v>
      </c>
      <c r="L199" s="139"/>
    </row>
    <row r="200" spans="1:12" hidden="1" x14ac:dyDescent="0.25">
      <c r="A200" s="156">
        <v>45177</v>
      </c>
      <c r="B200" s="175" t="s">
        <v>26</v>
      </c>
      <c r="C200" s="139" t="s">
        <v>520</v>
      </c>
      <c r="D200" s="139">
        <v>5519127819</v>
      </c>
      <c r="E200" s="140" t="s">
        <v>521</v>
      </c>
      <c r="F200" s="140" t="s">
        <v>522</v>
      </c>
      <c r="G200" s="187" t="s">
        <v>523</v>
      </c>
      <c r="H200" s="5">
        <v>500</v>
      </c>
      <c r="I200" s="139">
        <v>112</v>
      </c>
      <c r="J200" s="189">
        <v>10</v>
      </c>
      <c r="K200" s="186">
        <v>500</v>
      </c>
      <c r="L200" s="139"/>
    </row>
    <row r="201" spans="1:12" x14ac:dyDescent="0.25">
      <c r="A201" s="156">
        <v>45177</v>
      </c>
      <c r="B201" s="175" t="s">
        <v>26</v>
      </c>
      <c r="C201" s="132" t="s">
        <v>524</v>
      </c>
      <c r="D201" s="133">
        <v>5554958042</v>
      </c>
      <c r="E201" s="133" t="s">
        <v>525</v>
      </c>
      <c r="F201" s="132" t="s">
        <v>526</v>
      </c>
      <c r="G201" s="211" t="s">
        <v>527</v>
      </c>
      <c r="H201" s="5" t="s">
        <v>26</v>
      </c>
      <c r="I201" s="139">
        <v>22</v>
      </c>
      <c r="J201" s="189">
        <v>10</v>
      </c>
      <c r="K201" s="186" t="s">
        <v>26</v>
      </c>
      <c r="L201" s="139"/>
    </row>
    <row r="202" spans="1:12" hidden="1" x14ac:dyDescent="0.25">
      <c r="A202" s="156">
        <v>45177</v>
      </c>
      <c r="B202" s="175" t="s">
        <v>26</v>
      </c>
      <c r="C202" s="138" t="s">
        <v>514</v>
      </c>
      <c r="D202" t="s">
        <v>26</v>
      </c>
      <c r="E202" s="133" t="s">
        <v>528</v>
      </c>
      <c r="F202" s="8" t="s">
        <v>516</v>
      </c>
      <c r="G202" s="187" t="s">
        <v>529</v>
      </c>
      <c r="H202" s="13">
        <v>50</v>
      </c>
      <c r="I202" s="139">
        <v>27</v>
      </c>
      <c r="J202" s="189">
        <v>10</v>
      </c>
      <c r="K202" s="14">
        <v>18</v>
      </c>
      <c r="L202" s="139"/>
    </row>
    <row r="203" spans="1:12" hidden="1" x14ac:dyDescent="0.25">
      <c r="A203" s="156">
        <v>45177</v>
      </c>
      <c r="B203" s="175" t="s">
        <v>26</v>
      </c>
      <c r="C203" s="139" t="s">
        <v>520</v>
      </c>
      <c r="D203" s="139">
        <v>5519127819</v>
      </c>
      <c r="E203" s="140" t="s">
        <v>521</v>
      </c>
      <c r="F203" s="140" t="s">
        <v>522</v>
      </c>
      <c r="G203" s="187" t="s">
        <v>530</v>
      </c>
      <c r="H203" s="212">
        <v>53</v>
      </c>
      <c r="I203" s="187">
        <v>43</v>
      </c>
      <c r="J203" s="189">
        <v>10</v>
      </c>
      <c r="K203" s="139" t="s">
        <v>26</v>
      </c>
      <c r="L203" s="139"/>
    </row>
    <row r="204" spans="1:12" hidden="1" x14ac:dyDescent="0.25">
      <c r="A204" s="156">
        <v>45177</v>
      </c>
      <c r="B204" s="175" t="s">
        <v>26</v>
      </c>
      <c r="C204" s="132" t="s">
        <v>383</v>
      </c>
      <c r="D204" s="133">
        <v>5510080515</v>
      </c>
      <c r="E204" s="133" t="s">
        <v>17</v>
      </c>
      <c r="F204" s="15" t="s">
        <v>302</v>
      </c>
      <c r="G204" s="187" t="s">
        <v>531</v>
      </c>
      <c r="H204" s="123">
        <v>240</v>
      </c>
      <c r="I204" s="205">
        <v>230</v>
      </c>
      <c r="J204" s="189">
        <v>10</v>
      </c>
      <c r="K204" s="139" t="s">
        <v>26</v>
      </c>
      <c r="L204" s="139"/>
    </row>
    <row r="205" spans="1:12" hidden="1" x14ac:dyDescent="0.25">
      <c r="A205" s="156">
        <v>45177</v>
      </c>
      <c r="B205" s="175" t="s">
        <v>26</v>
      </c>
      <c r="C205" s="132" t="s">
        <v>532</v>
      </c>
      <c r="D205" s="133" t="s">
        <v>26</v>
      </c>
      <c r="E205" s="133" t="s">
        <v>114</v>
      </c>
      <c r="F205" s="15" t="s">
        <v>302</v>
      </c>
      <c r="G205" s="187" t="s">
        <v>533</v>
      </c>
      <c r="H205" s="123">
        <v>90</v>
      </c>
      <c r="I205">
        <v>65</v>
      </c>
      <c r="J205" s="189">
        <v>10</v>
      </c>
      <c r="K205" s="139" t="s">
        <v>26</v>
      </c>
      <c r="L205" s="139"/>
    </row>
    <row r="206" spans="1:12" hidden="1" x14ac:dyDescent="0.25">
      <c r="A206" s="156">
        <v>45177</v>
      </c>
      <c r="B206" s="175" t="s">
        <v>26</v>
      </c>
      <c r="C206" s="132" t="s">
        <v>441</v>
      </c>
      <c r="D206" s="133" t="s">
        <v>26</v>
      </c>
      <c r="E206" s="133" t="s">
        <v>114</v>
      </c>
      <c r="F206" s="15" t="s">
        <v>507</v>
      </c>
      <c r="G206" s="187" t="s">
        <v>534</v>
      </c>
      <c r="H206" s="209">
        <v>30</v>
      </c>
      <c r="I206" s="192">
        <v>19</v>
      </c>
      <c r="J206" s="189">
        <v>10</v>
      </c>
      <c r="K206" s="139" t="s">
        <v>26</v>
      </c>
      <c r="L206" s="139"/>
    </row>
    <row r="207" spans="1:12" hidden="1" x14ac:dyDescent="0.25">
      <c r="A207" s="156">
        <v>45177</v>
      </c>
      <c r="B207" s="175" t="s">
        <v>26</v>
      </c>
      <c r="C207" s="132" t="s">
        <v>4121</v>
      </c>
      <c r="D207" s="135">
        <v>5610020620</v>
      </c>
      <c r="E207" s="133" t="s">
        <v>17</v>
      </c>
      <c r="F207" s="133" t="s">
        <v>4120</v>
      </c>
      <c r="G207" s="187" t="s">
        <v>535</v>
      </c>
      <c r="H207" s="209">
        <v>42</v>
      </c>
      <c r="I207" s="176">
        <v>42</v>
      </c>
      <c r="J207" s="189">
        <v>0</v>
      </c>
      <c r="K207" s="139" t="s">
        <v>26</v>
      </c>
      <c r="L207" s="139"/>
    </row>
    <row r="208" spans="1:12" hidden="1" x14ac:dyDescent="0.25">
      <c r="A208" s="156">
        <v>45177</v>
      </c>
      <c r="B208" s="175" t="s">
        <v>26</v>
      </c>
      <c r="C208" s="132" t="s">
        <v>383</v>
      </c>
      <c r="D208" s="133">
        <v>5510080515</v>
      </c>
      <c r="E208" s="132" t="s">
        <v>17</v>
      </c>
      <c r="F208" s="8" t="s">
        <v>302</v>
      </c>
      <c r="G208" s="187" t="s">
        <v>536</v>
      </c>
      <c r="H208" s="209">
        <v>200</v>
      </c>
      <c r="I208" s="176">
        <v>168</v>
      </c>
      <c r="J208" s="189">
        <v>10</v>
      </c>
      <c r="K208" s="139" t="s">
        <v>26</v>
      </c>
      <c r="L208" s="139"/>
    </row>
    <row r="209" spans="1:12" hidden="1" x14ac:dyDescent="0.25">
      <c r="A209" s="156">
        <v>45177</v>
      </c>
      <c r="B209" s="175" t="s">
        <v>26</v>
      </c>
      <c r="C209" s="132" t="s">
        <v>441</v>
      </c>
      <c r="D209" s="133" t="s">
        <v>26</v>
      </c>
      <c r="E209" s="133" t="s">
        <v>85</v>
      </c>
      <c r="F209" t="s">
        <v>537</v>
      </c>
      <c r="G209" s="187" t="s">
        <v>538</v>
      </c>
      <c r="H209" s="209">
        <v>98</v>
      </c>
      <c r="I209" s="176">
        <v>88</v>
      </c>
      <c r="J209" s="189">
        <v>10</v>
      </c>
      <c r="K209" s="202" t="s">
        <v>26</v>
      </c>
      <c r="L209" s="169"/>
    </row>
    <row r="210" spans="1:12" hidden="1" x14ac:dyDescent="0.25">
      <c r="A210" s="156">
        <v>45177</v>
      </c>
      <c r="B210" s="175" t="s">
        <v>26</v>
      </c>
      <c r="C210" s="132" t="s">
        <v>172</v>
      </c>
      <c r="D210" s="133" t="s">
        <v>26</v>
      </c>
      <c r="E210" s="133" t="s">
        <v>380</v>
      </c>
      <c r="F210" s="133" t="s">
        <v>539</v>
      </c>
      <c r="G210" s="205" t="s">
        <v>540</v>
      </c>
      <c r="H210" s="176">
        <v>500</v>
      </c>
      <c r="I210" s="176">
        <v>480</v>
      </c>
      <c r="J210" s="177">
        <v>10</v>
      </c>
      <c r="K210" s="177" t="s">
        <v>26</v>
      </c>
      <c r="L210" s="133"/>
    </row>
    <row r="211" spans="1:12" hidden="1" x14ac:dyDescent="0.25">
      <c r="A211" s="156">
        <v>45177</v>
      </c>
      <c r="B211" s="175" t="s">
        <v>26</v>
      </c>
      <c r="C211" s="132" t="s">
        <v>383</v>
      </c>
      <c r="D211" s="133" t="s">
        <v>26</v>
      </c>
      <c r="E211" s="133" t="s">
        <v>17</v>
      </c>
      <c r="F211" s="133" t="s">
        <v>26</v>
      </c>
      <c r="G211" s="176" t="s">
        <v>541</v>
      </c>
      <c r="H211" s="176">
        <v>220</v>
      </c>
      <c r="I211" s="176">
        <v>210</v>
      </c>
      <c r="J211" s="177">
        <v>10</v>
      </c>
      <c r="K211" s="177" t="s">
        <v>26</v>
      </c>
      <c r="L211" s="177"/>
    </row>
    <row r="212" spans="1:12" hidden="1" x14ac:dyDescent="0.25">
      <c r="A212" s="156">
        <v>45177</v>
      </c>
      <c r="B212" s="175" t="s">
        <v>26</v>
      </c>
      <c r="C212" s="132" t="s">
        <v>350</v>
      </c>
      <c r="D212" s="140">
        <v>5562236073</v>
      </c>
      <c r="E212" s="133" t="s">
        <v>17</v>
      </c>
      <c r="F212" s="271" t="s">
        <v>4125</v>
      </c>
      <c r="G212" s="176" t="s">
        <v>543</v>
      </c>
      <c r="H212" s="176">
        <v>201</v>
      </c>
      <c r="I212" s="176">
        <v>181</v>
      </c>
      <c r="J212" s="177">
        <v>10</v>
      </c>
      <c r="K212" s="177" t="s">
        <v>26</v>
      </c>
      <c r="L212" s="133"/>
    </row>
    <row r="213" spans="1:12" hidden="1" x14ac:dyDescent="0.25">
      <c r="A213" s="156">
        <v>45178</v>
      </c>
      <c r="B213" s="175" t="s">
        <v>26</v>
      </c>
      <c r="C213" s="138" t="s">
        <v>240</v>
      </c>
      <c r="D213" s="139">
        <v>5554180418</v>
      </c>
      <c r="E213" s="139" t="s">
        <v>544</v>
      </c>
      <c r="F213" s="139" t="s">
        <v>545</v>
      </c>
      <c r="G213" s="187" t="s">
        <v>546</v>
      </c>
      <c r="H213" s="5">
        <v>200</v>
      </c>
      <c r="I213" s="139">
        <v>78</v>
      </c>
      <c r="J213" s="189">
        <v>10</v>
      </c>
      <c r="K213" s="186">
        <v>300</v>
      </c>
      <c r="L213" s="139"/>
    </row>
    <row r="214" spans="1:12" hidden="1" x14ac:dyDescent="0.25">
      <c r="A214" s="156">
        <v>45178</v>
      </c>
      <c r="B214" s="175" t="s">
        <v>26</v>
      </c>
      <c r="C214" s="138" t="s">
        <v>547</v>
      </c>
      <c r="D214" s="139">
        <v>5530508709</v>
      </c>
      <c r="E214" s="139" t="s">
        <v>17</v>
      </c>
      <c r="F214" s="139" t="s">
        <v>548</v>
      </c>
      <c r="G214" s="187" t="s">
        <v>549</v>
      </c>
      <c r="H214" s="5">
        <v>110</v>
      </c>
      <c r="I214" s="139">
        <v>96</v>
      </c>
      <c r="J214" s="189">
        <v>10</v>
      </c>
      <c r="K214" s="186" t="s">
        <v>26</v>
      </c>
      <c r="L214" s="139"/>
    </row>
    <row r="215" spans="1:12" hidden="1" x14ac:dyDescent="0.25">
      <c r="A215" s="156">
        <v>45178</v>
      </c>
      <c r="B215" s="175" t="s">
        <v>26</v>
      </c>
      <c r="C215" s="138" t="s">
        <v>550</v>
      </c>
      <c r="D215" s="139">
        <v>5537803548</v>
      </c>
      <c r="E215" s="139" t="s">
        <v>33</v>
      </c>
      <c r="F215" s="139" t="s">
        <v>518</v>
      </c>
      <c r="G215" s="187" t="s">
        <v>26</v>
      </c>
      <c r="H215" s="5">
        <v>500</v>
      </c>
      <c r="I215" s="139">
        <v>161</v>
      </c>
      <c r="J215" s="189">
        <v>10</v>
      </c>
      <c r="K215" s="186">
        <v>500</v>
      </c>
      <c r="L215" s="139"/>
    </row>
    <row r="216" spans="1:12" hidden="1" x14ac:dyDescent="0.25">
      <c r="A216" s="156">
        <v>45178</v>
      </c>
      <c r="B216" s="175" t="s">
        <v>26</v>
      </c>
      <c r="C216" s="132" t="s">
        <v>350</v>
      </c>
      <c r="D216" s="140">
        <v>5562236073</v>
      </c>
      <c r="E216" s="139" t="s">
        <v>551</v>
      </c>
      <c r="F216" s="271" t="s">
        <v>4125</v>
      </c>
      <c r="G216" s="190" t="s">
        <v>552</v>
      </c>
      <c r="H216" s="5">
        <v>1000</v>
      </c>
      <c r="I216" s="139">
        <v>451</v>
      </c>
      <c r="J216" s="189">
        <v>20</v>
      </c>
      <c r="K216" s="186">
        <v>500</v>
      </c>
      <c r="L216" s="139"/>
    </row>
    <row r="217" spans="1:12" hidden="1" x14ac:dyDescent="0.25">
      <c r="A217" s="156">
        <v>45178</v>
      </c>
      <c r="B217" s="175" t="s">
        <v>26</v>
      </c>
      <c r="C217" s="138" t="s">
        <v>26</v>
      </c>
      <c r="D217" s="139" t="s">
        <v>26</v>
      </c>
      <c r="E217" s="152" t="s">
        <v>26</v>
      </c>
      <c r="F217" s="152" t="s">
        <v>26</v>
      </c>
      <c r="G217" s="152" t="s">
        <v>26</v>
      </c>
      <c r="H217" s="5" t="s">
        <v>26</v>
      </c>
      <c r="I217" s="139" t="s">
        <v>26</v>
      </c>
      <c r="J217" s="189">
        <v>10</v>
      </c>
      <c r="K217" s="139" t="s">
        <v>26</v>
      </c>
      <c r="L217" s="139"/>
    </row>
    <row r="218" spans="1:12" hidden="1" x14ac:dyDescent="0.25">
      <c r="A218" s="156">
        <v>45178</v>
      </c>
      <c r="B218" s="175" t="s">
        <v>26</v>
      </c>
      <c r="C218" s="132" t="s">
        <v>350</v>
      </c>
      <c r="D218" s="140">
        <v>5562236073</v>
      </c>
      <c r="E218" s="139" t="s">
        <v>17</v>
      </c>
      <c r="F218" s="271" t="s">
        <v>4125</v>
      </c>
      <c r="G218" s="205" t="s">
        <v>553</v>
      </c>
      <c r="H218" s="207">
        <v>300</v>
      </c>
      <c r="I218" s="187">
        <v>257</v>
      </c>
      <c r="J218" s="189">
        <v>10</v>
      </c>
      <c r="K218" s="139" t="s">
        <v>26</v>
      </c>
      <c r="L218" s="139"/>
    </row>
    <row r="219" spans="1:12" ht="45" hidden="1" customHeight="1" x14ac:dyDescent="0.25">
      <c r="A219" s="156">
        <v>45178</v>
      </c>
      <c r="B219" s="175" t="s">
        <v>26</v>
      </c>
      <c r="C219" s="132" t="s">
        <v>200</v>
      </c>
      <c r="D219" s="133">
        <v>5520873875</v>
      </c>
      <c r="E219" s="133" t="s">
        <v>17</v>
      </c>
      <c r="F219" s="133" t="s">
        <v>554</v>
      </c>
      <c r="G219" s="201" t="s">
        <v>555</v>
      </c>
      <c r="H219" s="123">
        <v>95</v>
      </c>
      <c r="I219" s="205">
        <v>85</v>
      </c>
      <c r="J219" s="189">
        <v>10</v>
      </c>
      <c r="K219" s="139">
        <v>20</v>
      </c>
      <c r="L219" s="139"/>
    </row>
    <row r="220" spans="1:12" ht="45" hidden="1" customHeight="1" x14ac:dyDescent="0.25">
      <c r="A220" s="156">
        <v>45178</v>
      </c>
      <c r="B220" s="175" t="s">
        <v>26</v>
      </c>
      <c r="C220" s="70" t="s">
        <v>441</v>
      </c>
      <c r="D220">
        <v>5629985003</v>
      </c>
      <c r="E220" t="s">
        <v>17</v>
      </c>
      <c r="F220" t="s">
        <v>556</v>
      </c>
      <c r="G220" s="201" t="s">
        <v>557</v>
      </c>
      <c r="H220" s="123">
        <v>220</v>
      </c>
      <c r="I220" t="s">
        <v>26</v>
      </c>
      <c r="J220" s="189">
        <v>10</v>
      </c>
      <c r="K220" s="139">
        <v>56</v>
      </c>
      <c r="L220" s="139"/>
    </row>
    <row r="221" spans="1:12" ht="45" hidden="1" x14ac:dyDescent="0.25">
      <c r="A221" s="156">
        <v>45178</v>
      </c>
      <c r="B221" s="175" t="s">
        <v>26</v>
      </c>
      <c r="C221" s="132" t="s">
        <v>558</v>
      </c>
      <c r="D221" s="133">
        <v>5621729114</v>
      </c>
      <c r="E221" s="133" t="s">
        <v>559</v>
      </c>
      <c r="F221" s="133" t="s">
        <v>560</v>
      </c>
      <c r="G221" s="201" t="s">
        <v>561</v>
      </c>
      <c r="H221" s="176">
        <v>500</v>
      </c>
      <c r="I221" s="192" t="s">
        <v>26</v>
      </c>
      <c r="J221" s="189">
        <v>20</v>
      </c>
      <c r="K221" s="139">
        <v>220</v>
      </c>
      <c r="L221" s="139"/>
    </row>
    <row r="222" spans="1:12" ht="45" hidden="1" customHeight="1" x14ac:dyDescent="0.25">
      <c r="A222" s="156">
        <v>45178</v>
      </c>
      <c r="B222" s="175" t="s">
        <v>26</v>
      </c>
      <c r="C222" s="132" t="s">
        <v>350</v>
      </c>
      <c r="D222" s="140">
        <v>5562236073</v>
      </c>
      <c r="E222" s="139" t="s">
        <v>17</v>
      </c>
      <c r="F222" s="271" t="s">
        <v>4125</v>
      </c>
      <c r="G222" s="190" t="s">
        <v>562</v>
      </c>
      <c r="H222" s="5" t="s">
        <v>26</v>
      </c>
      <c r="I222" s="176">
        <v>440</v>
      </c>
      <c r="J222" s="189">
        <v>10</v>
      </c>
      <c r="K222" s="139">
        <v>1000</v>
      </c>
      <c r="L222" s="139"/>
    </row>
    <row r="223" spans="1:12" hidden="1" x14ac:dyDescent="0.25">
      <c r="A223" s="156">
        <v>45178</v>
      </c>
      <c r="B223" s="175" t="s">
        <v>26</v>
      </c>
      <c r="C223" s="70" t="s">
        <v>441</v>
      </c>
      <c r="D223">
        <v>5629985003</v>
      </c>
      <c r="E223" t="s">
        <v>17</v>
      </c>
      <c r="F223" t="s">
        <v>556</v>
      </c>
      <c r="G223" s="176" t="s">
        <v>563</v>
      </c>
      <c r="H223" s="176">
        <v>230</v>
      </c>
      <c r="I223" s="176">
        <v>202</v>
      </c>
      <c r="J223" s="189">
        <v>10</v>
      </c>
      <c r="K223" s="139" t="s">
        <v>26</v>
      </c>
      <c r="L223" s="139"/>
    </row>
    <row r="224" spans="1:12" hidden="1" x14ac:dyDescent="0.25">
      <c r="A224" s="158">
        <v>45180</v>
      </c>
      <c r="B224" s="175" t="s">
        <v>26</v>
      </c>
      <c r="C224" s="132" t="s">
        <v>564</v>
      </c>
      <c r="D224" s="133">
        <v>5553181586</v>
      </c>
      <c r="E224" s="133" t="s">
        <v>565</v>
      </c>
      <c r="F224" s="133" t="s">
        <v>566</v>
      </c>
      <c r="G224" s="176" t="s">
        <v>567</v>
      </c>
      <c r="H224" s="30">
        <v>200</v>
      </c>
      <c r="I224" s="133">
        <v>150</v>
      </c>
      <c r="J224" s="189">
        <v>10</v>
      </c>
      <c r="K224" s="186">
        <v>200</v>
      </c>
      <c r="L224" s="139"/>
    </row>
    <row r="225" spans="1:12" ht="45" hidden="1" customHeight="1" x14ac:dyDescent="0.25">
      <c r="A225" s="158">
        <v>45180</v>
      </c>
      <c r="B225" s="175" t="s">
        <v>26</v>
      </c>
      <c r="C225" s="132" t="s">
        <v>323</v>
      </c>
      <c r="D225" s="133">
        <v>5553181275</v>
      </c>
      <c r="E225" s="133" t="s">
        <v>568</v>
      </c>
      <c r="F225" s="133" t="s">
        <v>569</v>
      </c>
      <c r="G225" s="176" t="s">
        <v>570</v>
      </c>
      <c r="H225" s="30" t="s">
        <v>26</v>
      </c>
      <c r="I225" s="133" t="s">
        <v>26</v>
      </c>
      <c r="J225" s="189">
        <v>10</v>
      </c>
      <c r="K225" s="186">
        <v>400</v>
      </c>
      <c r="L225" s="139"/>
    </row>
    <row r="226" spans="1:12" hidden="1" x14ac:dyDescent="0.25">
      <c r="A226" s="158">
        <v>45180</v>
      </c>
      <c r="B226" s="175" t="s">
        <v>26</v>
      </c>
      <c r="C226" s="132" t="s">
        <v>571</v>
      </c>
      <c r="D226" s="133" t="s">
        <v>26</v>
      </c>
      <c r="E226" s="133" t="s">
        <v>17</v>
      </c>
      <c r="F226" s="133">
        <v>844</v>
      </c>
      <c r="G226" s="176" t="s">
        <v>572</v>
      </c>
      <c r="H226" s="30">
        <v>80</v>
      </c>
      <c r="I226" s="133">
        <v>70</v>
      </c>
      <c r="J226" s="189">
        <v>10</v>
      </c>
      <c r="K226" s="186" t="s">
        <v>26</v>
      </c>
      <c r="L226" s="139"/>
    </row>
    <row r="227" spans="1:12" hidden="1" x14ac:dyDescent="0.25">
      <c r="A227" s="158">
        <v>45180</v>
      </c>
      <c r="B227" s="175" t="s">
        <v>26</v>
      </c>
      <c r="C227" s="132" t="s">
        <v>55</v>
      </c>
      <c r="D227" s="133">
        <v>5625982564</v>
      </c>
      <c r="E227" s="133" t="s">
        <v>17</v>
      </c>
      <c r="F227" s="133" t="s">
        <v>573</v>
      </c>
      <c r="G227" s="176" t="s">
        <v>574</v>
      </c>
      <c r="H227" s="30">
        <v>80</v>
      </c>
      <c r="I227" s="133">
        <v>69</v>
      </c>
      <c r="J227" s="189">
        <v>10</v>
      </c>
      <c r="K227" s="186">
        <v>50</v>
      </c>
      <c r="L227" s="139"/>
    </row>
    <row r="228" spans="1:12" hidden="1" x14ac:dyDescent="0.25">
      <c r="A228" s="158">
        <v>45180</v>
      </c>
      <c r="B228" s="175" t="s">
        <v>26</v>
      </c>
      <c r="C228" s="132" t="s">
        <v>575</v>
      </c>
      <c r="D228" s="133">
        <v>5535658991</v>
      </c>
      <c r="E228" s="133" t="s">
        <v>576</v>
      </c>
      <c r="F228" s="133" t="s">
        <v>577</v>
      </c>
      <c r="G228" s="133" t="s">
        <v>578</v>
      </c>
      <c r="H228" s="30">
        <v>63</v>
      </c>
      <c r="I228" s="133">
        <v>53</v>
      </c>
      <c r="J228" s="189">
        <v>10</v>
      </c>
      <c r="K228" s="139" t="s">
        <v>26</v>
      </c>
      <c r="L228" s="139"/>
    </row>
    <row r="229" spans="1:12" hidden="1" x14ac:dyDescent="0.25">
      <c r="A229" s="158">
        <v>45180</v>
      </c>
      <c r="B229" s="175" t="s">
        <v>26</v>
      </c>
      <c r="C229" s="132" t="s">
        <v>180</v>
      </c>
      <c r="D229" s="133">
        <v>5618718638</v>
      </c>
      <c r="E229" s="133" t="s">
        <v>579</v>
      </c>
      <c r="F229" s="133" t="s">
        <v>580</v>
      </c>
      <c r="G229" s="176" t="s">
        <v>581</v>
      </c>
      <c r="H229" s="176">
        <v>200</v>
      </c>
      <c r="I229" s="176">
        <v>124</v>
      </c>
      <c r="J229" s="189">
        <v>10</v>
      </c>
      <c r="K229" s="139">
        <v>200</v>
      </c>
      <c r="L229" s="139"/>
    </row>
    <row r="230" spans="1:12" hidden="1" x14ac:dyDescent="0.25">
      <c r="A230" s="158">
        <v>45180</v>
      </c>
      <c r="B230" s="175" t="s">
        <v>26</v>
      </c>
      <c r="C230" s="132" t="s">
        <v>350</v>
      </c>
      <c r="D230" s="140">
        <v>5562236073</v>
      </c>
      <c r="E230" s="133" t="s">
        <v>17</v>
      </c>
      <c r="F230" s="271" t="s">
        <v>4125</v>
      </c>
      <c r="G230" s="176" t="s">
        <v>584</v>
      </c>
      <c r="H230" s="30">
        <v>500</v>
      </c>
      <c r="I230" s="176">
        <v>404</v>
      </c>
      <c r="J230" s="189">
        <v>10</v>
      </c>
      <c r="K230" s="139" t="s">
        <v>26</v>
      </c>
      <c r="L230" s="139"/>
    </row>
    <row r="231" spans="1:12" hidden="1" x14ac:dyDescent="0.25">
      <c r="A231" s="158">
        <v>45180</v>
      </c>
      <c r="B231" s="175" t="s">
        <v>26</v>
      </c>
      <c r="C231" s="132" t="s">
        <v>160</v>
      </c>
      <c r="D231" s="133">
        <v>5543821818</v>
      </c>
      <c r="E231" s="133" t="s">
        <v>17</v>
      </c>
      <c r="F231" s="133" t="s">
        <v>585</v>
      </c>
      <c r="G231" s="176" t="s">
        <v>586</v>
      </c>
      <c r="H231" s="30">
        <v>500</v>
      </c>
      <c r="I231" s="133">
        <v>256</v>
      </c>
      <c r="J231" s="189">
        <v>10</v>
      </c>
      <c r="K231" s="139" t="s">
        <v>26</v>
      </c>
      <c r="L231" s="139"/>
    </row>
    <row r="232" spans="1:12" hidden="1" x14ac:dyDescent="0.25">
      <c r="A232" s="158">
        <v>45180</v>
      </c>
      <c r="B232" s="175" t="s">
        <v>26</v>
      </c>
      <c r="C232" s="132" t="s">
        <v>333</v>
      </c>
      <c r="D232" s="133">
        <v>5570313539</v>
      </c>
      <c r="E232" s="133" t="s">
        <v>587</v>
      </c>
      <c r="F232" s="133" t="s">
        <v>588</v>
      </c>
      <c r="G232" s="176" t="s">
        <v>26</v>
      </c>
      <c r="H232" s="176" t="s">
        <v>26</v>
      </c>
      <c r="I232" s="192">
        <v>70</v>
      </c>
      <c r="J232" s="189">
        <v>10</v>
      </c>
      <c r="K232" s="139" t="s">
        <v>26</v>
      </c>
      <c r="L232" s="139"/>
    </row>
    <row r="233" spans="1:12" hidden="1" x14ac:dyDescent="0.25">
      <c r="A233" s="158">
        <v>45180</v>
      </c>
      <c r="B233" s="175" t="s">
        <v>26</v>
      </c>
      <c r="C233" s="132" t="s">
        <v>589</v>
      </c>
      <c r="D233" s="133">
        <v>5617436349</v>
      </c>
      <c r="E233" s="133" t="s">
        <v>17</v>
      </c>
      <c r="F233" s="133" t="s">
        <v>400</v>
      </c>
      <c r="G233" s="176" t="s">
        <v>26</v>
      </c>
      <c r="H233" s="30">
        <v>100</v>
      </c>
      <c r="I233" s="176">
        <v>68</v>
      </c>
      <c r="J233" s="189">
        <v>10</v>
      </c>
      <c r="K233" s="139" t="s">
        <v>26</v>
      </c>
      <c r="L233" s="139"/>
    </row>
    <row r="234" spans="1:12" hidden="1" x14ac:dyDescent="0.25">
      <c r="A234" s="158">
        <v>45180</v>
      </c>
      <c r="B234" s="175" t="s">
        <v>26</v>
      </c>
      <c r="C234" s="132" t="s">
        <v>590</v>
      </c>
      <c r="D234" s="171">
        <v>5611728082</v>
      </c>
      <c r="E234" s="133" t="s">
        <v>17</v>
      </c>
      <c r="F234" s="133" t="s">
        <v>591</v>
      </c>
      <c r="G234" s="176" t="s">
        <v>592</v>
      </c>
      <c r="H234" s="176">
        <v>200</v>
      </c>
      <c r="I234" s="176">
        <v>114</v>
      </c>
      <c r="J234" s="189">
        <v>10</v>
      </c>
      <c r="K234" s="139" t="s">
        <v>26</v>
      </c>
      <c r="L234" s="139"/>
    </row>
    <row r="235" spans="1:12" hidden="1" x14ac:dyDescent="0.25">
      <c r="A235" s="158">
        <v>45181</v>
      </c>
      <c r="B235" s="175" t="s">
        <v>26</v>
      </c>
      <c r="C235" s="132" t="s">
        <v>593</v>
      </c>
      <c r="D235" s="133">
        <v>5568676408</v>
      </c>
      <c r="E235" s="133" t="s">
        <v>17</v>
      </c>
      <c r="F235" s="133" t="s">
        <v>4126</v>
      </c>
      <c r="G235" s="176" t="s">
        <v>595</v>
      </c>
      <c r="H235" s="30">
        <v>139</v>
      </c>
      <c r="I235" s="133">
        <v>110</v>
      </c>
      <c r="J235" s="189">
        <v>10</v>
      </c>
      <c r="K235" s="186">
        <v>120</v>
      </c>
      <c r="L235" s="139"/>
    </row>
    <row r="236" spans="1:12" hidden="1" x14ac:dyDescent="0.25">
      <c r="A236" s="158">
        <v>45181</v>
      </c>
      <c r="B236" s="175" t="s">
        <v>26</v>
      </c>
      <c r="C236" s="132" t="s">
        <v>596</v>
      </c>
      <c r="D236" s="133">
        <v>5563467605</v>
      </c>
      <c r="E236" s="133" t="s">
        <v>597</v>
      </c>
      <c r="F236" s="133" t="s">
        <v>598</v>
      </c>
      <c r="G236" s="176" t="s">
        <v>599</v>
      </c>
      <c r="H236" s="30">
        <v>227</v>
      </c>
      <c r="I236" s="133">
        <v>95</v>
      </c>
      <c r="J236" s="189">
        <v>10</v>
      </c>
      <c r="K236" s="186">
        <v>100</v>
      </c>
      <c r="L236" s="139"/>
    </row>
    <row r="237" spans="1:12" hidden="1" x14ac:dyDescent="0.25">
      <c r="A237" s="158">
        <v>45181</v>
      </c>
      <c r="B237" s="175" t="s">
        <v>26</v>
      </c>
      <c r="C237" s="132" t="s">
        <v>550</v>
      </c>
      <c r="D237" s="133">
        <v>5537803548</v>
      </c>
      <c r="E237" s="133" t="s">
        <v>600</v>
      </c>
      <c r="F237" s="133" t="s">
        <v>601</v>
      </c>
      <c r="G237" s="176" t="s">
        <v>602</v>
      </c>
      <c r="H237" s="30">
        <v>229</v>
      </c>
      <c r="I237" s="133">
        <v>176</v>
      </c>
      <c r="J237" s="189">
        <v>10</v>
      </c>
      <c r="K237" s="186">
        <v>200</v>
      </c>
      <c r="L237" s="139"/>
    </row>
    <row r="238" spans="1:12" hidden="1" x14ac:dyDescent="0.25">
      <c r="A238" s="158">
        <v>45181</v>
      </c>
      <c r="B238" s="175" t="s">
        <v>26</v>
      </c>
      <c r="C238" s="132" t="s">
        <v>603</v>
      </c>
      <c r="D238" s="133" t="s">
        <v>26</v>
      </c>
      <c r="E238" s="133" t="s">
        <v>26</v>
      </c>
      <c r="F238" s="136" t="s">
        <v>4120</v>
      </c>
      <c r="G238" s="176" t="s">
        <v>604</v>
      </c>
      <c r="H238" s="30">
        <v>50</v>
      </c>
      <c r="I238" s="133">
        <v>33</v>
      </c>
      <c r="J238" s="189">
        <v>10</v>
      </c>
      <c r="K238" s="186" t="s">
        <v>26</v>
      </c>
      <c r="L238" s="139"/>
    </row>
    <row r="239" spans="1:12" hidden="1" x14ac:dyDescent="0.25">
      <c r="A239" s="158">
        <v>45181</v>
      </c>
      <c r="B239" s="175" t="s">
        <v>26</v>
      </c>
      <c r="C239" s="132" t="s">
        <v>605</v>
      </c>
      <c r="D239" s="133">
        <v>5550780186</v>
      </c>
      <c r="E239" s="133" t="s">
        <v>33</v>
      </c>
      <c r="F239" s="133" t="s">
        <v>606</v>
      </c>
      <c r="G239" s="133" t="s">
        <v>607</v>
      </c>
      <c r="H239" s="30">
        <v>125</v>
      </c>
      <c r="I239" s="133">
        <v>110</v>
      </c>
      <c r="J239" s="189">
        <v>10</v>
      </c>
      <c r="K239" s="139" t="s">
        <v>26</v>
      </c>
      <c r="L239" s="139"/>
    </row>
    <row r="240" spans="1:12" x14ac:dyDescent="0.25">
      <c r="A240" s="158">
        <v>45181</v>
      </c>
      <c r="B240" s="175" t="s">
        <v>26</v>
      </c>
      <c r="C240" s="132" t="s">
        <v>608</v>
      </c>
      <c r="D240" s="133">
        <v>5526260701</v>
      </c>
      <c r="E240" s="133" t="s">
        <v>609</v>
      </c>
      <c r="F240" s="133" t="s">
        <v>610</v>
      </c>
      <c r="G240" s="176" t="s">
        <v>611</v>
      </c>
      <c r="H240" s="176">
        <v>100</v>
      </c>
      <c r="I240" s="176">
        <v>22</v>
      </c>
      <c r="J240" s="189">
        <v>10</v>
      </c>
      <c r="K240" s="139">
        <v>68</v>
      </c>
      <c r="L240" s="139"/>
    </row>
    <row r="241" spans="1:12" hidden="1" x14ac:dyDescent="0.25">
      <c r="A241" s="158">
        <v>45181</v>
      </c>
      <c r="B241" s="175" t="s">
        <v>26</v>
      </c>
      <c r="C241" s="132" t="s">
        <v>2024</v>
      </c>
      <c r="D241" s="133">
        <v>5612050452</v>
      </c>
      <c r="E241" s="133" t="s">
        <v>613</v>
      </c>
      <c r="F241" s="133" t="s">
        <v>4123</v>
      </c>
      <c r="G241" s="176" t="s">
        <v>615</v>
      </c>
      <c r="H241" s="30">
        <v>109</v>
      </c>
      <c r="I241" s="176">
        <v>99</v>
      </c>
      <c r="J241" s="189">
        <v>10</v>
      </c>
      <c r="K241" s="139" t="s">
        <v>26</v>
      </c>
      <c r="L241" s="139"/>
    </row>
    <row r="242" spans="1:12" hidden="1" x14ac:dyDescent="0.25">
      <c r="A242" s="158">
        <v>45181</v>
      </c>
      <c r="B242" s="175" t="s">
        <v>26</v>
      </c>
      <c r="C242" s="132" t="s">
        <v>616</v>
      </c>
      <c r="D242" s="133">
        <v>5514792533</v>
      </c>
      <c r="E242" s="133" t="s">
        <v>17</v>
      </c>
      <c r="F242" s="133" t="s">
        <v>617</v>
      </c>
      <c r="G242" s="176" t="s">
        <v>618</v>
      </c>
      <c r="H242" s="30">
        <v>36</v>
      </c>
      <c r="I242" s="133">
        <v>26</v>
      </c>
      <c r="J242" s="189">
        <v>10</v>
      </c>
      <c r="K242" s="139" t="s">
        <v>26</v>
      </c>
      <c r="L242" s="139"/>
    </row>
    <row r="243" spans="1:12" hidden="1" x14ac:dyDescent="0.25">
      <c r="A243" s="158">
        <v>45181</v>
      </c>
      <c r="B243" s="175" t="s">
        <v>26</v>
      </c>
      <c r="C243" s="132" t="s">
        <v>619</v>
      </c>
      <c r="D243" s="133">
        <v>5563186070</v>
      </c>
      <c r="E243" s="133" t="s">
        <v>620</v>
      </c>
      <c r="F243" s="133" t="s">
        <v>621</v>
      </c>
      <c r="G243" s="176" t="s">
        <v>622</v>
      </c>
      <c r="H243" s="30">
        <v>34</v>
      </c>
      <c r="I243" s="176">
        <v>24</v>
      </c>
      <c r="J243" s="189">
        <v>10</v>
      </c>
      <c r="K243" s="139" t="s">
        <v>26</v>
      </c>
      <c r="L243" s="139"/>
    </row>
    <row r="244" spans="1:12" hidden="1" x14ac:dyDescent="0.25">
      <c r="A244" s="158">
        <v>45181</v>
      </c>
      <c r="B244" s="175" t="s">
        <v>26</v>
      </c>
      <c r="C244" s="132" t="s">
        <v>4121</v>
      </c>
      <c r="D244" s="135">
        <v>5610020620</v>
      </c>
      <c r="E244" s="133" t="s">
        <v>576</v>
      </c>
      <c r="F244" s="133" t="s">
        <v>623</v>
      </c>
      <c r="G244" s="176" t="s">
        <v>624</v>
      </c>
      <c r="H244" s="30">
        <v>200</v>
      </c>
      <c r="I244" s="176">
        <v>57</v>
      </c>
      <c r="J244" s="189">
        <v>10</v>
      </c>
      <c r="K244" s="139" t="s">
        <v>26</v>
      </c>
      <c r="L244" s="139"/>
    </row>
    <row r="245" spans="1:12" hidden="1" x14ac:dyDescent="0.25">
      <c r="A245" s="158">
        <v>45181</v>
      </c>
      <c r="B245" s="175" t="s">
        <v>26</v>
      </c>
      <c r="C245" s="133" t="s">
        <v>625</v>
      </c>
      <c r="D245" s="133">
        <v>5625771181</v>
      </c>
      <c r="E245" s="171" t="s">
        <v>626</v>
      </c>
      <c r="F245" s="133" t="s">
        <v>623</v>
      </c>
      <c r="G245" s="176" t="s">
        <v>627</v>
      </c>
      <c r="H245" s="176">
        <v>100</v>
      </c>
      <c r="I245" s="176">
        <v>53</v>
      </c>
      <c r="J245" s="189">
        <v>20</v>
      </c>
      <c r="K245" s="202" t="s">
        <v>26</v>
      </c>
      <c r="L245" s="169"/>
    </row>
    <row r="246" spans="1:12" hidden="1" x14ac:dyDescent="0.25">
      <c r="A246" s="158">
        <v>45181</v>
      </c>
      <c r="B246" s="175" t="s">
        <v>26</v>
      </c>
      <c r="C246" s="132" t="s">
        <v>4121</v>
      </c>
      <c r="D246" s="135">
        <v>5610020620</v>
      </c>
      <c r="E246" s="133" t="s">
        <v>17</v>
      </c>
      <c r="F246" s="133" t="s">
        <v>4120</v>
      </c>
      <c r="G246" s="176" t="s">
        <v>628</v>
      </c>
      <c r="H246" s="176">
        <v>56</v>
      </c>
      <c r="I246" s="176">
        <v>56</v>
      </c>
      <c r="J246" s="213">
        <v>0</v>
      </c>
      <c r="K246" s="177" t="s">
        <v>26</v>
      </c>
      <c r="L246" s="133"/>
    </row>
    <row r="247" spans="1:12" hidden="1" x14ac:dyDescent="0.25">
      <c r="A247" s="158">
        <v>45181</v>
      </c>
      <c r="B247" s="175" t="s">
        <v>26</v>
      </c>
      <c r="C247" s="132" t="s">
        <v>262</v>
      </c>
      <c r="D247" s="133">
        <v>5522701712</v>
      </c>
      <c r="E247" s="133" t="s">
        <v>17</v>
      </c>
      <c r="F247" s="133" t="s">
        <v>629</v>
      </c>
      <c r="G247" s="176" t="s">
        <v>630</v>
      </c>
      <c r="H247" s="176">
        <v>200</v>
      </c>
      <c r="I247" s="176">
        <v>43</v>
      </c>
      <c r="J247" s="213">
        <v>10</v>
      </c>
      <c r="K247" s="177" t="s">
        <v>26</v>
      </c>
      <c r="L247" s="177"/>
    </row>
    <row r="248" spans="1:12" hidden="1" x14ac:dyDescent="0.25">
      <c r="A248" s="158">
        <v>45181</v>
      </c>
      <c r="B248" s="175" t="s">
        <v>26</v>
      </c>
      <c r="C248" s="31" t="s">
        <v>58</v>
      </c>
      <c r="D248" s="133">
        <v>5522701712</v>
      </c>
      <c r="E248" s="133" t="s">
        <v>17</v>
      </c>
      <c r="F248" s="51" t="s">
        <v>631</v>
      </c>
      <c r="G248" s="214" t="s">
        <v>632</v>
      </c>
      <c r="H248" s="176">
        <v>130</v>
      </c>
      <c r="I248" s="176">
        <v>106</v>
      </c>
      <c r="J248" s="213">
        <v>10</v>
      </c>
      <c r="K248" s="177" t="s">
        <v>26</v>
      </c>
      <c r="L248" s="177"/>
    </row>
    <row r="249" spans="1:12" hidden="1" x14ac:dyDescent="0.25">
      <c r="A249" s="158">
        <v>45181</v>
      </c>
      <c r="B249" s="175" t="s">
        <v>26</v>
      </c>
      <c r="C249" s="138" t="s">
        <v>4112</v>
      </c>
      <c r="D249" s="133">
        <v>5559971116</v>
      </c>
      <c r="E249" s="133" t="s">
        <v>17</v>
      </c>
      <c r="F249" s="133" t="s">
        <v>302</v>
      </c>
      <c r="G249" s="176" t="s">
        <v>633</v>
      </c>
      <c r="H249" s="176">
        <v>220</v>
      </c>
      <c r="I249" s="176">
        <v>206</v>
      </c>
      <c r="J249" s="177">
        <v>10</v>
      </c>
      <c r="K249" s="177" t="s">
        <v>26</v>
      </c>
      <c r="L249" s="133"/>
    </row>
    <row r="250" spans="1:12" hidden="1" x14ac:dyDescent="0.25">
      <c r="A250" s="158">
        <v>45181</v>
      </c>
      <c r="B250" s="175" t="s">
        <v>26</v>
      </c>
      <c r="C250" s="134" t="s">
        <v>39</v>
      </c>
      <c r="D250" s="133">
        <v>5530508709</v>
      </c>
      <c r="E250" s="133" t="s">
        <v>17</v>
      </c>
      <c r="F250" s="136" t="s">
        <v>4116</v>
      </c>
      <c r="G250" s="176" t="s">
        <v>634</v>
      </c>
      <c r="H250" s="176">
        <v>40</v>
      </c>
      <c r="I250" s="176">
        <v>28</v>
      </c>
      <c r="J250" s="177">
        <v>10</v>
      </c>
      <c r="K250" s="177" t="s">
        <v>26</v>
      </c>
      <c r="L250" s="133"/>
    </row>
    <row r="251" spans="1:12" hidden="1" x14ac:dyDescent="0.25">
      <c r="A251" s="158">
        <v>45181</v>
      </c>
      <c r="B251" s="175" t="s">
        <v>26</v>
      </c>
      <c r="C251" s="138" t="s">
        <v>4112</v>
      </c>
      <c r="D251" s="133">
        <v>5559971116</v>
      </c>
      <c r="E251" s="133" t="s">
        <v>17</v>
      </c>
      <c r="F251" s="133" t="s">
        <v>302</v>
      </c>
      <c r="G251" s="176" t="s">
        <v>365</v>
      </c>
      <c r="H251" s="176">
        <v>220</v>
      </c>
      <c r="I251" s="176">
        <v>168</v>
      </c>
      <c r="J251" s="177">
        <v>10</v>
      </c>
      <c r="K251" s="177" t="s">
        <v>26</v>
      </c>
      <c r="L251" s="133"/>
    </row>
    <row r="252" spans="1:12" hidden="1" x14ac:dyDescent="0.25">
      <c r="A252" s="158">
        <v>45182</v>
      </c>
      <c r="B252" s="175" t="s">
        <v>26</v>
      </c>
      <c r="C252" s="132" t="s">
        <v>392</v>
      </c>
      <c r="D252" s="133">
        <v>5615417890</v>
      </c>
      <c r="E252" s="133" t="s">
        <v>635</v>
      </c>
      <c r="F252" s="176" t="s">
        <v>636</v>
      </c>
      <c r="G252" s="176" t="s">
        <v>637</v>
      </c>
      <c r="H252" s="30">
        <v>212</v>
      </c>
      <c r="I252" s="133">
        <v>78</v>
      </c>
      <c r="J252" s="189">
        <v>10</v>
      </c>
      <c r="K252" s="186">
        <v>200</v>
      </c>
      <c r="L252" s="139"/>
    </row>
    <row r="253" spans="1:12" hidden="1" x14ac:dyDescent="0.25">
      <c r="A253" s="158">
        <v>45182</v>
      </c>
      <c r="B253" s="175" t="s">
        <v>26</v>
      </c>
      <c r="C253" s="132" t="s">
        <v>638</v>
      </c>
      <c r="D253" s="133">
        <v>5573606118</v>
      </c>
      <c r="E253" s="133" t="s">
        <v>639</v>
      </c>
      <c r="F253" s="133" t="s">
        <v>89</v>
      </c>
      <c r="G253" s="176" t="s">
        <v>640</v>
      </c>
      <c r="H253" s="30">
        <v>200</v>
      </c>
      <c r="I253" s="133">
        <v>137</v>
      </c>
      <c r="J253" s="189">
        <v>20</v>
      </c>
      <c r="K253" s="186">
        <v>150</v>
      </c>
      <c r="L253" s="139"/>
    </row>
    <row r="254" spans="1:12" hidden="1" x14ac:dyDescent="0.25">
      <c r="A254" s="159">
        <v>45182</v>
      </c>
      <c r="B254" s="175" t="s">
        <v>26</v>
      </c>
      <c r="C254" s="132" t="s">
        <v>603</v>
      </c>
      <c r="D254" s="133" t="s">
        <v>26</v>
      </c>
      <c r="E254" s="133" t="s">
        <v>33</v>
      </c>
      <c r="F254" s="136" t="s">
        <v>4120</v>
      </c>
      <c r="G254" s="176" t="s">
        <v>641</v>
      </c>
      <c r="H254" s="30">
        <v>58</v>
      </c>
      <c r="I254" s="133">
        <v>25</v>
      </c>
      <c r="J254" s="189">
        <v>10</v>
      </c>
      <c r="K254" s="186" t="s">
        <v>26</v>
      </c>
      <c r="L254" s="139"/>
    </row>
    <row r="255" spans="1:12" hidden="1" x14ac:dyDescent="0.25">
      <c r="A255" s="159">
        <v>45182</v>
      </c>
      <c r="B255" s="175" t="s">
        <v>26</v>
      </c>
      <c r="C255" s="132" t="s">
        <v>642</v>
      </c>
      <c r="D255" s="133">
        <v>554180418</v>
      </c>
      <c r="E255" s="133" t="s">
        <v>305</v>
      </c>
      <c r="F255" s="133" t="s">
        <v>643</v>
      </c>
      <c r="G255" s="176" t="s">
        <v>644</v>
      </c>
      <c r="H255" s="30">
        <v>200</v>
      </c>
      <c r="I255" s="133">
        <v>100</v>
      </c>
      <c r="J255" s="189">
        <v>10</v>
      </c>
      <c r="K255" s="186">
        <v>200</v>
      </c>
      <c r="L255" s="139"/>
    </row>
    <row r="256" spans="1:12" hidden="1" x14ac:dyDescent="0.25">
      <c r="A256" s="159">
        <v>45182</v>
      </c>
      <c r="B256" s="175" t="s">
        <v>26</v>
      </c>
      <c r="C256" s="132" t="s">
        <v>180</v>
      </c>
      <c r="D256" s="133">
        <v>5818718638</v>
      </c>
      <c r="E256" s="133" t="s">
        <v>645</v>
      </c>
      <c r="F256" s="133" t="s">
        <v>646</v>
      </c>
      <c r="G256" s="133" t="s">
        <v>647</v>
      </c>
      <c r="H256" s="30" t="s">
        <v>26</v>
      </c>
      <c r="I256" s="133">
        <v>268</v>
      </c>
      <c r="J256" s="189">
        <v>20</v>
      </c>
      <c r="K256" s="139">
        <v>300</v>
      </c>
      <c r="L256" s="139"/>
    </row>
    <row r="257" spans="1:12" x14ac:dyDescent="0.25">
      <c r="A257" s="159">
        <v>45182</v>
      </c>
      <c r="B257" s="175" t="s">
        <v>26</v>
      </c>
      <c r="C257" s="132" t="s">
        <v>49</v>
      </c>
      <c r="D257" s="133">
        <v>5530181574</v>
      </c>
      <c r="E257" s="133" t="s">
        <v>114</v>
      </c>
      <c r="F257" t="s">
        <v>406</v>
      </c>
      <c r="G257" s="133" t="s">
        <v>592</v>
      </c>
      <c r="H257" s="176">
        <v>140</v>
      </c>
      <c r="I257" s="176">
        <v>114</v>
      </c>
      <c r="J257" s="189">
        <v>10</v>
      </c>
      <c r="K257" s="139">
        <v>120</v>
      </c>
      <c r="L257" s="139"/>
    </row>
    <row r="258" spans="1:12" hidden="1" x14ac:dyDescent="0.25">
      <c r="A258" s="159">
        <v>45182</v>
      </c>
      <c r="B258" s="175" t="s">
        <v>26</v>
      </c>
      <c r="C258" s="132" t="s">
        <v>350</v>
      </c>
      <c r="D258" s="140">
        <v>5562236073</v>
      </c>
      <c r="E258" s="133" t="s">
        <v>648</v>
      </c>
      <c r="F258" s="271" t="s">
        <v>4125</v>
      </c>
      <c r="G258" s="176" t="s">
        <v>649</v>
      </c>
      <c r="H258" s="30">
        <v>510</v>
      </c>
      <c r="I258" s="176">
        <v>500</v>
      </c>
      <c r="J258" s="189">
        <v>10</v>
      </c>
      <c r="K258" s="139" t="s">
        <v>26</v>
      </c>
      <c r="L258" s="139"/>
    </row>
    <row r="259" spans="1:12" x14ac:dyDescent="0.25">
      <c r="A259" s="159">
        <v>45182</v>
      </c>
      <c r="B259" s="175" t="s">
        <v>26</v>
      </c>
      <c r="C259" s="132" t="s">
        <v>608</v>
      </c>
      <c r="D259" s="133">
        <v>5526260701</v>
      </c>
      <c r="E259" s="133" t="s">
        <v>650</v>
      </c>
      <c r="F259" s="133" t="s">
        <v>610</v>
      </c>
      <c r="G259" s="176" t="s">
        <v>651</v>
      </c>
      <c r="H259" s="30">
        <v>330</v>
      </c>
      <c r="I259" s="133">
        <v>300</v>
      </c>
      <c r="J259" s="189">
        <v>10</v>
      </c>
      <c r="K259" s="139">
        <v>300</v>
      </c>
      <c r="L259" s="139"/>
    </row>
    <row r="260" spans="1:12" hidden="1" x14ac:dyDescent="0.25">
      <c r="A260" s="159">
        <v>45182</v>
      </c>
      <c r="B260" s="175" t="s">
        <v>26</v>
      </c>
      <c r="C260" s="132" t="s">
        <v>652</v>
      </c>
      <c r="D260" s="133">
        <v>5548418857</v>
      </c>
      <c r="E260" s="133" t="s">
        <v>33</v>
      </c>
      <c r="F260" s="133" t="s">
        <v>653</v>
      </c>
      <c r="G260" s="176" t="s">
        <v>654</v>
      </c>
      <c r="H260" s="176">
        <v>500</v>
      </c>
      <c r="I260" s="192">
        <v>95</v>
      </c>
      <c r="J260" s="189">
        <v>10</v>
      </c>
      <c r="K260" s="139" t="s">
        <v>26</v>
      </c>
      <c r="L260" s="139"/>
    </row>
    <row r="261" spans="1:12" hidden="1" x14ac:dyDescent="0.25">
      <c r="A261" s="159">
        <v>45182</v>
      </c>
      <c r="B261" s="175" t="s">
        <v>26</v>
      </c>
      <c r="C261" s="132" t="s">
        <v>61</v>
      </c>
      <c r="D261" s="133">
        <v>5586180942</v>
      </c>
      <c r="E261" s="133" t="s">
        <v>655</v>
      </c>
      <c r="F261" s="133" t="s">
        <v>656</v>
      </c>
      <c r="G261" s="176" t="s">
        <v>657</v>
      </c>
      <c r="H261" s="30">
        <v>118</v>
      </c>
      <c r="I261" s="176">
        <v>82</v>
      </c>
      <c r="J261" s="189">
        <v>10</v>
      </c>
      <c r="K261" s="139">
        <v>100</v>
      </c>
      <c r="L261" s="139"/>
    </row>
    <row r="262" spans="1:12" hidden="1" x14ac:dyDescent="0.25">
      <c r="A262" s="159">
        <v>45182</v>
      </c>
      <c r="B262" s="175" t="s">
        <v>26</v>
      </c>
      <c r="C262" s="132" t="s">
        <v>323</v>
      </c>
      <c r="D262" s="171">
        <v>553181275</v>
      </c>
      <c r="E262" s="133" t="s">
        <v>658</v>
      </c>
      <c r="F262" s="133" t="s">
        <v>325</v>
      </c>
      <c r="G262" s="176" t="s">
        <v>659</v>
      </c>
      <c r="H262" s="30">
        <v>500</v>
      </c>
      <c r="I262" s="176">
        <v>100</v>
      </c>
      <c r="J262" s="189">
        <v>10</v>
      </c>
      <c r="K262" s="139">
        <v>500</v>
      </c>
      <c r="L262" s="139"/>
    </row>
    <row r="263" spans="1:12" hidden="1" x14ac:dyDescent="0.25">
      <c r="A263" s="159">
        <v>45182</v>
      </c>
      <c r="B263" s="175" t="s">
        <v>26</v>
      </c>
      <c r="C263" s="133" t="s">
        <v>660</v>
      </c>
      <c r="D263" s="133">
        <v>5527259975</v>
      </c>
      <c r="E263" s="171" t="s">
        <v>661</v>
      </c>
      <c r="F263" s="133" t="s">
        <v>662</v>
      </c>
      <c r="G263" s="176" t="s">
        <v>592</v>
      </c>
      <c r="H263" s="176">
        <v>134</v>
      </c>
      <c r="I263" s="176">
        <v>114</v>
      </c>
      <c r="J263" s="189">
        <v>10</v>
      </c>
      <c r="K263" s="202" t="s">
        <v>26</v>
      </c>
      <c r="L263" s="169"/>
    </row>
    <row r="264" spans="1:12" hidden="1" x14ac:dyDescent="0.25">
      <c r="A264" s="158">
        <v>45181</v>
      </c>
      <c r="B264" s="175" t="s">
        <v>26</v>
      </c>
      <c r="C264" s="132" t="s">
        <v>663</v>
      </c>
      <c r="D264" s="133">
        <v>5541831909</v>
      </c>
      <c r="E264" s="133" t="s">
        <v>576</v>
      </c>
      <c r="F264" s="133" t="s">
        <v>664</v>
      </c>
      <c r="G264" s="176" t="s">
        <v>665</v>
      </c>
      <c r="H264" s="176">
        <v>200</v>
      </c>
      <c r="I264" s="192">
        <v>171</v>
      </c>
      <c r="J264" s="189">
        <v>10</v>
      </c>
      <c r="K264" s="139" t="s">
        <v>26</v>
      </c>
      <c r="L264" s="186"/>
    </row>
    <row r="265" spans="1:12" hidden="1" x14ac:dyDescent="0.25">
      <c r="A265" s="159">
        <v>45182</v>
      </c>
      <c r="B265" s="175" t="s">
        <v>26</v>
      </c>
      <c r="C265" s="132" t="s">
        <v>327</v>
      </c>
      <c r="D265" s="133">
        <v>5625771181</v>
      </c>
      <c r="E265" s="133" t="s">
        <v>645</v>
      </c>
      <c r="F265" s="133" t="s">
        <v>666</v>
      </c>
      <c r="G265" s="176" t="s">
        <v>667</v>
      </c>
      <c r="H265" s="176">
        <v>76</v>
      </c>
      <c r="I265" s="176">
        <v>56</v>
      </c>
      <c r="J265" s="213">
        <v>20</v>
      </c>
      <c r="K265" s="177" t="s">
        <v>26</v>
      </c>
      <c r="L265" s="177"/>
    </row>
    <row r="266" spans="1:12" hidden="1" x14ac:dyDescent="0.25">
      <c r="A266" s="159">
        <v>45182</v>
      </c>
      <c r="B266" s="175" t="s">
        <v>26</v>
      </c>
      <c r="C266" s="132" t="s">
        <v>4121</v>
      </c>
      <c r="D266" s="135">
        <v>5610020620</v>
      </c>
      <c r="E266" s="133" t="s">
        <v>17</v>
      </c>
      <c r="F266" s="139" t="s">
        <v>4119</v>
      </c>
      <c r="G266" s="214" t="s">
        <v>669</v>
      </c>
      <c r="H266" s="176">
        <v>500</v>
      </c>
      <c r="I266" s="176">
        <v>209</v>
      </c>
      <c r="J266" s="213">
        <v>10</v>
      </c>
      <c r="K266" s="177" t="s">
        <v>26</v>
      </c>
      <c r="L266" s="177"/>
    </row>
    <row r="267" spans="1:12" hidden="1" x14ac:dyDescent="0.25">
      <c r="A267" s="159">
        <v>45182</v>
      </c>
      <c r="B267" s="175" t="s">
        <v>26</v>
      </c>
      <c r="C267" s="134" t="s">
        <v>39</v>
      </c>
      <c r="D267" s="133">
        <v>5530508709</v>
      </c>
      <c r="E267" s="133" t="s">
        <v>17</v>
      </c>
      <c r="F267" s="136" t="s">
        <v>4116</v>
      </c>
      <c r="G267" s="176" t="s">
        <v>671</v>
      </c>
      <c r="H267" s="176">
        <v>154</v>
      </c>
      <c r="I267" s="176">
        <v>144</v>
      </c>
      <c r="J267" s="177">
        <v>10</v>
      </c>
      <c r="K267" s="177" t="s">
        <v>26</v>
      </c>
      <c r="L267" s="133"/>
    </row>
    <row r="268" spans="1:12" hidden="1" x14ac:dyDescent="0.25">
      <c r="A268" s="159">
        <v>45182</v>
      </c>
      <c r="B268" s="175" t="s">
        <v>26</v>
      </c>
      <c r="C268" s="132" t="s">
        <v>441</v>
      </c>
      <c r="D268" s="133">
        <v>5629985003</v>
      </c>
      <c r="E268" s="133" t="s">
        <v>672</v>
      </c>
      <c r="F268" s="133" t="s">
        <v>507</v>
      </c>
      <c r="G268" s="176" t="s">
        <v>673</v>
      </c>
      <c r="H268" s="176">
        <v>170</v>
      </c>
      <c r="I268" s="176">
        <v>160</v>
      </c>
      <c r="J268" s="177">
        <v>10</v>
      </c>
      <c r="K268" s="177" t="s">
        <v>26</v>
      </c>
      <c r="L268" s="133"/>
    </row>
    <row r="269" spans="1:12" x14ac:dyDescent="0.25">
      <c r="A269" s="159">
        <v>45182</v>
      </c>
      <c r="B269" s="175" t="s">
        <v>26</v>
      </c>
      <c r="C269" s="132" t="s">
        <v>674</v>
      </c>
      <c r="D269" s="133">
        <v>5527614858</v>
      </c>
      <c r="E269" s="133" t="s">
        <v>17</v>
      </c>
      <c r="F269" s="133" t="s">
        <v>675</v>
      </c>
      <c r="G269" s="176" t="s">
        <v>676</v>
      </c>
      <c r="H269" s="176">
        <v>90</v>
      </c>
      <c r="I269" s="176">
        <v>75</v>
      </c>
      <c r="J269" s="177">
        <v>10</v>
      </c>
      <c r="K269" s="215" t="s">
        <v>26</v>
      </c>
      <c r="L269" s="22"/>
    </row>
    <row r="270" spans="1:12" hidden="1" x14ac:dyDescent="0.25">
      <c r="A270" s="159">
        <v>45182</v>
      </c>
      <c r="B270" s="175" t="s">
        <v>26</v>
      </c>
      <c r="C270" s="138" t="s">
        <v>4112</v>
      </c>
      <c r="D270" s="133">
        <v>5559971116</v>
      </c>
      <c r="E270" s="133" t="s">
        <v>17</v>
      </c>
      <c r="F270" s="133" t="s">
        <v>302</v>
      </c>
      <c r="G270" s="176" t="s">
        <v>677</v>
      </c>
      <c r="H270" s="176">
        <v>169</v>
      </c>
      <c r="I270" s="176">
        <v>159</v>
      </c>
      <c r="J270" s="177">
        <v>10</v>
      </c>
      <c r="K270" s="215" t="s">
        <v>26</v>
      </c>
      <c r="L270" s="22"/>
    </row>
    <row r="271" spans="1:12" hidden="1" x14ac:dyDescent="0.25">
      <c r="A271" s="159">
        <v>45182</v>
      </c>
      <c r="B271" s="175" t="s">
        <v>26</v>
      </c>
      <c r="C271" s="132" t="s">
        <v>2598</v>
      </c>
      <c r="D271" s="133">
        <v>5624838493</v>
      </c>
      <c r="E271" s="133" t="s">
        <v>17</v>
      </c>
      <c r="F271" s="271" t="s">
        <v>4122</v>
      </c>
      <c r="G271" s="176" t="s">
        <v>678</v>
      </c>
      <c r="H271" s="176">
        <v>150</v>
      </c>
      <c r="I271" s="176">
        <v>130</v>
      </c>
      <c r="J271" s="177">
        <v>10</v>
      </c>
      <c r="K271" s="215" t="s">
        <v>26</v>
      </c>
      <c r="L271" s="22"/>
    </row>
    <row r="272" spans="1:12" hidden="1" x14ac:dyDescent="0.25">
      <c r="A272" s="158">
        <v>45183</v>
      </c>
      <c r="B272" s="175" t="s">
        <v>26</v>
      </c>
      <c r="C272" s="132" t="s">
        <v>105</v>
      </c>
      <c r="D272" s="133" t="s">
        <v>26</v>
      </c>
      <c r="E272" s="133" t="s">
        <v>305</v>
      </c>
      <c r="F272" s="176" t="s">
        <v>106</v>
      </c>
      <c r="G272" s="176" t="s">
        <v>679</v>
      </c>
      <c r="H272" s="30">
        <v>232</v>
      </c>
      <c r="I272" s="133">
        <v>122</v>
      </c>
      <c r="J272" s="189">
        <v>10</v>
      </c>
      <c r="K272" s="186">
        <v>200</v>
      </c>
      <c r="L272" s="139"/>
    </row>
    <row r="273" spans="1:12" hidden="1" x14ac:dyDescent="0.25">
      <c r="A273" s="158">
        <v>45183</v>
      </c>
      <c r="B273" s="175" t="s">
        <v>26</v>
      </c>
      <c r="C273" s="132" t="s">
        <v>490</v>
      </c>
      <c r="D273" s="133">
        <v>9531286830</v>
      </c>
      <c r="E273" s="133" t="s">
        <v>680</v>
      </c>
      <c r="F273" s="133" t="s">
        <v>681</v>
      </c>
      <c r="G273" s="176" t="s">
        <v>682</v>
      </c>
      <c r="H273" s="30">
        <v>500</v>
      </c>
      <c r="I273" s="133">
        <v>140</v>
      </c>
      <c r="J273" s="189">
        <v>10</v>
      </c>
      <c r="K273" s="186">
        <v>500</v>
      </c>
      <c r="L273" s="139"/>
    </row>
    <row r="274" spans="1:12" hidden="1" x14ac:dyDescent="0.25">
      <c r="A274" s="158">
        <v>45183</v>
      </c>
      <c r="B274" s="175" t="s">
        <v>26</v>
      </c>
      <c r="C274" s="132" t="s">
        <v>683</v>
      </c>
      <c r="D274" s="133" t="s">
        <v>26</v>
      </c>
      <c r="E274" s="133" t="s">
        <v>26</v>
      </c>
      <c r="F274" s="133" t="s">
        <v>26</v>
      </c>
      <c r="G274" s="176" t="s">
        <v>26</v>
      </c>
      <c r="H274" s="30">
        <v>108</v>
      </c>
      <c r="I274" s="133">
        <v>90</v>
      </c>
      <c r="J274" s="189">
        <v>10</v>
      </c>
      <c r="K274" s="186" t="s">
        <v>26</v>
      </c>
      <c r="L274" s="139"/>
    </row>
    <row r="275" spans="1:12" hidden="1" x14ac:dyDescent="0.25">
      <c r="A275" s="158">
        <v>45183</v>
      </c>
      <c r="B275" s="175" t="s">
        <v>26</v>
      </c>
      <c r="C275" s="132" t="s">
        <v>684</v>
      </c>
      <c r="D275" s="133">
        <v>5584289593</v>
      </c>
      <c r="E275" s="133" t="s">
        <v>33</v>
      </c>
      <c r="F275" s="133" t="s">
        <v>685</v>
      </c>
      <c r="G275" s="176" t="s">
        <v>592</v>
      </c>
      <c r="H275" s="30">
        <v>150</v>
      </c>
      <c r="I275" s="133">
        <v>114</v>
      </c>
      <c r="J275" s="189">
        <v>10</v>
      </c>
      <c r="K275" s="186" t="s">
        <v>26</v>
      </c>
      <c r="L275" s="139"/>
    </row>
    <row r="276" spans="1:12" hidden="1" x14ac:dyDescent="0.25">
      <c r="A276" s="158">
        <v>45183</v>
      </c>
      <c r="B276" s="175" t="s">
        <v>26</v>
      </c>
      <c r="C276" s="132" t="s">
        <v>164</v>
      </c>
      <c r="D276" s="133">
        <v>5529573104</v>
      </c>
      <c r="E276" s="133" t="s">
        <v>33</v>
      </c>
      <c r="F276" s="133" t="s">
        <v>686</v>
      </c>
      <c r="G276" s="133" t="s">
        <v>687</v>
      </c>
      <c r="H276" s="30">
        <v>120</v>
      </c>
      <c r="I276" s="133">
        <v>94</v>
      </c>
      <c r="J276" s="189">
        <v>10</v>
      </c>
      <c r="K276" s="139">
        <v>100</v>
      </c>
      <c r="L276" s="139"/>
    </row>
    <row r="277" spans="1:12" hidden="1" x14ac:dyDescent="0.25">
      <c r="A277" s="158">
        <v>45183</v>
      </c>
      <c r="B277" s="175" t="s">
        <v>26</v>
      </c>
      <c r="C277" s="132" t="s">
        <v>55</v>
      </c>
      <c r="D277" s="133">
        <v>5625982564</v>
      </c>
      <c r="E277" s="171" t="s">
        <v>33</v>
      </c>
      <c r="F277" t="s">
        <v>688</v>
      </c>
      <c r="G277" s="176" t="s">
        <v>689</v>
      </c>
      <c r="H277" s="176">
        <v>80</v>
      </c>
      <c r="I277" s="176">
        <v>60</v>
      </c>
      <c r="J277" s="189">
        <v>10</v>
      </c>
      <c r="K277" s="139" t="s">
        <v>26</v>
      </c>
      <c r="L277" s="139"/>
    </row>
    <row r="278" spans="1:12" hidden="1" x14ac:dyDescent="0.25">
      <c r="A278" s="158">
        <v>45183</v>
      </c>
      <c r="B278" s="175" t="s">
        <v>26</v>
      </c>
      <c r="C278" s="132" t="s">
        <v>27</v>
      </c>
      <c r="D278" s="133">
        <v>5624838493</v>
      </c>
      <c r="E278" s="133" t="s">
        <v>690</v>
      </c>
      <c r="F278" s="133" t="s">
        <v>691</v>
      </c>
      <c r="G278" s="176" t="s">
        <v>692</v>
      </c>
      <c r="H278" s="30">
        <v>110</v>
      </c>
      <c r="I278" s="176">
        <v>43</v>
      </c>
      <c r="J278" s="189">
        <v>10</v>
      </c>
      <c r="K278" s="139">
        <v>100</v>
      </c>
      <c r="L278" s="139"/>
    </row>
    <row r="279" spans="1:12" hidden="1" x14ac:dyDescent="0.25">
      <c r="A279" s="158">
        <v>45183</v>
      </c>
      <c r="B279" s="175" t="s">
        <v>26</v>
      </c>
      <c r="C279" s="132" t="s">
        <v>693</v>
      </c>
      <c r="D279" s="133">
        <v>5625880146</v>
      </c>
      <c r="E279" s="133" t="s">
        <v>694</v>
      </c>
      <c r="F279" s="133" t="s">
        <v>695</v>
      </c>
      <c r="G279" s="176" t="s">
        <v>696</v>
      </c>
      <c r="H279" s="30">
        <v>200</v>
      </c>
      <c r="I279" s="133">
        <v>127</v>
      </c>
      <c r="J279" s="189">
        <v>10</v>
      </c>
      <c r="K279" s="139" t="s">
        <v>26</v>
      </c>
      <c r="L279" s="139"/>
    </row>
    <row r="280" spans="1:12" hidden="1" x14ac:dyDescent="0.25">
      <c r="A280" s="158">
        <v>45183</v>
      </c>
      <c r="B280" s="175" t="s">
        <v>26</v>
      </c>
      <c r="C280" s="132" t="s">
        <v>697</v>
      </c>
      <c r="D280" s="133">
        <v>5513650898</v>
      </c>
      <c r="E280" s="133" t="s">
        <v>17</v>
      </c>
      <c r="F280" s="136" t="s">
        <v>4120</v>
      </c>
      <c r="G280" s="176" t="s">
        <v>698</v>
      </c>
      <c r="H280" s="176">
        <v>84</v>
      </c>
      <c r="I280" s="192">
        <v>84</v>
      </c>
      <c r="J280" s="189">
        <v>0</v>
      </c>
      <c r="K280" s="139" t="s">
        <v>26</v>
      </c>
      <c r="L280" s="139"/>
    </row>
    <row r="281" spans="1:12" hidden="1" x14ac:dyDescent="0.25">
      <c r="A281" s="158">
        <v>45183</v>
      </c>
      <c r="B281" s="175" t="s">
        <v>26</v>
      </c>
      <c r="C281" s="132" t="s">
        <v>699</v>
      </c>
      <c r="D281" s="133">
        <v>1234567899</v>
      </c>
      <c r="E281" s="133" t="s">
        <v>114</v>
      </c>
      <c r="F281" s="133" t="s">
        <v>302</v>
      </c>
      <c r="G281" s="176" t="s">
        <v>700</v>
      </c>
      <c r="H281" s="30">
        <v>500</v>
      </c>
      <c r="I281" s="176">
        <v>198</v>
      </c>
      <c r="J281" s="189">
        <v>10</v>
      </c>
      <c r="K281" s="139" t="s">
        <v>26</v>
      </c>
      <c r="L281" s="139"/>
    </row>
    <row r="282" spans="1:12" hidden="1" x14ac:dyDescent="0.25">
      <c r="A282" s="158">
        <v>45183</v>
      </c>
      <c r="B282" s="175" t="s">
        <v>26</v>
      </c>
      <c r="C282" s="132" t="s">
        <v>2024</v>
      </c>
      <c r="D282" s="171">
        <v>5612050452</v>
      </c>
      <c r="E282" s="133" t="s">
        <v>17</v>
      </c>
      <c r="F282" s="133" t="s">
        <v>4123</v>
      </c>
      <c r="G282" s="176" t="s">
        <v>701</v>
      </c>
      <c r="H282" s="30">
        <v>94</v>
      </c>
      <c r="I282" s="176">
        <v>74</v>
      </c>
      <c r="J282" s="189">
        <v>10</v>
      </c>
      <c r="K282" s="139" t="s">
        <v>26</v>
      </c>
      <c r="L282" s="139"/>
    </row>
    <row r="283" spans="1:12" hidden="1" x14ac:dyDescent="0.25">
      <c r="A283" s="158">
        <v>45183</v>
      </c>
      <c r="B283" s="175" t="s">
        <v>26</v>
      </c>
      <c r="C283" s="132" t="s">
        <v>4121</v>
      </c>
      <c r="D283" s="135">
        <v>5610020620</v>
      </c>
      <c r="E283" s="171" t="s">
        <v>17</v>
      </c>
      <c r="F283" s="133" t="s">
        <v>4120</v>
      </c>
      <c r="G283" s="176" t="s">
        <v>698</v>
      </c>
      <c r="H283" s="176">
        <v>88</v>
      </c>
      <c r="I283" s="176">
        <v>88</v>
      </c>
      <c r="J283" s="189">
        <v>0</v>
      </c>
      <c r="K283" s="202" t="s">
        <v>26</v>
      </c>
      <c r="L283" s="169"/>
    </row>
    <row r="284" spans="1:12" hidden="1" x14ac:dyDescent="0.25">
      <c r="A284" s="158">
        <v>45183</v>
      </c>
      <c r="B284" s="175" t="s">
        <v>26</v>
      </c>
      <c r="C284" s="132" t="s">
        <v>58</v>
      </c>
      <c r="D284" s="133">
        <v>5520873875</v>
      </c>
      <c r="E284" s="133" t="s">
        <v>702</v>
      </c>
      <c r="F284" s="133" t="s">
        <v>703</v>
      </c>
      <c r="G284" s="176" t="s">
        <v>704</v>
      </c>
      <c r="H284" s="176">
        <v>200</v>
      </c>
      <c r="I284" s="176">
        <v>138</v>
      </c>
      <c r="J284" s="213">
        <v>10</v>
      </c>
      <c r="K284" s="177" t="s">
        <v>26</v>
      </c>
      <c r="L284" s="133"/>
    </row>
    <row r="285" spans="1:12" hidden="1" x14ac:dyDescent="0.25">
      <c r="A285" s="158">
        <v>45183</v>
      </c>
      <c r="B285" s="175" t="s">
        <v>26</v>
      </c>
      <c r="C285" s="132" t="s">
        <v>49</v>
      </c>
      <c r="D285" s="133">
        <v>5567925871</v>
      </c>
      <c r="E285" s="133" t="s">
        <v>705</v>
      </c>
      <c r="F285" s="133">
        <v>844</v>
      </c>
      <c r="G285" s="176" t="s">
        <v>706</v>
      </c>
      <c r="H285" s="176">
        <v>462</v>
      </c>
      <c r="I285" s="176">
        <v>437</v>
      </c>
      <c r="J285" s="213">
        <v>10</v>
      </c>
      <c r="K285" s="177" t="s">
        <v>26</v>
      </c>
      <c r="L285" s="177"/>
    </row>
    <row r="286" spans="1:12" hidden="1" x14ac:dyDescent="0.25">
      <c r="A286" s="158">
        <v>45183</v>
      </c>
      <c r="B286" s="175" t="s">
        <v>26</v>
      </c>
      <c r="C286" s="31" t="s">
        <v>240</v>
      </c>
      <c r="D286" s="133">
        <v>5554180418</v>
      </c>
      <c r="E286" s="171" t="s">
        <v>17</v>
      </c>
      <c r="F286" s="133" t="s">
        <v>545</v>
      </c>
      <c r="G286" s="214" t="s">
        <v>707</v>
      </c>
      <c r="H286" s="176">
        <v>152</v>
      </c>
      <c r="I286" s="176">
        <v>142.5</v>
      </c>
      <c r="J286" s="213">
        <v>10</v>
      </c>
      <c r="K286" s="177" t="s">
        <v>26</v>
      </c>
      <c r="L286" s="177"/>
    </row>
    <row r="287" spans="1:12" hidden="1" x14ac:dyDescent="0.25">
      <c r="A287" s="158">
        <v>45183</v>
      </c>
      <c r="B287" s="175" t="s">
        <v>26</v>
      </c>
      <c r="C287" s="138" t="s">
        <v>4112</v>
      </c>
      <c r="D287" s="133">
        <v>5523456789</v>
      </c>
      <c r="E287" s="133" t="s">
        <v>33</v>
      </c>
      <c r="F287" s="133" t="s">
        <v>302</v>
      </c>
      <c r="G287" s="176" t="s">
        <v>708</v>
      </c>
      <c r="H287" s="176">
        <v>220</v>
      </c>
      <c r="I287" s="176">
        <v>210</v>
      </c>
      <c r="J287" s="177">
        <v>10</v>
      </c>
      <c r="K287" s="177" t="s">
        <v>26</v>
      </c>
      <c r="L287" s="133"/>
    </row>
    <row r="288" spans="1:12" hidden="1" x14ac:dyDescent="0.25">
      <c r="A288" s="158">
        <v>45183</v>
      </c>
      <c r="B288" s="175" t="s">
        <v>26</v>
      </c>
      <c r="C288" s="133" t="s">
        <v>392</v>
      </c>
      <c r="D288" s="133">
        <v>5615417890</v>
      </c>
      <c r="E288" s="133" t="s">
        <v>17</v>
      </c>
      <c r="F288" s="133" t="s">
        <v>709</v>
      </c>
      <c r="G288" s="176" t="s">
        <v>710</v>
      </c>
      <c r="H288" s="176">
        <v>73</v>
      </c>
      <c r="I288" s="176">
        <v>63</v>
      </c>
      <c r="J288" s="177">
        <v>10</v>
      </c>
      <c r="K288" s="177" t="s">
        <v>26</v>
      </c>
      <c r="L288" s="133"/>
    </row>
    <row r="289" spans="1:12" hidden="1" x14ac:dyDescent="0.25">
      <c r="A289" s="158">
        <v>45183</v>
      </c>
      <c r="B289" s="175" t="s">
        <v>26</v>
      </c>
      <c r="C289" s="132" t="s">
        <v>711</v>
      </c>
      <c r="D289" s="133">
        <v>5566712323</v>
      </c>
      <c r="E289" s="133" t="s">
        <v>333</v>
      </c>
      <c r="F289" s="133" t="s">
        <v>712</v>
      </c>
      <c r="G289" s="176" t="s">
        <v>713</v>
      </c>
      <c r="H289" s="176">
        <v>70</v>
      </c>
      <c r="I289" s="176">
        <v>60</v>
      </c>
      <c r="J289" s="177">
        <v>10</v>
      </c>
      <c r="K289" s="215" t="s">
        <v>26</v>
      </c>
      <c r="L289" s="22"/>
    </row>
    <row r="290" spans="1:12" hidden="1" x14ac:dyDescent="0.25">
      <c r="A290" s="158">
        <v>45184</v>
      </c>
      <c r="B290" s="175" t="s">
        <v>26</v>
      </c>
      <c r="C290" s="132" t="s">
        <v>350</v>
      </c>
      <c r="D290" s="140">
        <v>5562236073</v>
      </c>
      <c r="E290" s="133" t="s">
        <v>305</v>
      </c>
      <c r="F290" s="271" t="s">
        <v>4125</v>
      </c>
      <c r="G290" s="176" t="s">
        <v>714</v>
      </c>
      <c r="H290" s="30">
        <v>75</v>
      </c>
      <c r="I290" s="133">
        <v>55</v>
      </c>
      <c r="J290" s="189">
        <v>20</v>
      </c>
      <c r="K290" s="186">
        <v>150</v>
      </c>
      <c r="L290" s="139"/>
    </row>
    <row r="291" spans="1:12" hidden="1" x14ac:dyDescent="0.25">
      <c r="A291" s="158">
        <v>45184</v>
      </c>
      <c r="B291" s="175" t="s">
        <v>26</v>
      </c>
      <c r="C291" s="132" t="s">
        <v>61</v>
      </c>
      <c r="D291" s="133">
        <v>5586180942</v>
      </c>
      <c r="E291" s="133" t="s">
        <v>313</v>
      </c>
      <c r="F291" s="133" t="s">
        <v>220</v>
      </c>
      <c r="G291" s="176" t="s">
        <v>715</v>
      </c>
      <c r="H291" s="30">
        <v>500</v>
      </c>
      <c r="I291" s="133">
        <v>383</v>
      </c>
      <c r="J291" s="189">
        <v>10</v>
      </c>
      <c r="K291" s="186">
        <v>393</v>
      </c>
      <c r="L291" s="139"/>
    </row>
    <row r="292" spans="1:12" hidden="1" x14ac:dyDescent="0.25">
      <c r="A292" s="158">
        <v>45184</v>
      </c>
      <c r="B292" s="175" t="s">
        <v>26</v>
      </c>
      <c r="C292" s="132" t="s">
        <v>350</v>
      </c>
      <c r="D292" s="140">
        <v>5562236073</v>
      </c>
      <c r="E292" s="133" t="s">
        <v>716</v>
      </c>
      <c r="F292" s="271" t="s">
        <v>4125</v>
      </c>
      <c r="G292" s="176" t="s">
        <v>26</v>
      </c>
      <c r="H292" s="30" t="s">
        <v>26</v>
      </c>
      <c r="I292" s="133" t="s">
        <v>26</v>
      </c>
      <c r="J292" s="189">
        <v>10</v>
      </c>
      <c r="K292" s="186">
        <v>200</v>
      </c>
      <c r="L292" s="139"/>
    </row>
    <row r="293" spans="1:12" hidden="1" x14ac:dyDescent="0.25">
      <c r="A293" s="158">
        <v>45184</v>
      </c>
      <c r="B293" s="175" t="s">
        <v>26</v>
      </c>
      <c r="C293" s="132" t="s">
        <v>717</v>
      </c>
      <c r="D293" s="133">
        <v>5539245551</v>
      </c>
      <c r="E293" s="133" t="s">
        <v>26</v>
      </c>
      <c r="F293" s="133" t="s">
        <v>718</v>
      </c>
      <c r="G293" s="176" t="s">
        <v>719</v>
      </c>
      <c r="H293" s="30">
        <v>97</v>
      </c>
      <c r="I293" s="133">
        <v>85</v>
      </c>
      <c r="J293" s="189">
        <v>10</v>
      </c>
      <c r="K293" s="186" t="s">
        <v>26</v>
      </c>
      <c r="L293" s="139"/>
    </row>
    <row r="294" spans="1:12" hidden="1" x14ac:dyDescent="0.25">
      <c r="A294" s="158">
        <v>45184</v>
      </c>
      <c r="B294" s="175" t="s">
        <v>26</v>
      </c>
      <c r="C294" s="132" t="s">
        <v>720</v>
      </c>
      <c r="D294" s="133" t="s">
        <v>26</v>
      </c>
      <c r="E294" s="133" t="s">
        <v>721</v>
      </c>
      <c r="F294" s="133" t="s">
        <v>722</v>
      </c>
      <c r="G294" s="39" t="s">
        <v>723</v>
      </c>
      <c r="H294" s="30">
        <v>70</v>
      </c>
      <c r="I294" s="133">
        <v>66</v>
      </c>
      <c r="J294" s="189">
        <v>10</v>
      </c>
      <c r="K294" s="139" t="s">
        <v>26</v>
      </c>
      <c r="L294" s="139"/>
    </row>
    <row r="295" spans="1:12" hidden="1" x14ac:dyDescent="0.25">
      <c r="A295" s="158">
        <v>45184</v>
      </c>
      <c r="B295" s="175" t="s">
        <v>26</v>
      </c>
      <c r="C295" s="132" t="s">
        <v>550</v>
      </c>
      <c r="D295" s="133">
        <v>5537803548</v>
      </c>
      <c r="E295" s="133" t="s">
        <v>26</v>
      </c>
      <c r="F295" s="133" t="s">
        <v>518</v>
      </c>
      <c r="G295" s="176" t="s">
        <v>724</v>
      </c>
      <c r="H295" s="176" t="s">
        <v>26</v>
      </c>
      <c r="I295" s="176">
        <v>350</v>
      </c>
      <c r="J295" s="189">
        <v>10</v>
      </c>
      <c r="K295" s="139">
        <v>300</v>
      </c>
      <c r="L295" s="139"/>
    </row>
    <row r="296" spans="1:12" hidden="1" x14ac:dyDescent="0.25">
      <c r="A296" s="158">
        <v>45184</v>
      </c>
      <c r="B296" s="175" t="s">
        <v>26</v>
      </c>
      <c r="C296" s="132" t="s">
        <v>725</v>
      </c>
      <c r="D296" s="133" t="s">
        <v>26</v>
      </c>
      <c r="E296" s="133" t="s">
        <v>313</v>
      </c>
      <c r="F296" s="133" t="s">
        <v>726</v>
      </c>
      <c r="G296" s="176" t="s">
        <v>727</v>
      </c>
      <c r="H296" s="30">
        <v>466</v>
      </c>
      <c r="I296" s="176">
        <v>436</v>
      </c>
      <c r="J296" s="189">
        <v>10</v>
      </c>
      <c r="K296" s="139">
        <v>500</v>
      </c>
      <c r="L296" s="139"/>
    </row>
    <row r="297" spans="1:12" hidden="1" x14ac:dyDescent="0.25">
      <c r="A297" s="158">
        <v>45184</v>
      </c>
      <c r="B297" s="175" t="s">
        <v>26</v>
      </c>
      <c r="C297" s="132" t="s">
        <v>728</v>
      </c>
      <c r="D297" s="133">
        <v>5639611669</v>
      </c>
      <c r="E297" s="133" t="s">
        <v>219</v>
      </c>
      <c r="F297" s="133" t="s">
        <v>729</v>
      </c>
      <c r="G297" s="176" t="s">
        <v>730</v>
      </c>
      <c r="H297" s="30" t="s">
        <v>26</v>
      </c>
      <c r="I297" s="133">
        <v>286</v>
      </c>
      <c r="J297" s="189">
        <v>10</v>
      </c>
      <c r="K297" s="139">
        <v>500</v>
      </c>
      <c r="L297" s="139"/>
    </row>
    <row r="298" spans="1:12" hidden="1" x14ac:dyDescent="0.25">
      <c r="A298" s="158">
        <v>45184</v>
      </c>
      <c r="B298" s="175" t="s">
        <v>26</v>
      </c>
      <c r="C298" s="132" t="s">
        <v>323</v>
      </c>
      <c r="D298" s="133">
        <v>5553181275</v>
      </c>
      <c r="E298" s="133" t="s">
        <v>33</v>
      </c>
      <c r="F298" s="133" t="s">
        <v>731</v>
      </c>
      <c r="G298" s="176" t="s">
        <v>732</v>
      </c>
      <c r="H298" s="176">
        <v>60</v>
      </c>
      <c r="I298" s="192">
        <v>50</v>
      </c>
      <c r="J298" s="189">
        <v>10</v>
      </c>
      <c r="K298" s="139" t="s">
        <v>26</v>
      </c>
      <c r="L298" s="139"/>
    </row>
    <row r="299" spans="1:12" x14ac:dyDescent="0.25">
      <c r="A299" s="158">
        <v>45184</v>
      </c>
      <c r="B299" s="175" t="s">
        <v>26</v>
      </c>
      <c r="C299" s="132" t="s">
        <v>49</v>
      </c>
      <c r="D299" s="133">
        <v>5530181574</v>
      </c>
      <c r="E299" s="133" t="s">
        <v>733</v>
      </c>
      <c r="F299" t="s">
        <v>406</v>
      </c>
      <c r="G299" s="176" t="s">
        <v>734</v>
      </c>
      <c r="H299" s="30">
        <v>100</v>
      </c>
      <c r="I299" s="176">
        <v>80</v>
      </c>
      <c r="J299" s="189">
        <v>10</v>
      </c>
      <c r="K299" s="139" t="s">
        <v>26</v>
      </c>
      <c r="L299" s="139"/>
    </row>
    <row r="300" spans="1:12" hidden="1" x14ac:dyDescent="0.25">
      <c r="A300" s="158">
        <v>45184</v>
      </c>
      <c r="B300" s="175" t="s">
        <v>26</v>
      </c>
      <c r="C300" s="132" t="s">
        <v>350</v>
      </c>
      <c r="D300" s="140">
        <v>5562236073</v>
      </c>
      <c r="E300" s="133" t="s">
        <v>735</v>
      </c>
      <c r="F300" s="271" t="s">
        <v>4125</v>
      </c>
      <c r="G300" s="176" t="s">
        <v>26</v>
      </c>
      <c r="H300" s="30">
        <v>318</v>
      </c>
      <c r="I300" s="176">
        <v>298</v>
      </c>
      <c r="J300" s="189">
        <v>20</v>
      </c>
      <c r="K300" s="139">
        <v>240</v>
      </c>
      <c r="L300" s="139"/>
    </row>
    <row r="301" spans="1:12" hidden="1" x14ac:dyDescent="0.25">
      <c r="A301" s="158">
        <v>45184</v>
      </c>
      <c r="B301" s="175" t="s">
        <v>26</v>
      </c>
      <c r="C301" s="133" t="s">
        <v>172</v>
      </c>
      <c r="D301" s="133" t="s">
        <v>26</v>
      </c>
      <c r="E301" s="171" t="s">
        <v>333</v>
      </c>
      <c r="F301" s="133" t="s">
        <v>736</v>
      </c>
      <c r="G301" s="176" t="s">
        <v>737</v>
      </c>
      <c r="H301" s="176">
        <v>100</v>
      </c>
      <c r="I301" s="176">
        <v>85</v>
      </c>
      <c r="J301" s="189">
        <v>10</v>
      </c>
      <c r="K301" s="202">
        <v>200</v>
      </c>
      <c r="L301" s="169"/>
    </row>
    <row r="302" spans="1:12" hidden="1" x14ac:dyDescent="0.25">
      <c r="A302" s="158">
        <v>45184</v>
      </c>
      <c r="B302" s="175" t="s">
        <v>26</v>
      </c>
      <c r="C302" s="132" t="s">
        <v>738</v>
      </c>
      <c r="D302" s="133" t="s">
        <v>26</v>
      </c>
      <c r="E302" s="133" t="s">
        <v>114</v>
      </c>
      <c r="F302" s="133" t="s">
        <v>739</v>
      </c>
      <c r="G302" s="176" t="s">
        <v>740</v>
      </c>
      <c r="H302" s="176">
        <v>200</v>
      </c>
      <c r="I302" s="176" t="s">
        <v>26</v>
      </c>
      <c r="J302" s="213">
        <v>10</v>
      </c>
      <c r="K302" s="177" t="s">
        <v>26</v>
      </c>
      <c r="L302" s="133"/>
    </row>
    <row r="303" spans="1:12" hidden="1" x14ac:dyDescent="0.25">
      <c r="A303" s="158">
        <v>45184</v>
      </c>
      <c r="B303" s="175" t="s">
        <v>26</v>
      </c>
      <c r="C303" s="132" t="s">
        <v>333</v>
      </c>
      <c r="D303" s="133">
        <v>5560555623</v>
      </c>
      <c r="E303" s="133" t="s">
        <v>741</v>
      </c>
      <c r="F303" s="133" t="s">
        <v>742</v>
      </c>
      <c r="G303" s="133" t="s">
        <v>743</v>
      </c>
      <c r="H303" s="176">
        <v>200</v>
      </c>
      <c r="I303" s="176">
        <v>74</v>
      </c>
      <c r="J303" s="213">
        <v>10</v>
      </c>
      <c r="K303" s="177">
        <v>250</v>
      </c>
      <c r="L303" s="177"/>
    </row>
    <row r="304" spans="1:12" hidden="1" x14ac:dyDescent="0.25">
      <c r="A304" s="158">
        <v>45184</v>
      </c>
      <c r="B304" s="175" t="s">
        <v>26</v>
      </c>
      <c r="C304" s="31" t="s">
        <v>441</v>
      </c>
      <c r="D304" s="133" t="s">
        <v>26</v>
      </c>
      <c r="E304" s="133" t="s">
        <v>576</v>
      </c>
      <c r="F304" s="51" t="s">
        <v>744</v>
      </c>
      <c r="G304" s="214" t="s">
        <v>745</v>
      </c>
      <c r="H304" s="176">
        <v>28</v>
      </c>
      <c r="I304" s="176">
        <v>18</v>
      </c>
      <c r="J304" s="213">
        <v>10</v>
      </c>
      <c r="K304" s="177" t="s">
        <v>26</v>
      </c>
      <c r="L304" s="177"/>
    </row>
    <row r="305" spans="1:12" hidden="1" x14ac:dyDescent="0.25">
      <c r="A305" s="158">
        <v>45184</v>
      </c>
      <c r="B305" s="175" t="s">
        <v>26</v>
      </c>
      <c r="C305" s="132" t="s">
        <v>441</v>
      </c>
      <c r="D305" s="133" t="s">
        <v>26</v>
      </c>
      <c r="E305" s="133" t="s">
        <v>746</v>
      </c>
      <c r="F305" s="133" t="s">
        <v>744</v>
      </c>
      <c r="G305" s="176" t="s">
        <v>747</v>
      </c>
      <c r="H305" s="176">
        <v>193</v>
      </c>
      <c r="I305" s="176">
        <v>183</v>
      </c>
      <c r="J305" s="177">
        <v>10</v>
      </c>
      <c r="K305" s="177" t="s">
        <v>26</v>
      </c>
      <c r="L305" s="133"/>
    </row>
    <row r="306" spans="1:12" hidden="1" x14ac:dyDescent="0.25">
      <c r="A306" s="158">
        <v>45184</v>
      </c>
      <c r="B306" s="175" t="s">
        <v>26</v>
      </c>
      <c r="C306" s="132" t="s">
        <v>728</v>
      </c>
      <c r="D306" s="133">
        <v>5639611669</v>
      </c>
      <c r="E306" s="133" t="s">
        <v>748</v>
      </c>
      <c r="F306" s="133" t="s">
        <v>729</v>
      </c>
      <c r="G306" s="176" t="s">
        <v>749</v>
      </c>
      <c r="H306" s="176">
        <v>36</v>
      </c>
      <c r="I306" s="176">
        <v>20</v>
      </c>
      <c r="J306" s="177">
        <v>10</v>
      </c>
      <c r="K306" s="177" t="s">
        <v>26</v>
      </c>
      <c r="L306" s="133"/>
    </row>
    <row r="307" spans="1:12" hidden="1" x14ac:dyDescent="0.25">
      <c r="A307" s="158">
        <v>45184</v>
      </c>
      <c r="B307" s="175" t="s">
        <v>26</v>
      </c>
      <c r="C307" s="132" t="s">
        <v>45</v>
      </c>
      <c r="D307" s="133">
        <v>5572135330</v>
      </c>
      <c r="E307" s="133" t="s">
        <v>33</v>
      </c>
      <c r="F307" s="133" t="s">
        <v>750</v>
      </c>
      <c r="G307" s="176" t="s">
        <v>751</v>
      </c>
      <c r="H307" s="176">
        <v>61</v>
      </c>
      <c r="I307" s="176">
        <v>51</v>
      </c>
      <c r="J307" s="177">
        <v>10</v>
      </c>
      <c r="K307" s="215" t="s">
        <v>26</v>
      </c>
      <c r="L307" s="22"/>
    </row>
    <row r="308" spans="1:12" hidden="1" x14ac:dyDescent="0.25">
      <c r="A308" s="158">
        <v>45184</v>
      </c>
      <c r="B308" s="175" t="s">
        <v>26</v>
      </c>
      <c r="C308" s="132" t="s">
        <v>752</v>
      </c>
      <c r="D308" s="133">
        <v>5532536647</v>
      </c>
      <c r="E308" s="133" t="s">
        <v>17</v>
      </c>
      <c r="F308" s="133" t="s">
        <v>753</v>
      </c>
      <c r="G308" s="176" t="s">
        <v>754</v>
      </c>
      <c r="H308" s="176">
        <v>102</v>
      </c>
      <c r="I308" s="176">
        <v>92</v>
      </c>
      <c r="J308" s="177">
        <v>10</v>
      </c>
      <c r="K308" s="215" t="s">
        <v>26</v>
      </c>
      <c r="L308" s="22"/>
    </row>
    <row r="309" spans="1:12" hidden="1" x14ac:dyDescent="0.25">
      <c r="A309" s="158">
        <v>45184</v>
      </c>
      <c r="B309" s="175" t="s">
        <v>26</v>
      </c>
      <c r="C309" s="132" t="s">
        <v>327</v>
      </c>
      <c r="D309" s="133">
        <v>5625771181</v>
      </c>
      <c r="E309" s="133" t="s">
        <v>755</v>
      </c>
      <c r="F309" s="133" t="s">
        <v>756</v>
      </c>
      <c r="G309" s="176" t="s">
        <v>757</v>
      </c>
      <c r="H309" s="176">
        <v>185</v>
      </c>
      <c r="I309" s="176">
        <v>165</v>
      </c>
      <c r="J309" s="177">
        <v>20</v>
      </c>
      <c r="K309" s="215" t="s">
        <v>26</v>
      </c>
      <c r="L309" s="22"/>
    </row>
    <row r="310" spans="1:12" hidden="1" x14ac:dyDescent="0.25">
      <c r="A310" s="158">
        <v>45184</v>
      </c>
      <c r="B310" s="175" t="s">
        <v>26</v>
      </c>
      <c r="C310" s="132" t="s">
        <v>45</v>
      </c>
      <c r="D310" s="133">
        <v>5572135330</v>
      </c>
      <c r="E310" s="133" t="s">
        <v>758</v>
      </c>
      <c r="F310" s="133" t="s">
        <v>750</v>
      </c>
      <c r="G310" s="176" t="s">
        <v>759</v>
      </c>
      <c r="H310" s="176">
        <v>136</v>
      </c>
      <c r="I310" s="176">
        <v>126</v>
      </c>
      <c r="J310" s="177">
        <v>10</v>
      </c>
      <c r="K310" s="215" t="s">
        <v>26</v>
      </c>
      <c r="L310" s="22"/>
    </row>
    <row r="311" spans="1:12" hidden="1" x14ac:dyDescent="0.25">
      <c r="A311" s="158">
        <v>45184</v>
      </c>
      <c r="B311" s="175" t="s">
        <v>26</v>
      </c>
      <c r="C311" s="132" t="s">
        <v>760</v>
      </c>
      <c r="D311" s="133">
        <v>5522701719</v>
      </c>
      <c r="E311" s="133" t="s">
        <v>761</v>
      </c>
      <c r="F311" s="133" t="s">
        <v>449</v>
      </c>
      <c r="G311" s="176" t="s">
        <v>762</v>
      </c>
      <c r="H311" s="176">
        <v>42</v>
      </c>
      <c r="I311" s="176">
        <v>32</v>
      </c>
      <c r="J311" s="177">
        <v>10</v>
      </c>
      <c r="K311" s="215" t="s">
        <v>26</v>
      </c>
      <c r="L311" s="22"/>
    </row>
    <row r="312" spans="1:12" hidden="1" x14ac:dyDescent="0.25">
      <c r="A312" s="158">
        <v>45184</v>
      </c>
      <c r="B312" s="175" t="s">
        <v>26</v>
      </c>
      <c r="C312" s="132" t="s">
        <v>763</v>
      </c>
      <c r="D312" s="133">
        <v>5553945187</v>
      </c>
      <c r="E312" s="133" t="s">
        <v>114</v>
      </c>
      <c r="F312" s="133" t="s">
        <v>764</v>
      </c>
      <c r="G312" s="176" t="s">
        <v>765</v>
      </c>
      <c r="H312" s="176">
        <v>79</v>
      </c>
      <c r="I312" s="176">
        <v>69</v>
      </c>
      <c r="J312" s="177">
        <v>10</v>
      </c>
      <c r="K312" s="215" t="s">
        <v>26</v>
      </c>
      <c r="L312" s="22"/>
    </row>
    <row r="313" spans="1:12" hidden="1" x14ac:dyDescent="0.25">
      <c r="A313" s="158">
        <v>45184</v>
      </c>
      <c r="B313" s="175" t="s">
        <v>26</v>
      </c>
      <c r="C313" s="132" t="s">
        <v>766</v>
      </c>
      <c r="D313" s="133">
        <v>5545917658</v>
      </c>
      <c r="E313" s="171" t="s">
        <v>114</v>
      </c>
      <c r="F313" s="133" t="s">
        <v>767</v>
      </c>
      <c r="G313" s="133" t="s">
        <v>768</v>
      </c>
      <c r="H313" s="176">
        <v>20</v>
      </c>
      <c r="I313" s="176">
        <v>20</v>
      </c>
      <c r="J313" s="177">
        <v>10</v>
      </c>
      <c r="K313" s="215" t="s">
        <v>26</v>
      </c>
      <c r="L313" s="22"/>
    </row>
    <row r="314" spans="1:12" hidden="1" x14ac:dyDescent="0.25">
      <c r="A314" s="158">
        <v>45184</v>
      </c>
      <c r="B314" s="175" t="s">
        <v>26</v>
      </c>
      <c r="C314" s="134" t="s">
        <v>39</v>
      </c>
      <c r="D314" s="133">
        <v>5530508709</v>
      </c>
      <c r="E314" s="133" t="s">
        <v>17</v>
      </c>
      <c r="F314" s="136" t="s">
        <v>4116</v>
      </c>
      <c r="G314" s="176" t="s">
        <v>769</v>
      </c>
      <c r="H314" s="176">
        <v>160</v>
      </c>
      <c r="I314" s="176">
        <v>148</v>
      </c>
      <c r="J314" s="177">
        <v>10</v>
      </c>
      <c r="K314" s="215" t="s">
        <v>26</v>
      </c>
      <c r="L314" s="22"/>
    </row>
    <row r="315" spans="1:12" hidden="1" x14ac:dyDescent="0.25">
      <c r="A315" s="158">
        <v>45184</v>
      </c>
      <c r="B315" s="175" t="s">
        <v>26</v>
      </c>
      <c r="C315" s="132" t="s">
        <v>728</v>
      </c>
      <c r="D315" s="133">
        <v>5639611669</v>
      </c>
      <c r="E315" s="133" t="s">
        <v>17</v>
      </c>
      <c r="F315" s="133" t="s">
        <v>729</v>
      </c>
      <c r="G315" s="176" t="s">
        <v>770</v>
      </c>
      <c r="H315" s="176">
        <v>200</v>
      </c>
      <c r="I315" s="176">
        <v>162</v>
      </c>
      <c r="J315" s="177">
        <v>10</v>
      </c>
      <c r="K315" s="215" t="s">
        <v>26</v>
      </c>
      <c r="L315" s="22"/>
    </row>
    <row r="316" spans="1:12" hidden="1" x14ac:dyDescent="0.25">
      <c r="A316" s="158">
        <v>45184</v>
      </c>
      <c r="B316" s="175" t="s">
        <v>26</v>
      </c>
      <c r="C316" s="132" t="s">
        <v>589</v>
      </c>
      <c r="D316" s="133" t="s">
        <v>26</v>
      </c>
      <c r="E316" s="133" t="s">
        <v>17</v>
      </c>
      <c r="F316" s="133" t="s">
        <v>771</v>
      </c>
      <c r="G316" s="176" t="s">
        <v>772</v>
      </c>
      <c r="H316" s="176">
        <v>100</v>
      </c>
      <c r="I316" s="176">
        <v>68</v>
      </c>
      <c r="J316" s="177">
        <v>10</v>
      </c>
      <c r="K316" s="215" t="s">
        <v>26</v>
      </c>
      <c r="L316" s="22"/>
    </row>
    <row r="317" spans="1:12" hidden="1" x14ac:dyDescent="0.25">
      <c r="A317" s="158">
        <v>45184</v>
      </c>
      <c r="B317" s="175" t="s">
        <v>26</v>
      </c>
      <c r="C317" s="132" t="s">
        <v>550</v>
      </c>
      <c r="D317" s="133">
        <v>5537303548</v>
      </c>
      <c r="E317" s="133" t="s">
        <v>17</v>
      </c>
      <c r="F317" s="133" t="s">
        <v>773</v>
      </c>
      <c r="G317" s="176" t="s">
        <v>774</v>
      </c>
      <c r="H317" s="176">
        <v>100</v>
      </c>
      <c r="I317" s="176">
        <v>90</v>
      </c>
      <c r="J317" s="177">
        <v>10</v>
      </c>
      <c r="K317" s="215" t="s">
        <v>26</v>
      </c>
      <c r="L317" s="22"/>
    </row>
    <row r="318" spans="1:12" hidden="1" x14ac:dyDescent="0.25">
      <c r="A318" s="158">
        <v>45184</v>
      </c>
      <c r="B318" s="175" t="s">
        <v>26</v>
      </c>
      <c r="C318" s="132" t="s">
        <v>775</v>
      </c>
      <c r="D318" s="133">
        <v>5581654672</v>
      </c>
      <c r="E318" s="133" t="s">
        <v>114</v>
      </c>
      <c r="F318" s="133" t="s">
        <v>776</v>
      </c>
      <c r="G318" s="176" t="s">
        <v>777</v>
      </c>
      <c r="H318" s="176">
        <v>453</v>
      </c>
      <c r="I318" s="176">
        <v>443</v>
      </c>
      <c r="J318" s="177">
        <v>10</v>
      </c>
      <c r="K318" s="215" t="s">
        <v>26</v>
      </c>
      <c r="L318" s="22"/>
    </row>
    <row r="319" spans="1:12" hidden="1" x14ac:dyDescent="0.25">
      <c r="A319" s="158">
        <v>45185</v>
      </c>
      <c r="B319" s="175" t="s">
        <v>26</v>
      </c>
      <c r="C319" s="132" t="s">
        <v>778</v>
      </c>
      <c r="D319" s="133">
        <v>5514732212</v>
      </c>
      <c r="E319" s="133" t="s">
        <v>333</v>
      </c>
      <c r="F319" s="176" t="s">
        <v>779</v>
      </c>
      <c r="G319" s="176" t="s">
        <v>780</v>
      </c>
      <c r="H319" s="30">
        <v>166</v>
      </c>
      <c r="I319" s="133">
        <v>146</v>
      </c>
      <c r="J319" s="189">
        <v>10</v>
      </c>
      <c r="K319" s="186" t="s">
        <v>26</v>
      </c>
      <c r="L319" s="139"/>
    </row>
    <row r="320" spans="1:12" hidden="1" x14ac:dyDescent="0.25">
      <c r="A320" s="158">
        <v>45185</v>
      </c>
      <c r="B320" s="175" t="s">
        <v>26</v>
      </c>
      <c r="C320" s="132" t="s">
        <v>2598</v>
      </c>
      <c r="D320" s="133">
        <v>5624838493</v>
      </c>
      <c r="E320" s="133" t="s">
        <v>333</v>
      </c>
      <c r="F320" s="271" t="s">
        <v>4122</v>
      </c>
      <c r="G320" s="176" t="s">
        <v>781</v>
      </c>
      <c r="H320" s="30">
        <v>100</v>
      </c>
      <c r="I320" s="133">
        <v>90</v>
      </c>
      <c r="J320" s="189">
        <v>10</v>
      </c>
      <c r="K320" s="186" t="s">
        <v>26</v>
      </c>
      <c r="L320" s="139"/>
    </row>
    <row r="321" spans="1:12" hidden="1" x14ac:dyDescent="0.25">
      <c r="A321" s="158">
        <v>45185</v>
      </c>
      <c r="B321" s="175" t="s">
        <v>26</v>
      </c>
      <c r="C321" s="132" t="s">
        <v>200</v>
      </c>
      <c r="D321" s="133">
        <v>5514732212</v>
      </c>
      <c r="E321" s="133" t="s">
        <v>782</v>
      </c>
      <c r="F321" s="133" t="s">
        <v>577</v>
      </c>
      <c r="G321" s="176" t="s">
        <v>783</v>
      </c>
      <c r="H321" s="30">
        <v>113</v>
      </c>
      <c r="I321" s="133">
        <v>103</v>
      </c>
      <c r="J321" s="189">
        <v>10</v>
      </c>
      <c r="K321" s="186" t="s">
        <v>26</v>
      </c>
      <c r="L321" s="139"/>
    </row>
    <row r="322" spans="1:12" hidden="1" x14ac:dyDescent="0.25">
      <c r="A322" s="158">
        <v>45185</v>
      </c>
      <c r="B322" s="175" t="s">
        <v>26</v>
      </c>
      <c r="C322" s="132" t="s">
        <v>78</v>
      </c>
      <c r="D322" s="133">
        <v>5510466400</v>
      </c>
      <c r="E322" s="133" t="s">
        <v>380</v>
      </c>
      <c r="F322" s="133" t="s">
        <v>4127</v>
      </c>
      <c r="G322" s="176" t="s">
        <v>785</v>
      </c>
      <c r="H322" s="30">
        <v>80</v>
      </c>
      <c r="I322" s="133">
        <v>70</v>
      </c>
      <c r="J322" s="189">
        <v>10</v>
      </c>
      <c r="K322" s="186" t="s">
        <v>26</v>
      </c>
      <c r="L322" s="139"/>
    </row>
    <row r="323" spans="1:12" hidden="1" x14ac:dyDescent="0.25">
      <c r="A323" s="158">
        <v>45185</v>
      </c>
      <c r="B323" s="175" t="s">
        <v>26</v>
      </c>
      <c r="C323" s="132" t="s">
        <v>786</v>
      </c>
      <c r="D323" s="133">
        <v>5526375988</v>
      </c>
      <c r="E323" s="133" t="s">
        <v>333</v>
      </c>
      <c r="F323" s="133" t="s">
        <v>787</v>
      </c>
      <c r="G323" s="133" t="s">
        <v>788</v>
      </c>
      <c r="H323" s="30">
        <v>76</v>
      </c>
      <c r="I323" s="133">
        <v>61</v>
      </c>
      <c r="J323" s="189">
        <v>10</v>
      </c>
      <c r="K323" s="139" t="s">
        <v>26</v>
      </c>
      <c r="L323" s="139"/>
    </row>
    <row r="324" spans="1:12" hidden="1" x14ac:dyDescent="0.25">
      <c r="A324" s="158">
        <v>45185</v>
      </c>
      <c r="B324" s="175" t="s">
        <v>26</v>
      </c>
      <c r="C324" s="132" t="s">
        <v>350</v>
      </c>
      <c r="D324" s="140">
        <v>5562236073</v>
      </c>
      <c r="E324" s="133" t="s">
        <v>613</v>
      </c>
      <c r="F324" s="271" t="s">
        <v>4125</v>
      </c>
      <c r="G324" s="176" t="s">
        <v>789</v>
      </c>
      <c r="H324" s="176">
        <v>20</v>
      </c>
      <c r="I324" s="176">
        <v>10</v>
      </c>
      <c r="J324" s="189">
        <v>10</v>
      </c>
      <c r="K324" s="139" t="s">
        <v>26</v>
      </c>
      <c r="L324" s="139"/>
    </row>
    <row r="325" spans="1:12" hidden="1" x14ac:dyDescent="0.25">
      <c r="A325" s="158">
        <v>45185</v>
      </c>
      <c r="B325" s="175" t="s">
        <v>26</v>
      </c>
      <c r="C325" s="132" t="s">
        <v>98</v>
      </c>
      <c r="D325" s="133">
        <v>5621699116</v>
      </c>
      <c r="E325" s="133" t="s">
        <v>17</v>
      </c>
      <c r="F325" s="133" t="s">
        <v>790</v>
      </c>
      <c r="G325" s="176" t="s">
        <v>791</v>
      </c>
      <c r="H325" s="40">
        <v>200</v>
      </c>
      <c r="I325" s="176">
        <v>253</v>
      </c>
      <c r="J325" s="189">
        <v>10</v>
      </c>
      <c r="K325" s="139" t="s">
        <v>26</v>
      </c>
      <c r="L325" s="139"/>
    </row>
    <row r="326" spans="1:12" hidden="1" x14ac:dyDescent="0.25">
      <c r="A326" s="158">
        <v>45185</v>
      </c>
      <c r="B326" s="175" t="s">
        <v>26</v>
      </c>
      <c r="C326" s="132" t="s">
        <v>550</v>
      </c>
      <c r="D326" s="133" t="s">
        <v>26</v>
      </c>
      <c r="E326" s="133" t="s">
        <v>17</v>
      </c>
      <c r="F326" s="133" t="s">
        <v>773</v>
      </c>
      <c r="G326" s="176" t="s">
        <v>792</v>
      </c>
      <c r="H326" s="30">
        <v>500</v>
      </c>
      <c r="I326" s="133">
        <v>302</v>
      </c>
      <c r="J326" s="189">
        <v>10</v>
      </c>
      <c r="K326" s="139" t="s">
        <v>26</v>
      </c>
      <c r="L326" s="139"/>
    </row>
    <row r="327" spans="1:12" hidden="1" x14ac:dyDescent="0.25">
      <c r="A327" s="158">
        <v>45185</v>
      </c>
      <c r="B327" s="175" t="s">
        <v>26</v>
      </c>
      <c r="C327" s="132" t="s">
        <v>98</v>
      </c>
      <c r="D327" s="133">
        <v>5564121405</v>
      </c>
      <c r="E327" s="133" t="s">
        <v>793</v>
      </c>
      <c r="F327" s="133" t="s">
        <v>794</v>
      </c>
      <c r="G327" s="176" t="s">
        <v>26</v>
      </c>
      <c r="H327" s="30" t="s">
        <v>26</v>
      </c>
      <c r="I327" s="176">
        <v>333</v>
      </c>
      <c r="J327" s="189">
        <v>10</v>
      </c>
      <c r="K327" s="139" t="s">
        <v>26</v>
      </c>
      <c r="L327" s="139"/>
    </row>
    <row r="328" spans="1:12" hidden="1" x14ac:dyDescent="0.25">
      <c r="A328" s="158">
        <v>45185</v>
      </c>
      <c r="B328" s="175" t="s">
        <v>26</v>
      </c>
      <c r="C328" s="132" t="s">
        <v>441</v>
      </c>
      <c r="D328" s="42" t="s">
        <v>26</v>
      </c>
      <c r="E328" s="133" t="s">
        <v>33</v>
      </c>
      <c r="F328" s="133" t="s">
        <v>556</v>
      </c>
      <c r="G328" s="176" t="s">
        <v>795</v>
      </c>
      <c r="H328" s="30">
        <v>242</v>
      </c>
      <c r="I328" s="176">
        <v>148</v>
      </c>
      <c r="J328" s="189">
        <v>10</v>
      </c>
      <c r="K328" s="139">
        <v>220</v>
      </c>
      <c r="L328" s="139"/>
    </row>
    <row r="329" spans="1:12" hidden="1" x14ac:dyDescent="0.25">
      <c r="A329" s="158">
        <v>45185</v>
      </c>
      <c r="B329" s="175" t="s">
        <v>26</v>
      </c>
      <c r="C329" s="133" t="s">
        <v>796</v>
      </c>
      <c r="D329" s="133" t="s">
        <v>26</v>
      </c>
      <c r="E329" s="171" t="s">
        <v>26</v>
      </c>
      <c r="F329" s="133" t="s">
        <v>797</v>
      </c>
      <c r="G329" s="176" t="s">
        <v>798</v>
      </c>
      <c r="H329" s="176" t="s">
        <v>26</v>
      </c>
      <c r="I329" s="176" t="s">
        <v>26</v>
      </c>
      <c r="J329" s="189">
        <v>10</v>
      </c>
      <c r="K329" s="202">
        <v>100</v>
      </c>
      <c r="L329" s="169"/>
    </row>
    <row r="330" spans="1:12" hidden="1" x14ac:dyDescent="0.25">
      <c r="A330" s="158">
        <v>45185</v>
      </c>
      <c r="B330" s="175" t="s">
        <v>26</v>
      </c>
      <c r="C330" s="132" t="s">
        <v>45</v>
      </c>
      <c r="D330" s="133">
        <v>5572135350</v>
      </c>
      <c r="E330" s="133" t="s">
        <v>33</v>
      </c>
      <c r="F330" s="133" t="s">
        <v>799</v>
      </c>
      <c r="G330" s="176" t="s">
        <v>800</v>
      </c>
      <c r="H330" s="176">
        <v>100</v>
      </c>
      <c r="I330" s="176">
        <v>57</v>
      </c>
      <c r="J330" s="213">
        <v>10</v>
      </c>
      <c r="K330" s="177">
        <v>100</v>
      </c>
      <c r="L330" s="133"/>
    </row>
    <row r="331" spans="1:12" hidden="1" x14ac:dyDescent="0.25">
      <c r="A331" s="158">
        <v>45185</v>
      </c>
      <c r="B331" s="175" t="s">
        <v>26</v>
      </c>
      <c r="C331" s="132" t="s">
        <v>547</v>
      </c>
      <c r="D331" s="133">
        <v>5611128220</v>
      </c>
      <c r="E331" s="133" t="s">
        <v>64</v>
      </c>
      <c r="F331" s="133" t="s">
        <v>801</v>
      </c>
      <c r="G331" s="176" t="s">
        <v>802</v>
      </c>
      <c r="H331" s="176" t="s">
        <v>26</v>
      </c>
      <c r="I331" s="176">
        <v>440</v>
      </c>
      <c r="J331" s="213">
        <v>10</v>
      </c>
      <c r="K331" s="177">
        <v>600</v>
      </c>
      <c r="L331" s="177"/>
    </row>
    <row r="332" spans="1:12" hidden="1" x14ac:dyDescent="0.25">
      <c r="A332" s="158">
        <v>45185</v>
      </c>
      <c r="B332" s="175" t="s">
        <v>26</v>
      </c>
      <c r="C332" s="31" t="s">
        <v>113</v>
      </c>
      <c r="D332" s="133">
        <v>5527189840</v>
      </c>
      <c r="E332" s="133" t="s">
        <v>33</v>
      </c>
      <c r="F332" s="51" t="s">
        <v>803</v>
      </c>
      <c r="G332" s="214" t="s">
        <v>804</v>
      </c>
      <c r="H332" s="176" t="s">
        <v>26</v>
      </c>
      <c r="I332" s="176">
        <v>131</v>
      </c>
      <c r="J332" s="213">
        <v>10</v>
      </c>
      <c r="K332" s="177">
        <v>200</v>
      </c>
      <c r="L332" s="177"/>
    </row>
    <row r="333" spans="1:12" hidden="1" x14ac:dyDescent="0.25">
      <c r="A333" s="158">
        <v>45185</v>
      </c>
      <c r="B333" s="175" t="s">
        <v>26</v>
      </c>
      <c r="C333" s="41" t="s">
        <v>153</v>
      </c>
      <c r="D333" s="36">
        <v>5550760186</v>
      </c>
      <c r="E333" s="36" t="s">
        <v>33</v>
      </c>
      <c r="F333" s="36" t="s">
        <v>805</v>
      </c>
      <c r="G333" s="216" t="s">
        <v>806</v>
      </c>
      <c r="H333" s="216">
        <v>40</v>
      </c>
      <c r="I333" s="216">
        <v>30</v>
      </c>
      <c r="J333" s="217">
        <v>10</v>
      </c>
      <c r="K333" s="217">
        <v>30</v>
      </c>
      <c r="L333" s="36"/>
    </row>
    <row r="334" spans="1:12" hidden="1" x14ac:dyDescent="0.25">
      <c r="A334" s="158">
        <v>45185</v>
      </c>
      <c r="B334" s="175" t="s">
        <v>26</v>
      </c>
      <c r="C334" s="132" t="s">
        <v>156</v>
      </c>
      <c r="D334" s="133">
        <v>5564121405</v>
      </c>
      <c r="E334" s="133" t="s">
        <v>17</v>
      </c>
      <c r="F334" s="133" t="s">
        <v>26</v>
      </c>
      <c r="G334" s="133" t="s">
        <v>807</v>
      </c>
      <c r="H334" s="176" t="s">
        <v>26</v>
      </c>
      <c r="I334" s="176">
        <v>71</v>
      </c>
      <c r="J334" s="177">
        <v>10</v>
      </c>
      <c r="K334" s="177">
        <v>80</v>
      </c>
      <c r="L334" s="133"/>
    </row>
    <row r="335" spans="1:12" hidden="1" x14ac:dyDescent="0.25">
      <c r="A335" s="158">
        <v>45185</v>
      </c>
      <c r="B335" s="175" t="s">
        <v>26</v>
      </c>
      <c r="C335" s="132" t="s">
        <v>392</v>
      </c>
      <c r="D335" s="133" t="s">
        <v>26</v>
      </c>
      <c r="E335" s="133" t="s">
        <v>17</v>
      </c>
      <c r="F335" s="133" t="s">
        <v>808</v>
      </c>
      <c r="G335" s="176" t="s">
        <v>809</v>
      </c>
      <c r="H335" s="176" t="s">
        <v>26</v>
      </c>
      <c r="I335" s="176">
        <v>27</v>
      </c>
      <c r="J335" s="177">
        <v>10</v>
      </c>
      <c r="K335" s="215">
        <v>80</v>
      </c>
      <c r="L335" s="22"/>
    </row>
    <row r="336" spans="1:12" hidden="1" x14ac:dyDescent="0.25">
      <c r="A336" s="158">
        <v>45185</v>
      </c>
      <c r="B336" s="175" t="s">
        <v>26</v>
      </c>
      <c r="C336" s="132" t="s">
        <v>810</v>
      </c>
      <c r="D336" s="133">
        <v>5553945187</v>
      </c>
      <c r="E336" s="133" t="s">
        <v>17</v>
      </c>
      <c r="F336" s="133" t="s">
        <v>811</v>
      </c>
      <c r="G336" s="176" t="s">
        <v>812</v>
      </c>
      <c r="H336" s="176" t="s">
        <v>26</v>
      </c>
      <c r="I336" s="176">
        <v>100</v>
      </c>
      <c r="J336" s="177" t="s">
        <v>26</v>
      </c>
      <c r="K336" s="215" t="s">
        <v>26</v>
      </c>
      <c r="L336" s="22"/>
    </row>
    <row r="337" spans="1:12" hidden="1" x14ac:dyDescent="0.25">
      <c r="A337" s="158">
        <v>45185</v>
      </c>
      <c r="B337" s="175" t="s">
        <v>26</v>
      </c>
      <c r="C337" s="132" t="s">
        <v>26</v>
      </c>
      <c r="D337" s="133" t="s">
        <v>26</v>
      </c>
      <c r="E337" s="133" t="s">
        <v>26</v>
      </c>
      <c r="F337" s="133" t="s">
        <v>26</v>
      </c>
      <c r="G337" s="176" t="s">
        <v>26</v>
      </c>
      <c r="H337" s="176" t="s">
        <v>26</v>
      </c>
      <c r="I337" s="176" t="s">
        <v>26</v>
      </c>
      <c r="J337" s="177" t="s">
        <v>26</v>
      </c>
      <c r="K337" s="215" t="s">
        <v>26</v>
      </c>
      <c r="L337" s="22"/>
    </row>
    <row r="338" spans="1:12" hidden="1" x14ac:dyDescent="0.25">
      <c r="A338" s="158">
        <v>45185</v>
      </c>
      <c r="B338" s="175" t="s">
        <v>26</v>
      </c>
      <c r="C338" s="132" t="s">
        <v>26</v>
      </c>
      <c r="D338" s="133" t="s">
        <v>26</v>
      </c>
      <c r="E338" s="133" t="s">
        <v>26</v>
      </c>
      <c r="F338" s="133" t="s">
        <v>26</v>
      </c>
      <c r="G338" s="176" t="s">
        <v>26</v>
      </c>
      <c r="H338" s="176" t="s">
        <v>26</v>
      </c>
      <c r="I338" s="176" t="s">
        <v>26</v>
      </c>
      <c r="J338" s="177" t="s">
        <v>26</v>
      </c>
      <c r="K338" s="215" t="s">
        <v>26</v>
      </c>
      <c r="L338" s="22"/>
    </row>
    <row r="339" spans="1:12" hidden="1" x14ac:dyDescent="0.25">
      <c r="A339" s="158">
        <v>45185</v>
      </c>
      <c r="B339" s="175" t="s">
        <v>26</v>
      </c>
      <c r="C339" s="132" t="s">
        <v>813</v>
      </c>
      <c r="D339" s="133">
        <v>5537303548</v>
      </c>
      <c r="E339" s="133" t="s">
        <v>17</v>
      </c>
      <c r="F339" s="133" t="s">
        <v>773</v>
      </c>
      <c r="G339" s="176" t="s">
        <v>814</v>
      </c>
      <c r="H339" s="176">
        <v>150</v>
      </c>
      <c r="I339" s="176">
        <v>107</v>
      </c>
      <c r="J339" s="177" t="s">
        <v>26</v>
      </c>
      <c r="K339" s="215" t="s">
        <v>26</v>
      </c>
      <c r="L339" s="22"/>
    </row>
    <row r="340" spans="1:12" hidden="1" x14ac:dyDescent="0.25">
      <c r="A340" s="158">
        <v>45185</v>
      </c>
      <c r="B340" s="175" t="s">
        <v>26</v>
      </c>
      <c r="C340" s="138" t="s">
        <v>4112</v>
      </c>
      <c r="D340" s="133" t="s">
        <v>26</v>
      </c>
      <c r="E340" s="133" t="s">
        <v>26</v>
      </c>
      <c r="F340" s="139" t="s">
        <v>354</v>
      </c>
      <c r="G340" s="208" t="s">
        <v>360</v>
      </c>
      <c r="H340" s="209">
        <v>140</v>
      </c>
      <c r="I340" s="176">
        <v>126</v>
      </c>
      <c r="J340" s="177" t="s">
        <v>26</v>
      </c>
      <c r="K340" s="215" t="s">
        <v>26</v>
      </c>
      <c r="L340" s="22"/>
    </row>
    <row r="341" spans="1:12" hidden="1" x14ac:dyDescent="0.25">
      <c r="A341" s="158">
        <v>45185</v>
      </c>
      <c r="B341" s="175" t="s">
        <v>26</v>
      </c>
      <c r="C341" s="132" t="s">
        <v>4121</v>
      </c>
      <c r="D341" s="135">
        <v>5610020620</v>
      </c>
      <c r="E341" s="133" t="s">
        <v>26</v>
      </c>
      <c r="F341" s="139" t="s">
        <v>4119</v>
      </c>
      <c r="G341" s="176" t="s">
        <v>817</v>
      </c>
      <c r="H341" s="176" t="s">
        <v>26</v>
      </c>
      <c r="I341" s="176" t="s">
        <v>26</v>
      </c>
      <c r="J341" s="177">
        <v>10</v>
      </c>
      <c r="K341" s="133" t="s">
        <v>26</v>
      </c>
      <c r="L341" s="133"/>
    </row>
    <row r="342" spans="1:12" hidden="1" x14ac:dyDescent="0.25">
      <c r="A342" s="158">
        <v>45186</v>
      </c>
      <c r="B342" s="175" t="s">
        <v>26</v>
      </c>
      <c r="C342" s="134" t="s">
        <v>39</v>
      </c>
      <c r="D342" s="133">
        <v>5530508709</v>
      </c>
      <c r="E342" t="s">
        <v>17</v>
      </c>
      <c r="F342" s="136" t="s">
        <v>4116</v>
      </c>
      <c r="G342" s="133" t="s">
        <v>818</v>
      </c>
      <c r="H342" s="30">
        <v>500</v>
      </c>
      <c r="I342" s="176">
        <v>88</v>
      </c>
      <c r="J342" s="189">
        <v>10</v>
      </c>
      <c r="K342" s="186" t="s">
        <v>26</v>
      </c>
      <c r="L342" s="139"/>
    </row>
    <row r="343" spans="1:12" hidden="1" x14ac:dyDescent="0.25">
      <c r="A343" s="158">
        <v>45186</v>
      </c>
      <c r="B343" s="175" t="s">
        <v>26</v>
      </c>
      <c r="C343" s="271" t="s">
        <v>4113</v>
      </c>
      <c r="D343" s="133">
        <v>5564121405</v>
      </c>
      <c r="E343" t="s">
        <v>17</v>
      </c>
      <c r="F343" s="133" t="s">
        <v>26</v>
      </c>
      <c r="G343" s="133" t="s">
        <v>819</v>
      </c>
      <c r="H343" s="30">
        <v>167</v>
      </c>
      <c r="I343" s="176">
        <v>147</v>
      </c>
      <c r="J343" s="189">
        <v>10</v>
      </c>
      <c r="K343" s="186" t="s">
        <v>26</v>
      </c>
      <c r="L343" s="139"/>
    </row>
    <row r="344" spans="1:12" hidden="1" x14ac:dyDescent="0.25">
      <c r="A344" s="158">
        <v>45186</v>
      </c>
      <c r="B344" s="175" t="s">
        <v>26</v>
      </c>
      <c r="C344" s="132" t="s">
        <v>820</v>
      </c>
      <c r="D344" s="133">
        <v>3456789099</v>
      </c>
      <c r="E344" t="s">
        <v>821</v>
      </c>
      <c r="F344" s="133" t="s">
        <v>822</v>
      </c>
      <c r="G344" s="133" t="s">
        <v>592</v>
      </c>
      <c r="H344" s="30">
        <v>64</v>
      </c>
      <c r="I344" s="176">
        <v>44</v>
      </c>
      <c r="J344" s="189">
        <v>10</v>
      </c>
      <c r="K344" s="186" t="s">
        <v>26</v>
      </c>
      <c r="L344" s="139"/>
    </row>
    <row r="345" spans="1:12" hidden="1" x14ac:dyDescent="0.25">
      <c r="A345" s="158">
        <v>45186</v>
      </c>
      <c r="B345" s="175" t="s">
        <v>26</v>
      </c>
      <c r="C345" s="132" t="s">
        <v>823</v>
      </c>
      <c r="D345" s="133">
        <v>5657788986</v>
      </c>
      <c r="E345" s="133" t="s">
        <v>824</v>
      </c>
      <c r="F345" s="133" t="s">
        <v>825</v>
      </c>
      <c r="G345" s="176" t="s">
        <v>826</v>
      </c>
      <c r="H345" s="30">
        <v>80</v>
      </c>
      <c r="I345" s="176">
        <v>76</v>
      </c>
      <c r="J345" s="189">
        <v>10</v>
      </c>
      <c r="K345" s="186" t="s">
        <v>26</v>
      </c>
      <c r="L345" s="139"/>
    </row>
    <row r="346" spans="1:12" hidden="1" x14ac:dyDescent="0.25">
      <c r="A346" s="158">
        <v>45186</v>
      </c>
      <c r="B346" s="175" t="s">
        <v>26</v>
      </c>
      <c r="C346" s="132" t="s">
        <v>550</v>
      </c>
      <c r="D346" s="133">
        <v>5537803548</v>
      </c>
      <c r="E346" s="133" t="s">
        <v>17</v>
      </c>
      <c r="F346" s="133" t="s">
        <v>773</v>
      </c>
      <c r="G346" s="133" t="s">
        <v>827</v>
      </c>
      <c r="H346" s="30">
        <v>309</v>
      </c>
      <c r="I346" s="176">
        <v>299</v>
      </c>
      <c r="J346" s="189">
        <v>10</v>
      </c>
      <c r="K346" s="139" t="s">
        <v>26</v>
      </c>
      <c r="L346" s="139"/>
    </row>
    <row r="347" spans="1:12" hidden="1" x14ac:dyDescent="0.25">
      <c r="A347" s="158">
        <v>45186</v>
      </c>
      <c r="B347" s="175" t="s">
        <v>26</v>
      </c>
      <c r="C347" s="132" t="s">
        <v>2598</v>
      </c>
      <c r="D347" s="133">
        <v>5624838493</v>
      </c>
      <c r="E347" s="133" t="s">
        <v>17</v>
      </c>
      <c r="F347" s="271" t="s">
        <v>4122</v>
      </c>
      <c r="G347" s="176" t="s">
        <v>828</v>
      </c>
      <c r="H347" s="176">
        <v>120</v>
      </c>
      <c r="I347" s="176">
        <v>109</v>
      </c>
      <c r="J347" s="189">
        <v>10</v>
      </c>
      <c r="K347" s="139" t="s">
        <v>26</v>
      </c>
      <c r="L347" s="139"/>
    </row>
    <row r="348" spans="1:12" hidden="1" x14ac:dyDescent="0.25">
      <c r="A348" s="158">
        <v>45186</v>
      </c>
      <c r="B348" s="175" t="s">
        <v>26</v>
      </c>
      <c r="C348" s="132" t="s">
        <v>728</v>
      </c>
      <c r="D348" s="133">
        <v>5639611669</v>
      </c>
      <c r="E348" s="133" t="s">
        <v>829</v>
      </c>
      <c r="F348" s="133" t="s">
        <v>830</v>
      </c>
      <c r="G348" s="176" t="s">
        <v>831</v>
      </c>
      <c r="H348" s="30">
        <v>119</v>
      </c>
      <c r="I348" s="176">
        <v>104</v>
      </c>
      <c r="J348" s="189">
        <v>10</v>
      </c>
      <c r="K348" s="139" t="s">
        <v>26</v>
      </c>
      <c r="L348" s="139"/>
    </row>
    <row r="349" spans="1:12" hidden="1" x14ac:dyDescent="0.25">
      <c r="A349" s="158">
        <v>45186</v>
      </c>
      <c r="B349" s="175" t="s">
        <v>26</v>
      </c>
      <c r="C349" s="132" t="s">
        <v>61</v>
      </c>
      <c r="D349" s="133">
        <v>5586180942</v>
      </c>
      <c r="E349" s="133" t="s">
        <v>17</v>
      </c>
      <c r="F349" s="133" t="s">
        <v>832</v>
      </c>
      <c r="G349" s="176" t="s">
        <v>833</v>
      </c>
      <c r="H349" s="30">
        <v>94</v>
      </c>
      <c r="I349" s="176">
        <v>84</v>
      </c>
      <c r="J349" s="189">
        <v>10</v>
      </c>
      <c r="K349" s="139" t="s">
        <v>26</v>
      </c>
      <c r="L349" s="139"/>
    </row>
    <row r="350" spans="1:12" hidden="1" x14ac:dyDescent="0.25">
      <c r="A350" s="158">
        <v>45186</v>
      </c>
      <c r="B350" s="175" t="s">
        <v>26</v>
      </c>
      <c r="C350" s="132" t="s">
        <v>113</v>
      </c>
      <c r="D350" s="133">
        <v>5527189840</v>
      </c>
      <c r="E350" s="133" t="s">
        <v>834</v>
      </c>
      <c r="F350" s="133" t="s">
        <v>835</v>
      </c>
      <c r="G350" s="176" t="s">
        <v>836</v>
      </c>
      <c r="H350" s="176">
        <v>30</v>
      </c>
      <c r="I350" s="183">
        <v>20</v>
      </c>
      <c r="J350" s="189">
        <v>10</v>
      </c>
      <c r="K350" s="139" t="s">
        <v>26</v>
      </c>
      <c r="L350" s="139"/>
    </row>
    <row r="351" spans="1:12" hidden="1" x14ac:dyDescent="0.25">
      <c r="A351" s="158">
        <v>45186</v>
      </c>
      <c r="B351" s="175" t="s">
        <v>26</v>
      </c>
      <c r="C351" s="132" t="s">
        <v>837</v>
      </c>
      <c r="D351" s="133">
        <v>5532535035</v>
      </c>
      <c r="E351" s="133" t="s">
        <v>17</v>
      </c>
      <c r="F351" s="133" t="s">
        <v>838</v>
      </c>
      <c r="G351" s="176" t="s">
        <v>839</v>
      </c>
      <c r="H351" s="30">
        <v>69</v>
      </c>
      <c r="I351" s="176">
        <v>59</v>
      </c>
      <c r="J351" s="189">
        <v>10</v>
      </c>
      <c r="K351" s="139" t="s">
        <v>26</v>
      </c>
      <c r="L351" s="139"/>
    </row>
    <row r="352" spans="1:12" hidden="1" x14ac:dyDescent="0.25">
      <c r="A352" s="158">
        <v>45186</v>
      </c>
      <c r="B352" s="175" t="s">
        <v>26</v>
      </c>
      <c r="C352" s="132" t="s">
        <v>840</v>
      </c>
      <c r="D352" s="171">
        <v>5513650898</v>
      </c>
      <c r="E352" s="133" t="s">
        <v>17</v>
      </c>
      <c r="F352" s="133" t="s">
        <v>449</v>
      </c>
      <c r="G352" s="176" t="s">
        <v>841</v>
      </c>
      <c r="H352" s="30">
        <v>60</v>
      </c>
      <c r="I352" s="176">
        <v>50</v>
      </c>
      <c r="J352" s="189">
        <v>10</v>
      </c>
      <c r="K352" s="139" t="s">
        <v>26</v>
      </c>
      <c r="L352" s="139"/>
    </row>
    <row r="353" spans="1:12" hidden="1" x14ac:dyDescent="0.25">
      <c r="A353" s="158">
        <v>45186</v>
      </c>
      <c r="B353" s="175" t="s">
        <v>26</v>
      </c>
      <c r="C353" s="133" t="s">
        <v>842</v>
      </c>
      <c r="D353" s="133">
        <v>5620167396</v>
      </c>
      <c r="E353" s="171" t="s">
        <v>26</v>
      </c>
      <c r="F353" s="133" t="s">
        <v>843</v>
      </c>
      <c r="G353" s="176" t="s">
        <v>844</v>
      </c>
      <c r="H353" s="176">
        <v>31</v>
      </c>
      <c r="I353" s="176">
        <v>21</v>
      </c>
      <c r="J353" s="189">
        <v>10</v>
      </c>
      <c r="K353" s="202" t="s">
        <v>26</v>
      </c>
      <c r="L353" s="169"/>
    </row>
    <row r="354" spans="1:12" hidden="1" x14ac:dyDescent="0.25">
      <c r="A354" s="158">
        <v>45187</v>
      </c>
      <c r="B354" s="175" t="s">
        <v>26</v>
      </c>
      <c r="C354" s="134" t="s">
        <v>39</v>
      </c>
      <c r="D354" s="133">
        <v>5530508709</v>
      </c>
      <c r="E354" s="133" t="s">
        <v>845</v>
      </c>
      <c r="F354" s="136" t="s">
        <v>4116</v>
      </c>
      <c r="G354" s="176" t="s">
        <v>846</v>
      </c>
      <c r="H354" s="30">
        <v>200</v>
      </c>
      <c r="I354" s="133">
        <v>85</v>
      </c>
      <c r="J354" s="189">
        <v>10</v>
      </c>
      <c r="K354" s="186">
        <v>200</v>
      </c>
      <c r="L354" s="139"/>
    </row>
    <row r="355" spans="1:12" hidden="1" x14ac:dyDescent="0.25">
      <c r="A355" s="158">
        <v>45187</v>
      </c>
      <c r="B355" s="175" t="s">
        <v>26</v>
      </c>
      <c r="C355" s="132" t="s">
        <v>847</v>
      </c>
      <c r="D355" s="133">
        <v>5516609716</v>
      </c>
      <c r="E355" s="133" t="s">
        <v>848</v>
      </c>
      <c r="F355" s="133" t="s">
        <v>849</v>
      </c>
      <c r="G355" s="176" t="s">
        <v>850</v>
      </c>
      <c r="H355" s="30">
        <v>200</v>
      </c>
      <c r="I355" s="133">
        <v>69</v>
      </c>
      <c r="J355" s="189">
        <v>10</v>
      </c>
      <c r="K355" s="186">
        <v>220</v>
      </c>
      <c r="L355" s="139"/>
    </row>
    <row r="356" spans="1:12" hidden="1" x14ac:dyDescent="0.25">
      <c r="A356" s="158">
        <v>45187</v>
      </c>
      <c r="B356" s="175" t="s">
        <v>26</v>
      </c>
      <c r="C356" s="132" t="s">
        <v>728</v>
      </c>
      <c r="D356" s="133">
        <v>5639611669</v>
      </c>
      <c r="E356" s="133" t="s">
        <v>388</v>
      </c>
      <c r="F356" s="133" t="s">
        <v>729</v>
      </c>
      <c r="G356" s="176" t="s">
        <v>26</v>
      </c>
      <c r="H356" s="30">
        <v>100</v>
      </c>
      <c r="I356" s="133">
        <v>240</v>
      </c>
      <c r="J356" s="189">
        <v>10</v>
      </c>
      <c r="K356" s="186" t="s">
        <v>26</v>
      </c>
      <c r="L356" s="139"/>
    </row>
    <row r="357" spans="1:12" hidden="1" x14ac:dyDescent="0.25">
      <c r="A357" s="158">
        <v>45187</v>
      </c>
      <c r="B357" s="175" t="s">
        <v>26</v>
      </c>
      <c r="C357" s="132" t="s">
        <v>304</v>
      </c>
      <c r="D357" s="133">
        <v>5527588597</v>
      </c>
      <c r="E357" s="133" t="s">
        <v>851</v>
      </c>
      <c r="F357" s="133" t="s">
        <v>852</v>
      </c>
      <c r="G357" s="176" t="s">
        <v>26</v>
      </c>
      <c r="H357" s="30">
        <v>106</v>
      </c>
      <c r="I357" s="133">
        <v>67</v>
      </c>
      <c r="J357" s="189">
        <v>10</v>
      </c>
      <c r="K357" s="186" t="s">
        <v>26</v>
      </c>
      <c r="L357" s="139"/>
    </row>
    <row r="358" spans="1:12" hidden="1" x14ac:dyDescent="0.25">
      <c r="A358" s="158">
        <v>45187</v>
      </c>
      <c r="B358" s="175" t="s">
        <v>26</v>
      </c>
      <c r="C358" s="132" t="s">
        <v>853</v>
      </c>
      <c r="D358" s="133">
        <v>5611506099</v>
      </c>
      <c r="E358" s="133" t="s">
        <v>346</v>
      </c>
      <c r="F358" s="133" t="s">
        <v>854</v>
      </c>
      <c r="G358" s="133" t="s">
        <v>26</v>
      </c>
      <c r="H358" s="30">
        <v>200</v>
      </c>
      <c r="I358" s="133">
        <v>114</v>
      </c>
      <c r="J358" s="189">
        <v>10</v>
      </c>
      <c r="K358" s="139" t="s">
        <v>26</v>
      </c>
      <c r="L358" s="139"/>
    </row>
    <row r="359" spans="1:12" hidden="1" x14ac:dyDescent="0.25">
      <c r="A359" s="158">
        <v>45187</v>
      </c>
      <c r="B359" s="175" t="s">
        <v>26</v>
      </c>
      <c r="C359" s="132" t="s">
        <v>55</v>
      </c>
      <c r="D359" s="133">
        <v>5625982564</v>
      </c>
      <c r="E359" s="133" t="s">
        <v>748</v>
      </c>
      <c r="F359" s="133" t="s">
        <v>855</v>
      </c>
      <c r="G359" s="176" t="s">
        <v>26</v>
      </c>
      <c r="H359" s="176">
        <v>200</v>
      </c>
      <c r="I359" s="176">
        <v>92</v>
      </c>
      <c r="J359" s="189">
        <v>10</v>
      </c>
      <c r="K359" s="139" t="s">
        <v>26</v>
      </c>
      <c r="L359" s="139"/>
    </row>
    <row r="360" spans="1:12" hidden="1" x14ac:dyDescent="0.25">
      <c r="A360" s="158">
        <v>45187</v>
      </c>
      <c r="B360" s="175" t="s">
        <v>26</v>
      </c>
      <c r="C360" s="132" t="s">
        <v>333</v>
      </c>
      <c r="D360" s="133">
        <v>5560555623</v>
      </c>
      <c r="E360" s="133" t="s">
        <v>856</v>
      </c>
      <c r="F360" s="133" t="s">
        <v>411</v>
      </c>
      <c r="G360" s="176" t="s">
        <v>26</v>
      </c>
      <c r="H360" s="30">
        <v>200</v>
      </c>
      <c r="I360" s="176">
        <v>120</v>
      </c>
      <c r="J360" s="189">
        <v>10</v>
      </c>
      <c r="K360" s="139" t="s">
        <v>26</v>
      </c>
      <c r="L360" s="139"/>
    </row>
    <row r="361" spans="1:12" hidden="1" x14ac:dyDescent="0.25">
      <c r="A361" s="158">
        <v>45187</v>
      </c>
      <c r="B361" s="175" t="s">
        <v>26</v>
      </c>
      <c r="C361" s="132" t="s">
        <v>857</v>
      </c>
      <c r="D361" s="133">
        <v>5537803548</v>
      </c>
      <c r="E361" s="133" t="s">
        <v>858</v>
      </c>
      <c r="F361" s="133" t="s">
        <v>773</v>
      </c>
      <c r="G361" s="176" t="s">
        <v>26</v>
      </c>
      <c r="H361" s="30">
        <v>100</v>
      </c>
      <c r="I361" s="133">
        <v>90</v>
      </c>
      <c r="J361" s="189">
        <v>10</v>
      </c>
      <c r="K361" s="139" t="s">
        <v>26</v>
      </c>
      <c r="L361" s="139"/>
    </row>
    <row r="362" spans="1:12" hidden="1" x14ac:dyDescent="0.25">
      <c r="A362" s="158">
        <v>45187</v>
      </c>
      <c r="B362" s="175" t="s">
        <v>26</v>
      </c>
      <c r="C362" s="132" t="s">
        <v>728</v>
      </c>
      <c r="D362" s="133">
        <v>5639611669</v>
      </c>
      <c r="E362" s="133" t="s">
        <v>333</v>
      </c>
      <c r="F362" s="133" t="s">
        <v>729</v>
      </c>
      <c r="G362" s="176" t="s">
        <v>859</v>
      </c>
      <c r="H362" s="176">
        <v>300</v>
      </c>
      <c r="I362" s="192">
        <v>228</v>
      </c>
      <c r="J362" s="189">
        <v>10</v>
      </c>
      <c r="K362" s="139" t="s">
        <v>26</v>
      </c>
      <c r="L362" s="139"/>
    </row>
    <row r="363" spans="1:12" hidden="1" x14ac:dyDescent="0.25">
      <c r="A363" s="158">
        <v>45187</v>
      </c>
      <c r="B363" s="175" t="s">
        <v>26</v>
      </c>
      <c r="C363" s="132" t="s">
        <v>837</v>
      </c>
      <c r="D363" s="133">
        <v>5532535035</v>
      </c>
      <c r="E363" s="133" t="s">
        <v>114</v>
      </c>
      <c r="F363" s="133" t="s">
        <v>860</v>
      </c>
      <c r="G363" s="176" t="s">
        <v>861</v>
      </c>
      <c r="H363" s="30">
        <v>200</v>
      </c>
      <c r="I363" s="176">
        <v>190</v>
      </c>
      <c r="J363" s="189">
        <v>10</v>
      </c>
      <c r="K363" s="139" t="s">
        <v>26</v>
      </c>
      <c r="L363" s="139"/>
    </row>
    <row r="364" spans="1:12" hidden="1" x14ac:dyDescent="0.25">
      <c r="A364" s="158">
        <v>45187</v>
      </c>
      <c r="B364" s="175" t="s">
        <v>26</v>
      </c>
      <c r="C364" s="138" t="s">
        <v>4112</v>
      </c>
      <c r="D364" s="171">
        <v>5559971116</v>
      </c>
      <c r="E364" s="171" t="s">
        <v>626</v>
      </c>
      <c r="F364" s="133" t="s">
        <v>862</v>
      </c>
      <c r="G364" s="176" t="s">
        <v>863</v>
      </c>
      <c r="H364" s="30" t="s">
        <v>26</v>
      </c>
      <c r="I364" s="176">
        <v>213</v>
      </c>
      <c r="J364" s="189">
        <v>20</v>
      </c>
      <c r="K364" s="139" t="s">
        <v>26</v>
      </c>
      <c r="L364" s="139"/>
    </row>
    <row r="365" spans="1:12" hidden="1" x14ac:dyDescent="0.25">
      <c r="A365" s="158">
        <v>45187</v>
      </c>
      <c r="B365" s="175" t="s">
        <v>26</v>
      </c>
      <c r="C365" s="133" t="s">
        <v>864</v>
      </c>
      <c r="D365" s="133">
        <v>5522701719</v>
      </c>
      <c r="E365" s="171" t="s">
        <v>380</v>
      </c>
      <c r="F365" s="133" t="s">
        <v>449</v>
      </c>
      <c r="G365" s="176" t="s">
        <v>865</v>
      </c>
      <c r="H365" s="176">
        <v>55</v>
      </c>
      <c r="I365" s="176">
        <v>45</v>
      </c>
      <c r="J365" s="189">
        <v>10</v>
      </c>
      <c r="K365" s="202" t="s">
        <v>26</v>
      </c>
      <c r="L365" s="169"/>
    </row>
    <row r="366" spans="1:12" hidden="1" x14ac:dyDescent="0.25">
      <c r="A366" s="158">
        <v>45187</v>
      </c>
      <c r="B366" s="175" t="s">
        <v>26</v>
      </c>
      <c r="C366" s="132" t="s">
        <v>49</v>
      </c>
      <c r="D366" s="133">
        <v>5597925871</v>
      </c>
      <c r="E366" s="133" t="s">
        <v>114</v>
      </c>
      <c r="F366" s="133" t="s">
        <v>866</v>
      </c>
      <c r="G366" s="176" t="s">
        <v>867</v>
      </c>
      <c r="H366" s="176">
        <v>184</v>
      </c>
      <c r="I366" s="176">
        <v>174</v>
      </c>
      <c r="J366" s="213">
        <v>10</v>
      </c>
      <c r="K366" s="177" t="s">
        <v>26</v>
      </c>
      <c r="L366" s="133"/>
    </row>
    <row r="367" spans="1:12" hidden="1" x14ac:dyDescent="0.25">
      <c r="A367" s="158">
        <v>45187</v>
      </c>
      <c r="B367" s="175" t="s">
        <v>26</v>
      </c>
      <c r="C367" s="132" t="s">
        <v>333</v>
      </c>
      <c r="D367" s="133">
        <v>5560555623</v>
      </c>
      <c r="E367" s="133" t="s">
        <v>17</v>
      </c>
      <c r="F367" s="133" t="s">
        <v>588</v>
      </c>
      <c r="G367" s="176" t="s">
        <v>868</v>
      </c>
      <c r="H367" s="176">
        <v>96</v>
      </c>
      <c r="I367" s="176">
        <v>86</v>
      </c>
      <c r="J367" s="213">
        <v>10</v>
      </c>
      <c r="K367" s="177" t="s">
        <v>26</v>
      </c>
      <c r="L367" s="177"/>
    </row>
    <row r="368" spans="1:12" hidden="1" x14ac:dyDescent="0.25">
      <c r="A368" s="158">
        <v>45187</v>
      </c>
      <c r="B368" s="175" t="s">
        <v>26</v>
      </c>
      <c r="C368" s="31" t="s">
        <v>589</v>
      </c>
      <c r="D368" s="133">
        <v>5614683694</v>
      </c>
      <c r="E368" s="133" t="s">
        <v>17</v>
      </c>
      <c r="F368" s="51" t="s">
        <v>869</v>
      </c>
      <c r="G368" s="214" t="s">
        <v>870</v>
      </c>
      <c r="H368" s="176">
        <v>100</v>
      </c>
      <c r="I368" s="176">
        <v>78</v>
      </c>
      <c r="J368" s="213">
        <v>10</v>
      </c>
      <c r="K368" s="177" t="s">
        <v>26</v>
      </c>
      <c r="L368" s="177"/>
    </row>
    <row r="369" spans="1:12" hidden="1" x14ac:dyDescent="0.25">
      <c r="A369" s="158">
        <v>45187</v>
      </c>
      <c r="B369" s="175" t="s">
        <v>26</v>
      </c>
      <c r="C369" s="132" t="s">
        <v>240</v>
      </c>
      <c r="D369" s="133">
        <v>5554180418</v>
      </c>
      <c r="E369" s="133" t="s">
        <v>17</v>
      </c>
      <c r="F369" s="133" t="s">
        <v>545</v>
      </c>
      <c r="G369" s="176" t="s">
        <v>871</v>
      </c>
      <c r="H369" s="176">
        <v>83</v>
      </c>
      <c r="I369" s="176">
        <v>73</v>
      </c>
      <c r="J369" s="177">
        <v>10</v>
      </c>
      <c r="K369" s="177" t="s">
        <v>26</v>
      </c>
      <c r="L369" s="133"/>
    </row>
    <row r="370" spans="1:12" hidden="1" x14ac:dyDescent="0.25">
      <c r="A370" s="158">
        <v>45187</v>
      </c>
      <c r="B370" s="175" t="s">
        <v>26</v>
      </c>
      <c r="C370" s="132" t="s">
        <v>872</v>
      </c>
      <c r="D370" s="133">
        <v>5566712323</v>
      </c>
      <c r="E370" s="133" t="s">
        <v>17</v>
      </c>
      <c r="F370" s="133" t="s">
        <v>873</v>
      </c>
      <c r="G370" s="176" t="s">
        <v>874</v>
      </c>
      <c r="H370" s="176">
        <v>139</v>
      </c>
      <c r="I370" s="176">
        <v>111</v>
      </c>
      <c r="J370" s="177">
        <v>10</v>
      </c>
      <c r="K370" s="177" t="s">
        <v>26</v>
      </c>
      <c r="L370" s="133"/>
    </row>
    <row r="371" spans="1:12" hidden="1" x14ac:dyDescent="0.25">
      <c r="A371" s="158">
        <v>45188</v>
      </c>
      <c r="B371" s="175" t="s">
        <v>26</v>
      </c>
      <c r="C371" s="132" t="s">
        <v>875</v>
      </c>
      <c r="D371" s="133">
        <v>5511330620</v>
      </c>
      <c r="E371" s="133" t="s">
        <v>26</v>
      </c>
      <c r="F371" s="176" t="s">
        <v>876</v>
      </c>
      <c r="G371" s="176" t="s">
        <v>877</v>
      </c>
      <c r="H371" s="30">
        <v>100</v>
      </c>
      <c r="I371" s="133" t="s">
        <v>26</v>
      </c>
      <c r="J371" s="189">
        <v>10</v>
      </c>
      <c r="K371" s="186">
        <v>100</v>
      </c>
      <c r="L371" s="139"/>
    </row>
    <row r="372" spans="1:12" hidden="1" x14ac:dyDescent="0.25">
      <c r="A372" s="158">
        <v>45188</v>
      </c>
      <c r="B372" s="175" t="s">
        <v>26</v>
      </c>
      <c r="C372" s="132" t="s">
        <v>728</v>
      </c>
      <c r="D372" s="133">
        <v>5639611669</v>
      </c>
      <c r="E372" s="133" t="s">
        <v>26</v>
      </c>
      <c r="F372" s="133" t="s">
        <v>729</v>
      </c>
      <c r="G372" s="176" t="s">
        <v>878</v>
      </c>
      <c r="H372" s="30">
        <v>300</v>
      </c>
      <c r="I372" s="133">
        <v>112</v>
      </c>
      <c r="J372" s="189">
        <v>10</v>
      </c>
      <c r="K372" s="186">
        <v>300</v>
      </c>
      <c r="L372" s="139"/>
    </row>
    <row r="373" spans="1:12" hidden="1" x14ac:dyDescent="0.25">
      <c r="A373" s="158">
        <v>45188</v>
      </c>
      <c r="B373" s="175" t="s">
        <v>26</v>
      </c>
      <c r="C373" s="132" t="s">
        <v>879</v>
      </c>
      <c r="D373" s="133">
        <v>5529092659</v>
      </c>
      <c r="E373" s="133" t="s">
        <v>17</v>
      </c>
      <c r="F373" s="133" t="s">
        <v>880</v>
      </c>
      <c r="G373" s="176" t="s">
        <v>881</v>
      </c>
      <c r="H373" s="30" t="s">
        <v>26</v>
      </c>
      <c r="I373" s="133">
        <v>104</v>
      </c>
      <c r="J373" s="189">
        <v>10</v>
      </c>
      <c r="K373" s="186">
        <v>25</v>
      </c>
      <c r="L373" s="139"/>
    </row>
    <row r="374" spans="1:12" hidden="1" x14ac:dyDescent="0.25">
      <c r="A374" s="158">
        <v>45188</v>
      </c>
      <c r="B374" s="175" t="s">
        <v>26</v>
      </c>
      <c r="C374" s="132" t="s">
        <v>728</v>
      </c>
      <c r="D374" s="133">
        <v>5639611669</v>
      </c>
      <c r="E374" s="133" t="s">
        <v>26</v>
      </c>
      <c r="F374" s="133" t="s">
        <v>729</v>
      </c>
      <c r="G374" s="176" t="s">
        <v>882</v>
      </c>
      <c r="H374" s="30">
        <v>1720</v>
      </c>
      <c r="I374" s="133">
        <f>1090+600</f>
        <v>1690</v>
      </c>
      <c r="J374" s="189">
        <v>10</v>
      </c>
      <c r="K374" s="186">
        <v>1200</v>
      </c>
      <c r="L374" s="139"/>
    </row>
    <row r="375" spans="1:12" hidden="1" x14ac:dyDescent="0.25">
      <c r="A375" s="158">
        <v>45188</v>
      </c>
      <c r="B375" s="175" t="s">
        <v>26</v>
      </c>
      <c r="C375" s="132" t="s">
        <v>847</v>
      </c>
      <c r="D375" s="133" t="s">
        <v>26</v>
      </c>
      <c r="E375" s="133" t="s">
        <v>26</v>
      </c>
      <c r="F375" s="133" t="s">
        <v>883</v>
      </c>
      <c r="G375" s="133" t="s">
        <v>884</v>
      </c>
      <c r="H375" s="30">
        <v>200</v>
      </c>
      <c r="I375" s="133">
        <v>55</v>
      </c>
      <c r="J375" s="189">
        <v>10</v>
      </c>
      <c r="K375" s="139">
        <v>100</v>
      </c>
      <c r="L375" s="139"/>
    </row>
    <row r="376" spans="1:12" hidden="1" x14ac:dyDescent="0.25">
      <c r="A376" s="158">
        <v>45188</v>
      </c>
      <c r="B376" s="175" t="s">
        <v>26</v>
      </c>
      <c r="C376" s="132" t="s">
        <v>4121</v>
      </c>
      <c r="D376" s="135">
        <v>5610020620</v>
      </c>
      <c r="E376" s="133" t="s">
        <v>26</v>
      </c>
      <c r="F376" s="133" t="s">
        <v>4120</v>
      </c>
      <c r="G376" s="176" t="s">
        <v>885</v>
      </c>
      <c r="H376" s="176">
        <v>50</v>
      </c>
      <c r="I376" s="176">
        <v>27</v>
      </c>
      <c r="J376" s="189">
        <v>10</v>
      </c>
      <c r="K376" s="139">
        <v>50</v>
      </c>
      <c r="L376" s="139"/>
    </row>
    <row r="377" spans="1:12" hidden="1" x14ac:dyDescent="0.25">
      <c r="A377" s="158">
        <v>45188</v>
      </c>
      <c r="B377" s="175" t="s">
        <v>26</v>
      </c>
      <c r="C377" s="132" t="s">
        <v>61</v>
      </c>
      <c r="D377" s="133" t="s">
        <v>26</v>
      </c>
      <c r="E377" s="133" t="s">
        <v>26</v>
      </c>
      <c r="F377" s="133" t="s">
        <v>886</v>
      </c>
      <c r="G377" s="176" t="s">
        <v>887</v>
      </c>
      <c r="H377" s="30">
        <v>500</v>
      </c>
      <c r="I377" s="176">
        <v>114</v>
      </c>
      <c r="J377" s="189">
        <v>10</v>
      </c>
      <c r="K377" s="139">
        <v>500</v>
      </c>
      <c r="L377" s="139"/>
    </row>
    <row r="378" spans="1:12" hidden="1" x14ac:dyDescent="0.25">
      <c r="A378" s="158">
        <v>45188</v>
      </c>
      <c r="B378" s="175" t="s">
        <v>26</v>
      </c>
      <c r="C378" s="132" t="s">
        <v>78</v>
      </c>
      <c r="D378" s="133">
        <v>5510466400</v>
      </c>
      <c r="E378" s="133" t="s">
        <v>17</v>
      </c>
      <c r="F378" s="133" t="s">
        <v>4127</v>
      </c>
      <c r="G378" s="176" t="s">
        <v>888</v>
      </c>
      <c r="H378" s="30">
        <v>166</v>
      </c>
      <c r="I378" s="133">
        <v>156</v>
      </c>
      <c r="J378" s="189">
        <v>10</v>
      </c>
      <c r="K378" t="s">
        <v>26</v>
      </c>
    </row>
    <row r="379" spans="1:12" hidden="1" x14ac:dyDescent="0.25">
      <c r="A379" s="158">
        <v>45188</v>
      </c>
      <c r="B379" s="175" t="s">
        <v>26</v>
      </c>
      <c r="C379" s="132" t="s">
        <v>837</v>
      </c>
      <c r="D379" s="133">
        <v>5532535035</v>
      </c>
      <c r="E379" s="133" t="s">
        <v>889</v>
      </c>
      <c r="F379" s="133" t="s">
        <v>838</v>
      </c>
      <c r="G379" s="176" t="s">
        <v>890</v>
      </c>
      <c r="H379" s="176">
        <v>150</v>
      </c>
      <c r="I379" s="192">
        <v>120</v>
      </c>
      <c r="J379" s="189">
        <v>10</v>
      </c>
      <c r="K379" s="139" t="s">
        <v>26</v>
      </c>
      <c r="L379" s="139"/>
    </row>
    <row r="380" spans="1:12" hidden="1" x14ac:dyDescent="0.25">
      <c r="A380" s="158">
        <v>45188</v>
      </c>
      <c r="B380" s="175" t="s">
        <v>26</v>
      </c>
      <c r="C380" s="132" t="s">
        <v>891</v>
      </c>
      <c r="D380" s="133">
        <v>5611752017</v>
      </c>
      <c r="E380" s="133" t="s">
        <v>509</v>
      </c>
      <c r="F380" s="133" t="s">
        <v>892</v>
      </c>
      <c r="G380" s="176" t="s">
        <v>893</v>
      </c>
      <c r="H380" s="30">
        <v>44</v>
      </c>
      <c r="I380" s="176">
        <v>34</v>
      </c>
      <c r="J380" s="189">
        <v>10</v>
      </c>
      <c r="K380" s="139" t="s">
        <v>26</v>
      </c>
      <c r="L380" s="139"/>
    </row>
    <row r="381" spans="1:12" hidden="1" x14ac:dyDescent="0.25">
      <c r="A381" s="158">
        <v>45188</v>
      </c>
      <c r="B381" s="175" t="s">
        <v>26</v>
      </c>
      <c r="C381" s="132" t="s">
        <v>45</v>
      </c>
      <c r="D381" s="171">
        <v>5572135350</v>
      </c>
      <c r="E381" s="133" t="s">
        <v>17</v>
      </c>
      <c r="F381" s="133" t="s">
        <v>299</v>
      </c>
      <c r="G381" s="176" t="s">
        <v>894</v>
      </c>
      <c r="H381" s="30">
        <v>55</v>
      </c>
      <c r="I381" s="176">
        <v>45</v>
      </c>
      <c r="J381" s="189">
        <v>10</v>
      </c>
      <c r="K381" s="139" t="s">
        <v>26</v>
      </c>
      <c r="L381" s="139"/>
    </row>
    <row r="382" spans="1:12" hidden="1" x14ac:dyDescent="0.25">
      <c r="A382" s="158">
        <v>45188</v>
      </c>
      <c r="B382" s="175" t="s">
        <v>26</v>
      </c>
      <c r="C382" s="271" t="s">
        <v>4113</v>
      </c>
      <c r="D382" s="133">
        <v>7867898909</v>
      </c>
      <c r="E382" s="171" t="s">
        <v>17</v>
      </c>
      <c r="F382" s="136" t="s">
        <v>4120</v>
      </c>
      <c r="G382" s="176" t="s">
        <v>895</v>
      </c>
      <c r="H382" s="176">
        <v>75</v>
      </c>
      <c r="I382" s="176">
        <v>63</v>
      </c>
      <c r="J382" s="189">
        <v>10</v>
      </c>
      <c r="K382" s="202" t="s">
        <v>26</v>
      </c>
      <c r="L382" s="169"/>
    </row>
    <row r="383" spans="1:12" hidden="1" x14ac:dyDescent="0.25">
      <c r="A383" s="158">
        <v>45188</v>
      </c>
      <c r="B383" s="175" t="s">
        <v>26</v>
      </c>
      <c r="C383" s="132" t="s">
        <v>479</v>
      </c>
      <c r="D383" s="133">
        <v>5515136715</v>
      </c>
      <c r="E383" s="133" t="s">
        <v>17</v>
      </c>
      <c r="F383" s="136" t="s">
        <v>4120</v>
      </c>
      <c r="G383" s="176" t="s">
        <v>897</v>
      </c>
      <c r="H383" s="176">
        <v>270</v>
      </c>
      <c r="I383" s="176">
        <v>254</v>
      </c>
      <c r="J383" s="213">
        <v>10</v>
      </c>
      <c r="K383" s="177" t="s">
        <v>26</v>
      </c>
      <c r="L383" s="133"/>
    </row>
    <row r="384" spans="1:12" hidden="1" x14ac:dyDescent="0.25">
      <c r="A384" s="158">
        <v>45188</v>
      </c>
      <c r="B384" s="175" t="s">
        <v>26</v>
      </c>
      <c r="C384" s="132" t="s">
        <v>898</v>
      </c>
      <c r="D384" s="133">
        <v>5630381453</v>
      </c>
      <c r="E384" s="133" t="s">
        <v>17</v>
      </c>
      <c r="F384" s="133" t="s">
        <v>899</v>
      </c>
      <c r="G384" s="176" t="s">
        <v>900</v>
      </c>
      <c r="H384" s="176">
        <v>127</v>
      </c>
      <c r="I384" s="176">
        <v>117</v>
      </c>
      <c r="J384" s="213">
        <v>10</v>
      </c>
      <c r="K384" s="177" t="s">
        <v>26</v>
      </c>
      <c r="L384" s="177"/>
    </row>
    <row r="385" spans="1:12" hidden="1" x14ac:dyDescent="0.25">
      <c r="A385" s="158">
        <v>45188</v>
      </c>
      <c r="B385" s="175" t="s">
        <v>26</v>
      </c>
      <c r="C385" s="31" t="s">
        <v>711</v>
      </c>
      <c r="D385" s="133">
        <v>5566712323</v>
      </c>
      <c r="E385" s="133" t="s">
        <v>17</v>
      </c>
      <c r="F385" s="51" t="s">
        <v>901</v>
      </c>
      <c r="G385" s="214" t="s">
        <v>902</v>
      </c>
      <c r="H385" s="176">
        <v>84</v>
      </c>
      <c r="I385" s="176">
        <v>74</v>
      </c>
      <c r="J385" s="213">
        <v>10</v>
      </c>
      <c r="K385" s="177" t="s">
        <v>26</v>
      </c>
      <c r="L385" s="177"/>
    </row>
    <row r="386" spans="1:12" hidden="1" x14ac:dyDescent="0.25">
      <c r="A386" s="158">
        <v>45189</v>
      </c>
      <c r="B386" s="175" t="s">
        <v>26</v>
      </c>
      <c r="C386" s="132" t="s">
        <v>728</v>
      </c>
      <c r="D386" s="133">
        <v>5639611669</v>
      </c>
      <c r="E386" s="133" t="s">
        <v>845</v>
      </c>
      <c r="F386" s="176" t="s">
        <v>903</v>
      </c>
      <c r="G386" s="176" t="s">
        <v>904</v>
      </c>
      <c r="H386" s="30">
        <v>510</v>
      </c>
      <c r="I386" s="133">
        <v>421</v>
      </c>
      <c r="J386" s="189">
        <v>10</v>
      </c>
      <c r="K386" s="186">
        <v>500</v>
      </c>
      <c r="L386" s="133"/>
    </row>
    <row r="387" spans="1:12" hidden="1" x14ac:dyDescent="0.25">
      <c r="A387" s="158">
        <v>45189</v>
      </c>
      <c r="B387" s="175" t="s">
        <v>26</v>
      </c>
      <c r="C387" s="132" t="s">
        <v>490</v>
      </c>
      <c r="D387" s="133">
        <v>9531286830</v>
      </c>
      <c r="E387" s="133" t="s">
        <v>905</v>
      </c>
      <c r="F387" s="133" t="s">
        <v>681</v>
      </c>
      <c r="G387" s="176" t="s">
        <v>906</v>
      </c>
      <c r="H387" s="30">
        <v>260</v>
      </c>
      <c r="I387" s="133">
        <v>175</v>
      </c>
      <c r="J387" s="189">
        <v>10</v>
      </c>
      <c r="K387" s="186">
        <v>250</v>
      </c>
      <c r="L387" s="133"/>
    </row>
    <row r="388" spans="1:12" hidden="1" x14ac:dyDescent="0.25">
      <c r="A388" s="158">
        <v>45189</v>
      </c>
      <c r="B388" s="175" t="s">
        <v>26</v>
      </c>
      <c r="C388" s="132" t="s">
        <v>514</v>
      </c>
      <c r="D388" s="133">
        <v>5578861024</v>
      </c>
      <c r="E388" s="133" t="s">
        <v>313</v>
      </c>
      <c r="F388" s="133" t="s">
        <v>4115</v>
      </c>
      <c r="G388" s="176" t="s">
        <v>907</v>
      </c>
      <c r="H388" s="30">
        <v>200</v>
      </c>
      <c r="I388" s="133">
        <v>99</v>
      </c>
      <c r="J388" s="189">
        <v>10</v>
      </c>
      <c r="K388" s="186">
        <v>200</v>
      </c>
      <c r="L388" s="22"/>
    </row>
    <row r="389" spans="1:12" hidden="1" x14ac:dyDescent="0.25">
      <c r="A389" s="158">
        <v>45189</v>
      </c>
      <c r="B389" s="175" t="s">
        <v>26</v>
      </c>
      <c r="C389" s="132" t="s">
        <v>223</v>
      </c>
      <c r="D389" s="133">
        <v>5614683694</v>
      </c>
      <c r="E389" s="133" t="s">
        <v>313</v>
      </c>
      <c r="F389" s="51" t="s">
        <v>869</v>
      </c>
      <c r="G389" s="176" t="s">
        <v>908</v>
      </c>
      <c r="H389" s="30">
        <v>200</v>
      </c>
      <c r="I389" s="133">
        <v>36</v>
      </c>
      <c r="J389" s="189">
        <v>10</v>
      </c>
      <c r="K389" s="186" t="s">
        <v>26</v>
      </c>
      <c r="L389" s="133"/>
    </row>
    <row r="390" spans="1:12" hidden="1" x14ac:dyDescent="0.25">
      <c r="A390" s="158">
        <v>45189</v>
      </c>
      <c r="B390" s="175" t="s">
        <v>26</v>
      </c>
      <c r="C390" s="132" t="s">
        <v>27</v>
      </c>
      <c r="D390" s="133">
        <v>5624838493</v>
      </c>
      <c r="E390" s="133" t="s">
        <v>33</v>
      </c>
      <c r="F390" s="133" t="s">
        <v>909</v>
      </c>
      <c r="G390" s="133" t="s">
        <v>910</v>
      </c>
      <c r="H390" s="30">
        <v>50</v>
      </c>
      <c r="I390" s="133">
        <v>40</v>
      </c>
      <c r="J390" s="189">
        <v>10</v>
      </c>
      <c r="K390" s="139">
        <v>70</v>
      </c>
      <c r="L390" s="139"/>
    </row>
    <row r="391" spans="1:12" hidden="1" x14ac:dyDescent="0.25">
      <c r="A391" s="158">
        <v>45189</v>
      </c>
      <c r="B391" s="175" t="s">
        <v>26</v>
      </c>
      <c r="C391" s="132" t="s">
        <v>160</v>
      </c>
      <c r="D391" s="133">
        <v>5543821818</v>
      </c>
      <c r="E391" s="133" t="s">
        <v>33</v>
      </c>
      <c r="F391" s="133" t="s">
        <v>911</v>
      </c>
      <c r="G391" s="176" t="s">
        <v>912</v>
      </c>
      <c r="H391" s="176">
        <v>100</v>
      </c>
      <c r="I391" s="176">
        <v>90</v>
      </c>
      <c r="J391" s="189">
        <v>10</v>
      </c>
      <c r="K391" s="139">
        <v>200</v>
      </c>
      <c r="L391" s="139"/>
    </row>
    <row r="392" spans="1:12" hidden="1" x14ac:dyDescent="0.25">
      <c r="A392" s="158">
        <v>45189</v>
      </c>
      <c r="B392" s="175" t="s">
        <v>26</v>
      </c>
      <c r="C392" s="132" t="s">
        <v>913</v>
      </c>
      <c r="D392" s="133">
        <v>5545085530</v>
      </c>
      <c r="E392" s="133" t="s">
        <v>914</v>
      </c>
      <c r="F392" s="133" t="s">
        <v>915</v>
      </c>
      <c r="G392" s="176" t="s">
        <v>916</v>
      </c>
      <c r="H392" s="30">
        <v>146</v>
      </c>
      <c r="I392" s="176">
        <v>136</v>
      </c>
      <c r="J392" s="189">
        <v>10</v>
      </c>
      <c r="K392" s="139">
        <v>200</v>
      </c>
      <c r="L392" s="139"/>
    </row>
    <row r="393" spans="1:12" hidden="1" x14ac:dyDescent="0.25">
      <c r="A393" s="158">
        <v>45189</v>
      </c>
      <c r="B393" s="175" t="s">
        <v>26</v>
      </c>
      <c r="C393" s="134" t="s">
        <v>4113</v>
      </c>
      <c r="D393" s="133">
        <v>7656545456</v>
      </c>
      <c r="E393" s="133" t="s">
        <v>33</v>
      </c>
      <c r="F393" s="133" t="s">
        <v>4114</v>
      </c>
      <c r="G393" s="176" t="s">
        <v>918</v>
      </c>
      <c r="H393" s="30">
        <v>1000</v>
      </c>
      <c r="I393" s="133">
        <v>304</v>
      </c>
      <c r="J393" s="189">
        <v>10</v>
      </c>
      <c r="K393" s="139" t="s">
        <v>26</v>
      </c>
      <c r="L393" s="139"/>
    </row>
    <row r="394" spans="1:12" hidden="1" x14ac:dyDescent="0.25">
      <c r="A394" s="158">
        <v>45189</v>
      </c>
      <c r="B394" s="175" t="s">
        <v>26</v>
      </c>
      <c r="C394" s="132" t="s">
        <v>919</v>
      </c>
      <c r="D394" s="133">
        <v>5536542200</v>
      </c>
      <c r="E394" s="133" t="s">
        <v>33</v>
      </c>
      <c r="F394" s="133" t="s">
        <v>920</v>
      </c>
      <c r="G394" s="176" t="s">
        <v>921</v>
      </c>
      <c r="H394" s="176">
        <v>70</v>
      </c>
      <c r="I394" s="192">
        <v>47</v>
      </c>
      <c r="J394" s="189">
        <v>10</v>
      </c>
      <c r="K394" s="139" t="s">
        <v>26</v>
      </c>
      <c r="L394" s="139"/>
    </row>
    <row r="395" spans="1:12" hidden="1" x14ac:dyDescent="0.25">
      <c r="A395" s="158">
        <v>45189</v>
      </c>
      <c r="B395" s="175" t="s">
        <v>26</v>
      </c>
      <c r="C395" s="138" t="s">
        <v>4112</v>
      </c>
      <c r="D395" s="133">
        <v>5559971116</v>
      </c>
      <c r="E395" s="133" t="s">
        <v>33</v>
      </c>
      <c r="F395" s="136" t="s">
        <v>4120</v>
      </c>
      <c r="G395" s="176" t="s">
        <v>698</v>
      </c>
      <c r="H395" s="30">
        <v>200</v>
      </c>
      <c r="I395" s="176">
        <v>159</v>
      </c>
      <c r="J395" s="189">
        <v>10</v>
      </c>
      <c r="K395" s="139" t="s">
        <v>26</v>
      </c>
      <c r="L395" s="139"/>
    </row>
    <row r="396" spans="1:12" hidden="1" x14ac:dyDescent="0.25">
      <c r="A396" s="158">
        <v>45189</v>
      </c>
      <c r="B396" s="175" t="s">
        <v>26</v>
      </c>
      <c r="C396" s="132" t="s">
        <v>26</v>
      </c>
      <c r="D396" s="171">
        <v>5629985003</v>
      </c>
      <c r="E396" s="133" t="s">
        <v>33</v>
      </c>
      <c r="F396" s="133" t="s">
        <v>923</v>
      </c>
      <c r="G396" s="176" t="s">
        <v>924</v>
      </c>
      <c r="H396" s="30">
        <v>200</v>
      </c>
      <c r="I396" s="176">
        <v>130</v>
      </c>
      <c r="J396" s="189">
        <v>10</v>
      </c>
      <c r="K396" s="139" t="s">
        <v>26</v>
      </c>
      <c r="L396" s="139"/>
    </row>
    <row r="397" spans="1:12" hidden="1" x14ac:dyDescent="0.25">
      <c r="A397" s="158">
        <v>45190</v>
      </c>
      <c r="B397" s="175" t="s">
        <v>26</v>
      </c>
      <c r="C397" s="132" t="s">
        <v>240</v>
      </c>
      <c r="D397" s="133">
        <v>5554180418</v>
      </c>
      <c r="E397" s="133" t="s">
        <v>305</v>
      </c>
      <c r="F397" s="176" t="s">
        <v>925</v>
      </c>
      <c r="G397" s="176" t="s">
        <v>926</v>
      </c>
      <c r="H397" s="30">
        <v>230</v>
      </c>
      <c r="I397" s="133">
        <v>140</v>
      </c>
      <c r="J397" s="189">
        <v>10</v>
      </c>
      <c r="K397" s="186">
        <v>200</v>
      </c>
      <c r="L397" s="133"/>
    </row>
    <row r="398" spans="1:12" hidden="1" x14ac:dyDescent="0.25">
      <c r="A398" s="158">
        <v>45190</v>
      </c>
      <c r="B398" s="175" t="s">
        <v>26</v>
      </c>
      <c r="C398" s="132" t="s">
        <v>847</v>
      </c>
      <c r="D398" s="133">
        <v>5516609716</v>
      </c>
      <c r="E398" s="133" t="s">
        <v>33</v>
      </c>
      <c r="F398" s="133" t="s">
        <v>849</v>
      </c>
      <c r="G398" s="176" t="s">
        <v>927</v>
      </c>
      <c r="H398" s="30">
        <v>115</v>
      </c>
      <c r="I398" s="133">
        <v>65</v>
      </c>
      <c r="J398" s="189">
        <v>10</v>
      </c>
      <c r="K398" s="186">
        <v>100</v>
      </c>
      <c r="L398" s="133"/>
    </row>
    <row r="399" spans="1:12" hidden="1" x14ac:dyDescent="0.25">
      <c r="A399" s="158">
        <v>45190</v>
      </c>
      <c r="B399" s="175" t="s">
        <v>26</v>
      </c>
      <c r="C399" s="132" t="s">
        <v>42</v>
      </c>
      <c r="D399" s="133">
        <v>5532536647</v>
      </c>
      <c r="E399" s="133" t="s">
        <v>33</v>
      </c>
      <c r="F399" s="133" t="s">
        <v>753</v>
      </c>
      <c r="G399" s="176" t="s">
        <v>928</v>
      </c>
      <c r="H399" s="30">
        <v>110</v>
      </c>
      <c r="I399" s="133">
        <v>65</v>
      </c>
      <c r="J399" s="189">
        <v>10</v>
      </c>
      <c r="K399" s="186">
        <v>100</v>
      </c>
      <c r="L399" s="22"/>
    </row>
    <row r="400" spans="1:12" x14ac:dyDescent="0.25">
      <c r="A400" s="158">
        <v>45190</v>
      </c>
      <c r="B400" s="175" t="s">
        <v>26</v>
      </c>
      <c r="C400" s="132" t="s">
        <v>251</v>
      </c>
      <c r="D400" s="133">
        <v>5526260701</v>
      </c>
      <c r="E400" s="133" t="s">
        <v>72</v>
      </c>
      <c r="F400" s="133" t="s">
        <v>431</v>
      </c>
      <c r="G400" s="176" t="s">
        <v>929</v>
      </c>
      <c r="H400" s="30">
        <v>100</v>
      </c>
      <c r="I400" s="133">
        <v>22</v>
      </c>
      <c r="J400" s="189">
        <v>10</v>
      </c>
      <c r="K400" s="186">
        <v>68</v>
      </c>
      <c r="L400" s="133"/>
    </row>
    <row r="401" spans="1:12" hidden="1" x14ac:dyDescent="0.25">
      <c r="A401" s="158">
        <v>45190</v>
      </c>
      <c r="B401" s="175" t="s">
        <v>26</v>
      </c>
      <c r="C401" s="132" t="s">
        <v>78</v>
      </c>
      <c r="D401" s="133">
        <v>5510466400</v>
      </c>
      <c r="E401" s="133" t="s">
        <v>33</v>
      </c>
      <c r="F401" s="133" t="s">
        <v>4127</v>
      </c>
      <c r="G401" s="133" t="s">
        <v>931</v>
      </c>
      <c r="H401" s="30">
        <v>169</v>
      </c>
      <c r="I401" s="133">
        <v>159</v>
      </c>
      <c r="J401" s="189">
        <v>10</v>
      </c>
      <c r="K401" s="139">
        <v>20</v>
      </c>
      <c r="L401" s="139"/>
    </row>
    <row r="402" spans="1:12" hidden="1" x14ac:dyDescent="0.25">
      <c r="A402" s="158">
        <v>45190</v>
      </c>
      <c r="B402" s="175" t="s">
        <v>26</v>
      </c>
      <c r="C402" s="132" t="s">
        <v>728</v>
      </c>
      <c r="D402" s="133">
        <v>5639611669</v>
      </c>
      <c r="E402" s="133" t="s">
        <v>313</v>
      </c>
      <c r="F402" s="133" t="s">
        <v>729</v>
      </c>
      <c r="G402" s="176" t="s">
        <v>932</v>
      </c>
      <c r="H402" s="176">
        <v>220</v>
      </c>
      <c r="I402" s="176">
        <v>140</v>
      </c>
      <c r="J402" s="189">
        <v>10</v>
      </c>
      <c r="K402" s="139">
        <v>200</v>
      </c>
      <c r="L402" s="139"/>
    </row>
    <row r="403" spans="1:12" hidden="1" x14ac:dyDescent="0.25">
      <c r="A403" s="158">
        <v>45190</v>
      </c>
      <c r="B403" s="175" t="s">
        <v>26</v>
      </c>
      <c r="C403" s="132" t="s">
        <v>55</v>
      </c>
      <c r="D403" s="133">
        <v>5625982564</v>
      </c>
      <c r="E403" s="133" t="s">
        <v>748</v>
      </c>
      <c r="F403" s="133" t="s">
        <v>855</v>
      </c>
      <c r="G403" s="176" t="s">
        <v>933</v>
      </c>
      <c r="H403" s="30">
        <v>100</v>
      </c>
      <c r="I403" s="176">
        <v>67</v>
      </c>
      <c r="J403" s="189">
        <v>10</v>
      </c>
      <c r="K403" s="139">
        <v>100</v>
      </c>
      <c r="L403" s="139"/>
    </row>
    <row r="404" spans="1:12" hidden="1" x14ac:dyDescent="0.25">
      <c r="A404" s="158">
        <v>45190</v>
      </c>
      <c r="B404" s="175" t="s">
        <v>26</v>
      </c>
      <c r="C404" s="132" t="s">
        <v>156</v>
      </c>
      <c r="D404" s="133">
        <v>5564121405</v>
      </c>
      <c r="E404" s="133" t="s">
        <v>33</v>
      </c>
      <c r="F404" s="133" t="s">
        <v>158</v>
      </c>
      <c r="G404" s="176" t="s">
        <v>934</v>
      </c>
      <c r="H404" s="30">
        <v>200</v>
      </c>
      <c r="I404" s="133">
        <v>178</v>
      </c>
      <c r="J404" s="189">
        <v>10</v>
      </c>
      <c r="K404" s="139" t="s">
        <v>26</v>
      </c>
      <c r="L404" s="139"/>
    </row>
    <row r="405" spans="1:12" hidden="1" x14ac:dyDescent="0.25">
      <c r="A405" s="158">
        <v>45190</v>
      </c>
      <c r="B405" s="175" t="s">
        <v>26</v>
      </c>
      <c r="C405" s="132" t="s">
        <v>697</v>
      </c>
      <c r="D405" s="133">
        <v>55444566789</v>
      </c>
      <c r="E405" s="133" t="s">
        <v>33</v>
      </c>
      <c r="F405" s="136" t="s">
        <v>4120</v>
      </c>
      <c r="G405" s="176" t="s">
        <v>935</v>
      </c>
      <c r="H405" s="176">
        <v>63</v>
      </c>
      <c r="I405" s="192">
        <v>63</v>
      </c>
      <c r="J405" s="189">
        <v>0</v>
      </c>
      <c r="K405" s="139" t="s">
        <v>26</v>
      </c>
      <c r="L405" s="139"/>
    </row>
    <row r="406" spans="1:12" hidden="1" x14ac:dyDescent="0.25">
      <c r="A406" s="158">
        <v>45190</v>
      </c>
      <c r="B406" s="175" t="s">
        <v>26</v>
      </c>
      <c r="C406" s="271" t="s">
        <v>4113</v>
      </c>
      <c r="D406" s="133">
        <v>5545383189</v>
      </c>
      <c r="E406" s="133" t="s">
        <v>302</v>
      </c>
      <c r="F406" s="133" t="s">
        <v>302</v>
      </c>
      <c r="G406" s="176" t="s">
        <v>936</v>
      </c>
      <c r="H406" s="30">
        <v>454</v>
      </c>
      <c r="I406" s="176">
        <v>444</v>
      </c>
      <c r="J406" s="189">
        <v>10</v>
      </c>
      <c r="K406" s="139" t="s">
        <v>26</v>
      </c>
      <c r="L406" s="139"/>
    </row>
    <row r="407" spans="1:12" hidden="1" x14ac:dyDescent="0.25">
      <c r="A407" s="158">
        <v>45190</v>
      </c>
      <c r="B407" s="175" t="s">
        <v>26</v>
      </c>
      <c r="C407" s="132" t="s">
        <v>937</v>
      </c>
      <c r="D407" s="171">
        <v>5563236073</v>
      </c>
      <c r="E407" s="171" t="s">
        <v>613</v>
      </c>
      <c r="F407" s="133" t="s">
        <v>583</v>
      </c>
      <c r="G407" s="176" t="s">
        <v>938</v>
      </c>
      <c r="H407" s="30">
        <v>35</v>
      </c>
      <c r="I407" s="176">
        <v>25</v>
      </c>
      <c r="J407" s="189">
        <v>10</v>
      </c>
      <c r="K407" s="139" t="s">
        <v>26</v>
      </c>
      <c r="L407" s="139"/>
    </row>
    <row r="408" spans="1:12" hidden="1" x14ac:dyDescent="0.25">
      <c r="A408" s="158">
        <v>45190</v>
      </c>
      <c r="B408" s="175" t="s">
        <v>26</v>
      </c>
      <c r="C408" s="132" t="s">
        <v>4121</v>
      </c>
      <c r="D408" s="135">
        <v>5610020620</v>
      </c>
      <c r="E408" s="171" t="s">
        <v>33</v>
      </c>
      <c r="F408" s="133" t="s">
        <v>4120</v>
      </c>
      <c r="G408" s="176" t="s">
        <v>939</v>
      </c>
      <c r="H408" s="176">
        <v>154</v>
      </c>
      <c r="I408" s="176">
        <v>144</v>
      </c>
      <c r="J408" s="189">
        <v>10</v>
      </c>
      <c r="K408" s="202" t="s">
        <v>26</v>
      </c>
      <c r="L408" s="139"/>
    </row>
    <row r="409" spans="1:12" hidden="1" x14ac:dyDescent="0.25">
      <c r="A409" s="158">
        <v>45190</v>
      </c>
      <c r="B409" s="175" t="s">
        <v>26</v>
      </c>
      <c r="C409" s="134" t="s">
        <v>4113</v>
      </c>
      <c r="D409" s="133">
        <v>5566677889</v>
      </c>
      <c r="E409" s="133" t="s">
        <v>940</v>
      </c>
      <c r="F409" s="133" t="s">
        <v>4114</v>
      </c>
      <c r="G409" s="176" t="s">
        <v>941</v>
      </c>
      <c r="H409" s="176">
        <v>500</v>
      </c>
      <c r="I409" s="176">
        <v>242</v>
      </c>
      <c r="J409" s="213">
        <v>10</v>
      </c>
      <c r="K409" s="177" t="s">
        <v>26</v>
      </c>
      <c r="L409" s="139"/>
    </row>
    <row r="410" spans="1:12" hidden="1" x14ac:dyDescent="0.25">
      <c r="A410" s="158">
        <v>45190</v>
      </c>
      <c r="B410" s="175" t="s">
        <v>26</v>
      </c>
      <c r="C410" s="138" t="s">
        <v>4112</v>
      </c>
      <c r="D410" s="133">
        <v>5559971116</v>
      </c>
      <c r="E410" s="133" t="s">
        <v>114</v>
      </c>
      <c r="F410" s="133" t="s">
        <v>302</v>
      </c>
      <c r="G410" s="176" t="s">
        <v>942</v>
      </c>
      <c r="H410" s="176">
        <v>500</v>
      </c>
      <c r="I410" s="176">
        <v>300</v>
      </c>
      <c r="J410" s="213">
        <v>10</v>
      </c>
      <c r="K410" s="177" t="s">
        <v>26</v>
      </c>
      <c r="L410" s="139"/>
    </row>
    <row r="411" spans="1:12" hidden="1" x14ac:dyDescent="0.25">
      <c r="A411" s="158">
        <v>45190</v>
      </c>
      <c r="B411" s="175" t="s">
        <v>26</v>
      </c>
      <c r="C411" s="31" t="s">
        <v>943</v>
      </c>
      <c r="D411" s="133">
        <v>5611752017</v>
      </c>
      <c r="E411" s="133" t="s">
        <v>33</v>
      </c>
      <c r="F411" s="51" t="s">
        <v>944</v>
      </c>
      <c r="G411" s="214" t="s">
        <v>945</v>
      </c>
      <c r="H411" s="176">
        <v>92</v>
      </c>
      <c r="I411" s="176">
        <v>82</v>
      </c>
      <c r="J411" s="213">
        <v>10</v>
      </c>
      <c r="K411" s="177" t="s">
        <v>26</v>
      </c>
      <c r="L411" s="139"/>
    </row>
    <row r="412" spans="1:12" hidden="1" x14ac:dyDescent="0.25">
      <c r="A412" s="158">
        <v>45190</v>
      </c>
      <c r="B412" s="175" t="s">
        <v>26</v>
      </c>
      <c r="C412" s="132" t="s">
        <v>946</v>
      </c>
      <c r="D412" s="133">
        <v>5527301716</v>
      </c>
      <c r="E412" s="133" t="s">
        <v>33</v>
      </c>
      <c r="F412" s="133" t="s">
        <v>703</v>
      </c>
      <c r="G412" s="176" t="s">
        <v>947</v>
      </c>
      <c r="H412" s="176">
        <v>100</v>
      </c>
      <c r="I412" s="176">
        <v>83</v>
      </c>
      <c r="J412" s="177">
        <v>10</v>
      </c>
      <c r="K412" s="177" t="s">
        <v>26</v>
      </c>
      <c r="L412" s="169"/>
    </row>
    <row r="413" spans="1:12" hidden="1" x14ac:dyDescent="0.25">
      <c r="A413" s="158">
        <v>45190</v>
      </c>
      <c r="B413" s="175" t="s">
        <v>26</v>
      </c>
      <c r="C413" s="138" t="s">
        <v>4112</v>
      </c>
      <c r="D413" s="133">
        <v>5559971116</v>
      </c>
      <c r="E413" s="133" t="s">
        <v>33</v>
      </c>
      <c r="F413" s="133" t="s">
        <v>302</v>
      </c>
      <c r="G413" s="176" t="s">
        <v>948</v>
      </c>
      <c r="H413" s="176">
        <v>100</v>
      </c>
      <c r="I413" s="176">
        <v>63</v>
      </c>
      <c r="J413" s="177">
        <v>10</v>
      </c>
      <c r="K413" s="177" t="s">
        <v>26</v>
      </c>
      <c r="L413" s="133"/>
    </row>
    <row r="414" spans="1:12" hidden="1" x14ac:dyDescent="0.25">
      <c r="A414" s="158">
        <v>45191</v>
      </c>
      <c r="B414" s="175" t="s">
        <v>26</v>
      </c>
      <c r="C414" s="132" t="s">
        <v>223</v>
      </c>
      <c r="D414" s="133">
        <v>5614683694</v>
      </c>
      <c r="E414" s="133" t="s">
        <v>313</v>
      </c>
      <c r="F414" s="176" t="s">
        <v>26</v>
      </c>
      <c r="G414" s="176" t="s">
        <v>949</v>
      </c>
      <c r="H414" s="30" t="s">
        <v>26</v>
      </c>
      <c r="I414" s="133" t="s">
        <v>26</v>
      </c>
      <c r="J414" s="189">
        <v>10</v>
      </c>
      <c r="K414" s="186" t="s">
        <v>26</v>
      </c>
      <c r="L414" s="133"/>
    </row>
    <row r="415" spans="1:12" hidden="1" x14ac:dyDescent="0.25">
      <c r="A415" s="158">
        <v>45191</v>
      </c>
      <c r="B415" s="175" t="s">
        <v>26</v>
      </c>
      <c r="C415" s="132" t="s">
        <v>950</v>
      </c>
      <c r="D415" s="133">
        <v>5513847465</v>
      </c>
      <c r="E415" s="133" t="s">
        <v>313</v>
      </c>
      <c r="F415" s="133" t="s">
        <v>951</v>
      </c>
      <c r="G415" s="176" t="s">
        <v>952</v>
      </c>
      <c r="H415" s="30">
        <v>200</v>
      </c>
      <c r="I415" s="133" t="s">
        <v>26</v>
      </c>
      <c r="J415" s="189">
        <v>10</v>
      </c>
      <c r="K415" s="186">
        <v>150</v>
      </c>
      <c r="L415" s="133"/>
    </row>
    <row r="416" spans="1:12" hidden="1" x14ac:dyDescent="0.25">
      <c r="A416" s="158">
        <v>45191</v>
      </c>
      <c r="B416" s="175" t="s">
        <v>26</v>
      </c>
      <c r="C416" s="132" t="s">
        <v>847</v>
      </c>
      <c r="D416" s="133" t="s">
        <v>26</v>
      </c>
      <c r="E416" s="133" t="s">
        <v>26</v>
      </c>
      <c r="F416" s="133" t="s">
        <v>849</v>
      </c>
      <c r="G416" s="176" t="s">
        <v>26</v>
      </c>
      <c r="H416" s="30" t="s">
        <v>26</v>
      </c>
      <c r="I416" s="133" t="s">
        <v>26</v>
      </c>
      <c r="J416" s="189">
        <v>10</v>
      </c>
      <c r="K416" s="186">
        <v>300</v>
      </c>
      <c r="L416" s="22"/>
    </row>
    <row r="417" spans="1:12" hidden="1" x14ac:dyDescent="0.25">
      <c r="A417" s="158">
        <v>45191</v>
      </c>
      <c r="B417" s="175" t="s">
        <v>26</v>
      </c>
      <c r="C417" s="132" t="s">
        <v>441</v>
      </c>
      <c r="D417" s="133" t="s">
        <v>26</v>
      </c>
      <c r="E417" s="133" t="s">
        <v>180</v>
      </c>
      <c r="F417" s="133" t="s">
        <v>556</v>
      </c>
      <c r="G417" s="176" t="s">
        <v>953</v>
      </c>
      <c r="H417" s="30" t="s">
        <v>26</v>
      </c>
      <c r="I417" s="133">
        <v>10</v>
      </c>
      <c r="J417" s="189">
        <v>10</v>
      </c>
      <c r="K417" s="186">
        <v>18</v>
      </c>
      <c r="L417" s="133"/>
    </row>
    <row r="418" spans="1:12" hidden="1" x14ac:dyDescent="0.25">
      <c r="A418" s="158">
        <v>45191</v>
      </c>
      <c r="B418" s="175" t="s">
        <v>26</v>
      </c>
      <c r="C418" s="132" t="s">
        <v>55</v>
      </c>
      <c r="D418" s="133" t="s">
        <v>26</v>
      </c>
      <c r="E418" s="133" t="s">
        <v>26</v>
      </c>
      <c r="F418" s="133" t="s">
        <v>26</v>
      </c>
      <c r="G418" s="133" t="s">
        <v>954</v>
      </c>
      <c r="H418" s="30" t="s">
        <v>26</v>
      </c>
      <c r="I418" s="133" t="s">
        <v>26</v>
      </c>
      <c r="J418" s="189">
        <v>10</v>
      </c>
      <c r="K418" s="139">
        <v>600</v>
      </c>
      <c r="L418" s="139"/>
    </row>
    <row r="419" spans="1:12" hidden="1" x14ac:dyDescent="0.25">
      <c r="A419" s="158">
        <v>45191</v>
      </c>
      <c r="B419" s="175" t="s">
        <v>26</v>
      </c>
      <c r="C419" s="132" t="s">
        <v>823</v>
      </c>
      <c r="D419" s="133" t="s">
        <v>26</v>
      </c>
      <c r="E419" s="133" t="s">
        <v>26</v>
      </c>
      <c r="F419" s="133" t="s">
        <v>26</v>
      </c>
      <c r="G419" s="176" t="s">
        <v>26</v>
      </c>
      <c r="H419" s="176" t="s">
        <v>26</v>
      </c>
      <c r="I419" s="176" t="s">
        <v>26</v>
      </c>
      <c r="J419" s="189">
        <v>10</v>
      </c>
      <c r="K419" s="139" t="s">
        <v>26</v>
      </c>
      <c r="L419" s="139"/>
    </row>
    <row r="420" spans="1:12" hidden="1" x14ac:dyDescent="0.25">
      <c r="A420" s="158">
        <v>45191</v>
      </c>
      <c r="B420" s="175" t="s">
        <v>26</v>
      </c>
      <c r="C420" s="138" t="s">
        <v>4112</v>
      </c>
      <c r="D420" s="133" t="s">
        <v>26</v>
      </c>
      <c r="E420" s="133" t="s">
        <v>64</v>
      </c>
      <c r="F420" s="139" t="s">
        <v>354</v>
      </c>
      <c r="G420" s="176" t="s">
        <v>956</v>
      </c>
      <c r="H420" s="30">
        <v>137</v>
      </c>
      <c r="I420" s="176">
        <v>122</v>
      </c>
      <c r="J420" s="189">
        <v>10</v>
      </c>
      <c r="K420" s="139" t="s">
        <v>26</v>
      </c>
      <c r="L420" s="139"/>
    </row>
    <row r="421" spans="1:12" hidden="1" x14ac:dyDescent="0.25">
      <c r="A421" s="158">
        <v>45191</v>
      </c>
      <c r="B421" s="175" t="s">
        <v>26</v>
      </c>
      <c r="C421" s="132" t="s">
        <v>957</v>
      </c>
      <c r="D421" s="133" t="s">
        <v>26</v>
      </c>
      <c r="E421" s="133" t="s">
        <v>26</v>
      </c>
      <c r="F421" s="133" t="s">
        <v>381</v>
      </c>
      <c r="G421" s="176" t="s">
        <v>958</v>
      </c>
      <c r="H421" s="30">
        <v>266</v>
      </c>
      <c r="I421" s="133">
        <v>256</v>
      </c>
      <c r="J421" s="189">
        <v>10</v>
      </c>
      <c r="K421" s="139" t="s">
        <v>26</v>
      </c>
      <c r="L421" s="139"/>
    </row>
    <row r="422" spans="1:12" hidden="1" x14ac:dyDescent="0.25">
      <c r="A422" s="158">
        <v>45191</v>
      </c>
      <c r="B422" s="175" t="s">
        <v>26</v>
      </c>
      <c r="C422" s="132" t="s">
        <v>333</v>
      </c>
      <c r="D422" s="133" t="s">
        <v>26</v>
      </c>
      <c r="E422" s="133" t="s">
        <v>26</v>
      </c>
      <c r="F422" t="s">
        <v>959</v>
      </c>
      <c r="G422" s="176" t="s">
        <v>960</v>
      </c>
      <c r="H422" s="176">
        <v>500</v>
      </c>
      <c r="I422" s="192">
        <v>246</v>
      </c>
      <c r="J422" s="189">
        <v>10</v>
      </c>
      <c r="K422" s="139">
        <v>500</v>
      </c>
      <c r="L422" s="139"/>
    </row>
    <row r="423" spans="1:12" hidden="1" x14ac:dyDescent="0.25">
      <c r="A423" s="158">
        <v>45191</v>
      </c>
      <c r="B423" s="175" t="s">
        <v>26</v>
      </c>
      <c r="C423" s="132" t="s">
        <v>176</v>
      </c>
      <c r="D423" s="133" t="s">
        <v>26</v>
      </c>
      <c r="E423" s="133" t="s">
        <v>26</v>
      </c>
      <c r="F423" s="133" t="s">
        <v>961</v>
      </c>
      <c r="G423" s="176" t="s">
        <v>962</v>
      </c>
      <c r="H423" s="30" t="s">
        <v>26</v>
      </c>
      <c r="I423" s="176">
        <v>229</v>
      </c>
      <c r="J423" s="189">
        <v>10</v>
      </c>
      <c r="K423" s="139" t="s">
        <v>26</v>
      </c>
      <c r="L423" s="139"/>
    </row>
    <row r="424" spans="1:12" hidden="1" x14ac:dyDescent="0.25">
      <c r="A424" s="158">
        <v>45191</v>
      </c>
      <c r="B424" s="175" t="s">
        <v>26</v>
      </c>
      <c r="C424" s="138" t="s">
        <v>4112</v>
      </c>
      <c r="D424" s="171" t="s">
        <v>26</v>
      </c>
      <c r="E424" s="133" t="s">
        <v>26</v>
      </c>
      <c r="F424" s="139" t="s">
        <v>354</v>
      </c>
      <c r="G424" s="176" t="s">
        <v>963</v>
      </c>
      <c r="H424" s="30" t="s">
        <v>26</v>
      </c>
      <c r="I424" s="176">
        <v>100</v>
      </c>
      <c r="J424" s="189">
        <v>10</v>
      </c>
      <c r="K424" s="139" t="s">
        <v>26</v>
      </c>
      <c r="L424" s="139"/>
    </row>
    <row r="425" spans="1:12" hidden="1" x14ac:dyDescent="0.25">
      <c r="A425" s="158">
        <v>45191</v>
      </c>
      <c r="B425" s="175" t="s">
        <v>26</v>
      </c>
      <c r="C425" s="133" t="s">
        <v>333</v>
      </c>
      <c r="D425" s="133" t="s">
        <v>26</v>
      </c>
      <c r="E425" s="171" t="s">
        <v>26</v>
      </c>
      <c r="F425" s="133" t="s">
        <v>334</v>
      </c>
      <c r="G425" s="176" t="s">
        <v>964</v>
      </c>
      <c r="H425" s="176">
        <v>184</v>
      </c>
      <c r="I425" s="176">
        <v>174</v>
      </c>
      <c r="J425" s="189">
        <v>10</v>
      </c>
      <c r="K425" s="202" t="s">
        <v>26</v>
      </c>
      <c r="L425" s="139"/>
    </row>
    <row r="426" spans="1:12" hidden="1" x14ac:dyDescent="0.25">
      <c r="A426" s="158">
        <v>45191</v>
      </c>
      <c r="B426" s="175" t="s">
        <v>26</v>
      </c>
      <c r="C426" s="132" t="s">
        <v>441</v>
      </c>
      <c r="D426" s="133" t="s">
        <v>26</v>
      </c>
      <c r="E426" s="133" t="s">
        <v>428</v>
      </c>
      <c r="F426" s="133" t="s">
        <v>556</v>
      </c>
      <c r="G426" s="176" t="s">
        <v>624</v>
      </c>
      <c r="H426" s="176">
        <v>32</v>
      </c>
      <c r="I426" s="176">
        <v>22</v>
      </c>
      <c r="J426" s="213">
        <v>10</v>
      </c>
      <c r="K426" s="177" t="s">
        <v>26</v>
      </c>
      <c r="L426" s="139"/>
    </row>
    <row r="427" spans="1:12" hidden="1" x14ac:dyDescent="0.25">
      <c r="A427" s="158">
        <v>45191</v>
      </c>
      <c r="B427" s="175" t="s">
        <v>26</v>
      </c>
      <c r="C427" s="138" t="s">
        <v>4112</v>
      </c>
      <c r="D427" s="133" t="s">
        <v>26</v>
      </c>
      <c r="E427" s="133" t="s">
        <v>17</v>
      </c>
      <c r="F427" s="133" t="s">
        <v>302</v>
      </c>
      <c r="G427" s="176" t="s">
        <v>965</v>
      </c>
      <c r="H427" s="176">
        <v>127</v>
      </c>
      <c r="I427" s="176">
        <v>117</v>
      </c>
      <c r="J427" s="213">
        <v>10</v>
      </c>
      <c r="K427" s="177" t="s">
        <v>26</v>
      </c>
      <c r="L427" s="139"/>
    </row>
    <row r="428" spans="1:12" hidden="1" x14ac:dyDescent="0.25">
      <c r="A428" s="158">
        <v>45191</v>
      </c>
      <c r="B428" s="175" t="s">
        <v>26</v>
      </c>
      <c r="C428" s="31" t="s">
        <v>966</v>
      </c>
      <c r="D428" s="133" t="s">
        <v>26</v>
      </c>
      <c r="E428" s="133" t="s">
        <v>17</v>
      </c>
      <c r="F428" s="51" t="s">
        <v>302</v>
      </c>
      <c r="G428" s="214" t="s">
        <v>967</v>
      </c>
      <c r="H428" s="176">
        <v>85</v>
      </c>
      <c r="I428" s="176">
        <v>75</v>
      </c>
      <c r="J428" s="213">
        <v>10</v>
      </c>
      <c r="K428" s="177" t="s">
        <v>26</v>
      </c>
      <c r="L428" s="139"/>
    </row>
    <row r="429" spans="1:12" hidden="1" x14ac:dyDescent="0.25">
      <c r="A429" s="158">
        <v>45191</v>
      </c>
      <c r="B429" s="175" t="s">
        <v>26</v>
      </c>
      <c r="C429" s="132" t="s">
        <v>4121</v>
      </c>
      <c r="D429" s="135">
        <v>5610020620</v>
      </c>
      <c r="E429" s="133" t="s">
        <v>17</v>
      </c>
      <c r="F429" s="133" t="s">
        <v>4120</v>
      </c>
      <c r="G429" s="176" t="s">
        <v>968</v>
      </c>
      <c r="H429" s="176">
        <v>138</v>
      </c>
      <c r="I429" s="176">
        <v>138</v>
      </c>
      <c r="J429" s="177">
        <v>0</v>
      </c>
      <c r="K429" s="177" t="s">
        <v>26</v>
      </c>
      <c r="L429" s="169"/>
    </row>
    <row r="430" spans="1:12" hidden="1" x14ac:dyDescent="0.25">
      <c r="A430" s="158">
        <v>45191</v>
      </c>
      <c r="B430" s="175" t="s">
        <v>26</v>
      </c>
      <c r="C430" s="132" t="s">
        <v>49</v>
      </c>
      <c r="D430" s="133">
        <v>5530181574</v>
      </c>
      <c r="E430" s="133" t="s">
        <v>333</v>
      </c>
      <c r="F430" s="133" t="s">
        <v>866</v>
      </c>
      <c r="G430" s="176" t="s">
        <v>969</v>
      </c>
      <c r="H430" s="176">
        <v>300</v>
      </c>
      <c r="I430" s="176">
        <v>307</v>
      </c>
      <c r="J430" s="177">
        <v>10</v>
      </c>
      <c r="K430" s="177" t="s">
        <v>26</v>
      </c>
      <c r="L430" s="133"/>
    </row>
    <row r="431" spans="1:12" hidden="1" x14ac:dyDescent="0.25">
      <c r="A431" s="158">
        <v>45191</v>
      </c>
      <c r="B431" s="175" t="s">
        <v>26</v>
      </c>
      <c r="C431" s="132" t="s">
        <v>970</v>
      </c>
      <c r="D431" s="133" t="s">
        <v>26</v>
      </c>
      <c r="E431" s="133" t="s">
        <v>333</v>
      </c>
      <c r="F431" s="133" t="s">
        <v>971</v>
      </c>
      <c r="G431" s="176" t="s">
        <v>972</v>
      </c>
      <c r="H431" s="176">
        <v>200</v>
      </c>
      <c r="I431" s="176">
        <v>71</v>
      </c>
      <c r="J431" s="177">
        <v>10</v>
      </c>
      <c r="K431" s="215" t="s">
        <v>26</v>
      </c>
      <c r="L431" s="177"/>
    </row>
    <row r="432" spans="1:12" hidden="1" x14ac:dyDescent="0.25">
      <c r="A432" s="158">
        <v>45191</v>
      </c>
      <c r="B432" s="175" t="s">
        <v>26</v>
      </c>
      <c r="C432" s="132" t="s">
        <v>919</v>
      </c>
      <c r="D432" s="133">
        <v>5536542200</v>
      </c>
      <c r="E432" s="133" t="s">
        <v>17</v>
      </c>
      <c r="F432" s="133" t="s">
        <v>973</v>
      </c>
      <c r="G432" s="176" t="s">
        <v>974</v>
      </c>
      <c r="H432" s="176">
        <v>58</v>
      </c>
      <c r="I432" s="176">
        <v>48</v>
      </c>
      <c r="J432" s="177">
        <v>10</v>
      </c>
      <c r="K432" s="133" t="s">
        <v>26</v>
      </c>
      <c r="L432" s="177"/>
    </row>
    <row r="433" spans="1:12" hidden="1" x14ac:dyDescent="0.25">
      <c r="A433" s="158">
        <v>45192</v>
      </c>
      <c r="B433" s="175" t="s">
        <v>26</v>
      </c>
      <c r="C433" s="132" t="s">
        <v>350</v>
      </c>
      <c r="D433" s="140">
        <v>5562236073</v>
      </c>
      <c r="E433" s="133" t="s">
        <v>26</v>
      </c>
      <c r="F433" s="271" t="s">
        <v>4125</v>
      </c>
      <c r="G433" s="176" t="s">
        <v>975</v>
      </c>
      <c r="H433" s="30">
        <v>300</v>
      </c>
      <c r="I433" s="133">
        <v>212</v>
      </c>
      <c r="J433" s="189">
        <v>10</v>
      </c>
      <c r="K433" s="186">
        <v>60</v>
      </c>
      <c r="L433" s="133"/>
    </row>
    <row r="434" spans="1:12" hidden="1" x14ac:dyDescent="0.25">
      <c r="A434" s="158">
        <v>45192</v>
      </c>
      <c r="B434" s="175" t="s">
        <v>26</v>
      </c>
      <c r="C434" s="138" t="s">
        <v>976</v>
      </c>
      <c r="D434" s="139">
        <v>5553181275</v>
      </c>
      <c r="E434" s="133" t="s">
        <v>635</v>
      </c>
      <c r="F434" s="133" t="s">
        <v>977</v>
      </c>
      <c r="G434" s="176" t="s">
        <v>978</v>
      </c>
      <c r="H434" s="30">
        <v>100</v>
      </c>
      <c r="I434" s="133">
        <v>160</v>
      </c>
      <c r="J434" s="189">
        <v>10</v>
      </c>
      <c r="K434" s="186" t="s">
        <v>26</v>
      </c>
      <c r="L434" s="133"/>
    </row>
    <row r="435" spans="1:12" hidden="1" x14ac:dyDescent="0.25">
      <c r="A435" s="158">
        <v>45192</v>
      </c>
      <c r="B435" s="175" t="s">
        <v>26</v>
      </c>
      <c r="C435" s="132" t="s">
        <v>160</v>
      </c>
      <c r="D435" s="133">
        <v>5543821818</v>
      </c>
      <c r="E435" s="133" t="s">
        <v>26</v>
      </c>
      <c r="F435" s="133" t="s">
        <v>911</v>
      </c>
      <c r="G435" s="176" t="s">
        <v>979</v>
      </c>
      <c r="H435" s="30" t="s">
        <v>26</v>
      </c>
      <c r="I435" s="133">
        <v>443</v>
      </c>
      <c r="J435" s="189">
        <v>10</v>
      </c>
      <c r="K435" s="186" t="s">
        <v>26</v>
      </c>
      <c r="L435" s="22"/>
    </row>
    <row r="436" spans="1:12" hidden="1" x14ac:dyDescent="0.25">
      <c r="A436" s="158">
        <v>45192</v>
      </c>
      <c r="B436" s="175" t="s">
        <v>26</v>
      </c>
      <c r="C436" s="132" t="s">
        <v>98</v>
      </c>
      <c r="D436" s="133" t="s">
        <v>26</v>
      </c>
      <c r="E436" s="133" t="s">
        <v>26</v>
      </c>
      <c r="F436" s="133" t="s">
        <v>980</v>
      </c>
      <c r="G436" s="176" t="s">
        <v>981</v>
      </c>
      <c r="H436" s="30">
        <v>50</v>
      </c>
      <c r="I436" s="133">
        <v>32</v>
      </c>
      <c r="J436" s="189">
        <v>10</v>
      </c>
      <c r="K436" s="186" t="s">
        <v>26</v>
      </c>
      <c r="L436" s="133"/>
    </row>
    <row r="437" spans="1:12" hidden="1" x14ac:dyDescent="0.25">
      <c r="A437" s="158">
        <v>45192</v>
      </c>
      <c r="B437" s="175" t="s">
        <v>26</v>
      </c>
      <c r="C437" s="132" t="s">
        <v>728</v>
      </c>
      <c r="D437" s="133" t="s">
        <v>26</v>
      </c>
      <c r="E437" s="133" t="s">
        <v>982</v>
      </c>
      <c r="F437" s="133" t="s">
        <v>729</v>
      </c>
      <c r="G437" s="133" t="s">
        <v>983</v>
      </c>
      <c r="H437" s="30">
        <v>500</v>
      </c>
      <c r="I437" s="133">
        <v>494</v>
      </c>
      <c r="J437" s="189">
        <v>10</v>
      </c>
      <c r="K437" s="139" t="s">
        <v>26</v>
      </c>
      <c r="L437" s="139"/>
    </row>
    <row r="438" spans="1:12" hidden="1" x14ac:dyDescent="0.25">
      <c r="A438" s="158">
        <v>45192</v>
      </c>
      <c r="B438" s="175" t="s">
        <v>26</v>
      </c>
      <c r="C438" s="132" t="s">
        <v>984</v>
      </c>
      <c r="D438" s="133">
        <v>5513650898</v>
      </c>
      <c r="E438" s="133" t="s">
        <v>17</v>
      </c>
      <c r="F438" s="133" t="s">
        <v>449</v>
      </c>
      <c r="G438" s="176" t="s">
        <v>985</v>
      </c>
      <c r="H438" s="176">
        <v>45</v>
      </c>
      <c r="I438" s="176">
        <v>35</v>
      </c>
      <c r="J438" s="189">
        <v>10</v>
      </c>
      <c r="K438" s="139">
        <v>300</v>
      </c>
      <c r="L438" s="139"/>
    </row>
    <row r="439" spans="1:12" hidden="1" x14ac:dyDescent="0.25">
      <c r="A439" s="158">
        <v>45192</v>
      </c>
      <c r="B439" s="175" t="s">
        <v>26</v>
      </c>
      <c r="C439" s="132" t="s">
        <v>233</v>
      </c>
      <c r="D439" s="133" t="s">
        <v>26</v>
      </c>
      <c r="E439" s="133" t="s">
        <v>17</v>
      </c>
      <c r="F439" s="133" t="s">
        <v>986</v>
      </c>
      <c r="G439" s="176" t="s">
        <v>987</v>
      </c>
      <c r="H439" s="30">
        <v>110</v>
      </c>
      <c r="I439" s="176">
        <v>88</v>
      </c>
      <c r="J439" s="189">
        <v>10</v>
      </c>
      <c r="K439" s="139" t="s">
        <v>26</v>
      </c>
      <c r="L439" s="139"/>
    </row>
    <row r="440" spans="1:12" hidden="1" x14ac:dyDescent="0.25">
      <c r="A440" s="158">
        <v>45192</v>
      </c>
      <c r="B440" s="175" t="s">
        <v>26</v>
      </c>
      <c r="C440" s="132" t="s">
        <v>988</v>
      </c>
      <c r="D440" s="133" t="s">
        <v>26</v>
      </c>
      <c r="E440" s="133" t="s">
        <v>989</v>
      </c>
      <c r="F440" s="133" t="s">
        <v>990</v>
      </c>
      <c r="G440" s="176" t="s">
        <v>991</v>
      </c>
      <c r="H440" s="30">
        <v>200</v>
      </c>
      <c r="I440" s="133">
        <v>96</v>
      </c>
      <c r="J440" s="189">
        <v>10</v>
      </c>
      <c r="K440" s="139">
        <v>250</v>
      </c>
      <c r="L440" s="139"/>
    </row>
    <row r="441" spans="1:12" hidden="1" x14ac:dyDescent="0.25">
      <c r="A441" s="158">
        <v>45192</v>
      </c>
      <c r="B441" s="175" t="s">
        <v>26</v>
      </c>
      <c r="C441" s="132" t="s">
        <v>992</v>
      </c>
      <c r="D441" s="133" t="s">
        <v>26</v>
      </c>
      <c r="E441" s="133" t="s">
        <v>64</v>
      </c>
      <c r="F441" s="133" t="s">
        <v>381</v>
      </c>
      <c r="G441" s="176" t="s">
        <v>993</v>
      </c>
      <c r="H441" s="176">
        <v>550</v>
      </c>
      <c r="I441" s="192">
        <v>312</v>
      </c>
      <c r="J441" s="189">
        <v>10</v>
      </c>
      <c r="K441" s="139">
        <v>200</v>
      </c>
      <c r="L441" s="139"/>
    </row>
    <row r="442" spans="1:12" hidden="1" x14ac:dyDescent="0.25">
      <c r="A442" s="158">
        <v>45192</v>
      </c>
      <c r="B442" s="175" t="s">
        <v>26</v>
      </c>
      <c r="C442" s="271" t="s">
        <v>4113</v>
      </c>
      <c r="D442" s="133">
        <v>5564121405</v>
      </c>
      <c r="E442" s="133" t="s">
        <v>64</v>
      </c>
      <c r="F442" s="133" t="s">
        <v>381</v>
      </c>
      <c r="G442" s="176" t="s">
        <v>993</v>
      </c>
      <c r="H442" s="30">
        <v>340</v>
      </c>
      <c r="I442" s="176">
        <v>292</v>
      </c>
      <c r="J442" s="189">
        <v>10</v>
      </c>
      <c r="K442" s="139">
        <v>500</v>
      </c>
      <c r="L442" s="139"/>
    </row>
    <row r="443" spans="1:12" hidden="1" x14ac:dyDescent="0.25">
      <c r="A443" s="158">
        <v>45192</v>
      </c>
      <c r="B443" s="175" t="s">
        <v>26</v>
      </c>
      <c r="C443" s="132" t="s">
        <v>350</v>
      </c>
      <c r="D443" s="140">
        <v>5562236073</v>
      </c>
      <c r="E443" s="133" t="s">
        <v>995</v>
      </c>
      <c r="F443" s="271" t="s">
        <v>4125</v>
      </c>
      <c r="G443" s="176" t="s">
        <v>996</v>
      </c>
      <c r="H443" s="30">
        <v>500</v>
      </c>
      <c r="I443" s="176">
        <v>490</v>
      </c>
      <c r="J443" s="189">
        <v>10</v>
      </c>
      <c r="K443" s="139" t="s">
        <v>26</v>
      </c>
      <c r="L443" s="139"/>
    </row>
    <row r="444" spans="1:12" hidden="1" x14ac:dyDescent="0.25">
      <c r="A444" s="158">
        <v>45193</v>
      </c>
      <c r="B444" s="175" t="s">
        <v>26</v>
      </c>
      <c r="C444" s="132" t="s">
        <v>392</v>
      </c>
      <c r="D444" s="133">
        <v>5615417890</v>
      </c>
      <c r="E444" s="133" t="s">
        <v>17</v>
      </c>
      <c r="F444" s="176" t="s">
        <v>997</v>
      </c>
      <c r="G444" s="176" t="s">
        <v>26</v>
      </c>
      <c r="H444" s="30">
        <v>70</v>
      </c>
      <c r="I444" s="133">
        <v>42</v>
      </c>
      <c r="J444" s="189">
        <v>10</v>
      </c>
      <c r="K444" s="186" t="s">
        <v>26</v>
      </c>
      <c r="L444" s="139"/>
    </row>
    <row r="445" spans="1:12" hidden="1" x14ac:dyDescent="0.25">
      <c r="A445" s="158">
        <v>45193</v>
      </c>
      <c r="B445" s="175" t="s">
        <v>26</v>
      </c>
      <c r="C445" s="132" t="s">
        <v>998</v>
      </c>
      <c r="D445" s="133">
        <v>5535780440</v>
      </c>
      <c r="E445" s="133" t="s">
        <v>999</v>
      </c>
      <c r="F445" s="133" t="s">
        <v>1000</v>
      </c>
      <c r="G445" s="176" t="s">
        <v>1001</v>
      </c>
      <c r="H445" s="30">
        <v>32</v>
      </c>
      <c r="I445" s="133">
        <v>22</v>
      </c>
      <c r="J445" s="189">
        <v>10</v>
      </c>
      <c r="K445" s="186" t="s">
        <v>26</v>
      </c>
      <c r="L445" s="139"/>
    </row>
    <row r="446" spans="1:12" hidden="1" x14ac:dyDescent="0.25">
      <c r="A446" s="158">
        <v>45193</v>
      </c>
      <c r="B446" s="175" t="s">
        <v>26</v>
      </c>
      <c r="C446" s="132" t="s">
        <v>1002</v>
      </c>
      <c r="D446" s="133">
        <v>5576898641</v>
      </c>
      <c r="E446" s="133" t="s">
        <v>333</v>
      </c>
      <c r="F446" s="133" t="s">
        <v>1003</v>
      </c>
      <c r="G446" s="176" t="s">
        <v>1004</v>
      </c>
      <c r="H446" s="30">
        <v>140</v>
      </c>
      <c r="I446" s="133">
        <v>130</v>
      </c>
      <c r="J446" s="189">
        <v>10</v>
      </c>
      <c r="K446" s="186" t="s">
        <v>26</v>
      </c>
      <c r="L446" s="139"/>
    </row>
    <row r="447" spans="1:12" hidden="1" x14ac:dyDescent="0.25">
      <c r="A447" s="158">
        <v>45193</v>
      </c>
      <c r="B447" s="175" t="s">
        <v>26</v>
      </c>
      <c r="C447" s="132" t="s">
        <v>1005</v>
      </c>
      <c r="D447" s="133">
        <v>5540567925</v>
      </c>
      <c r="E447" s="133" t="s">
        <v>17</v>
      </c>
      <c r="F447" s="133" t="s">
        <v>1006</v>
      </c>
      <c r="G447" s="176" t="s">
        <v>1007</v>
      </c>
      <c r="H447" s="30">
        <v>500</v>
      </c>
      <c r="I447" s="133">
        <v>341</v>
      </c>
      <c r="J447" s="189">
        <v>10</v>
      </c>
      <c r="K447" s="186" t="s">
        <v>26</v>
      </c>
      <c r="L447" s="139"/>
    </row>
    <row r="448" spans="1:12" hidden="1" x14ac:dyDescent="0.25">
      <c r="A448" s="158">
        <v>45193</v>
      </c>
      <c r="B448" s="175" t="s">
        <v>26</v>
      </c>
      <c r="C448" s="132" t="s">
        <v>1008</v>
      </c>
      <c r="D448" s="133">
        <v>5514732212</v>
      </c>
      <c r="E448" s="133" t="s">
        <v>17</v>
      </c>
      <c r="F448" s="133" t="s">
        <v>577</v>
      </c>
      <c r="G448" s="133" t="s">
        <v>1009</v>
      </c>
      <c r="H448" s="30">
        <v>96</v>
      </c>
      <c r="I448" s="133">
        <v>86</v>
      </c>
      <c r="J448" s="189">
        <v>10</v>
      </c>
      <c r="K448" s="139" t="s">
        <v>26</v>
      </c>
      <c r="L448" s="139"/>
    </row>
    <row r="449" spans="1:12" hidden="1" x14ac:dyDescent="0.25">
      <c r="A449" s="158">
        <v>45193</v>
      </c>
      <c r="B449" s="175" t="s">
        <v>26</v>
      </c>
      <c r="C449" s="132" t="s">
        <v>26</v>
      </c>
      <c r="D449" s="133" t="s">
        <v>26</v>
      </c>
      <c r="E449" s="133" t="s">
        <v>26</v>
      </c>
      <c r="F449" s="133" t="s">
        <v>1010</v>
      </c>
      <c r="G449" s="176" t="s">
        <v>1011</v>
      </c>
      <c r="H449" s="176" t="s">
        <v>26</v>
      </c>
      <c r="I449" s="176">
        <v>10</v>
      </c>
      <c r="J449" s="189">
        <v>20</v>
      </c>
      <c r="K449" s="139" t="s">
        <v>26</v>
      </c>
      <c r="L449" s="139"/>
    </row>
    <row r="450" spans="1:12" hidden="1" x14ac:dyDescent="0.25">
      <c r="A450" s="158">
        <v>45193</v>
      </c>
      <c r="B450" s="175" t="s">
        <v>26</v>
      </c>
      <c r="C450" s="132" t="s">
        <v>350</v>
      </c>
      <c r="D450" s="140">
        <v>5562236073</v>
      </c>
      <c r="E450" s="133" t="s">
        <v>33</v>
      </c>
      <c r="F450" s="271" t="s">
        <v>4125</v>
      </c>
      <c r="G450" s="176" t="s">
        <v>1012</v>
      </c>
      <c r="H450" s="30">
        <v>377</v>
      </c>
      <c r="I450" s="176">
        <v>367</v>
      </c>
      <c r="J450" s="189">
        <v>10</v>
      </c>
      <c r="K450" s="139" t="s">
        <v>26</v>
      </c>
      <c r="L450" s="139"/>
    </row>
    <row r="451" spans="1:12" hidden="1" x14ac:dyDescent="0.25">
      <c r="A451" s="158">
        <v>45193</v>
      </c>
      <c r="B451" s="175" t="s">
        <v>26</v>
      </c>
      <c r="C451" s="132" t="s">
        <v>49</v>
      </c>
      <c r="D451" s="133" t="s">
        <v>26</v>
      </c>
      <c r="E451" s="133" t="s">
        <v>26</v>
      </c>
      <c r="F451" s="133" t="s">
        <v>1013</v>
      </c>
      <c r="G451" s="176" t="s">
        <v>1014</v>
      </c>
      <c r="H451" s="30">
        <v>200</v>
      </c>
      <c r="I451" s="133" t="s">
        <v>26</v>
      </c>
      <c r="J451" s="189">
        <v>10</v>
      </c>
      <c r="K451" s="139" t="s">
        <v>26</v>
      </c>
      <c r="L451" s="139"/>
    </row>
    <row r="452" spans="1:12" hidden="1" x14ac:dyDescent="0.25">
      <c r="A452" s="158">
        <v>45193</v>
      </c>
      <c r="B452" s="175" t="s">
        <v>26</v>
      </c>
      <c r="C452" s="132" t="s">
        <v>1015</v>
      </c>
      <c r="D452" s="133" t="s">
        <v>26</v>
      </c>
      <c r="E452" s="133" t="s">
        <v>26</v>
      </c>
      <c r="F452" s="133" t="s">
        <v>1016</v>
      </c>
      <c r="G452" s="176" t="s">
        <v>26</v>
      </c>
      <c r="H452" s="176" t="s">
        <v>26</v>
      </c>
      <c r="I452" s="192">
        <v>144</v>
      </c>
      <c r="J452" s="189">
        <v>20</v>
      </c>
      <c r="K452" s="139" t="s">
        <v>26</v>
      </c>
      <c r="L452" s="139"/>
    </row>
    <row r="453" spans="1:12" hidden="1" x14ac:dyDescent="0.25">
      <c r="A453" s="158">
        <v>45193</v>
      </c>
      <c r="B453" s="175" t="s">
        <v>26</v>
      </c>
      <c r="C453" s="132" t="s">
        <v>240</v>
      </c>
      <c r="D453" s="133" t="s">
        <v>26</v>
      </c>
      <c r="E453" s="133" t="s">
        <v>26</v>
      </c>
      <c r="F453" s="133" t="s">
        <v>1017</v>
      </c>
      <c r="G453" s="176" t="s">
        <v>26</v>
      </c>
      <c r="H453" s="30">
        <v>500</v>
      </c>
      <c r="I453" s="176">
        <v>176</v>
      </c>
      <c r="J453" s="189">
        <v>10</v>
      </c>
      <c r="K453" s="139" t="s">
        <v>26</v>
      </c>
      <c r="L453" s="139"/>
    </row>
    <row r="454" spans="1:12" hidden="1" x14ac:dyDescent="0.25">
      <c r="A454" s="158">
        <v>45193</v>
      </c>
      <c r="B454" s="175" t="s">
        <v>26</v>
      </c>
      <c r="C454" s="132" t="s">
        <v>98</v>
      </c>
      <c r="D454" s="171" t="s">
        <v>26</v>
      </c>
      <c r="E454" s="133" t="s">
        <v>26</v>
      </c>
      <c r="F454" s="133">
        <v>202</v>
      </c>
      <c r="G454" s="176" t="s">
        <v>1018</v>
      </c>
      <c r="H454" s="30" t="s">
        <v>26</v>
      </c>
      <c r="I454" s="176">
        <v>66</v>
      </c>
      <c r="J454" s="189">
        <v>10</v>
      </c>
      <c r="K454" s="139" t="s">
        <v>26</v>
      </c>
      <c r="L454" s="139"/>
    </row>
    <row r="455" spans="1:12" hidden="1" x14ac:dyDescent="0.25">
      <c r="A455" s="158">
        <v>45194</v>
      </c>
      <c r="B455" s="175" t="s">
        <v>26</v>
      </c>
      <c r="C455" s="132" t="s">
        <v>514</v>
      </c>
      <c r="D455" s="133" t="s">
        <v>26</v>
      </c>
      <c r="E455" s="133" t="s">
        <v>26</v>
      </c>
      <c r="F455" s="176" t="s">
        <v>1019</v>
      </c>
      <c r="G455" s="176" t="s">
        <v>1020</v>
      </c>
      <c r="H455" s="30">
        <v>500</v>
      </c>
      <c r="I455" s="133" t="s">
        <v>26</v>
      </c>
      <c r="J455" s="189">
        <v>10</v>
      </c>
      <c r="K455" s="186" t="s">
        <v>26</v>
      </c>
      <c r="L455" s="139"/>
    </row>
    <row r="456" spans="1:12" hidden="1" x14ac:dyDescent="0.25">
      <c r="A456" s="158">
        <v>45194</v>
      </c>
      <c r="B456" s="175" t="s">
        <v>26</v>
      </c>
      <c r="C456" s="132" t="s">
        <v>78</v>
      </c>
      <c r="D456" s="133">
        <v>5510466400</v>
      </c>
      <c r="E456" s="133" t="s">
        <v>26</v>
      </c>
      <c r="F456" s="133" t="s">
        <v>4127</v>
      </c>
      <c r="G456" s="176" t="s">
        <v>1022</v>
      </c>
      <c r="H456" s="30" t="s">
        <v>26</v>
      </c>
      <c r="I456" s="133">
        <v>147</v>
      </c>
      <c r="J456" s="189">
        <v>10</v>
      </c>
      <c r="K456" s="186">
        <v>200</v>
      </c>
      <c r="L456" s="139"/>
    </row>
    <row r="457" spans="1:12" hidden="1" x14ac:dyDescent="0.25">
      <c r="A457" s="158">
        <v>45194</v>
      </c>
      <c r="B457" s="175" t="s">
        <v>26</v>
      </c>
      <c r="C457" s="132" t="s">
        <v>1023</v>
      </c>
      <c r="D457" s="133" t="s">
        <v>26</v>
      </c>
      <c r="E457" s="133" t="s">
        <v>26</v>
      </c>
      <c r="F457" s="133" t="s">
        <v>1024</v>
      </c>
      <c r="G457" s="176" t="s">
        <v>1025</v>
      </c>
      <c r="H457" s="30" t="s">
        <v>26</v>
      </c>
      <c r="I457" s="133" t="s">
        <v>26</v>
      </c>
      <c r="J457" s="189">
        <v>20</v>
      </c>
      <c r="K457" s="186">
        <v>500</v>
      </c>
      <c r="L457" s="139"/>
    </row>
    <row r="458" spans="1:12" hidden="1" x14ac:dyDescent="0.25">
      <c r="A458" s="158">
        <v>45194</v>
      </c>
      <c r="B458" s="175" t="s">
        <v>26</v>
      </c>
      <c r="C458" s="132" t="s">
        <v>55</v>
      </c>
      <c r="D458" s="133" t="s">
        <v>26</v>
      </c>
      <c r="E458" s="133" t="s">
        <v>26</v>
      </c>
      <c r="F458" s="133" t="s">
        <v>26</v>
      </c>
      <c r="G458" s="176" t="s">
        <v>1026</v>
      </c>
      <c r="H458" s="30">
        <v>200</v>
      </c>
      <c r="I458" s="133" t="s">
        <v>26</v>
      </c>
      <c r="J458" s="189">
        <v>10</v>
      </c>
      <c r="K458" s="186">
        <v>250</v>
      </c>
      <c r="L458" s="139"/>
    </row>
    <row r="459" spans="1:12" hidden="1" x14ac:dyDescent="0.25">
      <c r="A459" s="158">
        <v>45194</v>
      </c>
      <c r="B459" s="175" t="s">
        <v>26</v>
      </c>
      <c r="C459" s="138" t="s">
        <v>270</v>
      </c>
      <c r="D459" s="133" t="s">
        <v>26</v>
      </c>
      <c r="E459" s="133" t="s">
        <v>26</v>
      </c>
      <c r="F459" s="139" t="s">
        <v>4124</v>
      </c>
      <c r="G459" s="133" t="s">
        <v>1028</v>
      </c>
      <c r="H459" s="30">
        <v>100</v>
      </c>
      <c r="I459" s="133">
        <v>67</v>
      </c>
      <c r="J459" s="189">
        <v>10</v>
      </c>
      <c r="K459" s="139">
        <v>100</v>
      </c>
      <c r="L459" s="139"/>
    </row>
    <row r="460" spans="1:12" hidden="1" x14ac:dyDescent="0.25">
      <c r="A460" s="158">
        <v>45194</v>
      </c>
      <c r="B460" s="175" t="s">
        <v>26</v>
      </c>
      <c r="C460" s="132" t="s">
        <v>333</v>
      </c>
      <c r="D460" s="133" t="s">
        <v>26</v>
      </c>
      <c r="E460" s="133" t="s">
        <v>26</v>
      </c>
      <c r="F460" s="133" t="s">
        <v>1029</v>
      </c>
      <c r="G460" s="176" t="s">
        <v>1030</v>
      </c>
      <c r="H460" s="176">
        <v>50</v>
      </c>
      <c r="I460" s="176">
        <v>135</v>
      </c>
      <c r="J460" s="189">
        <v>10</v>
      </c>
      <c r="K460" s="139">
        <v>150</v>
      </c>
      <c r="L460" s="139"/>
    </row>
    <row r="461" spans="1:12" ht="45" hidden="1" customHeight="1" x14ac:dyDescent="0.25">
      <c r="A461" s="158">
        <v>45194</v>
      </c>
      <c r="B461" s="175" t="s">
        <v>26</v>
      </c>
      <c r="C461" s="132" t="s">
        <v>27</v>
      </c>
      <c r="D461" s="133" t="s">
        <v>26</v>
      </c>
      <c r="E461" s="133" t="s">
        <v>26</v>
      </c>
      <c r="F461" s="133" t="s">
        <v>691</v>
      </c>
      <c r="G461" s="176" t="s">
        <v>1031</v>
      </c>
      <c r="H461" s="30" t="s">
        <v>26</v>
      </c>
      <c r="I461" s="176" t="s">
        <v>26</v>
      </c>
      <c r="J461" s="189">
        <v>10</v>
      </c>
      <c r="K461" s="139" t="s">
        <v>26</v>
      </c>
      <c r="L461" s="139"/>
    </row>
    <row r="462" spans="1:12" ht="45" hidden="1" customHeight="1" x14ac:dyDescent="0.25">
      <c r="A462" s="158">
        <v>45194</v>
      </c>
      <c r="B462" s="175" t="s">
        <v>26</v>
      </c>
      <c r="C462" s="132" t="s">
        <v>55</v>
      </c>
      <c r="D462" s="133" t="s">
        <v>26</v>
      </c>
      <c r="E462" s="133" t="s">
        <v>26</v>
      </c>
      <c r="F462" s="133" t="s">
        <v>26</v>
      </c>
      <c r="G462" s="176" t="s">
        <v>1032</v>
      </c>
      <c r="H462" s="30">
        <v>100</v>
      </c>
      <c r="I462" s="133">
        <v>18</v>
      </c>
      <c r="J462" s="189">
        <v>10</v>
      </c>
      <c r="K462" s="139">
        <v>100</v>
      </c>
      <c r="L462" s="139"/>
    </row>
    <row r="463" spans="1:12" ht="45" hidden="1" x14ac:dyDescent="0.25">
      <c r="A463" s="158">
        <v>45194</v>
      </c>
      <c r="B463" s="175" t="s">
        <v>26</v>
      </c>
      <c r="C463" s="132" t="s">
        <v>1033</v>
      </c>
      <c r="D463" s="133" t="s">
        <v>26</v>
      </c>
      <c r="E463" s="133" t="s">
        <v>26</v>
      </c>
      <c r="F463" s="133" t="s">
        <v>26</v>
      </c>
      <c r="G463" s="176" t="s">
        <v>1034</v>
      </c>
      <c r="H463" s="176" t="s">
        <v>26</v>
      </c>
      <c r="I463" s="192" t="s">
        <v>26</v>
      </c>
      <c r="J463" s="189">
        <v>10</v>
      </c>
      <c r="K463" s="139" t="s">
        <v>26</v>
      </c>
      <c r="L463" s="139"/>
    </row>
    <row r="464" spans="1:12" ht="45" hidden="1" customHeight="1" x14ac:dyDescent="0.25">
      <c r="A464" s="158">
        <v>45194</v>
      </c>
      <c r="B464" s="175" t="s">
        <v>26</v>
      </c>
      <c r="C464" s="132" t="s">
        <v>590</v>
      </c>
      <c r="D464" s="133">
        <v>5611728082</v>
      </c>
      <c r="E464" s="133" t="s">
        <v>17</v>
      </c>
      <c r="F464" s="133" t="s">
        <v>712</v>
      </c>
      <c r="G464" s="176" t="s">
        <v>1035</v>
      </c>
      <c r="H464" s="30">
        <v>144</v>
      </c>
      <c r="I464" s="176">
        <v>134</v>
      </c>
      <c r="J464" s="189">
        <v>10</v>
      </c>
      <c r="K464" s="139" t="s">
        <v>26</v>
      </c>
      <c r="L464" s="139"/>
    </row>
    <row r="465" spans="1:12" hidden="1" x14ac:dyDescent="0.25">
      <c r="A465" s="158">
        <v>45194</v>
      </c>
      <c r="B465" s="175" t="s">
        <v>26</v>
      </c>
      <c r="C465" s="132" t="s">
        <v>1036</v>
      </c>
      <c r="D465" s="171">
        <v>5537803548</v>
      </c>
      <c r="E465" s="133" t="s">
        <v>17</v>
      </c>
      <c r="F465" s="133" t="s">
        <v>773</v>
      </c>
      <c r="G465" s="176" t="s">
        <v>1037</v>
      </c>
      <c r="H465" s="30">
        <v>500</v>
      </c>
      <c r="I465" s="176">
        <v>258</v>
      </c>
      <c r="J465" s="189">
        <v>10</v>
      </c>
      <c r="K465" s="139" t="s">
        <v>26</v>
      </c>
      <c r="L465" s="139"/>
    </row>
    <row r="466" spans="1:12" hidden="1" x14ac:dyDescent="0.25">
      <c r="A466" s="158">
        <v>45194</v>
      </c>
      <c r="B466" s="175" t="s">
        <v>26</v>
      </c>
      <c r="C466" s="132" t="s">
        <v>350</v>
      </c>
      <c r="D466" s="140">
        <v>5562236073</v>
      </c>
      <c r="E466" s="171" t="s">
        <v>613</v>
      </c>
      <c r="F466" s="271" t="s">
        <v>4125</v>
      </c>
      <c r="G466" s="176" t="s">
        <v>1038</v>
      </c>
      <c r="H466" s="176">
        <v>35</v>
      </c>
      <c r="I466" s="176">
        <v>25</v>
      </c>
      <c r="J466" s="189">
        <v>10</v>
      </c>
      <c r="K466" s="202" t="s">
        <v>26</v>
      </c>
      <c r="L466" s="169"/>
    </row>
    <row r="467" spans="1:12" ht="45" customHeight="1" x14ac:dyDescent="0.25">
      <c r="A467" s="158">
        <v>45194</v>
      </c>
      <c r="B467" s="175" t="s">
        <v>26</v>
      </c>
      <c r="C467" s="132" t="s">
        <v>240</v>
      </c>
      <c r="D467" s="133">
        <v>5554180418</v>
      </c>
      <c r="E467" s="133" t="s">
        <v>333</v>
      </c>
      <c r="F467" s="133" t="s">
        <v>1039</v>
      </c>
      <c r="G467" s="176" t="s">
        <v>1040</v>
      </c>
      <c r="H467" s="176">
        <v>500</v>
      </c>
      <c r="I467" s="176">
        <v>115</v>
      </c>
      <c r="J467" s="213">
        <v>15</v>
      </c>
      <c r="K467" s="177" t="s">
        <v>26</v>
      </c>
      <c r="L467" s="133"/>
    </row>
    <row r="468" spans="1:12" hidden="1" x14ac:dyDescent="0.25">
      <c r="A468" s="158">
        <v>45194</v>
      </c>
      <c r="B468" s="175" t="s">
        <v>26</v>
      </c>
      <c r="C468" s="132" t="s">
        <v>663</v>
      </c>
      <c r="D468" s="133">
        <v>5541831909</v>
      </c>
      <c r="E468" s="133" t="s">
        <v>17</v>
      </c>
      <c r="F468" s="133" t="s">
        <v>664</v>
      </c>
      <c r="G468" s="176" t="s">
        <v>1041</v>
      </c>
      <c r="H468" s="176">
        <v>100</v>
      </c>
      <c r="I468" s="176">
        <v>72</v>
      </c>
      <c r="J468" s="213">
        <v>10</v>
      </c>
      <c r="K468" s="177" t="s">
        <v>26</v>
      </c>
      <c r="L468" s="177"/>
    </row>
    <row r="469" spans="1:12" hidden="1" x14ac:dyDescent="0.25">
      <c r="A469" s="158">
        <v>45194</v>
      </c>
      <c r="B469" s="175" t="s">
        <v>26</v>
      </c>
      <c r="C469" s="271" t="s">
        <v>4113</v>
      </c>
      <c r="D469" s="133">
        <v>5545382189</v>
      </c>
      <c r="E469" s="133" t="s">
        <v>114</v>
      </c>
      <c r="F469" s="51" t="s">
        <v>302</v>
      </c>
      <c r="G469" s="214" t="s">
        <v>1042</v>
      </c>
      <c r="H469" s="176">
        <v>233</v>
      </c>
      <c r="I469" s="176">
        <v>180</v>
      </c>
      <c r="J469" s="213">
        <v>10</v>
      </c>
      <c r="K469" s="177" t="s">
        <v>26</v>
      </c>
      <c r="L469" s="177"/>
    </row>
    <row r="470" spans="1:12" hidden="1" x14ac:dyDescent="0.25">
      <c r="A470" s="158">
        <v>45195</v>
      </c>
      <c r="B470" s="175" t="s">
        <v>26</v>
      </c>
      <c r="C470" s="132" t="s">
        <v>720</v>
      </c>
      <c r="D470" s="133" t="s">
        <v>26</v>
      </c>
      <c r="E470" s="133" t="s">
        <v>346</v>
      </c>
      <c r="F470" s="176" t="s">
        <v>1043</v>
      </c>
      <c r="G470" s="176" t="s">
        <v>1044</v>
      </c>
      <c r="H470" s="30">
        <v>200</v>
      </c>
      <c r="I470" s="133">
        <v>186</v>
      </c>
      <c r="J470" s="189">
        <v>10</v>
      </c>
      <c r="K470" s="186" t="s">
        <v>26</v>
      </c>
      <c r="L470" s="139"/>
    </row>
    <row r="471" spans="1:12" hidden="1" x14ac:dyDescent="0.25">
      <c r="A471" s="158">
        <v>45195</v>
      </c>
      <c r="B471" s="175" t="s">
        <v>26</v>
      </c>
      <c r="C471" s="138" t="s">
        <v>4112</v>
      </c>
      <c r="D471" s="133">
        <v>5559971116</v>
      </c>
      <c r="E471" s="133" t="s">
        <v>114</v>
      </c>
      <c r="F471" s="139" t="s">
        <v>354</v>
      </c>
      <c r="G471" s="176" t="s">
        <v>1045</v>
      </c>
      <c r="H471" s="30">
        <v>114</v>
      </c>
      <c r="I471" s="133">
        <v>104</v>
      </c>
      <c r="J471" s="189">
        <v>10</v>
      </c>
      <c r="K471" s="186">
        <v>100</v>
      </c>
      <c r="L471" s="139"/>
    </row>
    <row r="472" spans="1:12" hidden="1" x14ac:dyDescent="0.25">
      <c r="A472" s="158">
        <v>45195</v>
      </c>
      <c r="B472" s="175" t="s">
        <v>26</v>
      </c>
      <c r="C472" s="132" t="s">
        <v>350</v>
      </c>
      <c r="D472" s="140">
        <v>5562236073</v>
      </c>
      <c r="E472" s="133" t="s">
        <v>215</v>
      </c>
      <c r="F472" s="133" t="s">
        <v>1046</v>
      </c>
      <c r="G472" s="176" t="s">
        <v>525</v>
      </c>
      <c r="H472" s="30">
        <v>200</v>
      </c>
      <c r="I472" s="133">
        <v>190</v>
      </c>
      <c r="J472" s="189">
        <v>10</v>
      </c>
      <c r="K472" s="186" t="s">
        <v>26</v>
      </c>
      <c r="L472" s="139"/>
    </row>
    <row r="473" spans="1:12" hidden="1" x14ac:dyDescent="0.25">
      <c r="A473" s="158">
        <v>45195</v>
      </c>
      <c r="B473" s="175" t="s">
        <v>26</v>
      </c>
      <c r="C473" s="132" t="s">
        <v>728</v>
      </c>
      <c r="D473" s="133">
        <v>5639611669</v>
      </c>
      <c r="E473" s="133" t="s">
        <v>1047</v>
      </c>
      <c r="F473" s="133" t="s">
        <v>1048</v>
      </c>
      <c r="G473" s="176" t="s">
        <v>1049</v>
      </c>
      <c r="H473" s="30" t="s">
        <v>26</v>
      </c>
      <c r="I473" s="133">
        <v>210</v>
      </c>
      <c r="J473" s="189">
        <v>10</v>
      </c>
      <c r="K473" s="186">
        <v>250</v>
      </c>
      <c r="L473" s="139"/>
    </row>
    <row r="474" spans="1:12" hidden="1" x14ac:dyDescent="0.25">
      <c r="A474" s="158">
        <v>45195</v>
      </c>
      <c r="B474" s="175" t="s">
        <v>26</v>
      </c>
      <c r="C474" s="132" t="s">
        <v>4121</v>
      </c>
      <c r="D474" s="135">
        <v>5610020620</v>
      </c>
      <c r="E474" s="12" t="s">
        <v>1050</v>
      </c>
      <c r="F474" s="139" t="s">
        <v>4119</v>
      </c>
      <c r="G474" s="12" t="s">
        <v>1052</v>
      </c>
      <c r="H474" s="44" t="s">
        <v>26</v>
      </c>
      <c r="I474" s="12">
        <v>17</v>
      </c>
      <c r="J474" s="218">
        <v>10</v>
      </c>
      <c r="K474" s="45">
        <v>50</v>
      </c>
      <c r="L474" s="45"/>
    </row>
    <row r="475" spans="1:12" hidden="1" x14ac:dyDescent="0.25">
      <c r="A475" s="158">
        <v>45195</v>
      </c>
      <c r="B475" s="175" t="s">
        <v>26</v>
      </c>
      <c r="C475" s="132" t="s">
        <v>1053</v>
      </c>
      <c r="D475" s="133">
        <v>5652291825</v>
      </c>
      <c r="E475" s="133" t="s">
        <v>313</v>
      </c>
      <c r="F475" s="133" t="s">
        <v>1054</v>
      </c>
      <c r="G475" s="133" t="s">
        <v>1055</v>
      </c>
      <c r="H475" s="30">
        <v>300</v>
      </c>
      <c r="I475" s="133">
        <v>223</v>
      </c>
      <c r="J475" s="189">
        <v>10</v>
      </c>
      <c r="K475" s="139">
        <v>300</v>
      </c>
      <c r="L475" s="139"/>
    </row>
    <row r="476" spans="1:12" hidden="1" x14ac:dyDescent="0.25">
      <c r="A476" s="158">
        <v>45195</v>
      </c>
      <c r="B476" s="175" t="s">
        <v>26</v>
      </c>
      <c r="C476" s="132" t="s">
        <v>27</v>
      </c>
      <c r="D476" s="133">
        <v>562483893</v>
      </c>
      <c r="E476" s="133" t="s">
        <v>1056</v>
      </c>
      <c r="F476" s="133" t="s">
        <v>26</v>
      </c>
      <c r="G476" s="176" t="s">
        <v>1057</v>
      </c>
      <c r="H476" s="30">
        <v>142</v>
      </c>
      <c r="I476" s="176">
        <v>132</v>
      </c>
      <c r="J476" s="189">
        <v>10</v>
      </c>
      <c r="K476" s="139">
        <v>200</v>
      </c>
      <c r="L476" s="139"/>
    </row>
    <row r="477" spans="1:12" hidden="1" x14ac:dyDescent="0.25">
      <c r="A477" s="158">
        <v>45195</v>
      </c>
      <c r="B477" s="175" t="s">
        <v>26</v>
      </c>
      <c r="C477" s="132" t="s">
        <v>55</v>
      </c>
      <c r="D477" s="133" t="s">
        <v>26</v>
      </c>
      <c r="E477" s="133" t="s">
        <v>1058</v>
      </c>
      <c r="F477" s="133" t="s">
        <v>26</v>
      </c>
      <c r="G477" s="176" t="s">
        <v>1059</v>
      </c>
      <c r="H477" s="30">
        <v>100</v>
      </c>
      <c r="I477" s="133">
        <v>80</v>
      </c>
      <c r="J477" s="189">
        <v>10</v>
      </c>
      <c r="K477" s="139">
        <v>100</v>
      </c>
      <c r="L477" s="139"/>
    </row>
    <row r="478" spans="1:12" hidden="1" x14ac:dyDescent="0.25">
      <c r="A478" s="158">
        <v>45195</v>
      </c>
      <c r="B478" s="175" t="s">
        <v>26</v>
      </c>
      <c r="C478" s="132" t="s">
        <v>45</v>
      </c>
      <c r="D478" s="133" t="s">
        <v>26</v>
      </c>
      <c r="E478" s="133" t="s">
        <v>114</v>
      </c>
      <c r="F478" s="133" t="s">
        <v>1060</v>
      </c>
      <c r="G478" s="176" t="s">
        <v>1061</v>
      </c>
      <c r="H478" s="176">
        <v>200</v>
      </c>
      <c r="I478" s="192">
        <v>75</v>
      </c>
      <c r="J478" s="189">
        <v>10</v>
      </c>
      <c r="K478" s="139" t="s">
        <v>26</v>
      </c>
      <c r="L478" s="139"/>
    </row>
    <row r="479" spans="1:12" hidden="1" x14ac:dyDescent="0.25">
      <c r="A479" s="158">
        <v>45195</v>
      </c>
      <c r="B479" s="175" t="s">
        <v>26</v>
      </c>
      <c r="C479" s="132" t="s">
        <v>262</v>
      </c>
      <c r="D479" s="133">
        <v>5522701719</v>
      </c>
      <c r="E479" s="133" t="s">
        <v>17</v>
      </c>
      <c r="F479" s="133" t="s">
        <v>1062</v>
      </c>
      <c r="G479" s="176" t="s">
        <v>1063</v>
      </c>
      <c r="H479" s="30">
        <v>120</v>
      </c>
      <c r="I479" s="176">
        <v>90</v>
      </c>
      <c r="J479" s="189">
        <v>10</v>
      </c>
      <c r="K479" s="139" t="s">
        <v>26</v>
      </c>
      <c r="L479" s="139"/>
    </row>
    <row r="480" spans="1:12" hidden="1" x14ac:dyDescent="0.25">
      <c r="A480" s="158">
        <v>45195</v>
      </c>
      <c r="B480" s="175" t="s">
        <v>26</v>
      </c>
      <c r="C480" s="132" t="s">
        <v>45</v>
      </c>
      <c r="D480" s="171">
        <v>5572135350</v>
      </c>
      <c r="E480" s="133" t="s">
        <v>17</v>
      </c>
      <c r="F480" s="133" t="s">
        <v>299</v>
      </c>
      <c r="G480" s="176" t="s">
        <v>1064</v>
      </c>
      <c r="H480" s="30">
        <v>100</v>
      </c>
      <c r="I480" s="176">
        <v>80</v>
      </c>
      <c r="J480" s="189">
        <v>10</v>
      </c>
      <c r="K480" s="139" t="s">
        <v>26</v>
      </c>
      <c r="L480" s="139"/>
    </row>
    <row r="481" spans="1:12" hidden="1" x14ac:dyDescent="0.25">
      <c r="A481" s="158">
        <v>45195</v>
      </c>
      <c r="B481" s="175" t="s">
        <v>26</v>
      </c>
      <c r="C481" s="132" t="s">
        <v>1065</v>
      </c>
      <c r="D481" s="133">
        <v>5523279972</v>
      </c>
      <c r="E481" s="171" t="s">
        <v>333</v>
      </c>
      <c r="F481" s="133" t="s">
        <v>1066</v>
      </c>
      <c r="G481" s="176" t="s">
        <v>1067</v>
      </c>
      <c r="H481" s="176">
        <v>500</v>
      </c>
      <c r="I481" s="176">
        <v>195</v>
      </c>
      <c r="J481" s="189">
        <v>10</v>
      </c>
      <c r="K481" s="202" t="s">
        <v>26</v>
      </c>
      <c r="L481" s="169"/>
    </row>
    <row r="482" spans="1:12" hidden="1" x14ac:dyDescent="0.25">
      <c r="A482" s="158">
        <v>45195</v>
      </c>
      <c r="B482" s="175" t="s">
        <v>26</v>
      </c>
      <c r="C482" s="134" t="s">
        <v>39</v>
      </c>
      <c r="D482" s="133">
        <v>5530508709</v>
      </c>
      <c r="E482" s="133" t="s">
        <v>17</v>
      </c>
      <c r="F482" s="136" t="s">
        <v>4116</v>
      </c>
      <c r="G482" s="176" t="s">
        <v>1068</v>
      </c>
      <c r="H482" s="176">
        <v>100</v>
      </c>
      <c r="I482" s="176">
        <v>71</v>
      </c>
      <c r="J482" s="213">
        <v>10</v>
      </c>
      <c r="K482" s="177" t="s">
        <v>26</v>
      </c>
      <c r="L482" s="133"/>
    </row>
    <row r="483" spans="1:12" hidden="1" x14ac:dyDescent="0.25">
      <c r="A483" s="158">
        <v>45195</v>
      </c>
      <c r="B483" s="175" t="s">
        <v>26</v>
      </c>
      <c r="C483" s="138" t="s">
        <v>4112</v>
      </c>
      <c r="D483" s="133">
        <v>5559971116</v>
      </c>
      <c r="E483" s="133" t="s">
        <v>114</v>
      </c>
      <c r="F483" s="133" t="s">
        <v>302</v>
      </c>
      <c r="G483" s="133" t="s">
        <v>1069</v>
      </c>
      <c r="H483" s="176">
        <v>800</v>
      </c>
      <c r="I483" s="176">
        <v>766</v>
      </c>
      <c r="J483" s="213">
        <v>10</v>
      </c>
      <c r="K483" s="177" t="s">
        <v>26</v>
      </c>
      <c r="L483" s="177"/>
    </row>
    <row r="484" spans="1:12" hidden="1" x14ac:dyDescent="0.25">
      <c r="A484" s="158">
        <v>45195</v>
      </c>
      <c r="B484" s="175" t="s">
        <v>26</v>
      </c>
      <c r="C484" s="31" t="s">
        <v>550</v>
      </c>
      <c r="D484" s="133">
        <v>5537803548</v>
      </c>
      <c r="E484" s="133" t="s">
        <v>17</v>
      </c>
      <c r="F484" s="51" t="s">
        <v>773</v>
      </c>
      <c r="G484" s="214" t="s">
        <v>1070</v>
      </c>
      <c r="H484" s="176">
        <v>19</v>
      </c>
      <c r="I484" s="176">
        <v>170</v>
      </c>
      <c r="J484" s="213">
        <v>10</v>
      </c>
      <c r="K484" s="177" t="s">
        <v>26</v>
      </c>
      <c r="L484" s="177"/>
    </row>
    <row r="485" spans="1:12" x14ac:dyDescent="0.25">
      <c r="A485" s="158">
        <v>45196</v>
      </c>
      <c r="B485" s="175" t="s">
        <v>26</v>
      </c>
      <c r="C485" s="132" t="s">
        <v>240</v>
      </c>
      <c r="D485" s="133">
        <v>5554180418</v>
      </c>
      <c r="E485" s="133" t="s">
        <v>219</v>
      </c>
      <c r="F485" s="133" t="s">
        <v>1039</v>
      </c>
      <c r="G485" s="176" t="s">
        <v>1071</v>
      </c>
      <c r="H485" s="30">
        <v>300</v>
      </c>
      <c r="I485" s="133">
        <f>41+100+50+20</f>
        <v>211</v>
      </c>
      <c r="J485" s="189">
        <v>10</v>
      </c>
      <c r="K485" s="186">
        <v>200</v>
      </c>
      <c r="L485" s="139"/>
    </row>
    <row r="486" spans="1:12" hidden="1" x14ac:dyDescent="0.25">
      <c r="A486" s="158">
        <v>45196</v>
      </c>
      <c r="B486" s="175" t="s">
        <v>26</v>
      </c>
      <c r="C486" s="132" t="s">
        <v>1072</v>
      </c>
      <c r="D486" s="133">
        <v>5585668921</v>
      </c>
      <c r="E486" s="133" t="s">
        <v>17</v>
      </c>
      <c r="F486" s="133" t="s">
        <v>1073</v>
      </c>
      <c r="G486" s="176" t="s">
        <v>1074</v>
      </c>
      <c r="H486" s="30">
        <v>200</v>
      </c>
      <c r="I486" s="133">
        <v>46</v>
      </c>
      <c r="J486" s="189">
        <v>10</v>
      </c>
      <c r="K486" s="186" t="s">
        <v>26</v>
      </c>
      <c r="L486" s="139"/>
    </row>
    <row r="487" spans="1:12" hidden="1" x14ac:dyDescent="0.25">
      <c r="A487" s="158">
        <v>45196</v>
      </c>
      <c r="B487" s="175" t="s">
        <v>26</v>
      </c>
      <c r="C487" s="132" t="s">
        <v>262</v>
      </c>
      <c r="D487" s="133">
        <v>5522701719</v>
      </c>
      <c r="E487" s="133" t="s">
        <v>333</v>
      </c>
      <c r="F487" s="133" t="s">
        <v>449</v>
      </c>
      <c r="G487" s="176" t="s">
        <v>1075</v>
      </c>
      <c r="H487" s="30">
        <v>90</v>
      </c>
      <c r="I487" s="133">
        <v>80</v>
      </c>
      <c r="J487" s="189">
        <v>10</v>
      </c>
      <c r="K487" s="186" t="s">
        <v>26</v>
      </c>
      <c r="L487" s="139"/>
    </row>
    <row r="488" spans="1:12" hidden="1" x14ac:dyDescent="0.25">
      <c r="A488" s="158">
        <v>45196</v>
      </c>
      <c r="B488" s="175" t="s">
        <v>26</v>
      </c>
      <c r="C488" s="132" t="s">
        <v>1076</v>
      </c>
      <c r="D488" s="133">
        <v>5545678909</v>
      </c>
      <c r="E488" s="133" t="s">
        <v>1077</v>
      </c>
      <c r="F488" s="133" t="s">
        <v>832</v>
      </c>
      <c r="G488" s="176" t="s">
        <v>1078</v>
      </c>
      <c r="H488" s="30">
        <v>10</v>
      </c>
      <c r="I488" s="133">
        <v>10</v>
      </c>
      <c r="J488" s="189">
        <v>10</v>
      </c>
      <c r="K488" s="186" t="s">
        <v>26</v>
      </c>
      <c r="L488" s="139"/>
    </row>
    <row r="489" spans="1:12" hidden="1" x14ac:dyDescent="0.25">
      <c r="A489" s="158">
        <v>45196</v>
      </c>
      <c r="B489" s="175" t="s">
        <v>26</v>
      </c>
      <c r="C489" s="138" t="s">
        <v>4112</v>
      </c>
      <c r="D489" s="133" t="s">
        <v>26</v>
      </c>
      <c r="E489" s="133" t="s">
        <v>17</v>
      </c>
      <c r="F489" s="133" t="s">
        <v>302</v>
      </c>
      <c r="G489" s="133" t="s">
        <v>1079</v>
      </c>
      <c r="H489" s="30">
        <v>400</v>
      </c>
      <c r="I489" s="133">
        <v>340</v>
      </c>
      <c r="J489" s="189">
        <v>10</v>
      </c>
      <c r="K489" s="139" t="s">
        <v>26</v>
      </c>
      <c r="L489" s="139"/>
    </row>
    <row r="490" spans="1:12" hidden="1" x14ac:dyDescent="0.25">
      <c r="A490" s="158">
        <v>45196</v>
      </c>
      <c r="B490" s="175" t="s">
        <v>26</v>
      </c>
      <c r="C490" s="132" t="s">
        <v>1080</v>
      </c>
      <c r="D490" s="133">
        <v>5554180418</v>
      </c>
      <c r="E490" s="133" t="s">
        <v>17</v>
      </c>
      <c r="F490" s="133" t="s">
        <v>545</v>
      </c>
      <c r="G490" s="176" t="s">
        <v>1081</v>
      </c>
      <c r="H490" s="176">
        <v>200</v>
      </c>
      <c r="I490" s="176">
        <v>114</v>
      </c>
      <c r="J490" s="189">
        <v>10</v>
      </c>
      <c r="K490" s="139" t="s">
        <v>26</v>
      </c>
      <c r="L490" s="139"/>
    </row>
    <row r="491" spans="1:12" hidden="1" x14ac:dyDescent="0.25">
      <c r="A491" s="158">
        <v>45196</v>
      </c>
      <c r="B491" s="175" t="s">
        <v>26</v>
      </c>
      <c r="C491" s="132" t="s">
        <v>262</v>
      </c>
      <c r="D491" s="133">
        <v>5522701719</v>
      </c>
      <c r="E491" s="133" t="s">
        <v>17</v>
      </c>
      <c r="F491" s="133" t="s">
        <v>449</v>
      </c>
      <c r="G491" s="176" t="s">
        <v>1082</v>
      </c>
      <c r="H491" s="30" t="s">
        <v>26</v>
      </c>
      <c r="I491" s="176">
        <v>144</v>
      </c>
      <c r="J491" s="189">
        <v>10</v>
      </c>
      <c r="K491" s="139" t="s">
        <v>26</v>
      </c>
      <c r="L491" s="139"/>
    </row>
    <row r="492" spans="1:12" hidden="1" x14ac:dyDescent="0.25">
      <c r="A492" s="158">
        <v>45196</v>
      </c>
      <c r="B492" s="175" t="s">
        <v>26</v>
      </c>
      <c r="C492" s="132" t="s">
        <v>4121</v>
      </c>
      <c r="D492" s="135">
        <v>5610020620</v>
      </c>
      <c r="E492" s="133" t="s">
        <v>17</v>
      </c>
      <c r="F492" s="133" t="s">
        <v>4120</v>
      </c>
      <c r="G492" s="176" t="s">
        <v>197</v>
      </c>
      <c r="H492" s="30">
        <v>40</v>
      </c>
      <c r="I492" s="133">
        <v>42</v>
      </c>
      <c r="J492" s="189">
        <v>0</v>
      </c>
      <c r="K492" s="139" t="s">
        <v>26</v>
      </c>
      <c r="L492" s="139"/>
    </row>
    <row r="493" spans="1:12" hidden="1" x14ac:dyDescent="0.25">
      <c r="A493" s="158">
        <v>45197</v>
      </c>
      <c r="B493" s="175" t="s">
        <v>26</v>
      </c>
      <c r="C493" s="132" t="s">
        <v>333</v>
      </c>
      <c r="D493" s="133" t="s">
        <v>26</v>
      </c>
      <c r="E493" s="133" t="s">
        <v>1083</v>
      </c>
      <c r="F493" s="176" t="s">
        <v>1084</v>
      </c>
      <c r="G493" s="176" t="s">
        <v>1085</v>
      </c>
      <c r="H493" s="30">
        <v>50</v>
      </c>
      <c r="I493" s="133">
        <v>18</v>
      </c>
      <c r="J493" s="189">
        <v>10</v>
      </c>
      <c r="K493" s="186">
        <v>50</v>
      </c>
      <c r="L493" s="139"/>
    </row>
    <row r="494" spans="1:12" hidden="1" x14ac:dyDescent="0.25">
      <c r="A494" s="158">
        <v>45197</v>
      </c>
      <c r="B494" s="175" t="s">
        <v>26</v>
      </c>
      <c r="C494" s="132" t="s">
        <v>4121</v>
      </c>
      <c r="D494" s="135">
        <v>5610020620</v>
      </c>
      <c r="E494" s="133" t="s">
        <v>64</v>
      </c>
      <c r="F494" s="139" t="s">
        <v>4119</v>
      </c>
      <c r="G494" s="176" t="s">
        <v>1087</v>
      </c>
      <c r="H494" s="30">
        <v>52</v>
      </c>
      <c r="I494" s="133">
        <v>42</v>
      </c>
      <c r="J494" s="189">
        <v>10</v>
      </c>
      <c r="K494" s="186" t="s">
        <v>26</v>
      </c>
      <c r="L494" s="139"/>
    </row>
    <row r="495" spans="1:12" hidden="1" x14ac:dyDescent="0.25">
      <c r="A495" s="158">
        <v>45197</v>
      </c>
      <c r="B495" s="175" t="s">
        <v>26</v>
      </c>
      <c r="C495" s="132" t="s">
        <v>550</v>
      </c>
      <c r="D495" s="133" t="s">
        <v>26</v>
      </c>
      <c r="E495" s="133" t="s">
        <v>1083</v>
      </c>
      <c r="F495" s="133" t="s">
        <v>773</v>
      </c>
      <c r="G495" s="176" t="s">
        <v>1088</v>
      </c>
      <c r="H495" s="30">
        <v>260</v>
      </c>
      <c r="I495" s="133">
        <v>231</v>
      </c>
      <c r="J495" s="189">
        <v>10</v>
      </c>
      <c r="K495" s="186">
        <v>250</v>
      </c>
      <c r="L495" s="139"/>
    </row>
    <row r="496" spans="1:12" hidden="1" x14ac:dyDescent="0.25">
      <c r="A496" s="158">
        <v>45197</v>
      </c>
      <c r="B496" s="175" t="s">
        <v>26</v>
      </c>
      <c r="C496" s="132" t="s">
        <v>847</v>
      </c>
      <c r="D496" s="133" t="s">
        <v>26</v>
      </c>
      <c r="E496" s="133" t="s">
        <v>33</v>
      </c>
      <c r="F496" s="133" t="s">
        <v>849</v>
      </c>
      <c r="G496" s="176" t="s">
        <v>1089</v>
      </c>
      <c r="H496" s="30">
        <v>130</v>
      </c>
      <c r="I496" s="133">
        <v>59</v>
      </c>
      <c r="J496" s="189">
        <v>10</v>
      </c>
      <c r="K496" s="186" t="s">
        <v>26</v>
      </c>
      <c r="L496" s="139"/>
    </row>
    <row r="497" spans="1:12" hidden="1" x14ac:dyDescent="0.25">
      <c r="A497" s="160">
        <v>45197</v>
      </c>
      <c r="B497" s="175" t="s">
        <v>26</v>
      </c>
      <c r="C497" s="48" t="s">
        <v>1090</v>
      </c>
      <c r="D497" s="46" t="s">
        <v>26</v>
      </c>
      <c r="E497" s="46" t="s">
        <v>33</v>
      </c>
      <c r="F497" s="46" t="s">
        <v>1091</v>
      </c>
      <c r="G497" s="46" t="s">
        <v>1092</v>
      </c>
      <c r="H497" s="49" t="s">
        <v>26</v>
      </c>
      <c r="I497" s="46" t="s">
        <v>26</v>
      </c>
      <c r="J497" s="219">
        <v>10</v>
      </c>
      <c r="K497" s="50">
        <v>70</v>
      </c>
      <c r="L497" s="50"/>
    </row>
    <row r="498" spans="1:12" hidden="1" x14ac:dyDescent="0.25">
      <c r="A498" s="158">
        <v>45197</v>
      </c>
      <c r="B498" s="175" t="s">
        <v>26</v>
      </c>
      <c r="C498" s="132" t="s">
        <v>728</v>
      </c>
      <c r="D498" s="133" t="s">
        <v>26</v>
      </c>
      <c r="E498" s="133" t="s">
        <v>219</v>
      </c>
      <c r="F498" s="133" t="s">
        <v>830</v>
      </c>
      <c r="G498" s="176" t="s">
        <v>1093</v>
      </c>
      <c r="H498" s="176">
        <v>430</v>
      </c>
      <c r="I498" s="176">
        <v>418</v>
      </c>
      <c r="J498" s="189">
        <v>10</v>
      </c>
      <c r="K498" s="139">
        <v>410</v>
      </c>
      <c r="L498" s="139"/>
    </row>
    <row r="499" spans="1:12" hidden="1" x14ac:dyDescent="0.25">
      <c r="A499" s="158">
        <v>45197</v>
      </c>
      <c r="B499" s="175" t="s">
        <v>26</v>
      </c>
      <c r="C499" s="132" t="s">
        <v>1094</v>
      </c>
      <c r="D499" s="133" t="s">
        <v>26</v>
      </c>
      <c r="E499" s="133" t="s">
        <v>1095</v>
      </c>
      <c r="F499" s="133" t="s">
        <v>1096</v>
      </c>
      <c r="G499" s="176" t="s">
        <v>1097</v>
      </c>
      <c r="H499" s="30">
        <v>382</v>
      </c>
      <c r="I499" s="176">
        <v>272</v>
      </c>
      <c r="J499" s="189">
        <v>10</v>
      </c>
      <c r="K499" s="139">
        <v>450</v>
      </c>
      <c r="L499" s="139"/>
    </row>
    <row r="500" spans="1:12" hidden="1" x14ac:dyDescent="0.25">
      <c r="A500" s="158">
        <v>45197</v>
      </c>
      <c r="B500" s="175" t="s">
        <v>26</v>
      </c>
      <c r="C500" s="132" t="s">
        <v>663</v>
      </c>
      <c r="D500" s="133" t="s">
        <v>26</v>
      </c>
      <c r="E500" s="133" t="s">
        <v>33</v>
      </c>
      <c r="F500" s="133" t="s">
        <v>1098</v>
      </c>
      <c r="G500" s="176" t="s">
        <v>1099</v>
      </c>
      <c r="H500" s="176">
        <v>200</v>
      </c>
      <c r="I500" s="133">
        <v>84</v>
      </c>
      <c r="J500" s="189">
        <v>10</v>
      </c>
      <c r="K500" s="139">
        <v>200</v>
      </c>
      <c r="L500" s="139"/>
    </row>
    <row r="501" spans="1:12" hidden="1" x14ac:dyDescent="0.25">
      <c r="A501" s="158">
        <v>45197</v>
      </c>
      <c r="B501" s="175" t="s">
        <v>26</v>
      </c>
      <c r="C501" s="132" t="s">
        <v>55</v>
      </c>
      <c r="D501" s="133" t="s">
        <v>26</v>
      </c>
      <c r="E501" s="133" t="s">
        <v>219</v>
      </c>
      <c r="F501" s="133" t="s">
        <v>26</v>
      </c>
      <c r="G501" s="176" t="s">
        <v>1100</v>
      </c>
      <c r="H501" s="176">
        <v>200</v>
      </c>
      <c r="I501" s="192">
        <v>116</v>
      </c>
      <c r="J501" s="189">
        <v>10</v>
      </c>
      <c r="K501" s="139">
        <v>90</v>
      </c>
      <c r="L501" s="139"/>
    </row>
    <row r="502" spans="1:12" hidden="1" x14ac:dyDescent="0.25">
      <c r="A502" s="160">
        <v>45197</v>
      </c>
      <c r="B502" s="175" t="s">
        <v>26</v>
      </c>
      <c r="C502" s="48" t="s">
        <v>1101</v>
      </c>
      <c r="D502" s="46" t="s">
        <v>26</v>
      </c>
      <c r="E502" s="46" t="s">
        <v>26</v>
      </c>
      <c r="F502" s="46" t="s">
        <v>1102</v>
      </c>
      <c r="G502" s="220" t="s">
        <v>1103</v>
      </c>
      <c r="H502" s="49" t="s">
        <v>26</v>
      </c>
      <c r="I502" s="220" t="s">
        <v>26</v>
      </c>
      <c r="J502" s="219">
        <v>10</v>
      </c>
      <c r="K502" s="50" t="s">
        <v>26</v>
      </c>
      <c r="L502" s="50"/>
    </row>
    <row r="503" spans="1:12" hidden="1" x14ac:dyDescent="0.25">
      <c r="A503" s="158">
        <v>45197</v>
      </c>
      <c r="B503" s="175" t="s">
        <v>26</v>
      </c>
      <c r="C503" s="138" t="s">
        <v>4112</v>
      </c>
      <c r="D503" s="171" t="s">
        <v>26</v>
      </c>
      <c r="E503" s="133" t="s">
        <v>1104</v>
      </c>
      <c r="F503" s="139" t="s">
        <v>354</v>
      </c>
      <c r="G503" s="176" t="s">
        <v>1105</v>
      </c>
      <c r="H503" s="30" t="s">
        <v>26</v>
      </c>
      <c r="I503" s="176">
        <v>295</v>
      </c>
      <c r="J503" s="189">
        <v>10</v>
      </c>
      <c r="K503" s="139" t="s">
        <v>26</v>
      </c>
      <c r="L503" s="139"/>
    </row>
    <row r="504" spans="1:12" hidden="1" x14ac:dyDescent="0.25">
      <c r="A504" s="158">
        <v>45197</v>
      </c>
      <c r="B504" s="175" t="s">
        <v>26</v>
      </c>
      <c r="C504" s="132" t="s">
        <v>479</v>
      </c>
      <c r="D504" s="133">
        <v>5515136715</v>
      </c>
      <c r="E504" s="171" t="s">
        <v>17</v>
      </c>
      <c r="F504" s="133" t="s">
        <v>26</v>
      </c>
      <c r="G504" s="176"/>
      <c r="H504" s="176" t="s">
        <v>26</v>
      </c>
      <c r="I504" s="176" t="s">
        <v>26</v>
      </c>
      <c r="J504" s="189">
        <v>10</v>
      </c>
      <c r="K504" s="202" t="s">
        <v>26</v>
      </c>
      <c r="L504" s="169"/>
    </row>
    <row r="505" spans="1:12" hidden="1" x14ac:dyDescent="0.25">
      <c r="A505" s="158">
        <v>45197</v>
      </c>
      <c r="B505" s="175" t="s">
        <v>26</v>
      </c>
      <c r="C505" s="132" t="s">
        <v>4121</v>
      </c>
      <c r="D505" s="135">
        <v>5610020620</v>
      </c>
      <c r="E505" s="133" t="s">
        <v>17</v>
      </c>
      <c r="F505" s="139" t="s">
        <v>4119</v>
      </c>
      <c r="G505" s="176" t="s">
        <v>1106</v>
      </c>
      <c r="H505" s="176">
        <v>56</v>
      </c>
      <c r="I505" s="176">
        <v>46</v>
      </c>
      <c r="J505" s="213">
        <v>10</v>
      </c>
      <c r="K505" s="177" t="s">
        <v>26</v>
      </c>
      <c r="L505" s="133"/>
    </row>
    <row r="506" spans="1:12" hidden="1" x14ac:dyDescent="0.25">
      <c r="A506" s="158">
        <v>45197</v>
      </c>
      <c r="B506" s="175" t="s">
        <v>26</v>
      </c>
      <c r="C506" s="134" t="s">
        <v>39</v>
      </c>
      <c r="D506" s="133">
        <v>5530508709</v>
      </c>
      <c r="E506" s="133" t="s">
        <v>17</v>
      </c>
      <c r="F506" s="136" t="s">
        <v>4116</v>
      </c>
      <c r="G506" s="176" t="s">
        <v>1108</v>
      </c>
      <c r="H506" s="176" t="s">
        <v>26</v>
      </c>
      <c r="I506" s="176">
        <v>97</v>
      </c>
      <c r="J506" s="213">
        <v>20</v>
      </c>
      <c r="K506" s="177" t="s">
        <v>26</v>
      </c>
      <c r="L506" s="177"/>
    </row>
    <row r="507" spans="1:12" hidden="1" x14ac:dyDescent="0.25">
      <c r="A507" s="158">
        <v>45197</v>
      </c>
      <c r="B507" s="175" t="s">
        <v>26</v>
      </c>
      <c r="C507" s="138" t="s">
        <v>4112</v>
      </c>
      <c r="D507" s="133" t="s">
        <v>26</v>
      </c>
      <c r="E507" s="133" t="s">
        <v>26</v>
      </c>
      <c r="F507" s="51" t="s">
        <v>26</v>
      </c>
      <c r="G507" s="214" t="s">
        <v>1109</v>
      </c>
      <c r="H507" s="176" t="s">
        <v>26</v>
      </c>
      <c r="I507" s="176">
        <v>132</v>
      </c>
      <c r="J507" s="213">
        <v>10</v>
      </c>
      <c r="K507" s="177" t="s">
        <v>26</v>
      </c>
      <c r="L507" s="177"/>
    </row>
    <row r="508" spans="1:12" hidden="1" x14ac:dyDescent="0.25">
      <c r="A508" s="158">
        <v>45197</v>
      </c>
      <c r="B508" s="175" t="s">
        <v>26</v>
      </c>
      <c r="C508" s="132" t="s">
        <v>49</v>
      </c>
      <c r="D508" s="133" t="s">
        <v>26</v>
      </c>
      <c r="E508" s="133" t="s">
        <v>26</v>
      </c>
      <c r="F508" s="133" t="s">
        <v>26</v>
      </c>
      <c r="G508" s="176" t="s">
        <v>1110</v>
      </c>
      <c r="H508" s="176" t="s">
        <v>26</v>
      </c>
      <c r="I508" s="176" t="s">
        <v>26</v>
      </c>
      <c r="J508" s="177">
        <v>10</v>
      </c>
      <c r="K508" s="177">
        <v>300</v>
      </c>
      <c r="L508" s="133"/>
    </row>
    <row r="509" spans="1:12" hidden="1" x14ac:dyDescent="0.25">
      <c r="A509" s="158">
        <v>45197</v>
      </c>
      <c r="B509" s="175" t="s">
        <v>26</v>
      </c>
      <c r="C509" s="132" t="s">
        <v>346</v>
      </c>
      <c r="D509" s="133" t="s">
        <v>26</v>
      </c>
      <c r="E509" s="133" t="s">
        <v>26</v>
      </c>
      <c r="F509" s="133" t="s">
        <v>1111</v>
      </c>
      <c r="G509" s="176" t="s">
        <v>1112</v>
      </c>
      <c r="H509" s="176">
        <v>200</v>
      </c>
      <c r="I509" s="176">
        <v>118</v>
      </c>
      <c r="J509" s="177">
        <v>10</v>
      </c>
      <c r="K509" s="177">
        <v>200</v>
      </c>
      <c r="L509" s="133"/>
    </row>
    <row r="510" spans="1:12" hidden="1" x14ac:dyDescent="0.25">
      <c r="A510" s="158">
        <v>45197</v>
      </c>
      <c r="B510" s="175" t="s">
        <v>26</v>
      </c>
      <c r="C510" s="132" t="s">
        <v>2024</v>
      </c>
      <c r="D510" s="272">
        <v>5612050452</v>
      </c>
      <c r="E510" s="133" t="s">
        <v>26</v>
      </c>
      <c r="F510" s="133" t="s">
        <v>4123</v>
      </c>
      <c r="G510" s="176" t="s">
        <v>1114</v>
      </c>
      <c r="H510" s="176" t="s">
        <v>26</v>
      </c>
      <c r="I510" s="176">
        <v>208</v>
      </c>
      <c r="J510" s="177">
        <v>10</v>
      </c>
      <c r="K510" s="215">
        <v>300</v>
      </c>
      <c r="L510" s="22"/>
    </row>
    <row r="511" spans="1:12" hidden="1" x14ac:dyDescent="0.25">
      <c r="A511" s="158">
        <v>45197</v>
      </c>
      <c r="B511" s="175" t="s">
        <v>26</v>
      </c>
      <c r="C511" s="132" t="s">
        <v>1115</v>
      </c>
      <c r="D511" s="133" t="s">
        <v>26</v>
      </c>
      <c r="E511" s="133" t="s">
        <v>26</v>
      </c>
      <c r="F511" s="133" t="s">
        <v>1116</v>
      </c>
      <c r="G511" s="176" t="s">
        <v>1117</v>
      </c>
      <c r="H511" s="176">
        <v>500</v>
      </c>
      <c r="I511" s="176">
        <v>145</v>
      </c>
      <c r="J511" s="177">
        <v>10</v>
      </c>
      <c r="K511" s="133">
        <v>500</v>
      </c>
      <c r="L511" s="133"/>
    </row>
    <row r="512" spans="1:12" hidden="1" x14ac:dyDescent="0.25">
      <c r="A512" s="158">
        <v>45198</v>
      </c>
      <c r="B512" s="175" t="s">
        <v>26</v>
      </c>
      <c r="C512" s="132" t="s">
        <v>2598</v>
      </c>
      <c r="D512" s="133" t="s">
        <v>26</v>
      </c>
      <c r="E512" s="133" t="s">
        <v>219</v>
      </c>
      <c r="F512" s="271" t="s">
        <v>4122</v>
      </c>
      <c r="G512" s="176" t="s">
        <v>1119</v>
      </c>
      <c r="H512" s="30" t="s">
        <v>26</v>
      </c>
      <c r="I512" s="133">
        <v>50</v>
      </c>
      <c r="J512" s="189">
        <v>10</v>
      </c>
      <c r="K512" s="186">
        <v>50</v>
      </c>
      <c r="L512" s="139"/>
    </row>
    <row r="513" spans="1:12" hidden="1" x14ac:dyDescent="0.25">
      <c r="A513" s="158">
        <v>45198</v>
      </c>
      <c r="B513" s="175" t="s">
        <v>26</v>
      </c>
      <c r="C513" s="132" t="s">
        <v>1120</v>
      </c>
      <c r="D513" s="133" t="s">
        <v>26</v>
      </c>
      <c r="E513" s="133" t="s">
        <v>1121</v>
      </c>
      <c r="F513" s="133" t="s">
        <v>1122</v>
      </c>
      <c r="G513" s="176" t="s">
        <v>1123</v>
      </c>
      <c r="H513" s="30">
        <v>200</v>
      </c>
      <c r="I513" s="133" t="s">
        <v>26</v>
      </c>
      <c r="J513" s="189">
        <v>10</v>
      </c>
      <c r="K513" s="186">
        <v>200</v>
      </c>
      <c r="L513" s="139"/>
    </row>
    <row r="514" spans="1:12" hidden="1" x14ac:dyDescent="0.25">
      <c r="A514" s="158">
        <v>45198</v>
      </c>
      <c r="B514" s="175" t="s">
        <v>26</v>
      </c>
      <c r="C514" s="132" t="s">
        <v>4121</v>
      </c>
      <c r="D514" s="135">
        <v>5610020620</v>
      </c>
      <c r="E514" s="133" t="s">
        <v>33</v>
      </c>
      <c r="F514" s="139" t="s">
        <v>4119</v>
      </c>
      <c r="G514" s="176" t="s">
        <v>1125</v>
      </c>
      <c r="H514" s="30" t="s">
        <v>26</v>
      </c>
      <c r="I514" s="133">
        <v>42</v>
      </c>
      <c r="J514" s="189">
        <v>10</v>
      </c>
      <c r="K514" s="186">
        <v>20</v>
      </c>
      <c r="L514" s="139"/>
    </row>
    <row r="515" spans="1:12" hidden="1" x14ac:dyDescent="0.25">
      <c r="A515" s="158">
        <v>45198</v>
      </c>
      <c r="B515" s="175" t="s">
        <v>26</v>
      </c>
      <c r="C515" s="132" t="s">
        <v>1120</v>
      </c>
      <c r="D515" s="133" t="s">
        <v>26</v>
      </c>
      <c r="E515" s="133" t="s">
        <v>26</v>
      </c>
      <c r="F515" s="133" t="s">
        <v>26</v>
      </c>
      <c r="G515" s="176" t="s">
        <v>1126</v>
      </c>
      <c r="H515" s="30">
        <v>600</v>
      </c>
      <c r="I515" s="133">
        <v>585</v>
      </c>
      <c r="J515" s="189">
        <v>10</v>
      </c>
      <c r="K515" s="186">
        <v>600</v>
      </c>
      <c r="L515" s="139"/>
    </row>
    <row r="516" spans="1:12" hidden="1" x14ac:dyDescent="0.25">
      <c r="A516" s="158">
        <v>45198</v>
      </c>
      <c r="B516" s="175" t="s">
        <v>26</v>
      </c>
      <c r="C516" s="132" t="s">
        <v>589</v>
      </c>
      <c r="D516" s="133" t="s">
        <v>26</v>
      </c>
      <c r="E516" s="133" t="s">
        <v>26</v>
      </c>
      <c r="F516" s="133" t="s">
        <v>26</v>
      </c>
      <c r="G516" s="133" t="s">
        <v>1127</v>
      </c>
      <c r="H516" s="30">
        <v>100</v>
      </c>
      <c r="I516" s="133">
        <v>39</v>
      </c>
      <c r="J516" s="189">
        <v>10</v>
      </c>
      <c r="K516" s="139">
        <v>100</v>
      </c>
      <c r="L516" s="139"/>
    </row>
    <row r="517" spans="1:12" hidden="1" x14ac:dyDescent="0.25">
      <c r="A517" s="158">
        <v>45198</v>
      </c>
      <c r="B517" s="175" t="s">
        <v>26</v>
      </c>
      <c r="C517" s="132" t="s">
        <v>550</v>
      </c>
      <c r="D517" s="133" t="s">
        <v>26</v>
      </c>
      <c r="E517" s="133" t="s">
        <v>26</v>
      </c>
      <c r="F517" s="133" t="s">
        <v>518</v>
      </c>
      <c r="G517" s="176" t="s">
        <v>1128</v>
      </c>
      <c r="H517" s="176">
        <v>100</v>
      </c>
      <c r="I517" s="176">
        <v>61</v>
      </c>
      <c r="J517" s="189">
        <v>10</v>
      </c>
      <c r="K517" s="139">
        <v>100</v>
      </c>
      <c r="L517" s="139"/>
    </row>
    <row r="518" spans="1:12" hidden="1" x14ac:dyDescent="0.25">
      <c r="A518" s="158">
        <v>45198</v>
      </c>
      <c r="B518" s="175" t="s">
        <v>26</v>
      </c>
      <c r="C518" s="132" t="s">
        <v>864</v>
      </c>
      <c r="D518" s="133">
        <v>5522701719</v>
      </c>
      <c r="E518" s="133" t="s">
        <v>33</v>
      </c>
      <c r="F518" s="133" t="s">
        <v>449</v>
      </c>
      <c r="G518" s="176" t="s">
        <v>592</v>
      </c>
      <c r="H518" s="30">
        <v>61</v>
      </c>
      <c r="I518" s="176">
        <v>51</v>
      </c>
      <c r="J518" s="189">
        <v>10</v>
      </c>
      <c r="K518" s="139" t="s">
        <v>26</v>
      </c>
      <c r="L518" s="139"/>
    </row>
    <row r="519" spans="1:12" hidden="1" x14ac:dyDescent="0.25">
      <c r="A519" s="158">
        <v>45198</v>
      </c>
      <c r="B519" s="175" t="s">
        <v>26</v>
      </c>
      <c r="C519" s="132" t="s">
        <v>1129</v>
      </c>
      <c r="D519" s="133" t="s">
        <v>26</v>
      </c>
      <c r="E519" s="133" t="s">
        <v>17</v>
      </c>
      <c r="F519" s="133" t="s">
        <v>299</v>
      </c>
      <c r="G519" s="176" t="s">
        <v>26</v>
      </c>
      <c r="H519" s="30">
        <v>203</v>
      </c>
      <c r="I519" s="133">
        <v>183</v>
      </c>
      <c r="J519" s="189">
        <v>20</v>
      </c>
      <c r="K519" s="139" t="s">
        <v>26</v>
      </c>
      <c r="L519" s="139"/>
    </row>
    <row r="520" spans="1:12" hidden="1" x14ac:dyDescent="0.25">
      <c r="A520" s="158">
        <v>45198</v>
      </c>
      <c r="B520" s="175" t="s">
        <v>26</v>
      </c>
      <c r="C520" s="132" t="s">
        <v>1130</v>
      </c>
      <c r="D520" s="133" t="s">
        <v>26</v>
      </c>
      <c r="E520" s="133" t="s">
        <v>17</v>
      </c>
      <c r="F520" s="133" t="s">
        <v>753</v>
      </c>
      <c r="G520" s="133" t="s">
        <v>1131</v>
      </c>
      <c r="H520" s="176">
        <v>150</v>
      </c>
      <c r="I520" s="192">
        <v>57</v>
      </c>
      <c r="J520" s="189">
        <v>10</v>
      </c>
      <c r="K520" s="139" t="s">
        <v>26</v>
      </c>
      <c r="L520" s="139"/>
    </row>
    <row r="521" spans="1:12" hidden="1" x14ac:dyDescent="0.25">
      <c r="A521" s="158">
        <v>45198</v>
      </c>
      <c r="B521" s="175" t="s">
        <v>26</v>
      </c>
      <c r="C521" s="132" t="s">
        <v>1080</v>
      </c>
      <c r="D521" s="133" t="s">
        <v>26</v>
      </c>
      <c r="E521" s="133" t="s">
        <v>17</v>
      </c>
      <c r="F521" s="133" t="s">
        <v>545</v>
      </c>
      <c r="G521" s="176" t="s">
        <v>1132</v>
      </c>
      <c r="H521" s="30">
        <v>500</v>
      </c>
      <c r="I521" s="176">
        <v>206</v>
      </c>
      <c r="J521" s="189">
        <v>10</v>
      </c>
      <c r="K521" s="139" t="s">
        <v>26</v>
      </c>
      <c r="L521" s="139"/>
    </row>
    <row r="522" spans="1:12" hidden="1" x14ac:dyDescent="0.25">
      <c r="A522" s="158">
        <v>45198</v>
      </c>
      <c r="B522" s="175" t="s">
        <v>26</v>
      </c>
      <c r="C522" s="132" t="s">
        <v>1133</v>
      </c>
      <c r="D522" s="171" t="s">
        <v>26</v>
      </c>
      <c r="E522" s="133" t="s">
        <v>1134</v>
      </c>
      <c r="F522" s="133" t="s">
        <v>507</v>
      </c>
      <c r="G522" s="176" t="s">
        <v>26</v>
      </c>
      <c r="H522" s="30" t="s">
        <v>26</v>
      </c>
      <c r="I522" s="176" t="s">
        <v>26</v>
      </c>
      <c r="J522" s="189">
        <v>20</v>
      </c>
      <c r="K522" s="139" t="s">
        <v>26</v>
      </c>
      <c r="L522" s="139"/>
    </row>
    <row r="523" spans="1:12" hidden="1" x14ac:dyDescent="0.25">
      <c r="A523" s="158">
        <v>45198</v>
      </c>
      <c r="B523" s="175" t="s">
        <v>26</v>
      </c>
      <c r="C523" s="133" t="s">
        <v>1135</v>
      </c>
      <c r="D523" s="133" t="s">
        <v>1136</v>
      </c>
      <c r="E523" s="171" t="s">
        <v>17</v>
      </c>
      <c r="F523" s="133" t="s">
        <v>1137</v>
      </c>
      <c r="G523" s="176" t="s">
        <v>1138</v>
      </c>
      <c r="H523" s="176">
        <v>106</v>
      </c>
      <c r="I523" s="176">
        <v>74</v>
      </c>
      <c r="J523" s="189">
        <v>10</v>
      </c>
      <c r="K523" s="202" t="s">
        <v>26</v>
      </c>
      <c r="L523" s="169"/>
    </row>
    <row r="524" spans="1:12" hidden="1" x14ac:dyDescent="0.25">
      <c r="A524" s="158">
        <v>45198</v>
      </c>
      <c r="B524" s="175" t="s">
        <v>26</v>
      </c>
      <c r="C524" s="132" t="s">
        <v>1139</v>
      </c>
      <c r="D524" s="133">
        <v>5625982564</v>
      </c>
      <c r="E524" s="133" t="s">
        <v>17</v>
      </c>
      <c r="F524" s="133" t="s">
        <v>1140</v>
      </c>
      <c r="G524" s="176" t="s">
        <v>1141</v>
      </c>
      <c r="H524" s="176">
        <v>106</v>
      </c>
      <c r="I524" s="176">
        <v>96</v>
      </c>
      <c r="J524" s="213">
        <v>10</v>
      </c>
      <c r="K524" s="177" t="s">
        <v>26</v>
      </c>
      <c r="L524" s="133"/>
    </row>
    <row r="525" spans="1:12" hidden="1" x14ac:dyDescent="0.25">
      <c r="A525" s="158">
        <v>45198</v>
      </c>
      <c r="B525" s="175" t="s">
        <v>26</v>
      </c>
      <c r="C525" s="132" t="s">
        <v>1142</v>
      </c>
      <c r="D525" s="133">
        <v>5530181574</v>
      </c>
      <c r="E525" s="133" t="s">
        <v>1143</v>
      </c>
      <c r="F525" s="133" t="s">
        <v>866</v>
      </c>
      <c r="G525" s="176" t="s">
        <v>1144</v>
      </c>
      <c r="H525" s="176">
        <v>751</v>
      </c>
      <c r="I525" s="176">
        <v>731</v>
      </c>
      <c r="J525" s="213">
        <v>20</v>
      </c>
      <c r="K525" s="177" t="s">
        <v>26</v>
      </c>
      <c r="L525" s="177"/>
    </row>
    <row r="526" spans="1:12" hidden="1" x14ac:dyDescent="0.25">
      <c r="A526" s="158">
        <v>45199</v>
      </c>
      <c r="B526" s="175" t="s">
        <v>26</v>
      </c>
      <c r="C526" s="132" t="s">
        <v>1145</v>
      </c>
      <c r="D526" s="133" t="s">
        <v>26</v>
      </c>
      <c r="E526" s="133" t="s">
        <v>1146</v>
      </c>
      <c r="F526" s="176" t="s">
        <v>1147</v>
      </c>
      <c r="G526" s="176" t="s">
        <v>1148</v>
      </c>
      <c r="H526" s="30">
        <v>100</v>
      </c>
      <c r="I526" s="133">
        <v>44</v>
      </c>
      <c r="J526" s="189">
        <v>10</v>
      </c>
      <c r="K526" s="186" t="s">
        <v>26</v>
      </c>
      <c r="L526" s="139"/>
    </row>
    <row r="527" spans="1:12" hidden="1" x14ac:dyDescent="0.25">
      <c r="A527" s="158">
        <v>45199</v>
      </c>
      <c r="B527" s="175" t="s">
        <v>26</v>
      </c>
      <c r="C527" s="132" t="s">
        <v>1145</v>
      </c>
      <c r="D527" s="133" t="s">
        <v>26</v>
      </c>
      <c r="E527" s="133" t="s">
        <v>1146</v>
      </c>
      <c r="F527" s="133" t="s">
        <v>1149</v>
      </c>
      <c r="G527" s="176" t="s">
        <v>1150</v>
      </c>
      <c r="H527" s="30">
        <v>50</v>
      </c>
      <c r="I527" s="133">
        <v>44</v>
      </c>
      <c r="J527" s="189">
        <v>10</v>
      </c>
      <c r="K527" s="186" t="s">
        <v>26</v>
      </c>
      <c r="L527" s="139"/>
    </row>
    <row r="528" spans="1:12" hidden="1" x14ac:dyDescent="0.25">
      <c r="A528" s="158">
        <v>45199</v>
      </c>
      <c r="B528" s="175" t="s">
        <v>26</v>
      </c>
      <c r="C528" s="132" t="s">
        <v>1145</v>
      </c>
      <c r="D528" s="133" t="s">
        <v>26</v>
      </c>
      <c r="E528" s="133" t="s">
        <v>1146</v>
      </c>
      <c r="F528" s="133" t="s">
        <v>1151</v>
      </c>
      <c r="G528" s="176" t="s">
        <v>826</v>
      </c>
      <c r="H528" s="30">
        <v>100</v>
      </c>
      <c r="I528" s="133">
        <v>66</v>
      </c>
      <c r="J528" s="189">
        <v>10</v>
      </c>
      <c r="K528" s="186" t="s">
        <v>26</v>
      </c>
      <c r="L528" s="139"/>
    </row>
    <row r="529" spans="1:12" hidden="1" x14ac:dyDescent="0.25">
      <c r="A529" s="158">
        <v>45199</v>
      </c>
      <c r="B529" s="175" t="s">
        <v>26</v>
      </c>
      <c r="C529" s="132" t="s">
        <v>176</v>
      </c>
      <c r="D529" s="133" t="s">
        <v>26</v>
      </c>
      <c r="E529" s="133" t="s">
        <v>1152</v>
      </c>
      <c r="F529" s="133" t="s">
        <v>1153</v>
      </c>
      <c r="G529" s="52" t="s">
        <v>1154</v>
      </c>
      <c r="H529" s="30">
        <v>200</v>
      </c>
      <c r="I529" s="133">
        <v>186</v>
      </c>
      <c r="J529" s="189">
        <v>10</v>
      </c>
      <c r="K529" s="186" t="s">
        <v>26</v>
      </c>
      <c r="L529" s="139"/>
    </row>
    <row r="530" spans="1:12" hidden="1" x14ac:dyDescent="0.25">
      <c r="A530" s="158">
        <v>45199</v>
      </c>
      <c r="B530" s="175" t="s">
        <v>26</v>
      </c>
      <c r="C530" s="132" t="s">
        <v>1139</v>
      </c>
      <c r="D530" s="133" t="s">
        <v>26</v>
      </c>
      <c r="E530" s="53" t="s">
        <v>17</v>
      </c>
      <c r="F530" s="133" t="s">
        <v>1140</v>
      </c>
      <c r="G530" s="133" t="s">
        <v>1155</v>
      </c>
      <c r="H530" s="30">
        <v>400</v>
      </c>
      <c r="I530" s="133">
        <v>272</v>
      </c>
      <c r="J530" s="189">
        <v>10</v>
      </c>
      <c r="K530" s="139" t="s">
        <v>26</v>
      </c>
      <c r="L530" s="139"/>
    </row>
    <row r="531" spans="1:12" hidden="1" x14ac:dyDescent="0.25">
      <c r="A531" s="158">
        <v>45199</v>
      </c>
      <c r="B531" s="175" t="s">
        <v>26</v>
      </c>
      <c r="C531" s="132" t="s">
        <v>2598</v>
      </c>
      <c r="D531" s="133" t="s">
        <v>26</v>
      </c>
      <c r="E531" s="133" t="s">
        <v>1157</v>
      </c>
      <c r="F531" s="271" t="s">
        <v>4122</v>
      </c>
      <c r="G531" s="176" t="s">
        <v>1158</v>
      </c>
      <c r="H531" s="176">
        <v>243</v>
      </c>
      <c r="I531" s="176">
        <v>233</v>
      </c>
      <c r="J531" s="189">
        <v>10</v>
      </c>
      <c r="K531" s="139" t="s">
        <v>26</v>
      </c>
      <c r="L531" s="139"/>
    </row>
    <row r="532" spans="1:12" hidden="1" x14ac:dyDescent="0.25">
      <c r="A532" s="158">
        <v>45199</v>
      </c>
      <c r="B532" s="175" t="s">
        <v>26</v>
      </c>
      <c r="C532" s="132" t="s">
        <v>1145</v>
      </c>
      <c r="D532" s="133" t="s">
        <v>26</v>
      </c>
      <c r="E532" s="133" t="s">
        <v>1146</v>
      </c>
      <c r="F532" s="133" t="s">
        <v>1159</v>
      </c>
      <c r="G532" s="176" t="s">
        <v>1160</v>
      </c>
      <c r="H532" s="30">
        <v>200</v>
      </c>
      <c r="I532" s="176">
        <v>66</v>
      </c>
      <c r="J532" s="189">
        <v>10</v>
      </c>
      <c r="K532" s="139" t="s">
        <v>26</v>
      </c>
      <c r="L532" s="139"/>
    </row>
    <row r="533" spans="1:12" hidden="1" x14ac:dyDescent="0.25">
      <c r="A533" s="158">
        <v>45199</v>
      </c>
      <c r="B533" s="175" t="s">
        <v>26</v>
      </c>
      <c r="C533" s="132" t="s">
        <v>223</v>
      </c>
      <c r="D533" s="133" t="s">
        <v>26</v>
      </c>
      <c r="E533" s="133" t="s">
        <v>17</v>
      </c>
      <c r="F533" s="133" t="s">
        <v>869</v>
      </c>
      <c r="G533" s="176" t="s">
        <v>1161</v>
      </c>
      <c r="H533" s="30">
        <v>150</v>
      </c>
      <c r="I533" s="133">
        <v>127</v>
      </c>
      <c r="J533" s="189">
        <v>10</v>
      </c>
      <c r="K533" s="139" t="s">
        <v>26</v>
      </c>
      <c r="L533" s="139"/>
    </row>
    <row r="534" spans="1:12" hidden="1" x14ac:dyDescent="0.25">
      <c r="A534" s="158">
        <v>45199</v>
      </c>
      <c r="B534" s="175" t="s">
        <v>26</v>
      </c>
      <c r="C534" s="132" t="s">
        <v>1162</v>
      </c>
      <c r="D534" s="133" t="s">
        <v>26</v>
      </c>
      <c r="E534" s="133" t="s">
        <v>1163</v>
      </c>
      <c r="F534" s="133" t="s">
        <v>1164</v>
      </c>
      <c r="G534" s="176" t="s">
        <v>1165</v>
      </c>
      <c r="H534" s="176">
        <v>100</v>
      </c>
      <c r="I534" s="192">
        <v>48</v>
      </c>
      <c r="J534" s="189">
        <v>10</v>
      </c>
      <c r="K534" s="139" t="s">
        <v>26</v>
      </c>
      <c r="L534" s="139"/>
    </row>
    <row r="535" spans="1:12" hidden="1" x14ac:dyDescent="0.25">
      <c r="A535" s="158">
        <v>45199</v>
      </c>
      <c r="B535" s="175" t="s">
        <v>26</v>
      </c>
      <c r="C535" s="132" t="s">
        <v>1139</v>
      </c>
      <c r="D535" s="133" t="s">
        <v>26</v>
      </c>
      <c r="E535" s="133" t="s">
        <v>26</v>
      </c>
      <c r="F535" s="133" t="s">
        <v>1166</v>
      </c>
      <c r="G535" s="176" t="s">
        <v>26</v>
      </c>
      <c r="H535" s="30">
        <v>500</v>
      </c>
      <c r="I535" s="176">
        <v>111</v>
      </c>
      <c r="J535" s="189">
        <v>10</v>
      </c>
      <c r="K535" s="139" t="s">
        <v>26</v>
      </c>
      <c r="L535" s="139"/>
    </row>
    <row r="536" spans="1:12" hidden="1" x14ac:dyDescent="0.25">
      <c r="A536" s="158">
        <v>45199</v>
      </c>
      <c r="B536" s="175" t="s">
        <v>26</v>
      </c>
      <c r="C536" s="132" t="s">
        <v>418</v>
      </c>
      <c r="D536" s="171" t="s">
        <v>26</v>
      </c>
      <c r="E536" s="133" t="s">
        <v>17</v>
      </c>
      <c r="F536" s="133" t="s">
        <v>1167</v>
      </c>
      <c r="G536" s="176" t="s">
        <v>536</v>
      </c>
      <c r="H536" s="30">
        <v>188</v>
      </c>
      <c r="I536" s="176">
        <v>168</v>
      </c>
      <c r="J536" s="189">
        <v>10</v>
      </c>
      <c r="K536" s="139" t="s">
        <v>26</v>
      </c>
      <c r="L536" s="139"/>
    </row>
    <row r="537" spans="1:12" hidden="1" x14ac:dyDescent="0.25">
      <c r="A537" s="158">
        <v>45199</v>
      </c>
      <c r="B537" s="175" t="s">
        <v>26</v>
      </c>
      <c r="C537" s="133" t="s">
        <v>164</v>
      </c>
      <c r="D537" s="133" t="s">
        <v>26</v>
      </c>
      <c r="E537" s="171" t="s">
        <v>17</v>
      </c>
      <c r="F537" s="133" t="s">
        <v>1168</v>
      </c>
      <c r="G537" s="176" t="s">
        <v>1169</v>
      </c>
      <c r="H537" s="176">
        <v>200</v>
      </c>
      <c r="I537" s="176">
        <v>70</v>
      </c>
      <c r="J537" s="189">
        <v>10</v>
      </c>
      <c r="K537" s="202" t="s">
        <v>26</v>
      </c>
      <c r="L537" s="169"/>
    </row>
    <row r="538" spans="1:12" hidden="1" x14ac:dyDescent="0.25">
      <c r="A538" s="158">
        <v>45199</v>
      </c>
      <c r="B538" s="175" t="s">
        <v>26</v>
      </c>
      <c r="C538" s="132" t="s">
        <v>1170</v>
      </c>
      <c r="D538" s="133" t="s">
        <v>26</v>
      </c>
      <c r="E538" s="133" t="s">
        <v>1171</v>
      </c>
      <c r="F538" s="133" t="s">
        <v>1172</v>
      </c>
      <c r="G538" s="176" t="s">
        <v>1173</v>
      </c>
      <c r="H538" s="176">
        <v>185</v>
      </c>
      <c r="I538" s="176">
        <v>150</v>
      </c>
      <c r="J538" s="213">
        <v>35</v>
      </c>
      <c r="K538" s="177" t="s">
        <v>26</v>
      </c>
      <c r="L538" s="133"/>
    </row>
    <row r="539" spans="1:12" hidden="1" x14ac:dyDescent="0.25">
      <c r="A539" s="158">
        <v>45199</v>
      </c>
      <c r="B539" s="175" t="s">
        <v>26</v>
      </c>
      <c r="C539" s="132" t="s">
        <v>1174</v>
      </c>
      <c r="D539" s="133" t="s">
        <v>26</v>
      </c>
      <c r="E539" s="133" t="s">
        <v>17</v>
      </c>
      <c r="F539" s="133" t="s">
        <v>1175</v>
      </c>
      <c r="G539" s="176" t="s">
        <v>1176</v>
      </c>
      <c r="H539" s="176">
        <v>150</v>
      </c>
      <c r="I539" s="176">
        <v>110</v>
      </c>
      <c r="J539" s="213">
        <v>10</v>
      </c>
      <c r="K539" s="177" t="s">
        <v>26</v>
      </c>
      <c r="L539" s="177"/>
    </row>
    <row r="540" spans="1:12" hidden="1" x14ac:dyDescent="0.25">
      <c r="A540" s="158">
        <v>45199</v>
      </c>
      <c r="B540" s="175" t="s">
        <v>26</v>
      </c>
      <c r="C540" s="31" t="s">
        <v>842</v>
      </c>
      <c r="D540" s="133" t="s">
        <v>26</v>
      </c>
      <c r="E540" s="133" t="s">
        <v>17</v>
      </c>
      <c r="F540" s="51" t="s">
        <v>843</v>
      </c>
      <c r="G540" s="214" t="s">
        <v>1177</v>
      </c>
      <c r="H540" s="176">
        <v>96</v>
      </c>
      <c r="I540" s="176">
        <v>86</v>
      </c>
      <c r="J540" s="213">
        <v>10</v>
      </c>
      <c r="K540" s="177" t="s">
        <v>26</v>
      </c>
      <c r="L540" s="177"/>
    </row>
    <row r="541" spans="1:12" hidden="1" x14ac:dyDescent="0.25">
      <c r="A541" s="158">
        <v>45199</v>
      </c>
      <c r="B541" s="175" t="s">
        <v>26</v>
      </c>
      <c r="C541" s="132" t="s">
        <v>697</v>
      </c>
      <c r="D541" s="133" t="s">
        <v>26</v>
      </c>
      <c r="E541" s="133" t="s">
        <v>17</v>
      </c>
      <c r="F541" s="133" t="s">
        <v>1178</v>
      </c>
      <c r="G541" s="176" t="s">
        <v>1179</v>
      </c>
      <c r="H541" s="176">
        <v>30</v>
      </c>
      <c r="I541" s="176">
        <v>30</v>
      </c>
      <c r="J541" s="177" t="s">
        <v>26</v>
      </c>
      <c r="K541" s="177" t="s">
        <v>26</v>
      </c>
      <c r="L541" s="133"/>
    </row>
    <row r="542" spans="1:12" hidden="1" x14ac:dyDescent="0.25">
      <c r="A542" s="158">
        <v>45199</v>
      </c>
      <c r="B542" s="175" t="s">
        <v>26</v>
      </c>
      <c r="C542" s="132" t="s">
        <v>1180</v>
      </c>
      <c r="D542" s="133" t="s">
        <v>26</v>
      </c>
      <c r="E542" s="133" t="s">
        <v>1181</v>
      </c>
      <c r="F542" s="133" t="s">
        <v>1182</v>
      </c>
      <c r="G542" s="176" t="s">
        <v>1183</v>
      </c>
      <c r="H542" s="176" t="s">
        <v>26</v>
      </c>
      <c r="I542" s="176">
        <v>54</v>
      </c>
      <c r="J542" s="177">
        <v>10</v>
      </c>
      <c r="K542" s="177" t="s">
        <v>26</v>
      </c>
      <c r="L542" s="133"/>
    </row>
    <row r="543" spans="1:12" x14ac:dyDescent="0.25">
      <c r="A543" s="158">
        <v>45199</v>
      </c>
      <c r="B543" s="175" t="s">
        <v>26</v>
      </c>
      <c r="C543" s="132" t="s">
        <v>1184</v>
      </c>
      <c r="D543" s="133" t="s">
        <v>26</v>
      </c>
      <c r="E543" s="133" t="s">
        <v>17</v>
      </c>
      <c r="F543" s="133" t="s">
        <v>1185</v>
      </c>
      <c r="G543" t="s">
        <v>1186</v>
      </c>
      <c r="H543" s="176">
        <v>200</v>
      </c>
      <c r="I543" s="176">
        <v>66</v>
      </c>
      <c r="J543" s="177">
        <v>10</v>
      </c>
      <c r="K543" s="215" t="s">
        <v>26</v>
      </c>
      <c r="L543" s="22"/>
    </row>
    <row r="544" spans="1:12" hidden="1" x14ac:dyDescent="0.25">
      <c r="A544" s="158">
        <v>45199</v>
      </c>
      <c r="B544" s="175" t="s">
        <v>26</v>
      </c>
      <c r="C544" s="132" t="s">
        <v>550</v>
      </c>
      <c r="D544" s="133" t="s">
        <v>26</v>
      </c>
      <c r="E544" s="133" t="s">
        <v>17</v>
      </c>
      <c r="F544" s="133" t="s">
        <v>1187</v>
      </c>
      <c r="G544" s="176" t="s">
        <v>1188</v>
      </c>
      <c r="H544" s="176">
        <v>150</v>
      </c>
      <c r="I544" s="176">
        <v>128</v>
      </c>
      <c r="J544" s="177">
        <v>10</v>
      </c>
      <c r="K544" s="133" t="s">
        <v>26</v>
      </c>
      <c r="L544" s="133"/>
    </row>
    <row r="545" spans="1:12" hidden="1" x14ac:dyDescent="0.25">
      <c r="A545" s="158">
        <v>45199</v>
      </c>
      <c r="B545" s="175" t="s">
        <v>26</v>
      </c>
      <c r="C545" s="132" t="s">
        <v>49</v>
      </c>
      <c r="D545" s="133" t="s">
        <v>26</v>
      </c>
      <c r="E545" s="133" t="s">
        <v>1189</v>
      </c>
      <c r="F545" s="133" t="s">
        <v>1190</v>
      </c>
      <c r="G545" s="176" t="s">
        <v>1191</v>
      </c>
      <c r="H545" s="176">
        <v>410</v>
      </c>
      <c r="I545" s="176">
        <v>369</v>
      </c>
      <c r="J545" s="177">
        <v>20</v>
      </c>
      <c r="K545" s="133" t="s">
        <v>26</v>
      </c>
      <c r="L545" s="133"/>
    </row>
    <row r="546" spans="1:12" hidden="1" x14ac:dyDescent="0.25">
      <c r="A546" s="158">
        <v>45199</v>
      </c>
      <c r="B546" s="175" t="s">
        <v>26</v>
      </c>
      <c r="C546" s="132" t="s">
        <v>1139</v>
      </c>
      <c r="D546" s="133" t="s">
        <v>26</v>
      </c>
      <c r="E546" s="133" t="s">
        <v>17</v>
      </c>
      <c r="F546" s="133" t="s">
        <v>1166</v>
      </c>
      <c r="G546" s="176" t="s">
        <v>1192</v>
      </c>
      <c r="H546" s="176">
        <v>64</v>
      </c>
      <c r="I546" s="176">
        <v>54</v>
      </c>
      <c r="J546" s="177">
        <v>10</v>
      </c>
      <c r="K546" s="133" t="s">
        <v>26</v>
      </c>
      <c r="L546" s="133"/>
    </row>
    <row r="547" spans="1:12" hidden="1" x14ac:dyDescent="0.25">
      <c r="A547" s="158">
        <v>45199</v>
      </c>
      <c r="B547" s="175" t="s">
        <v>26</v>
      </c>
      <c r="C547" s="132" t="s">
        <v>1193</v>
      </c>
      <c r="D547" s="133" t="s">
        <v>26</v>
      </c>
      <c r="E547" s="133" t="s">
        <v>17</v>
      </c>
      <c r="F547" s="133" t="s">
        <v>1194</v>
      </c>
      <c r="G547" s="176" t="s">
        <v>1195</v>
      </c>
      <c r="H547" s="176">
        <v>500</v>
      </c>
      <c r="I547" s="176">
        <v>95</v>
      </c>
      <c r="J547" s="177">
        <v>10</v>
      </c>
      <c r="K547" s="133" t="s">
        <v>26</v>
      </c>
      <c r="L547" s="133"/>
    </row>
    <row r="548" spans="1:12" hidden="1" x14ac:dyDescent="0.25">
      <c r="A548" s="158">
        <v>45199</v>
      </c>
      <c r="B548" s="175" t="s">
        <v>26</v>
      </c>
      <c r="C548" s="132" t="s">
        <v>1174</v>
      </c>
      <c r="D548" s="133" t="s">
        <v>26</v>
      </c>
      <c r="E548" s="133" t="s">
        <v>17</v>
      </c>
      <c r="F548" s="133" t="s">
        <v>1196</v>
      </c>
      <c r="G548" s="176" t="s">
        <v>1197</v>
      </c>
      <c r="H548" s="176">
        <v>150</v>
      </c>
      <c r="I548" s="176">
        <v>142</v>
      </c>
      <c r="J548" s="177">
        <v>10</v>
      </c>
      <c r="K548" s="133" t="s">
        <v>26</v>
      </c>
      <c r="L548" s="133"/>
    </row>
    <row r="549" spans="1:12" hidden="1" x14ac:dyDescent="0.25">
      <c r="A549" s="158">
        <v>45200</v>
      </c>
      <c r="B549" s="175" t="s">
        <v>26</v>
      </c>
      <c r="C549" s="132" t="s">
        <v>1198</v>
      </c>
      <c r="D549" s="133" t="s">
        <v>26</v>
      </c>
      <c r="E549" s="133" t="s">
        <v>333</v>
      </c>
      <c r="F549" s="176" t="s">
        <v>1199</v>
      </c>
      <c r="G549" s="176" t="s">
        <v>1200</v>
      </c>
      <c r="H549" s="30">
        <v>115</v>
      </c>
      <c r="I549" s="133">
        <v>105</v>
      </c>
      <c r="J549" s="189">
        <v>10</v>
      </c>
      <c r="K549" s="186" t="s">
        <v>26</v>
      </c>
      <c r="L549" s="139"/>
    </row>
    <row r="550" spans="1:12" hidden="1" x14ac:dyDescent="0.25">
      <c r="A550" s="158">
        <v>45200</v>
      </c>
      <c r="B550" s="175" t="s">
        <v>26</v>
      </c>
      <c r="C550" s="132" t="s">
        <v>1201</v>
      </c>
      <c r="D550" s="133" t="s">
        <v>26</v>
      </c>
      <c r="E550" s="133" t="s">
        <v>821</v>
      </c>
      <c r="F550" s="133" t="s">
        <v>1202</v>
      </c>
      <c r="G550" s="176" t="s">
        <v>1203</v>
      </c>
      <c r="H550" s="30">
        <v>35</v>
      </c>
      <c r="I550" s="133">
        <v>22</v>
      </c>
      <c r="J550" s="189">
        <v>10</v>
      </c>
      <c r="K550" s="186" t="s">
        <v>26</v>
      </c>
      <c r="L550" s="139"/>
    </row>
    <row r="551" spans="1:12" hidden="1" x14ac:dyDescent="0.25">
      <c r="A551" s="158">
        <v>45200</v>
      </c>
      <c r="B551" s="175" t="s">
        <v>26</v>
      </c>
      <c r="C551" s="132" t="s">
        <v>1204</v>
      </c>
      <c r="D551" s="133" t="s">
        <v>26</v>
      </c>
      <c r="E551" s="133" t="s">
        <v>17</v>
      </c>
      <c r="F551" s="139" t="s">
        <v>354</v>
      </c>
      <c r="G551" s="176" t="s">
        <v>1206</v>
      </c>
      <c r="H551" s="30">
        <v>100</v>
      </c>
      <c r="I551" s="133">
        <v>100</v>
      </c>
      <c r="J551" s="189" t="s">
        <v>26</v>
      </c>
      <c r="K551" s="186" t="s">
        <v>26</v>
      </c>
      <c r="L551" s="139"/>
    </row>
    <row r="552" spans="1:12" hidden="1" x14ac:dyDescent="0.25">
      <c r="A552" s="158">
        <v>45200</v>
      </c>
      <c r="B552" s="175" t="s">
        <v>26</v>
      </c>
      <c r="C552" s="132" t="s">
        <v>1198</v>
      </c>
      <c r="D552" s="133" t="s">
        <v>26</v>
      </c>
      <c r="E552" s="133" t="s">
        <v>17</v>
      </c>
      <c r="F552" s="133" t="s">
        <v>1207</v>
      </c>
      <c r="G552" s="176" t="s">
        <v>197</v>
      </c>
      <c r="H552" s="30">
        <v>65</v>
      </c>
      <c r="I552" s="133">
        <v>44</v>
      </c>
      <c r="J552" s="189">
        <v>10</v>
      </c>
      <c r="K552" s="186" t="s">
        <v>26</v>
      </c>
      <c r="L552" s="139"/>
    </row>
    <row r="553" spans="1:12" hidden="1" x14ac:dyDescent="0.25">
      <c r="A553" s="158">
        <v>45200</v>
      </c>
      <c r="B553" s="175" t="s">
        <v>26</v>
      </c>
      <c r="C553" s="132" t="s">
        <v>1208</v>
      </c>
      <c r="D553" s="133" t="s">
        <v>26</v>
      </c>
      <c r="E553" s="133" t="s">
        <v>889</v>
      </c>
      <c r="F553" s="133" t="s">
        <v>539</v>
      </c>
      <c r="G553" s="132" t="s">
        <v>1209</v>
      </c>
      <c r="H553" s="30">
        <v>76</v>
      </c>
      <c r="I553" s="133">
        <v>66</v>
      </c>
      <c r="J553" s="189">
        <v>10</v>
      </c>
      <c r="K553" s="139" t="s">
        <v>26</v>
      </c>
      <c r="L553" s="139"/>
    </row>
    <row r="554" spans="1:12" hidden="1" x14ac:dyDescent="0.25">
      <c r="A554" s="158">
        <v>45200</v>
      </c>
      <c r="B554" s="175" t="s">
        <v>26</v>
      </c>
      <c r="C554" s="132" t="s">
        <v>1198</v>
      </c>
      <c r="D554" s="133" t="s">
        <v>26</v>
      </c>
      <c r="E554" s="133" t="s">
        <v>627</v>
      </c>
      <c r="F554" s="133" t="s">
        <v>1207</v>
      </c>
      <c r="G554" s="176" t="s">
        <v>1210</v>
      </c>
      <c r="H554" s="176">
        <v>255</v>
      </c>
      <c r="I554" s="176">
        <v>148</v>
      </c>
      <c r="J554" s="189">
        <v>10</v>
      </c>
      <c r="K554" s="139" t="s">
        <v>26</v>
      </c>
      <c r="L554" s="139"/>
    </row>
    <row r="555" spans="1:12" hidden="1" x14ac:dyDescent="0.25">
      <c r="A555" s="158">
        <v>45200</v>
      </c>
      <c r="B555" s="175" t="s">
        <v>26</v>
      </c>
      <c r="C555" s="132" t="s">
        <v>1198</v>
      </c>
      <c r="D555" s="133" t="s">
        <v>26</v>
      </c>
      <c r="E555" s="133" t="s">
        <v>17</v>
      </c>
      <c r="F555" s="133" t="s">
        <v>1207</v>
      </c>
      <c r="G555" s="176" t="s">
        <v>197</v>
      </c>
      <c r="H555" s="30">
        <v>100</v>
      </c>
      <c r="I555" s="176">
        <v>44</v>
      </c>
      <c r="J555" s="189">
        <v>10</v>
      </c>
      <c r="K555" s="139" t="s">
        <v>26</v>
      </c>
      <c r="L555" s="139"/>
    </row>
    <row r="556" spans="1:12" hidden="1" x14ac:dyDescent="0.25">
      <c r="A556" s="158">
        <v>45200</v>
      </c>
      <c r="B556" s="175" t="s">
        <v>26</v>
      </c>
      <c r="C556" s="132" t="s">
        <v>1211</v>
      </c>
      <c r="D556" s="133" t="s">
        <v>26</v>
      </c>
      <c r="E556" s="133" t="s">
        <v>333</v>
      </c>
      <c r="F556" s="133" t="s">
        <v>1212</v>
      </c>
      <c r="G556" s="176" t="s">
        <v>1213</v>
      </c>
      <c r="H556" s="30">
        <v>80</v>
      </c>
      <c r="I556" s="133">
        <v>70</v>
      </c>
      <c r="J556" s="189">
        <v>10</v>
      </c>
      <c r="K556" s="139" t="s">
        <v>26</v>
      </c>
      <c r="L556" s="139"/>
    </row>
    <row r="557" spans="1:12" hidden="1" x14ac:dyDescent="0.25">
      <c r="A557" s="158">
        <v>45200</v>
      </c>
      <c r="B557" s="175" t="s">
        <v>26</v>
      </c>
      <c r="C557" s="132" t="s">
        <v>1214</v>
      </c>
      <c r="D557" s="133" t="s">
        <v>26</v>
      </c>
      <c r="E557" s="133" t="s">
        <v>17</v>
      </c>
      <c r="F557" s="133" t="s">
        <v>1215</v>
      </c>
      <c r="G557" s="176" t="s">
        <v>1216</v>
      </c>
      <c r="H557" s="176">
        <v>48</v>
      </c>
      <c r="I557" s="192">
        <v>38</v>
      </c>
      <c r="J557" s="189">
        <v>10</v>
      </c>
      <c r="K557" s="139" t="s">
        <v>26</v>
      </c>
      <c r="L557" s="139"/>
    </row>
    <row r="558" spans="1:12" hidden="1" x14ac:dyDescent="0.25">
      <c r="A558" s="158">
        <v>45200</v>
      </c>
      <c r="B558" s="175" t="s">
        <v>26</v>
      </c>
      <c r="C558" s="132" t="s">
        <v>1217</v>
      </c>
      <c r="D558" s="133" t="s">
        <v>26</v>
      </c>
      <c r="E558" s="133" t="s">
        <v>17</v>
      </c>
      <c r="F558" s="133" t="s">
        <v>299</v>
      </c>
      <c r="G558" s="176" t="s">
        <v>1218</v>
      </c>
      <c r="H558" s="30">
        <v>200</v>
      </c>
      <c r="I558" s="176">
        <v>87</v>
      </c>
      <c r="J558" s="189">
        <v>10</v>
      </c>
      <c r="K558" s="139" t="s">
        <v>26</v>
      </c>
      <c r="L558" s="139"/>
    </row>
    <row r="559" spans="1:12" hidden="1" x14ac:dyDescent="0.25">
      <c r="A559" s="158">
        <v>45200</v>
      </c>
      <c r="B559" s="175" t="s">
        <v>26</v>
      </c>
      <c r="C559" s="132" t="s">
        <v>1219</v>
      </c>
      <c r="D559" s="171" t="s">
        <v>26</v>
      </c>
      <c r="E559" s="133" t="s">
        <v>17</v>
      </c>
      <c r="F559" s="133" t="s">
        <v>1220</v>
      </c>
      <c r="G559" s="176" t="s">
        <v>1221</v>
      </c>
      <c r="H559" s="30">
        <v>100</v>
      </c>
      <c r="I559" s="176">
        <v>69</v>
      </c>
      <c r="J559" s="189">
        <v>10</v>
      </c>
      <c r="K559" s="139" t="s">
        <v>26</v>
      </c>
      <c r="L559" s="139"/>
    </row>
    <row r="560" spans="1:12" hidden="1" x14ac:dyDescent="0.25">
      <c r="A560" s="158">
        <v>45200</v>
      </c>
      <c r="B560" s="175" t="s">
        <v>26</v>
      </c>
      <c r="C560" s="133" t="s">
        <v>1222</v>
      </c>
      <c r="D560" s="133">
        <v>5514261216</v>
      </c>
      <c r="E560" s="171" t="s">
        <v>17</v>
      </c>
      <c r="F560" s="133">
        <v>844</v>
      </c>
      <c r="G560" s="176" t="s">
        <v>1223</v>
      </c>
      <c r="H560" s="176">
        <v>200</v>
      </c>
      <c r="I560" s="176">
        <v>101</v>
      </c>
      <c r="J560" s="189">
        <v>10</v>
      </c>
      <c r="K560" s="202" t="s">
        <v>26</v>
      </c>
      <c r="L560" s="169"/>
    </row>
    <row r="561" spans="1:12" hidden="1" x14ac:dyDescent="0.25">
      <c r="A561" s="158">
        <v>45200</v>
      </c>
      <c r="B561" s="175" t="s">
        <v>26</v>
      </c>
      <c r="C561" s="132" t="s">
        <v>350</v>
      </c>
      <c r="D561" s="140">
        <v>5562236073</v>
      </c>
      <c r="E561" s="133" t="s">
        <v>26</v>
      </c>
      <c r="F561" s="271" t="s">
        <v>4125</v>
      </c>
      <c r="G561" s="133" t="s">
        <v>1225</v>
      </c>
      <c r="H561" s="176">
        <v>110</v>
      </c>
      <c r="I561" s="176">
        <v>100</v>
      </c>
      <c r="J561" s="213">
        <v>10</v>
      </c>
      <c r="K561" s="177" t="s">
        <v>26</v>
      </c>
      <c r="L561" s="133"/>
    </row>
    <row r="562" spans="1:12" hidden="1" x14ac:dyDescent="0.25">
      <c r="A562" s="158">
        <v>45200</v>
      </c>
      <c r="B562" s="175" t="s">
        <v>26</v>
      </c>
      <c r="C562" s="132" t="s">
        <v>1226</v>
      </c>
      <c r="D562" s="133" t="s">
        <v>26</v>
      </c>
      <c r="E562" s="133" t="s">
        <v>26</v>
      </c>
      <c r="F562" s="133" t="s">
        <v>1227</v>
      </c>
      <c r="G562" s="133" t="s">
        <v>1228</v>
      </c>
      <c r="H562" s="176">
        <v>41</v>
      </c>
      <c r="I562" s="176">
        <v>31</v>
      </c>
      <c r="J562" s="213">
        <v>10</v>
      </c>
      <c r="K562" s="177" t="s">
        <v>26</v>
      </c>
      <c r="L562" s="177"/>
    </row>
    <row r="563" spans="1:12" hidden="1" x14ac:dyDescent="0.25">
      <c r="A563" s="158">
        <v>45200</v>
      </c>
      <c r="B563" s="175" t="s">
        <v>26</v>
      </c>
      <c r="C563" s="31" t="s">
        <v>295</v>
      </c>
      <c r="D563" s="133" t="s">
        <v>26</v>
      </c>
      <c r="E563" s="133" t="s">
        <v>626</v>
      </c>
      <c r="F563" s="51" t="s">
        <v>1229</v>
      </c>
      <c r="G563" s="214" t="s">
        <v>1230</v>
      </c>
      <c r="H563" s="176">
        <v>200</v>
      </c>
      <c r="I563" s="176">
        <v>135</v>
      </c>
      <c r="J563" s="213">
        <v>20</v>
      </c>
      <c r="K563" s="177" t="s">
        <v>26</v>
      </c>
      <c r="L563" s="177"/>
    </row>
    <row r="564" spans="1:12" hidden="1" x14ac:dyDescent="0.25">
      <c r="A564" s="159">
        <v>45200</v>
      </c>
      <c r="B564" s="175" t="s">
        <v>26</v>
      </c>
      <c r="C564" s="132" t="s">
        <v>1231</v>
      </c>
      <c r="D564" s="133" t="s">
        <v>26</v>
      </c>
      <c r="E564" s="133" t="s">
        <v>17</v>
      </c>
      <c r="F564" s="133" t="s">
        <v>901</v>
      </c>
      <c r="G564" s="176" t="s">
        <v>1232</v>
      </c>
      <c r="H564" s="176">
        <v>200</v>
      </c>
      <c r="I564" s="176">
        <v>95</v>
      </c>
      <c r="J564" s="177">
        <v>10</v>
      </c>
      <c r="K564" s="177" t="s">
        <v>26</v>
      </c>
      <c r="L564" s="133"/>
    </row>
    <row r="565" spans="1:12" hidden="1" x14ac:dyDescent="0.25">
      <c r="A565" s="158">
        <v>45200</v>
      </c>
      <c r="B565" s="175" t="s">
        <v>26</v>
      </c>
      <c r="C565" s="132" t="s">
        <v>1233</v>
      </c>
      <c r="D565" s="133" t="s">
        <v>26</v>
      </c>
      <c r="E565" s="133" t="s">
        <v>17</v>
      </c>
      <c r="F565" s="133" t="s">
        <v>302</v>
      </c>
      <c r="G565" s="176" t="s">
        <v>1234</v>
      </c>
      <c r="H565" s="176">
        <v>105</v>
      </c>
      <c r="I565" s="176">
        <v>95</v>
      </c>
      <c r="J565" s="177">
        <v>10</v>
      </c>
      <c r="K565" s="177" t="s">
        <v>26</v>
      </c>
      <c r="L565" s="133"/>
    </row>
    <row r="566" spans="1:12" hidden="1" x14ac:dyDescent="0.25">
      <c r="A566" s="158">
        <v>45200</v>
      </c>
      <c r="B566" s="175" t="s">
        <v>26</v>
      </c>
      <c r="C566" s="132" t="s">
        <v>663</v>
      </c>
      <c r="D566" s="133" t="s">
        <v>26</v>
      </c>
      <c r="E566" s="133" t="s">
        <v>26</v>
      </c>
      <c r="F566" s="133" t="s">
        <v>1098</v>
      </c>
      <c r="G566" s="176" t="s">
        <v>1235</v>
      </c>
      <c r="H566" s="176">
        <v>500</v>
      </c>
      <c r="I566" s="176">
        <v>130</v>
      </c>
      <c r="J566" s="177">
        <v>10</v>
      </c>
      <c r="K566" s="215" t="s">
        <v>26</v>
      </c>
      <c r="L566" s="22"/>
    </row>
    <row r="567" spans="1:12" hidden="1" x14ac:dyDescent="0.25">
      <c r="A567" s="158">
        <v>45201</v>
      </c>
      <c r="B567" s="175" t="s">
        <v>26</v>
      </c>
      <c r="C567" s="132" t="s">
        <v>1236</v>
      </c>
      <c r="D567" s="133">
        <v>5541403377</v>
      </c>
      <c r="E567" s="133" t="s">
        <v>219</v>
      </c>
      <c r="F567" s="176" t="s">
        <v>1237</v>
      </c>
      <c r="G567" s="176" t="s">
        <v>1238</v>
      </c>
      <c r="H567" s="30">
        <v>200</v>
      </c>
      <c r="I567" s="133">
        <v>141</v>
      </c>
      <c r="J567" s="189">
        <v>10</v>
      </c>
      <c r="K567" s="186">
        <v>200</v>
      </c>
      <c r="L567" s="139"/>
    </row>
    <row r="568" spans="1:12" hidden="1" x14ac:dyDescent="0.25">
      <c r="A568" s="158">
        <v>45201</v>
      </c>
      <c r="B568" s="175" t="s">
        <v>26</v>
      </c>
      <c r="C568" s="132" t="s">
        <v>720</v>
      </c>
      <c r="D568" s="133">
        <v>5578861024</v>
      </c>
      <c r="E568" s="133" t="s">
        <v>26</v>
      </c>
      <c r="F568" s="133" t="s">
        <v>1239</v>
      </c>
      <c r="G568" s="176" t="s">
        <v>1240</v>
      </c>
      <c r="H568" s="30">
        <v>150</v>
      </c>
      <c r="I568" s="133">
        <v>150</v>
      </c>
      <c r="J568" s="189">
        <v>10</v>
      </c>
      <c r="K568" s="186" t="s">
        <v>26</v>
      </c>
      <c r="L568" s="139"/>
    </row>
    <row r="569" spans="1:12" hidden="1" x14ac:dyDescent="0.25">
      <c r="A569" s="158">
        <v>45201</v>
      </c>
      <c r="B569" s="175" t="s">
        <v>26</v>
      </c>
      <c r="C569" s="132" t="s">
        <v>49</v>
      </c>
      <c r="D569" s="133" t="s">
        <v>26</v>
      </c>
      <c r="E569" s="133" t="s">
        <v>219</v>
      </c>
      <c r="F569" s="133" t="s">
        <v>1241</v>
      </c>
      <c r="G569" s="176" t="s">
        <v>1242</v>
      </c>
      <c r="H569" s="30">
        <v>140</v>
      </c>
      <c r="I569" s="133">
        <v>114</v>
      </c>
      <c r="J569" s="189">
        <v>10</v>
      </c>
      <c r="K569" s="186">
        <v>200</v>
      </c>
      <c r="L569" s="139"/>
    </row>
    <row r="570" spans="1:12" hidden="1" x14ac:dyDescent="0.25">
      <c r="A570" s="158">
        <v>45201</v>
      </c>
      <c r="B570" s="175" t="s">
        <v>26</v>
      </c>
      <c r="C570" s="132" t="s">
        <v>1243</v>
      </c>
      <c r="D570" s="133" t="s">
        <v>26</v>
      </c>
      <c r="E570" s="133" t="s">
        <v>85</v>
      </c>
      <c r="F570" s="133" t="s">
        <v>1244</v>
      </c>
      <c r="G570" s="133" t="s">
        <v>1245</v>
      </c>
      <c r="H570" s="30">
        <v>140</v>
      </c>
      <c r="I570" s="133">
        <v>61</v>
      </c>
      <c r="J570" s="189">
        <v>10</v>
      </c>
      <c r="K570" s="186">
        <v>200</v>
      </c>
      <c r="L570" s="139"/>
    </row>
    <row r="571" spans="1:12" hidden="1" x14ac:dyDescent="0.25">
      <c r="A571" s="158">
        <v>45201</v>
      </c>
      <c r="B571" s="175" t="s">
        <v>26</v>
      </c>
      <c r="C571" s="132" t="s">
        <v>589</v>
      </c>
      <c r="D571" s="133">
        <v>5628127385</v>
      </c>
      <c r="E571" s="133" t="s">
        <v>225</v>
      </c>
      <c r="F571" s="133" t="s">
        <v>1246</v>
      </c>
      <c r="G571" s="133" t="s">
        <v>1247</v>
      </c>
      <c r="H571" s="30">
        <v>112</v>
      </c>
      <c r="I571" s="133">
        <v>102</v>
      </c>
      <c r="J571" s="189">
        <v>10</v>
      </c>
      <c r="K571" s="139">
        <v>500</v>
      </c>
      <c r="L571" s="139"/>
    </row>
    <row r="572" spans="1:12" hidden="1" x14ac:dyDescent="0.25">
      <c r="A572" s="158">
        <v>45201</v>
      </c>
      <c r="B572" s="175" t="s">
        <v>26</v>
      </c>
      <c r="C572" s="132" t="s">
        <v>550</v>
      </c>
      <c r="D572" s="133">
        <v>5537803548</v>
      </c>
      <c r="E572" s="133" t="s">
        <v>1083</v>
      </c>
      <c r="F572" s="133" t="s">
        <v>518</v>
      </c>
      <c r="G572" s="176" t="s">
        <v>1248</v>
      </c>
      <c r="H572" s="176">
        <v>320</v>
      </c>
      <c r="I572" s="176">
        <v>290</v>
      </c>
      <c r="J572" s="189">
        <v>10</v>
      </c>
      <c r="K572" s="139">
        <v>290</v>
      </c>
      <c r="L572" s="139"/>
    </row>
    <row r="573" spans="1:12" hidden="1" x14ac:dyDescent="0.25">
      <c r="A573" s="158">
        <v>45201</v>
      </c>
      <c r="B573" s="175" t="s">
        <v>26</v>
      </c>
      <c r="C573" s="132" t="s">
        <v>1249</v>
      </c>
      <c r="D573" s="133">
        <v>5611728082</v>
      </c>
      <c r="E573" s="133" t="s">
        <v>33</v>
      </c>
      <c r="F573" s="133" t="s">
        <v>1250</v>
      </c>
      <c r="G573" s="176" t="s">
        <v>1251</v>
      </c>
      <c r="H573" s="30">
        <v>110</v>
      </c>
      <c r="I573" s="176">
        <v>100</v>
      </c>
      <c r="J573" s="189">
        <v>10</v>
      </c>
      <c r="K573" s="139">
        <v>100</v>
      </c>
      <c r="L573" s="139"/>
    </row>
    <row r="574" spans="1:12" hidden="1" x14ac:dyDescent="0.25">
      <c r="A574" s="158">
        <v>45201</v>
      </c>
      <c r="B574" s="175" t="s">
        <v>26</v>
      </c>
      <c r="C574" s="132" t="s">
        <v>61</v>
      </c>
      <c r="D574" s="133">
        <v>5586180942</v>
      </c>
      <c r="E574" s="133" t="s">
        <v>435</v>
      </c>
      <c r="F574" s="133" t="s">
        <v>1252</v>
      </c>
      <c r="G574" s="176" t="s">
        <v>1253</v>
      </c>
      <c r="H574" s="30">
        <v>200</v>
      </c>
      <c r="I574" s="133">
        <v>177</v>
      </c>
      <c r="J574" s="189">
        <v>10</v>
      </c>
      <c r="K574" s="7">
        <v>100</v>
      </c>
      <c r="L574" s="139"/>
    </row>
    <row r="575" spans="1:12" hidden="1" x14ac:dyDescent="0.25">
      <c r="A575" s="158">
        <v>45201</v>
      </c>
      <c r="B575" s="175" t="s">
        <v>26</v>
      </c>
      <c r="C575" s="132" t="s">
        <v>350</v>
      </c>
      <c r="D575" s="140">
        <v>5562236073</v>
      </c>
      <c r="E575" s="133" t="s">
        <v>1254</v>
      </c>
      <c r="F575" s="271" t="s">
        <v>4125</v>
      </c>
      <c r="G575" s="176" t="s">
        <v>1255</v>
      </c>
      <c r="H575" s="176">
        <v>148</v>
      </c>
      <c r="I575" s="192">
        <v>94</v>
      </c>
      <c r="J575" s="189">
        <v>10</v>
      </c>
      <c r="K575" s="139">
        <v>100</v>
      </c>
      <c r="L575" s="139"/>
    </row>
    <row r="576" spans="1:12" hidden="1" x14ac:dyDescent="0.25">
      <c r="A576" s="158">
        <v>45201</v>
      </c>
      <c r="B576" s="175" t="s">
        <v>26</v>
      </c>
      <c r="C576" s="132" t="s">
        <v>1256</v>
      </c>
      <c r="D576" s="133">
        <v>5532536647</v>
      </c>
      <c r="E576" s="133" t="s">
        <v>1257</v>
      </c>
      <c r="F576" s="133" t="s">
        <v>753</v>
      </c>
      <c r="G576" s="176" t="s">
        <v>1258</v>
      </c>
      <c r="H576" s="30" t="s">
        <v>26</v>
      </c>
      <c r="I576" s="176">
        <v>70</v>
      </c>
      <c r="J576" s="189">
        <v>10</v>
      </c>
      <c r="K576" s="139" t="s">
        <v>26</v>
      </c>
      <c r="L576" s="139"/>
    </row>
    <row r="577" spans="1:12" hidden="1" x14ac:dyDescent="0.25">
      <c r="A577" s="158">
        <v>45201</v>
      </c>
      <c r="B577" s="175" t="s">
        <v>26</v>
      </c>
      <c r="C577" s="132" t="s">
        <v>1259</v>
      </c>
      <c r="D577" s="171" t="s">
        <v>26</v>
      </c>
      <c r="E577" s="133" t="s">
        <v>17</v>
      </c>
      <c r="F577" s="133" t="s">
        <v>703</v>
      </c>
      <c r="G577" s="176" t="s">
        <v>1260</v>
      </c>
      <c r="H577" s="30">
        <v>150</v>
      </c>
      <c r="I577" s="176">
        <v>140</v>
      </c>
      <c r="J577" s="189">
        <v>10</v>
      </c>
      <c r="K577" s="139" t="s">
        <v>26</v>
      </c>
      <c r="L577" s="139"/>
    </row>
    <row r="578" spans="1:12" hidden="1" x14ac:dyDescent="0.25">
      <c r="A578" s="158">
        <v>45201</v>
      </c>
      <c r="B578" s="175" t="s">
        <v>26</v>
      </c>
      <c r="C578" s="133" t="s">
        <v>1243</v>
      </c>
      <c r="D578" s="133" t="s">
        <v>26</v>
      </c>
      <c r="E578" s="171" t="s">
        <v>17</v>
      </c>
      <c r="F578" s="133" t="s">
        <v>1261</v>
      </c>
      <c r="G578" s="176" t="s">
        <v>1262</v>
      </c>
      <c r="H578" s="176">
        <v>48</v>
      </c>
      <c r="I578" s="176">
        <v>38</v>
      </c>
      <c r="J578" s="189">
        <v>10</v>
      </c>
      <c r="K578" s="202" t="s">
        <v>26</v>
      </c>
      <c r="L578" s="169"/>
    </row>
    <row r="579" spans="1:12" hidden="1" x14ac:dyDescent="0.25">
      <c r="A579" s="158">
        <v>45202</v>
      </c>
      <c r="B579" s="175" t="s">
        <v>26</v>
      </c>
      <c r="C579" s="132" t="s">
        <v>26</v>
      </c>
      <c r="D579" s="133" t="s">
        <v>26</v>
      </c>
      <c r="E579" s="133" t="s">
        <v>26</v>
      </c>
      <c r="F579" s="176" t="s">
        <v>26</v>
      </c>
      <c r="G579" s="176" t="s">
        <v>26</v>
      </c>
      <c r="H579" s="30" t="s">
        <v>26</v>
      </c>
      <c r="I579" s="133" t="s">
        <v>26</v>
      </c>
      <c r="J579" s="189">
        <v>10</v>
      </c>
      <c r="K579" s="186" t="s">
        <v>26</v>
      </c>
      <c r="L579" s="139"/>
    </row>
    <row r="580" spans="1:12" hidden="1" x14ac:dyDescent="0.25">
      <c r="A580" s="158">
        <v>45202</v>
      </c>
      <c r="B580" s="175" t="s">
        <v>26</v>
      </c>
      <c r="C580" s="132" t="s">
        <v>4121</v>
      </c>
      <c r="D580" s="135">
        <v>5610020620</v>
      </c>
      <c r="E580" s="133" t="s">
        <v>1263</v>
      </c>
      <c r="F580" s="139" t="s">
        <v>4119</v>
      </c>
      <c r="G580" s="176" t="s">
        <v>1264</v>
      </c>
      <c r="H580" s="30" t="s">
        <v>26</v>
      </c>
      <c r="I580" s="133" t="s">
        <v>26</v>
      </c>
      <c r="J580" s="189">
        <v>10</v>
      </c>
      <c r="K580" s="186" t="s">
        <v>26</v>
      </c>
      <c r="L580" s="139"/>
    </row>
    <row r="581" spans="1:12" hidden="1" x14ac:dyDescent="0.25">
      <c r="A581" s="158">
        <v>45202</v>
      </c>
      <c r="B581" s="175" t="s">
        <v>26</v>
      </c>
      <c r="C581" s="132" t="s">
        <v>78</v>
      </c>
      <c r="D581" s="133">
        <v>5510466400</v>
      </c>
      <c r="E581" s="133" t="s">
        <v>1266</v>
      </c>
      <c r="F581" s="133" t="s">
        <v>4127</v>
      </c>
      <c r="G581" s="176" t="s">
        <v>1267</v>
      </c>
      <c r="H581" s="30">
        <v>300</v>
      </c>
      <c r="I581" s="133">
        <v>130</v>
      </c>
      <c r="J581" s="189">
        <v>10</v>
      </c>
      <c r="K581" s="186" t="s">
        <v>26</v>
      </c>
      <c r="L581" s="139"/>
    </row>
    <row r="582" spans="1:12" hidden="1" x14ac:dyDescent="0.25">
      <c r="A582" s="158">
        <v>45202</v>
      </c>
      <c r="B582" s="175" t="s">
        <v>26</v>
      </c>
      <c r="C582" s="132" t="s">
        <v>1162</v>
      </c>
      <c r="D582" s="133">
        <v>5549473476</v>
      </c>
      <c r="E582" s="133" t="s">
        <v>1268</v>
      </c>
      <c r="F582" s="133" t="s">
        <v>1269</v>
      </c>
      <c r="G582" s="176" t="s">
        <v>1270</v>
      </c>
      <c r="H582" s="30">
        <v>140</v>
      </c>
      <c r="I582" s="133">
        <v>52</v>
      </c>
      <c r="J582" s="189">
        <v>10</v>
      </c>
      <c r="K582" s="186">
        <v>400</v>
      </c>
      <c r="L582" s="139"/>
    </row>
    <row r="583" spans="1:12" hidden="1" x14ac:dyDescent="0.25">
      <c r="A583" s="158">
        <v>45202</v>
      </c>
      <c r="B583" s="175" t="s">
        <v>26</v>
      </c>
      <c r="C583" s="132" t="s">
        <v>728</v>
      </c>
      <c r="D583" s="133">
        <v>5639611669</v>
      </c>
      <c r="E583" s="133" t="s">
        <v>313</v>
      </c>
      <c r="F583" s="133" t="s">
        <v>1271</v>
      </c>
      <c r="G583" s="133" t="s">
        <v>1272</v>
      </c>
      <c r="H583" s="30">
        <v>132</v>
      </c>
      <c r="I583" s="133">
        <v>122</v>
      </c>
      <c r="J583" s="189">
        <v>10</v>
      </c>
      <c r="K583" s="139">
        <v>400</v>
      </c>
      <c r="L583" s="139"/>
    </row>
    <row r="584" spans="1:12" hidden="1" x14ac:dyDescent="0.25">
      <c r="A584" s="158">
        <v>45202</v>
      </c>
      <c r="B584" s="175" t="s">
        <v>26</v>
      </c>
      <c r="C584" s="132" t="s">
        <v>891</v>
      </c>
      <c r="D584" s="133">
        <v>5611752017</v>
      </c>
      <c r="E584" s="133" t="s">
        <v>635</v>
      </c>
      <c r="F584" s="133" t="s">
        <v>1273</v>
      </c>
      <c r="G584" s="176" t="s">
        <v>1274</v>
      </c>
      <c r="H584" s="176">
        <v>162</v>
      </c>
      <c r="I584" s="176">
        <v>152</v>
      </c>
      <c r="J584" s="189">
        <v>10</v>
      </c>
      <c r="K584" s="139" t="s">
        <v>26</v>
      </c>
      <c r="L584" s="139"/>
    </row>
    <row r="585" spans="1:12" hidden="1" x14ac:dyDescent="0.25">
      <c r="A585" s="158">
        <v>45202</v>
      </c>
      <c r="B585" s="175" t="s">
        <v>26</v>
      </c>
      <c r="C585" s="134" t="s">
        <v>39</v>
      </c>
      <c r="D585" s="133">
        <v>5530508709</v>
      </c>
      <c r="E585" s="133" t="s">
        <v>313</v>
      </c>
      <c r="F585" s="136" t="s">
        <v>4116</v>
      </c>
      <c r="G585" s="176" t="s">
        <v>1276</v>
      </c>
      <c r="H585" s="30">
        <v>104</v>
      </c>
      <c r="I585" s="176">
        <v>94</v>
      </c>
      <c r="J585" s="189">
        <v>10</v>
      </c>
      <c r="K585" s="139" t="s">
        <v>26</v>
      </c>
      <c r="L585" s="139"/>
    </row>
    <row r="586" spans="1:12" hidden="1" x14ac:dyDescent="0.25">
      <c r="A586" s="158">
        <v>45202</v>
      </c>
      <c r="B586" s="175" t="s">
        <v>26</v>
      </c>
      <c r="C586" s="132" t="s">
        <v>350</v>
      </c>
      <c r="D586" s="140">
        <v>5562236073</v>
      </c>
      <c r="E586" s="133" t="s">
        <v>1277</v>
      </c>
      <c r="F586" s="271" t="s">
        <v>4125</v>
      </c>
      <c r="G586" s="176" t="s">
        <v>1279</v>
      </c>
      <c r="H586" s="30">
        <v>200</v>
      </c>
      <c r="I586" s="133">
        <v>190</v>
      </c>
      <c r="J586" s="189">
        <v>10</v>
      </c>
      <c r="K586" s="139" t="s">
        <v>26</v>
      </c>
      <c r="L586" s="139"/>
    </row>
    <row r="587" spans="1:12" hidden="1" x14ac:dyDescent="0.25">
      <c r="A587" s="158">
        <v>45202</v>
      </c>
      <c r="B587" s="175" t="s">
        <v>26</v>
      </c>
      <c r="C587" s="132" t="s">
        <v>1280</v>
      </c>
      <c r="D587" s="133">
        <v>5585652455</v>
      </c>
      <c r="E587" s="133" t="s">
        <v>33</v>
      </c>
      <c r="F587" s="133" t="s">
        <v>1281</v>
      </c>
      <c r="G587" s="176" t="s">
        <v>1282</v>
      </c>
      <c r="H587" s="176">
        <v>150</v>
      </c>
      <c r="I587" s="192">
        <v>107</v>
      </c>
      <c r="J587" s="189">
        <v>10</v>
      </c>
      <c r="K587" s="139" t="s">
        <v>26</v>
      </c>
      <c r="L587" s="139"/>
    </row>
    <row r="588" spans="1:12" hidden="1" x14ac:dyDescent="0.25">
      <c r="A588" s="158">
        <v>45202</v>
      </c>
      <c r="B588" s="175" t="s">
        <v>26</v>
      </c>
      <c r="C588" s="138" t="s">
        <v>4112</v>
      </c>
      <c r="D588" s="133">
        <v>5559971116</v>
      </c>
      <c r="E588" s="133" t="s">
        <v>1283</v>
      </c>
      <c r="F588" s="133" t="s">
        <v>302</v>
      </c>
      <c r="G588" s="176" t="s">
        <v>1284</v>
      </c>
      <c r="H588" s="30">
        <v>80</v>
      </c>
      <c r="I588" s="176">
        <v>65</v>
      </c>
      <c r="J588" s="189">
        <v>10</v>
      </c>
      <c r="K588" s="139" t="s">
        <v>26</v>
      </c>
      <c r="L588" s="139"/>
    </row>
    <row r="589" spans="1:12" hidden="1" x14ac:dyDescent="0.25">
      <c r="A589" s="158">
        <v>45202</v>
      </c>
      <c r="B589" s="175" t="s">
        <v>26</v>
      </c>
      <c r="C589" s="132" t="s">
        <v>240</v>
      </c>
      <c r="D589" s="171">
        <v>5554180418</v>
      </c>
      <c r="E589" s="133" t="s">
        <v>1285</v>
      </c>
      <c r="F589" s="133" t="s">
        <v>1286</v>
      </c>
      <c r="G589" s="176" t="s">
        <v>1287</v>
      </c>
      <c r="H589" s="30">
        <v>220</v>
      </c>
      <c r="I589" s="176">
        <v>140</v>
      </c>
      <c r="J589" s="189">
        <v>10</v>
      </c>
      <c r="K589" s="139" t="s">
        <v>26</v>
      </c>
      <c r="L589" s="139"/>
    </row>
    <row r="590" spans="1:12" hidden="1" x14ac:dyDescent="0.25">
      <c r="A590" s="158">
        <v>45202</v>
      </c>
      <c r="B590" s="175" t="s">
        <v>26</v>
      </c>
      <c r="C590" s="133" t="s">
        <v>1288</v>
      </c>
      <c r="D590" s="133">
        <v>5527301716</v>
      </c>
      <c r="E590" s="171" t="s">
        <v>1289</v>
      </c>
      <c r="F590" s="133" t="s">
        <v>703</v>
      </c>
      <c r="G590" s="176" t="s">
        <v>1290</v>
      </c>
      <c r="H590" s="176">
        <v>80</v>
      </c>
      <c r="I590" s="176">
        <v>70</v>
      </c>
      <c r="J590" s="189">
        <v>10</v>
      </c>
      <c r="K590" s="202" t="s">
        <v>26</v>
      </c>
      <c r="L590" s="169"/>
    </row>
    <row r="591" spans="1:12" hidden="1" x14ac:dyDescent="0.25">
      <c r="A591" s="158">
        <v>45203</v>
      </c>
      <c r="B591" s="175" t="s">
        <v>26</v>
      </c>
      <c r="C591" s="132" t="s">
        <v>26</v>
      </c>
      <c r="D591" s="133" t="s">
        <v>26</v>
      </c>
      <c r="E591" s="133" t="s">
        <v>1291</v>
      </c>
      <c r="F591" s="176" t="s">
        <v>1292</v>
      </c>
      <c r="G591" s="176" t="s">
        <v>1293</v>
      </c>
      <c r="H591" s="30" t="s">
        <v>26</v>
      </c>
      <c r="I591" s="133" t="s">
        <v>26</v>
      </c>
      <c r="J591" s="189">
        <v>10</v>
      </c>
      <c r="K591" s="186">
        <v>200</v>
      </c>
      <c r="L591" s="139"/>
    </row>
    <row r="592" spans="1:12" hidden="1" x14ac:dyDescent="0.25">
      <c r="A592" s="158">
        <v>45203</v>
      </c>
      <c r="B592" s="175" t="s">
        <v>26</v>
      </c>
      <c r="C592" s="132" t="s">
        <v>589</v>
      </c>
      <c r="D592" s="133">
        <v>5614683694</v>
      </c>
      <c r="E592" s="133" t="s">
        <v>64</v>
      </c>
      <c r="F592" s="133" t="s">
        <v>26</v>
      </c>
      <c r="G592" s="176" t="s">
        <v>1294</v>
      </c>
      <c r="H592" s="30">
        <v>200</v>
      </c>
      <c r="I592" s="133" t="s">
        <v>26</v>
      </c>
      <c r="J592" s="189">
        <v>10</v>
      </c>
      <c r="K592" s="186">
        <v>200</v>
      </c>
      <c r="L592" s="139"/>
    </row>
    <row r="593" spans="1:12" hidden="1" x14ac:dyDescent="0.25">
      <c r="A593" s="158">
        <v>45203</v>
      </c>
      <c r="B593" s="175" t="s">
        <v>26</v>
      </c>
      <c r="C593" s="132" t="s">
        <v>1295</v>
      </c>
      <c r="D593" s="133">
        <v>5615417890</v>
      </c>
      <c r="E593" s="133" t="s">
        <v>17</v>
      </c>
      <c r="F593" s="133" t="s">
        <v>1246</v>
      </c>
      <c r="G593" s="176" t="s">
        <v>1296</v>
      </c>
      <c r="H593" s="30">
        <v>100</v>
      </c>
      <c r="I593" s="133">
        <v>31</v>
      </c>
      <c r="J593" s="189">
        <v>10</v>
      </c>
      <c r="K593" s="186">
        <v>200</v>
      </c>
      <c r="L593" s="139"/>
    </row>
    <row r="594" spans="1:12" hidden="1" x14ac:dyDescent="0.25">
      <c r="A594" s="158">
        <v>45203</v>
      </c>
      <c r="B594" s="175" t="s">
        <v>26</v>
      </c>
      <c r="C594" s="132" t="s">
        <v>1297</v>
      </c>
      <c r="D594" s="133" t="s">
        <v>26</v>
      </c>
      <c r="E594" s="133" t="s">
        <v>26</v>
      </c>
      <c r="F594" s="133" t="s">
        <v>1298</v>
      </c>
      <c r="G594" s="176" t="s">
        <v>1299</v>
      </c>
      <c r="H594" s="30">
        <v>62</v>
      </c>
      <c r="I594" s="133">
        <v>20</v>
      </c>
      <c r="J594" s="189">
        <v>10</v>
      </c>
      <c r="K594" s="186">
        <v>50</v>
      </c>
      <c r="L594" s="139"/>
    </row>
    <row r="595" spans="1:12" hidden="1" x14ac:dyDescent="0.25">
      <c r="A595" s="158">
        <v>45203</v>
      </c>
      <c r="B595" s="175" t="s">
        <v>26</v>
      </c>
      <c r="C595" s="132" t="s">
        <v>847</v>
      </c>
      <c r="D595" s="133">
        <v>5516609716</v>
      </c>
      <c r="E595" s="133" t="s">
        <v>33</v>
      </c>
      <c r="F595" s="133" t="s">
        <v>849</v>
      </c>
      <c r="G595" s="133" t="s">
        <v>1300</v>
      </c>
      <c r="H595" s="30">
        <v>115</v>
      </c>
      <c r="I595" s="133">
        <v>46</v>
      </c>
      <c r="J595" s="189">
        <v>10</v>
      </c>
      <c r="K595" s="139">
        <v>100</v>
      </c>
      <c r="L595" s="139"/>
    </row>
    <row r="596" spans="1:12" hidden="1" x14ac:dyDescent="0.25">
      <c r="A596" s="158">
        <v>45203</v>
      </c>
      <c r="B596" s="175" t="s">
        <v>26</v>
      </c>
      <c r="C596" s="132" t="s">
        <v>441</v>
      </c>
      <c r="D596" s="133" t="s">
        <v>26</v>
      </c>
      <c r="E596" s="133" t="s">
        <v>26</v>
      </c>
      <c r="F596" s="133" t="s">
        <v>26</v>
      </c>
      <c r="G596" s="176" t="s">
        <v>1301</v>
      </c>
      <c r="H596" s="176">
        <v>200</v>
      </c>
      <c r="I596" s="176">
        <v>35</v>
      </c>
      <c r="J596" s="189">
        <v>10</v>
      </c>
      <c r="K596" s="139">
        <v>200</v>
      </c>
      <c r="L596" s="139"/>
    </row>
    <row r="597" spans="1:12" hidden="1" x14ac:dyDescent="0.25">
      <c r="A597" s="158">
        <v>45203</v>
      </c>
      <c r="B597" s="175" t="s">
        <v>26</v>
      </c>
      <c r="C597" s="132" t="s">
        <v>970</v>
      </c>
      <c r="D597" s="133" t="s">
        <v>26</v>
      </c>
      <c r="E597" s="133" t="s">
        <v>26</v>
      </c>
      <c r="F597" s="133" t="s">
        <v>1302</v>
      </c>
      <c r="G597" s="176" t="s">
        <v>1303</v>
      </c>
      <c r="H597" s="30">
        <v>100</v>
      </c>
      <c r="I597" s="176">
        <v>38</v>
      </c>
      <c r="J597" s="189">
        <v>10</v>
      </c>
      <c r="K597" s="139">
        <v>100</v>
      </c>
      <c r="L597" s="139"/>
    </row>
    <row r="598" spans="1:12" hidden="1" x14ac:dyDescent="0.25">
      <c r="A598" s="158">
        <v>45203</v>
      </c>
      <c r="B598" s="175" t="s">
        <v>26</v>
      </c>
      <c r="C598" s="132" t="s">
        <v>1304</v>
      </c>
      <c r="D598" s="133" t="s">
        <v>26</v>
      </c>
      <c r="E598" s="133" t="s">
        <v>26</v>
      </c>
      <c r="F598" s="133" t="s">
        <v>1043</v>
      </c>
      <c r="G598" s="176" t="s">
        <v>1305</v>
      </c>
      <c r="H598" s="30">
        <v>50</v>
      </c>
      <c r="I598" s="133">
        <v>40</v>
      </c>
      <c r="J598" s="189">
        <v>10</v>
      </c>
      <c r="K598" s="139" t="s">
        <v>26</v>
      </c>
      <c r="L598" s="139"/>
    </row>
    <row r="599" spans="1:12" hidden="1" x14ac:dyDescent="0.25">
      <c r="A599" s="158">
        <v>45203</v>
      </c>
      <c r="B599" s="175" t="s">
        <v>26</v>
      </c>
      <c r="C599" s="132" t="s">
        <v>441</v>
      </c>
      <c r="D599" s="133" t="s">
        <v>26</v>
      </c>
      <c r="E599" s="133" t="s">
        <v>17</v>
      </c>
      <c r="F599" s="133" t="s">
        <v>923</v>
      </c>
      <c r="G599" s="176" t="s">
        <v>1306</v>
      </c>
      <c r="H599" s="176">
        <v>220</v>
      </c>
      <c r="I599" s="192">
        <v>114</v>
      </c>
      <c r="J599" s="189">
        <v>10</v>
      </c>
      <c r="K599" s="139" t="s">
        <v>26</v>
      </c>
      <c r="L599" s="139"/>
    </row>
    <row r="600" spans="1:12" hidden="1" x14ac:dyDescent="0.25">
      <c r="A600" s="158">
        <v>45203</v>
      </c>
      <c r="B600" s="175" t="s">
        <v>26</v>
      </c>
      <c r="C600" s="132" t="s">
        <v>45</v>
      </c>
      <c r="D600" s="133" t="s">
        <v>26</v>
      </c>
      <c r="E600" s="133" t="s">
        <v>17</v>
      </c>
      <c r="F600" s="133" t="s">
        <v>299</v>
      </c>
      <c r="G600" s="176" t="s">
        <v>1307</v>
      </c>
      <c r="H600" s="30">
        <v>170</v>
      </c>
      <c r="I600" s="176">
        <v>59</v>
      </c>
      <c r="J600" s="189">
        <v>10</v>
      </c>
      <c r="K600" s="139" t="s">
        <v>26</v>
      </c>
      <c r="L600" s="139"/>
    </row>
    <row r="601" spans="1:12" hidden="1" x14ac:dyDescent="0.25">
      <c r="A601" s="158">
        <v>45203</v>
      </c>
      <c r="B601" s="175" t="s">
        <v>26</v>
      </c>
      <c r="C601" s="132" t="s">
        <v>1308</v>
      </c>
      <c r="D601" s="171" t="s">
        <v>26</v>
      </c>
      <c r="E601" s="133" t="s">
        <v>17</v>
      </c>
      <c r="F601" s="133" t="s">
        <v>1309</v>
      </c>
      <c r="G601" s="176" t="s">
        <v>1310</v>
      </c>
      <c r="H601" s="30">
        <v>138</v>
      </c>
      <c r="I601" s="176">
        <v>72</v>
      </c>
      <c r="J601" s="189">
        <v>10</v>
      </c>
      <c r="K601" s="139" t="s">
        <v>26</v>
      </c>
      <c r="L601" s="139"/>
    </row>
    <row r="602" spans="1:12" hidden="1" x14ac:dyDescent="0.25">
      <c r="A602" s="158">
        <v>45203</v>
      </c>
      <c r="B602" s="175" t="s">
        <v>26</v>
      </c>
      <c r="C602" s="134" t="s">
        <v>4113</v>
      </c>
      <c r="D602" s="133" t="s">
        <v>26</v>
      </c>
      <c r="E602" s="171" t="s">
        <v>17</v>
      </c>
      <c r="F602" s="133" t="s">
        <v>4114</v>
      </c>
      <c r="G602" s="176" t="s">
        <v>1311</v>
      </c>
      <c r="H602" s="176">
        <v>500</v>
      </c>
      <c r="I602" s="176">
        <v>267</v>
      </c>
      <c r="J602" s="189">
        <v>10</v>
      </c>
      <c r="K602" s="202" t="s">
        <v>26</v>
      </c>
      <c r="L602" s="169"/>
    </row>
    <row r="603" spans="1:12" hidden="1" x14ac:dyDescent="0.25">
      <c r="A603" s="158">
        <v>45203</v>
      </c>
      <c r="B603" s="175" t="s">
        <v>26</v>
      </c>
      <c r="C603" s="132" t="s">
        <v>1312</v>
      </c>
      <c r="D603" s="133" t="s">
        <v>26</v>
      </c>
      <c r="E603" s="133" t="s">
        <v>26</v>
      </c>
      <c r="F603" s="133" t="s">
        <v>1313</v>
      </c>
      <c r="G603" s="176" t="s">
        <v>1314</v>
      </c>
      <c r="H603" s="176">
        <v>200</v>
      </c>
      <c r="I603" s="176">
        <v>138</v>
      </c>
      <c r="J603" s="213">
        <v>10</v>
      </c>
      <c r="K603" s="177" t="s">
        <v>26</v>
      </c>
      <c r="L603" s="133"/>
    </row>
    <row r="604" spans="1:12" hidden="1" x14ac:dyDescent="0.25">
      <c r="A604" s="158">
        <v>45203</v>
      </c>
      <c r="B604" s="175" t="s">
        <v>26</v>
      </c>
      <c r="C604" s="132" t="s">
        <v>919</v>
      </c>
      <c r="D604" s="133" t="s">
        <v>26</v>
      </c>
      <c r="E604" s="133" t="s">
        <v>26</v>
      </c>
      <c r="F604" s="133" t="s">
        <v>1315</v>
      </c>
      <c r="G604" s="176" t="s">
        <v>1316</v>
      </c>
      <c r="H604" s="176">
        <v>100</v>
      </c>
      <c r="I604" s="176">
        <v>48</v>
      </c>
      <c r="J604" s="213">
        <v>10</v>
      </c>
      <c r="K604" s="177" t="s">
        <v>26</v>
      </c>
      <c r="L604" s="177"/>
    </row>
    <row r="605" spans="1:12" hidden="1" x14ac:dyDescent="0.25">
      <c r="A605" s="158">
        <v>45203</v>
      </c>
      <c r="B605" s="175" t="s">
        <v>26</v>
      </c>
      <c r="C605" s="31" t="s">
        <v>760</v>
      </c>
      <c r="D605" s="133" t="s">
        <v>26</v>
      </c>
      <c r="E605" s="133" t="s">
        <v>333</v>
      </c>
      <c r="F605" s="51" t="s">
        <v>449</v>
      </c>
      <c r="G605" s="214" t="s">
        <v>1317</v>
      </c>
      <c r="H605" s="176">
        <v>500</v>
      </c>
      <c r="I605" s="176">
        <v>117</v>
      </c>
      <c r="J605" s="213">
        <v>10</v>
      </c>
      <c r="K605" s="177" t="s">
        <v>26</v>
      </c>
      <c r="L605" s="177"/>
    </row>
    <row r="606" spans="1:12" hidden="1" x14ac:dyDescent="0.25">
      <c r="A606" s="158">
        <v>45204</v>
      </c>
      <c r="B606" s="175" t="s">
        <v>26</v>
      </c>
      <c r="C606" s="132" t="s">
        <v>847</v>
      </c>
      <c r="D606" s="133">
        <v>5516609716</v>
      </c>
      <c r="E606" s="133" t="s">
        <v>219</v>
      </c>
      <c r="F606" s="176" t="s">
        <v>849</v>
      </c>
      <c r="G606" s="176" t="s">
        <v>1318</v>
      </c>
      <c r="H606" s="30">
        <v>100</v>
      </c>
      <c r="I606" s="133">
        <v>85</v>
      </c>
      <c r="J606" s="189">
        <v>10</v>
      </c>
      <c r="K606" s="186">
        <v>120</v>
      </c>
      <c r="L606" s="139"/>
    </row>
    <row r="607" spans="1:12" hidden="1" x14ac:dyDescent="0.25">
      <c r="A607" s="158">
        <v>45204</v>
      </c>
      <c r="B607" s="175" t="s">
        <v>26</v>
      </c>
      <c r="C607" s="132" t="s">
        <v>240</v>
      </c>
      <c r="D607" s="133" t="s">
        <v>26</v>
      </c>
      <c r="E607" s="133" t="s">
        <v>1319</v>
      </c>
      <c r="F607" s="133" t="s">
        <v>1320</v>
      </c>
      <c r="G607" s="176" t="s">
        <v>1321</v>
      </c>
      <c r="H607" s="30">
        <v>230</v>
      </c>
      <c r="I607" s="133">
        <v>215</v>
      </c>
      <c r="J607" s="189">
        <v>20</v>
      </c>
      <c r="K607" s="186">
        <v>200</v>
      </c>
      <c r="L607" s="139"/>
    </row>
    <row r="608" spans="1:12" hidden="1" x14ac:dyDescent="0.25">
      <c r="A608" s="158">
        <v>45204</v>
      </c>
      <c r="B608" s="175" t="s">
        <v>26</v>
      </c>
      <c r="C608" s="132" t="s">
        <v>1120</v>
      </c>
      <c r="D608" s="133" t="s">
        <v>26</v>
      </c>
      <c r="E608" s="133" t="s">
        <v>26</v>
      </c>
      <c r="F608" s="133" t="s">
        <v>1322</v>
      </c>
      <c r="G608" s="176" t="s">
        <v>1323</v>
      </c>
      <c r="H608" s="30" t="s">
        <v>26</v>
      </c>
      <c r="I608" s="133">
        <v>430</v>
      </c>
      <c r="J608" s="189">
        <v>30</v>
      </c>
      <c r="K608" s="186" t="s">
        <v>26</v>
      </c>
      <c r="L608" s="139"/>
    </row>
    <row r="609" spans="1:12" hidden="1" x14ac:dyDescent="0.25">
      <c r="A609" s="158">
        <v>45204</v>
      </c>
      <c r="B609" s="175" t="s">
        <v>26</v>
      </c>
      <c r="C609" s="132" t="s">
        <v>728</v>
      </c>
      <c r="D609" s="133">
        <v>5639611669</v>
      </c>
      <c r="E609" s="133" t="s">
        <v>1324</v>
      </c>
      <c r="F609" s="133" t="s">
        <v>1271</v>
      </c>
      <c r="G609" s="176" t="s">
        <v>1325</v>
      </c>
      <c r="H609" s="30" t="s">
        <v>26</v>
      </c>
      <c r="I609" s="133">
        <v>173</v>
      </c>
      <c r="J609" s="189">
        <v>10</v>
      </c>
      <c r="K609" s="186" t="s">
        <v>26</v>
      </c>
      <c r="L609" s="139"/>
    </row>
    <row r="610" spans="1:12" hidden="1" x14ac:dyDescent="0.25">
      <c r="A610" s="158">
        <v>45204</v>
      </c>
      <c r="B610" s="175" t="s">
        <v>26</v>
      </c>
      <c r="C610" s="138" t="s">
        <v>270</v>
      </c>
      <c r="D610" s="133" t="s">
        <v>26</v>
      </c>
      <c r="E610" s="133" t="s">
        <v>33</v>
      </c>
      <c r="F610" s="139" t="s">
        <v>4124</v>
      </c>
      <c r="G610" s="133" t="s">
        <v>1327</v>
      </c>
      <c r="H610" s="30">
        <v>100</v>
      </c>
      <c r="I610" s="133">
        <v>38</v>
      </c>
      <c r="J610" s="189">
        <v>10</v>
      </c>
      <c r="K610" s="139">
        <v>100</v>
      </c>
      <c r="L610" s="139"/>
    </row>
    <row r="611" spans="1:12" hidden="1" x14ac:dyDescent="0.25">
      <c r="A611" s="158">
        <v>45204</v>
      </c>
      <c r="B611" s="175" t="s">
        <v>26</v>
      </c>
      <c r="C611" s="132" t="s">
        <v>333</v>
      </c>
      <c r="D611" s="133" t="s">
        <v>26</v>
      </c>
      <c r="E611" s="133" t="s">
        <v>1328</v>
      </c>
      <c r="F611" s="133" t="s">
        <v>588</v>
      </c>
      <c r="G611" s="176" t="s">
        <v>1329</v>
      </c>
      <c r="H611" s="176">
        <v>500</v>
      </c>
      <c r="I611" s="176">
        <v>73</v>
      </c>
      <c r="J611" s="189" t="s">
        <v>26</v>
      </c>
      <c r="K611" s="139" t="s">
        <v>26</v>
      </c>
      <c r="L611" s="139"/>
    </row>
    <row r="612" spans="1:12" hidden="1" x14ac:dyDescent="0.25">
      <c r="A612" s="158">
        <v>45204</v>
      </c>
      <c r="B612" s="175" t="s">
        <v>26</v>
      </c>
      <c r="C612" s="132" t="s">
        <v>1330</v>
      </c>
      <c r="D612" s="133" t="s">
        <v>26</v>
      </c>
      <c r="E612" s="133" t="s">
        <v>1331</v>
      </c>
      <c r="F612" s="133" t="s">
        <v>914</v>
      </c>
      <c r="G612" s="176" t="s">
        <v>1332</v>
      </c>
      <c r="H612" s="30">
        <v>250</v>
      </c>
      <c r="I612" s="176">
        <v>78</v>
      </c>
      <c r="J612" s="189">
        <v>20</v>
      </c>
      <c r="K612" s="139" t="s">
        <v>26</v>
      </c>
      <c r="L612" s="139"/>
    </row>
    <row r="613" spans="1:12" hidden="1" x14ac:dyDescent="0.25">
      <c r="A613" s="158">
        <v>45204</v>
      </c>
      <c r="B613" s="175" t="s">
        <v>26</v>
      </c>
      <c r="C613" s="132" t="s">
        <v>1133</v>
      </c>
      <c r="D613" s="133" t="s">
        <v>26</v>
      </c>
      <c r="E613" s="133" t="s">
        <v>1333</v>
      </c>
      <c r="F613" s="133" t="s">
        <v>507</v>
      </c>
      <c r="G613" s="176" t="s">
        <v>1334</v>
      </c>
      <c r="H613" s="30">
        <v>110</v>
      </c>
      <c r="I613" s="133">
        <v>100</v>
      </c>
      <c r="J613" s="189">
        <v>10</v>
      </c>
      <c r="K613" s="139" t="s">
        <v>26</v>
      </c>
      <c r="L613" s="139"/>
    </row>
    <row r="614" spans="1:12" hidden="1" x14ac:dyDescent="0.25">
      <c r="A614" s="158">
        <v>45204</v>
      </c>
      <c r="B614" s="175" t="s">
        <v>26</v>
      </c>
      <c r="C614" s="132" t="s">
        <v>1335</v>
      </c>
      <c r="D614" s="133" t="s">
        <v>26</v>
      </c>
      <c r="E614" s="133" t="s">
        <v>114</v>
      </c>
      <c r="F614" s="176" t="s">
        <v>1336</v>
      </c>
      <c r="G614" s="176" t="s">
        <v>1337</v>
      </c>
      <c r="H614" s="176">
        <v>200</v>
      </c>
      <c r="I614" s="192">
        <v>88</v>
      </c>
      <c r="J614" s="189">
        <v>10</v>
      </c>
      <c r="K614" s="139" t="s">
        <v>26</v>
      </c>
      <c r="L614" s="139"/>
    </row>
    <row r="615" spans="1:12" hidden="1" x14ac:dyDescent="0.25">
      <c r="A615" s="158">
        <v>45204</v>
      </c>
      <c r="B615" s="175" t="s">
        <v>26</v>
      </c>
      <c r="C615" s="132" t="s">
        <v>4121</v>
      </c>
      <c r="D615" s="135">
        <v>5610020620</v>
      </c>
      <c r="E615" s="133" t="s">
        <v>17</v>
      </c>
      <c r="F615" s="139" t="s">
        <v>4119</v>
      </c>
      <c r="G615" s="176" t="s">
        <v>1338</v>
      </c>
      <c r="H615" s="30">
        <v>67</v>
      </c>
      <c r="I615" s="176">
        <v>67</v>
      </c>
      <c r="J615" s="189" t="s">
        <v>26</v>
      </c>
      <c r="K615" s="139" t="s">
        <v>26</v>
      </c>
      <c r="L615" s="139"/>
    </row>
    <row r="616" spans="1:12" hidden="1" x14ac:dyDescent="0.25">
      <c r="A616" s="158">
        <v>45204</v>
      </c>
      <c r="B616" s="175" t="s">
        <v>26</v>
      </c>
      <c r="C616" s="132" t="s">
        <v>1339</v>
      </c>
      <c r="D616" s="171" t="s">
        <v>26</v>
      </c>
      <c r="E616" s="133" t="s">
        <v>1340</v>
      </c>
      <c r="F616" s="133" t="s">
        <v>585</v>
      </c>
      <c r="G616" s="176" t="s">
        <v>1341</v>
      </c>
      <c r="H616" s="30">
        <v>400</v>
      </c>
      <c r="I616" s="176">
        <v>192</v>
      </c>
      <c r="J616" s="189">
        <v>10</v>
      </c>
      <c r="K616" s="139" t="s">
        <v>26</v>
      </c>
      <c r="L616" s="139"/>
    </row>
    <row r="617" spans="1:12" hidden="1" x14ac:dyDescent="0.25">
      <c r="A617" s="158">
        <v>45204</v>
      </c>
      <c r="B617" s="175" t="s">
        <v>26</v>
      </c>
      <c r="C617" s="133" t="s">
        <v>1259</v>
      </c>
      <c r="D617" s="133" t="s">
        <v>26</v>
      </c>
      <c r="E617" s="171" t="s">
        <v>17</v>
      </c>
      <c r="F617" s="133" t="s">
        <v>1342</v>
      </c>
      <c r="G617" s="176" t="s">
        <v>1343</v>
      </c>
      <c r="H617" s="176">
        <v>200</v>
      </c>
      <c r="I617" s="176">
        <v>70</v>
      </c>
      <c r="J617" s="189">
        <v>10</v>
      </c>
      <c r="K617" s="202" t="s">
        <v>26</v>
      </c>
      <c r="L617" s="169"/>
    </row>
    <row r="618" spans="1:12" hidden="1" x14ac:dyDescent="0.25">
      <c r="A618" s="158">
        <v>45204</v>
      </c>
      <c r="B618" s="175" t="s">
        <v>26</v>
      </c>
      <c r="C618" s="132" t="s">
        <v>919</v>
      </c>
      <c r="D618" s="133" t="s">
        <v>26</v>
      </c>
      <c r="E618" s="133" t="s">
        <v>17</v>
      </c>
      <c r="F618" s="133" t="s">
        <v>920</v>
      </c>
      <c r="G618" s="176" t="s">
        <v>1344</v>
      </c>
      <c r="H618" s="176">
        <v>100</v>
      </c>
      <c r="I618" s="176">
        <v>38</v>
      </c>
      <c r="J618" s="213">
        <v>10</v>
      </c>
      <c r="K618" s="177" t="s">
        <v>26</v>
      </c>
      <c r="L618" s="133"/>
    </row>
    <row r="619" spans="1:12" hidden="1" x14ac:dyDescent="0.25">
      <c r="A619" s="158">
        <v>45204</v>
      </c>
      <c r="B619" s="175" t="s">
        <v>26</v>
      </c>
      <c r="C619" s="132" t="s">
        <v>1345</v>
      </c>
      <c r="D619" s="133" t="s">
        <v>26</v>
      </c>
      <c r="E619" s="133" t="s">
        <v>17</v>
      </c>
      <c r="F619" s="136" t="s">
        <v>4120</v>
      </c>
      <c r="G619" s="176" t="s">
        <v>1346</v>
      </c>
      <c r="H619" s="176">
        <v>210</v>
      </c>
      <c r="I619" s="176">
        <v>210</v>
      </c>
      <c r="J619" s="213" t="s">
        <v>26</v>
      </c>
      <c r="K619" s="177" t="s">
        <v>26</v>
      </c>
      <c r="L619" s="177"/>
    </row>
    <row r="620" spans="1:12" hidden="1" x14ac:dyDescent="0.25">
      <c r="A620" s="158">
        <v>45204</v>
      </c>
      <c r="B620" s="175" t="s">
        <v>26</v>
      </c>
      <c r="C620" s="31" t="s">
        <v>49</v>
      </c>
      <c r="D620" s="133" t="s">
        <v>26</v>
      </c>
      <c r="E620" s="133" t="s">
        <v>1347</v>
      </c>
      <c r="F620" s="51">
        <v>844</v>
      </c>
      <c r="G620" s="214" t="s">
        <v>1348</v>
      </c>
      <c r="H620" s="176">
        <v>200</v>
      </c>
      <c r="I620" s="176">
        <v>115</v>
      </c>
      <c r="J620" s="213">
        <v>20</v>
      </c>
      <c r="K620" s="177" t="s">
        <v>26</v>
      </c>
      <c r="L620" s="177"/>
    </row>
    <row r="621" spans="1:12" hidden="1" x14ac:dyDescent="0.25">
      <c r="A621" s="158">
        <v>45204</v>
      </c>
      <c r="B621" s="175" t="s">
        <v>26</v>
      </c>
      <c r="C621" s="132" t="s">
        <v>350</v>
      </c>
      <c r="D621" s="140">
        <v>5562236073</v>
      </c>
      <c r="E621" s="133" t="s">
        <v>1349</v>
      </c>
      <c r="F621" s="271" t="s">
        <v>4125</v>
      </c>
      <c r="G621" s="176" t="s">
        <v>1350</v>
      </c>
      <c r="H621" s="176">
        <v>400</v>
      </c>
      <c r="I621" s="176">
        <v>280</v>
      </c>
      <c r="J621" s="177">
        <v>10</v>
      </c>
      <c r="K621" s="177" t="s">
        <v>26</v>
      </c>
      <c r="L621" s="133"/>
    </row>
    <row r="622" spans="1:12" hidden="1" x14ac:dyDescent="0.25">
      <c r="A622" s="158">
        <v>45205</v>
      </c>
      <c r="B622" s="175" t="s">
        <v>26</v>
      </c>
      <c r="C622" s="132" t="s">
        <v>778</v>
      </c>
      <c r="D622" s="133">
        <v>5565395702</v>
      </c>
      <c r="E622" s="133" t="s">
        <v>1351</v>
      </c>
      <c r="F622" s="176" t="s">
        <v>1352</v>
      </c>
      <c r="G622" s="176" t="s">
        <v>1353</v>
      </c>
      <c r="H622" s="30">
        <v>230</v>
      </c>
      <c r="I622" s="133">
        <v>103</v>
      </c>
      <c r="J622" s="189">
        <v>20</v>
      </c>
      <c r="K622" s="186">
        <v>200</v>
      </c>
      <c r="L622" s="139"/>
    </row>
    <row r="623" spans="1:12" hidden="1" x14ac:dyDescent="0.25">
      <c r="A623" s="158">
        <v>45205</v>
      </c>
      <c r="B623" s="175" t="s">
        <v>26</v>
      </c>
      <c r="C623" s="132" t="s">
        <v>49</v>
      </c>
      <c r="D623" s="133">
        <v>5530181574</v>
      </c>
      <c r="E623" s="133" t="s">
        <v>64</v>
      </c>
      <c r="F623" s="133" t="s">
        <v>26</v>
      </c>
      <c r="G623" s="176" t="s">
        <v>592</v>
      </c>
      <c r="H623" s="30">
        <v>124</v>
      </c>
      <c r="I623" s="133">
        <v>114</v>
      </c>
      <c r="J623" s="189">
        <v>10</v>
      </c>
      <c r="K623" s="186">
        <v>200</v>
      </c>
      <c r="L623" s="139"/>
    </row>
    <row r="624" spans="1:12" hidden="1" x14ac:dyDescent="0.25">
      <c r="A624" s="158">
        <v>45205</v>
      </c>
      <c r="B624" s="175" t="s">
        <v>26</v>
      </c>
      <c r="C624" s="132" t="s">
        <v>683</v>
      </c>
      <c r="D624" s="133" t="s">
        <v>26</v>
      </c>
      <c r="E624" s="133" t="s">
        <v>26</v>
      </c>
      <c r="F624" s="176" t="s">
        <v>1354</v>
      </c>
      <c r="G624" s="176" t="s">
        <v>1355</v>
      </c>
      <c r="H624" s="176">
        <v>50</v>
      </c>
      <c r="I624" s="133">
        <v>30</v>
      </c>
      <c r="J624" s="189">
        <v>10</v>
      </c>
      <c r="K624" s="186">
        <v>50</v>
      </c>
      <c r="L624" s="139"/>
    </row>
    <row r="625" spans="1:12" hidden="1" x14ac:dyDescent="0.25">
      <c r="A625" s="158">
        <v>45205</v>
      </c>
      <c r="B625" s="175" t="s">
        <v>26</v>
      </c>
      <c r="C625" s="138" t="s">
        <v>4112</v>
      </c>
      <c r="D625" s="133" t="s">
        <v>26</v>
      </c>
      <c r="E625" s="133" t="s">
        <v>26</v>
      </c>
      <c r="F625" s="139" t="s">
        <v>354</v>
      </c>
      <c r="G625" s="176" t="s">
        <v>1356</v>
      </c>
      <c r="H625" s="30">
        <v>200</v>
      </c>
      <c r="I625" s="133">
        <v>131</v>
      </c>
      <c r="J625" s="189">
        <v>10</v>
      </c>
      <c r="K625" s="186">
        <v>200</v>
      </c>
      <c r="L625" s="139"/>
    </row>
    <row r="626" spans="1:12" hidden="1" x14ac:dyDescent="0.25">
      <c r="A626" s="158">
        <v>45205</v>
      </c>
      <c r="B626" s="175" t="s">
        <v>26</v>
      </c>
      <c r="C626" s="132" t="s">
        <v>1090</v>
      </c>
      <c r="D626" s="133">
        <v>9531286830</v>
      </c>
      <c r="E626" s="133" t="s">
        <v>1357</v>
      </c>
      <c r="F626" s="133" t="s">
        <v>681</v>
      </c>
      <c r="G626" s="133" t="s">
        <v>1358</v>
      </c>
      <c r="H626" s="30">
        <v>115</v>
      </c>
      <c r="I626" s="133">
        <v>71</v>
      </c>
      <c r="J626" s="189">
        <v>10</v>
      </c>
      <c r="K626" s="139">
        <v>100</v>
      </c>
      <c r="L626" s="139"/>
    </row>
    <row r="627" spans="1:12" hidden="1" x14ac:dyDescent="0.25">
      <c r="A627" s="158">
        <v>45205</v>
      </c>
      <c r="B627" s="175" t="s">
        <v>26</v>
      </c>
      <c r="C627" s="138" t="s">
        <v>270</v>
      </c>
      <c r="D627" s="133">
        <v>5615589545</v>
      </c>
      <c r="E627" s="133" t="s">
        <v>1360</v>
      </c>
      <c r="F627" s="139" t="s">
        <v>4124</v>
      </c>
      <c r="G627" s="176" t="s">
        <v>1361</v>
      </c>
      <c r="H627" s="176" t="s">
        <v>26</v>
      </c>
      <c r="I627" s="176" t="s">
        <v>26</v>
      </c>
      <c r="J627" s="189">
        <v>10</v>
      </c>
      <c r="K627" s="139">
        <v>200</v>
      </c>
      <c r="L627" s="139"/>
    </row>
    <row r="628" spans="1:12" hidden="1" x14ac:dyDescent="0.25">
      <c r="A628" s="158">
        <v>45205</v>
      </c>
      <c r="B628" s="175" t="s">
        <v>26</v>
      </c>
      <c r="C628" s="138" t="s">
        <v>4112</v>
      </c>
      <c r="D628" s="133" t="s">
        <v>26</v>
      </c>
      <c r="E628" s="133" t="s">
        <v>26</v>
      </c>
      <c r="F628" s="139" t="s">
        <v>354</v>
      </c>
      <c r="G628" s="176" t="s">
        <v>1362</v>
      </c>
      <c r="H628" s="30">
        <v>200</v>
      </c>
      <c r="I628" s="176">
        <v>138</v>
      </c>
      <c r="J628" s="189">
        <v>10</v>
      </c>
      <c r="K628" s="139">
        <v>200</v>
      </c>
      <c r="L628" s="139"/>
    </row>
    <row r="629" spans="1:12" hidden="1" x14ac:dyDescent="0.25">
      <c r="A629" s="158">
        <v>45205</v>
      </c>
      <c r="B629" s="175" t="s">
        <v>26</v>
      </c>
      <c r="C629" s="132" t="s">
        <v>55</v>
      </c>
      <c r="D629" s="133" t="s">
        <v>26</v>
      </c>
      <c r="E629" s="133" t="s">
        <v>1166</v>
      </c>
      <c r="F629" s="133" t="s">
        <v>26</v>
      </c>
      <c r="G629" s="176" t="s">
        <v>1363</v>
      </c>
      <c r="H629" s="30">
        <v>200</v>
      </c>
      <c r="I629" s="133" t="s">
        <v>26</v>
      </c>
      <c r="J629" s="189">
        <v>10</v>
      </c>
      <c r="K629" s="139">
        <v>200</v>
      </c>
      <c r="L629" s="139"/>
    </row>
    <row r="630" spans="1:12" hidden="1" x14ac:dyDescent="0.25">
      <c r="A630" s="158">
        <v>45205</v>
      </c>
      <c r="B630" s="175" t="s">
        <v>26</v>
      </c>
      <c r="C630" s="132" t="s">
        <v>172</v>
      </c>
      <c r="D630" s="133" t="s">
        <v>26</v>
      </c>
      <c r="E630" s="133" t="s">
        <v>914</v>
      </c>
      <c r="F630" s="133" t="s">
        <v>539</v>
      </c>
      <c r="G630" s="176" t="s">
        <v>1364</v>
      </c>
      <c r="H630" s="176">
        <v>120</v>
      </c>
      <c r="I630" s="192">
        <v>100</v>
      </c>
      <c r="J630" s="189">
        <v>10</v>
      </c>
      <c r="K630" s="139">
        <v>100</v>
      </c>
      <c r="L630" s="139"/>
    </row>
    <row r="631" spans="1:12" hidden="1" x14ac:dyDescent="0.25">
      <c r="A631" s="158">
        <v>45205</v>
      </c>
      <c r="B631" s="175" t="s">
        <v>26</v>
      </c>
      <c r="C631" s="132" t="s">
        <v>2598</v>
      </c>
      <c r="D631" s="133" t="s">
        <v>26</v>
      </c>
      <c r="E631" s="133" t="s">
        <v>824</v>
      </c>
      <c r="F631" s="271" t="s">
        <v>4122</v>
      </c>
      <c r="G631" s="176" t="s">
        <v>624</v>
      </c>
      <c r="H631" s="30">
        <v>32</v>
      </c>
      <c r="I631" s="176">
        <v>22</v>
      </c>
      <c r="J631" s="189">
        <v>10</v>
      </c>
      <c r="K631" s="139">
        <v>22</v>
      </c>
      <c r="L631" s="139"/>
    </row>
    <row r="632" spans="1:12" hidden="1" x14ac:dyDescent="0.25">
      <c r="A632" s="158">
        <v>45205</v>
      </c>
      <c r="B632" s="175" t="s">
        <v>26</v>
      </c>
      <c r="C632" s="132" t="s">
        <v>1133</v>
      </c>
      <c r="D632" s="171" t="s">
        <v>26</v>
      </c>
      <c r="E632" s="133" t="s">
        <v>333</v>
      </c>
      <c r="F632" s="133" t="s">
        <v>1365</v>
      </c>
      <c r="G632" s="176" t="s">
        <v>1366</v>
      </c>
      <c r="H632" s="30">
        <v>255</v>
      </c>
      <c r="I632" s="176" t="s">
        <v>26</v>
      </c>
      <c r="J632" s="189">
        <v>10</v>
      </c>
      <c r="K632" s="139" t="s">
        <v>26</v>
      </c>
      <c r="L632" s="139"/>
    </row>
    <row r="633" spans="1:12" hidden="1" x14ac:dyDescent="0.25">
      <c r="A633" s="158">
        <v>45205</v>
      </c>
      <c r="B633" s="175" t="s">
        <v>26</v>
      </c>
      <c r="C633" s="271" t="s">
        <v>4113</v>
      </c>
      <c r="D633" s="133" t="s">
        <v>26</v>
      </c>
      <c r="E633" s="171" t="s">
        <v>626</v>
      </c>
      <c r="F633" s="133" t="s">
        <v>302</v>
      </c>
      <c r="G633" s="176" t="s">
        <v>1367</v>
      </c>
      <c r="H633" s="176">
        <v>270</v>
      </c>
      <c r="I633" s="176">
        <v>245</v>
      </c>
      <c r="J633" s="189">
        <v>20</v>
      </c>
      <c r="K633" s="202" t="s">
        <v>26</v>
      </c>
      <c r="L633" s="169"/>
    </row>
    <row r="634" spans="1:12" hidden="1" x14ac:dyDescent="0.25">
      <c r="A634" s="158">
        <v>45205</v>
      </c>
      <c r="B634" s="175" t="s">
        <v>26</v>
      </c>
      <c r="C634" s="132" t="s">
        <v>1368</v>
      </c>
      <c r="D634" s="133" t="s">
        <v>26</v>
      </c>
      <c r="E634" s="133" t="s">
        <v>507</v>
      </c>
      <c r="F634" s="133" t="s">
        <v>668</v>
      </c>
      <c r="G634" s="176" t="s">
        <v>1369</v>
      </c>
      <c r="H634" s="176">
        <v>300</v>
      </c>
      <c r="I634" s="176">
        <v>259</v>
      </c>
      <c r="J634" s="213">
        <v>20</v>
      </c>
      <c r="K634" s="177" t="s">
        <v>26</v>
      </c>
      <c r="L634" s="133"/>
    </row>
    <row r="635" spans="1:12" hidden="1" x14ac:dyDescent="0.25">
      <c r="A635" s="158">
        <v>45205</v>
      </c>
      <c r="B635" s="175" t="s">
        <v>26</v>
      </c>
      <c r="C635" s="132" t="s">
        <v>1370</v>
      </c>
      <c r="D635" s="133" t="s">
        <v>26</v>
      </c>
      <c r="E635" s="133" t="s">
        <v>17</v>
      </c>
      <c r="F635" s="133" t="s">
        <v>400</v>
      </c>
      <c r="G635" s="176" t="s">
        <v>1371</v>
      </c>
      <c r="H635" s="176">
        <v>40</v>
      </c>
      <c r="I635" s="176">
        <v>30</v>
      </c>
      <c r="J635" s="213">
        <v>10</v>
      </c>
      <c r="K635" s="177" t="s">
        <v>26</v>
      </c>
      <c r="L635" s="177"/>
    </row>
    <row r="636" spans="1:12" hidden="1" x14ac:dyDescent="0.25">
      <c r="A636" s="158">
        <v>45205</v>
      </c>
      <c r="B636" s="175" t="s">
        <v>26</v>
      </c>
      <c r="C636" s="31" t="s">
        <v>1372</v>
      </c>
      <c r="D636" s="133" t="s">
        <v>1373</v>
      </c>
      <c r="E636" s="133" t="s">
        <v>17</v>
      </c>
      <c r="F636" s="51" t="s">
        <v>855</v>
      </c>
      <c r="G636" s="214" t="s">
        <v>1374</v>
      </c>
      <c r="H636" s="176">
        <v>180</v>
      </c>
      <c r="I636" s="176">
        <v>142</v>
      </c>
      <c r="J636" s="213">
        <v>10</v>
      </c>
      <c r="K636" s="177" t="s">
        <v>26</v>
      </c>
      <c r="L636" s="177"/>
    </row>
    <row r="637" spans="1:12" hidden="1" x14ac:dyDescent="0.25">
      <c r="A637" s="158">
        <v>45205</v>
      </c>
      <c r="B637" s="175" t="s">
        <v>26</v>
      </c>
      <c r="C637" s="138" t="s">
        <v>4112</v>
      </c>
      <c r="D637" s="133" t="s">
        <v>1375</v>
      </c>
      <c r="E637" s="133" t="s">
        <v>17</v>
      </c>
      <c r="F637" s="133" t="s">
        <v>302</v>
      </c>
      <c r="G637" s="176" t="s">
        <v>1375</v>
      </c>
      <c r="H637" s="176">
        <v>100</v>
      </c>
      <c r="I637" s="176">
        <v>90</v>
      </c>
      <c r="J637" s="177">
        <v>10</v>
      </c>
      <c r="K637" s="177" t="s">
        <v>26</v>
      </c>
      <c r="L637" s="133"/>
    </row>
    <row r="638" spans="1:12" hidden="1" x14ac:dyDescent="0.25">
      <c r="A638" s="158">
        <v>45206</v>
      </c>
      <c r="B638" s="175" t="s">
        <v>26</v>
      </c>
      <c r="C638" s="132" t="s">
        <v>1376</v>
      </c>
      <c r="D638" s="133">
        <v>5582392110</v>
      </c>
      <c r="E638" s="133" t="s">
        <v>64</v>
      </c>
      <c r="F638" s="176" t="s">
        <v>1377</v>
      </c>
      <c r="G638" s="176" t="s">
        <v>1378</v>
      </c>
      <c r="H638" s="30" t="s">
        <v>26</v>
      </c>
      <c r="I638" s="133">
        <v>87</v>
      </c>
      <c r="J638" s="189">
        <v>10</v>
      </c>
      <c r="K638" s="186" t="s">
        <v>26</v>
      </c>
      <c r="L638" s="139"/>
    </row>
    <row r="639" spans="1:12" hidden="1" x14ac:dyDescent="0.25">
      <c r="A639" s="158">
        <v>45206</v>
      </c>
      <c r="B639" s="175" t="s">
        <v>26</v>
      </c>
      <c r="C639" s="132" t="s">
        <v>1120</v>
      </c>
      <c r="D639" s="133">
        <v>5589529270</v>
      </c>
      <c r="E639" s="133" t="s">
        <v>1379</v>
      </c>
      <c r="F639" s="133" t="s">
        <v>1380</v>
      </c>
      <c r="G639" s="176" t="s">
        <v>1381</v>
      </c>
      <c r="H639" s="30" t="s">
        <v>26</v>
      </c>
      <c r="I639" s="133" t="s">
        <v>26</v>
      </c>
      <c r="J639" s="189">
        <v>30</v>
      </c>
      <c r="K639" s="186">
        <v>300</v>
      </c>
      <c r="L639" s="139"/>
    </row>
    <row r="640" spans="1:12" hidden="1" x14ac:dyDescent="0.25">
      <c r="A640" s="158">
        <v>45206</v>
      </c>
      <c r="B640" s="175" t="s">
        <v>26</v>
      </c>
      <c r="C640" s="132" t="s">
        <v>160</v>
      </c>
      <c r="D640" s="133">
        <v>5543</v>
      </c>
      <c r="E640" s="133" t="s">
        <v>26</v>
      </c>
      <c r="F640" s="133" t="s">
        <v>26</v>
      </c>
      <c r="G640" s="176" t="s">
        <v>1382</v>
      </c>
      <c r="H640" s="30" t="s">
        <v>26</v>
      </c>
      <c r="I640" s="133">
        <v>263</v>
      </c>
      <c r="J640" s="189">
        <v>10</v>
      </c>
      <c r="K640" s="186" t="s">
        <v>26</v>
      </c>
      <c r="L640" s="139"/>
    </row>
    <row r="641" spans="1:12" hidden="1" x14ac:dyDescent="0.25">
      <c r="A641" s="158">
        <v>45206</v>
      </c>
      <c r="B641" s="175" t="s">
        <v>26</v>
      </c>
      <c r="C641" s="132" t="s">
        <v>1383</v>
      </c>
      <c r="D641" s="133" t="s">
        <v>26</v>
      </c>
      <c r="E641" s="133" t="s">
        <v>1384</v>
      </c>
      <c r="F641" s="133" t="s">
        <v>1385</v>
      </c>
      <c r="G641" s="176" t="s">
        <v>1386</v>
      </c>
      <c r="H641" s="30">
        <v>320</v>
      </c>
      <c r="I641" s="133">
        <v>302</v>
      </c>
      <c r="J641" s="189">
        <v>10</v>
      </c>
      <c r="K641" s="186" t="s">
        <v>26</v>
      </c>
      <c r="L641" s="139"/>
    </row>
    <row r="642" spans="1:12" hidden="1" x14ac:dyDescent="0.25">
      <c r="A642" s="158">
        <v>45206</v>
      </c>
      <c r="B642" s="175" t="s">
        <v>26</v>
      </c>
      <c r="C642" s="132" t="s">
        <v>392</v>
      </c>
      <c r="D642" s="133" t="s">
        <v>26</v>
      </c>
      <c r="E642" s="133" t="s">
        <v>26</v>
      </c>
      <c r="F642" s="133" t="s">
        <v>1387</v>
      </c>
      <c r="G642" s="133" t="s">
        <v>1388</v>
      </c>
      <c r="H642" s="30">
        <v>100</v>
      </c>
      <c r="I642" s="133">
        <v>88</v>
      </c>
      <c r="J642" s="189">
        <v>10</v>
      </c>
      <c r="K642" s="139" t="s">
        <v>26</v>
      </c>
      <c r="L642" s="139"/>
    </row>
    <row r="643" spans="1:12" hidden="1" x14ac:dyDescent="0.25">
      <c r="A643" s="158">
        <v>45206</v>
      </c>
      <c r="B643" s="175" t="s">
        <v>26</v>
      </c>
      <c r="C643" s="132" t="s">
        <v>1389</v>
      </c>
      <c r="D643" s="133" t="s">
        <v>26</v>
      </c>
      <c r="E643" s="133" t="s">
        <v>1390</v>
      </c>
      <c r="F643" s="133" t="s">
        <v>1391</v>
      </c>
      <c r="G643" s="176" t="s">
        <v>1392</v>
      </c>
      <c r="H643" s="176" t="s">
        <v>26</v>
      </c>
      <c r="I643" s="176" t="s">
        <v>26</v>
      </c>
      <c r="J643" s="189">
        <v>10</v>
      </c>
      <c r="K643" s="139" t="s">
        <v>26</v>
      </c>
      <c r="L643" s="139"/>
    </row>
    <row r="644" spans="1:12" hidden="1" x14ac:dyDescent="0.25">
      <c r="A644" s="158">
        <v>45206</v>
      </c>
      <c r="B644" s="175" t="s">
        <v>26</v>
      </c>
      <c r="C644" s="132" t="s">
        <v>78</v>
      </c>
      <c r="D644" s="133">
        <v>5510466400</v>
      </c>
      <c r="E644" s="133" t="s">
        <v>26</v>
      </c>
      <c r="F644" s="133" t="s">
        <v>4127</v>
      </c>
      <c r="G644" s="176" t="s">
        <v>1395</v>
      </c>
      <c r="H644" s="30" t="s">
        <v>26</v>
      </c>
      <c r="I644" s="176" t="s">
        <v>26</v>
      </c>
      <c r="J644" s="189">
        <v>10</v>
      </c>
      <c r="K644" s="139" t="s">
        <v>26</v>
      </c>
      <c r="L644" s="139"/>
    </row>
    <row r="645" spans="1:12" hidden="1" x14ac:dyDescent="0.25">
      <c r="A645" s="158">
        <v>45206</v>
      </c>
      <c r="B645" s="175" t="s">
        <v>26</v>
      </c>
      <c r="C645" s="138" t="s">
        <v>270</v>
      </c>
      <c r="D645" s="133" t="s">
        <v>26</v>
      </c>
      <c r="E645" s="133" t="s">
        <v>26</v>
      </c>
      <c r="F645" s="139" t="s">
        <v>4124</v>
      </c>
      <c r="G645" s="176" t="s">
        <v>1398</v>
      </c>
      <c r="H645" s="30">
        <v>32</v>
      </c>
      <c r="I645" s="133">
        <v>22</v>
      </c>
      <c r="J645" s="189">
        <v>10</v>
      </c>
      <c r="K645" s="139" t="s">
        <v>26</v>
      </c>
      <c r="L645" s="139"/>
    </row>
    <row r="646" spans="1:12" hidden="1" x14ac:dyDescent="0.25">
      <c r="A646" s="158">
        <v>45206</v>
      </c>
      <c r="B646" s="175" t="s">
        <v>26</v>
      </c>
      <c r="C646" s="132" t="s">
        <v>49</v>
      </c>
      <c r="D646" s="133" t="s">
        <v>26</v>
      </c>
      <c r="E646" s="133" t="s">
        <v>26</v>
      </c>
      <c r="F646" s="133" t="s">
        <v>1399</v>
      </c>
      <c r="G646" s="176" t="s">
        <v>1400</v>
      </c>
      <c r="H646" s="176">
        <v>320</v>
      </c>
      <c r="I646" s="192">
        <v>86</v>
      </c>
      <c r="J646" s="189">
        <v>10</v>
      </c>
      <c r="K646" s="139" t="s">
        <v>26</v>
      </c>
      <c r="L646" s="139"/>
    </row>
    <row r="647" spans="1:12" hidden="1" x14ac:dyDescent="0.25">
      <c r="A647" s="158">
        <v>45206</v>
      </c>
      <c r="B647" s="175" t="s">
        <v>26</v>
      </c>
      <c r="C647" s="132" t="s">
        <v>728</v>
      </c>
      <c r="D647" s="133" t="s">
        <v>26</v>
      </c>
      <c r="E647" s="133" t="s">
        <v>26</v>
      </c>
      <c r="F647" s="133" t="s">
        <v>1385</v>
      </c>
      <c r="G647" s="176" t="s">
        <v>1401</v>
      </c>
      <c r="H647" s="30">
        <v>100</v>
      </c>
      <c r="I647" s="176">
        <v>50</v>
      </c>
      <c r="J647" s="189">
        <v>10</v>
      </c>
      <c r="K647" s="139" t="s">
        <v>26</v>
      </c>
      <c r="L647" s="139"/>
    </row>
    <row r="648" spans="1:12" hidden="1" x14ac:dyDescent="0.25">
      <c r="A648" s="158">
        <v>45206</v>
      </c>
      <c r="B648" s="175" t="s">
        <v>26</v>
      </c>
      <c r="C648" s="132" t="s">
        <v>1402</v>
      </c>
      <c r="D648" s="171" t="s">
        <v>26</v>
      </c>
      <c r="E648" s="133" t="s">
        <v>33</v>
      </c>
      <c r="F648" s="133" t="s">
        <v>1403</v>
      </c>
      <c r="G648" s="176" t="s">
        <v>1404</v>
      </c>
      <c r="H648" s="30">
        <v>160</v>
      </c>
      <c r="I648" s="176">
        <v>128</v>
      </c>
      <c r="J648" s="189">
        <v>10</v>
      </c>
      <c r="K648" s="139" t="s">
        <v>26</v>
      </c>
      <c r="L648" s="139"/>
    </row>
    <row r="649" spans="1:12" hidden="1" x14ac:dyDescent="0.25">
      <c r="A649" s="158">
        <v>45206</v>
      </c>
      <c r="B649" s="175" t="s">
        <v>26</v>
      </c>
      <c r="C649" s="271" t="s">
        <v>4113</v>
      </c>
      <c r="D649" s="133" t="s">
        <v>26</v>
      </c>
      <c r="E649" s="171" t="s">
        <v>33</v>
      </c>
      <c r="F649" s="133" t="s">
        <v>1405</v>
      </c>
      <c r="G649" s="176" t="s">
        <v>1406</v>
      </c>
      <c r="H649" s="176">
        <v>200</v>
      </c>
      <c r="I649" s="176">
        <v>34</v>
      </c>
      <c r="J649" s="189">
        <v>10</v>
      </c>
      <c r="K649" s="202" t="s">
        <v>26</v>
      </c>
      <c r="L649" s="169"/>
    </row>
    <row r="650" spans="1:12" hidden="1" x14ac:dyDescent="0.25">
      <c r="A650" s="158">
        <v>45206</v>
      </c>
      <c r="B650" s="175" t="s">
        <v>26</v>
      </c>
      <c r="C650" s="132" t="s">
        <v>1407</v>
      </c>
      <c r="D650" s="133" t="s">
        <v>26</v>
      </c>
      <c r="E650" s="133" t="s">
        <v>64</v>
      </c>
      <c r="F650" s="133" t="s">
        <v>302</v>
      </c>
      <c r="G650" s="176" t="s">
        <v>1408</v>
      </c>
      <c r="H650" s="176" t="s">
        <v>26</v>
      </c>
      <c r="I650" s="176">
        <v>120</v>
      </c>
      <c r="J650" s="213">
        <v>10</v>
      </c>
      <c r="K650" s="177" t="s">
        <v>26</v>
      </c>
      <c r="L650" s="133"/>
    </row>
    <row r="651" spans="1:12" hidden="1" x14ac:dyDescent="0.25">
      <c r="A651" s="158">
        <v>45206</v>
      </c>
      <c r="B651" s="175" t="s">
        <v>26</v>
      </c>
      <c r="C651" s="132" t="s">
        <v>26</v>
      </c>
      <c r="D651" s="133" t="s">
        <v>26</v>
      </c>
      <c r="E651" s="133" t="s">
        <v>26</v>
      </c>
      <c r="F651" s="133" t="s">
        <v>1409</v>
      </c>
      <c r="G651" s="176" t="s">
        <v>1410</v>
      </c>
      <c r="H651" s="176" t="s">
        <v>26</v>
      </c>
      <c r="I651" s="176">
        <v>85</v>
      </c>
      <c r="J651" s="213">
        <v>10</v>
      </c>
      <c r="K651" s="177">
        <v>200</v>
      </c>
      <c r="L651" s="177"/>
    </row>
    <row r="652" spans="1:12" hidden="1" x14ac:dyDescent="0.25">
      <c r="A652" s="158">
        <v>45206</v>
      </c>
      <c r="B652" s="175" t="s">
        <v>26</v>
      </c>
      <c r="C652" s="31" t="s">
        <v>1411</v>
      </c>
      <c r="D652" s="133" t="s">
        <v>26</v>
      </c>
      <c r="E652" s="133" t="s">
        <v>26</v>
      </c>
      <c r="F652" s="51" t="s">
        <v>26</v>
      </c>
      <c r="G652" s="214" t="s">
        <v>1412</v>
      </c>
      <c r="H652" s="176" t="s">
        <v>26</v>
      </c>
      <c r="I652" s="176">
        <v>300</v>
      </c>
      <c r="J652" s="213">
        <v>10</v>
      </c>
      <c r="K652" s="177" t="s">
        <v>26</v>
      </c>
      <c r="L652" s="177"/>
    </row>
    <row r="653" spans="1:12" hidden="1" x14ac:dyDescent="0.25">
      <c r="A653" s="158">
        <v>45206</v>
      </c>
      <c r="B653" s="175" t="s">
        <v>26</v>
      </c>
      <c r="C653" s="132" t="s">
        <v>1413</v>
      </c>
      <c r="D653" s="133" t="s">
        <v>26</v>
      </c>
      <c r="E653" s="133" t="s">
        <v>26</v>
      </c>
      <c r="F653" s="133" t="s">
        <v>1414</v>
      </c>
      <c r="G653" s="176" t="s">
        <v>1415</v>
      </c>
      <c r="H653" s="176" t="s">
        <v>26</v>
      </c>
      <c r="I653" s="176">
        <v>85</v>
      </c>
      <c r="J653" s="177">
        <v>10</v>
      </c>
      <c r="K653" s="177">
        <v>200</v>
      </c>
      <c r="L653" s="133"/>
    </row>
    <row r="654" spans="1:12" hidden="1" x14ac:dyDescent="0.25">
      <c r="A654" s="158">
        <v>45206</v>
      </c>
      <c r="B654" s="175" t="s">
        <v>26</v>
      </c>
      <c r="C654" s="132" t="s">
        <v>383</v>
      </c>
      <c r="D654" s="133" t="s">
        <v>26</v>
      </c>
      <c r="E654" s="133" t="s">
        <v>64</v>
      </c>
      <c r="F654" s="133" t="s">
        <v>302</v>
      </c>
      <c r="G654" s="176" t="s">
        <v>1417</v>
      </c>
      <c r="H654" s="176">
        <v>236</v>
      </c>
      <c r="I654" s="176">
        <v>226</v>
      </c>
      <c r="J654" s="177">
        <v>10</v>
      </c>
      <c r="K654" s="177" t="s">
        <v>26</v>
      </c>
      <c r="L654" s="133"/>
    </row>
    <row r="655" spans="1:12" hidden="1" x14ac:dyDescent="0.25">
      <c r="A655" s="158">
        <v>45206</v>
      </c>
      <c r="B655" s="175" t="s">
        <v>26</v>
      </c>
      <c r="C655" s="132" t="s">
        <v>683</v>
      </c>
      <c r="D655" s="133" t="s">
        <v>26</v>
      </c>
      <c r="E655" s="133" t="s">
        <v>333</v>
      </c>
      <c r="F655" s="133" t="s">
        <v>302</v>
      </c>
      <c r="G655" s="176" t="s">
        <v>1418</v>
      </c>
      <c r="H655" s="176">
        <v>250</v>
      </c>
      <c r="I655" s="176">
        <v>233</v>
      </c>
      <c r="J655" s="177">
        <v>10</v>
      </c>
      <c r="K655" s="215" t="s">
        <v>26</v>
      </c>
      <c r="L655" s="22"/>
    </row>
    <row r="656" spans="1:12" hidden="1" x14ac:dyDescent="0.25">
      <c r="A656" s="158">
        <v>45206</v>
      </c>
      <c r="B656" s="175" t="s">
        <v>26</v>
      </c>
      <c r="C656" s="132" t="s">
        <v>683</v>
      </c>
      <c r="D656" s="133" t="s">
        <v>26</v>
      </c>
      <c r="E656" s="133" t="s">
        <v>333</v>
      </c>
      <c r="F656" s="133" t="s">
        <v>302</v>
      </c>
      <c r="G656" s="176" t="s">
        <v>1419</v>
      </c>
      <c r="H656" s="176">
        <v>100</v>
      </c>
      <c r="I656" s="176">
        <v>65</v>
      </c>
      <c r="J656" s="177">
        <v>10</v>
      </c>
      <c r="K656" s="215" t="s">
        <v>26</v>
      </c>
      <c r="L656" s="22"/>
    </row>
    <row r="657" spans="1:12" hidden="1" x14ac:dyDescent="0.25">
      <c r="A657" s="158">
        <v>45206</v>
      </c>
      <c r="B657" s="175" t="s">
        <v>26</v>
      </c>
      <c r="C657" s="132" t="s">
        <v>1411</v>
      </c>
      <c r="D657" s="133" t="s">
        <v>26</v>
      </c>
      <c r="E657" s="133" t="s">
        <v>64</v>
      </c>
      <c r="F657" s="133" t="s">
        <v>1420</v>
      </c>
      <c r="G657" s="176" t="s">
        <v>1421</v>
      </c>
      <c r="H657" s="176">
        <v>500</v>
      </c>
      <c r="I657" s="176" t="s">
        <v>26</v>
      </c>
      <c r="J657" s="177" t="s">
        <v>26</v>
      </c>
      <c r="K657" s="215" t="s">
        <v>26</v>
      </c>
      <c r="L657" s="22"/>
    </row>
    <row r="658" spans="1:12" hidden="1" x14ac:dyDescent="0.25">
      <c r="A658" s="158">
        <v>45206</v>
      </c>
      <c r="B658" s="175" t="s">
        <v>26</v>
      </c>
      <c r="C658" s="132" t="s">
        <v>1407</v>
      </c>
      <c r="D658" s="133" t="s">
        <v>26</v>
      </c>
      <c r="E658" s="133" t="s">
        <v>64</v>
      </c>
      <c r="F658" s="133" t="s">
        <v>302</v>
      </c>
      <c r="G658" s="176" t="s">
        <v>1422</v>
      </c>
      <c r="H658" s="176" t="s">
        <v>26</v>
      </c>
      <c r="I658" s="176">
        <v>40</v>
      </c>
      <c r="J658" s="177" t="s">
        <v>26</v>
      </c>
      <c r="K658" s="215" t="s">
        <v>26</v>
      </c>
      <c r="L658" s="22"/>
    </row>
    <row r="659" spans="1:12" hidden="1" x14ac:dyDescent="0.25">
      <c r="A659" s="158">
        <v>45206</v>
      </c>
      <c r="B659" s="175" t="s">
        <v>26</v>
      </c>
      <c r="C659" s="132" t="s">
        <v>857</v>
      </c>
      <c r="D659" s="133" t="s">
        <v>26</v>
      </c>
      <c r="E659" s="133" t="s">
        <v>33</v>
      </c>
      <c r="F659" s="133" t="s">
        <v>773</v>
      </c>
      <c r="G659" s="176" t="s">
        <v>1423</v>
      </c>
      <c r="H659" s="176" t="s">
        <v>26</v>
      </c>
      <c r="I659" s="176">
        <v>150</v>
      </c>
      <c r="J659" s="177">
        <v>128</v>
      </c>
      <c r="K659" s="215" t="s">
        <v>26</v>
      </c>
      <c r="L659" s="22"/>
    </row>
    <row r="660" spans="1:12" hidden="1" x14ac:dyDescent="0.25">
      <c r="A660" s="158">
        <v>45207</v>
      </c>
      <c r="B660" s="175" t="s">
        <v>26</v>
      </c>
      <c r="C660" s="132" t="s">
        <v>1416</v>
      </c>
      <c r="D660" s="133" t="s">
        <v>26</v>
      </c>
      <c r="E660" s="133" t="s">
        <v>1424</v>
      </c>
      <c r="F660" s="176" t="s">
        <v>302</v>
      </c>
      <c r="G660" s="176" t="s">
        <v>1425</v>
      </c>
      <c r="H660" s="30">
        <v>315</v>
      </c>
      <c r="I660" s="133">
        <v>275</v>
      </c>
      <c r="J660" s="189">
        <v>10</v>
      </c>
      <c r="K660" s="186" t="s">
        <v>26</v>
      </c>
      <c r="L660" s="139"/>
    </row>
    <row r="661" spans="1:12" hidden="1" x14ac:dyDescent="0.25">
      <c r="A661" s="158">
        <v>45207</v>
      </c>
      <c r="B661" s="175" t="s">
        <v>26</v>
      </c>
      <c r="C661" s="132" t="s">
        <v>1426</v>
      </c>
      <c r="D661" s="133" t="s">
        <v>26</v>
      </c>
      <c r="E661" s="133" t="s">
        <v>333</v>
      </c>
      <c r="F661" s="133" t="s">
        <v>1427</v>
      </c>
      <c r="G661" s="176" t="s">
        <v>1428</v>
      </c>
      <c r="H661" s="30">
        <v>248</v>
      </c>
      <c r="I661" s="133">
        <v>238</v>
      </c>
      <c r="J661" s="189">
        <v>10</v>
      </c>
      <c r="K661" s="186" t="s">
        <v>26</v>
      </c>
      <c r="L661" s="139"/>
    </row>
    <row r="662" spans="1:12" hidden="1" x14ac:dyDescent="0.25">
      <c r="A662" s="158">
        <v>45207</v>
      </c>
      <c r="B662" s="175" t="s">
        <v>26</v>
      </c>
      <c r="C662" s="132" t="s">
        <v>1429</v>
      </c>
      <c r="D662" s="133" t="s">
        <v>26</v>
      </c>
      <c r="E662" s="133" t="s">
        <v>17</v>
      </c>
      <c r="F662" s="133" t="s">
        <v>585</v>
      </c>
      <c r="G662" s="176" t="s">
        <v>1430</v>
      </c>
      <c r="H662" s="30">
        <v>500</v>
      </c>
      <c r="I662" s="133">
        <v>279</v>
      </c>
      <c r="J662" s="189">
        <v>10</v>
      </c>
      <c r="K662" s="186" t="s">
        <v>26</v>
      </c>
      <c r="L662" s="139"/>
    </row>
    <row r="663" spans="1:12" hidden="1" x14ac:dyDescent="0.25">
      <c r="A663" s="158">
        <v>45207</v>
      </c>
      <c r="B663" s="175" t="s">
        <v>26</v>
      </c>
      <c r="C663" s="132" t="s">
        <v>1431</v>
      </c>
      <c r="D663" s="133" t="s">
        <v>26</v>
      </c>
      <c r="E663" s="133" t="s">
        <v>17</v>
      </c>
      <c r="F663" s="133" t="s">
        <v>1432</v>
      </c>
      <c r="G663" s="176" t="s">
        <v>1433</v>
      </c>
      <c r="H663" s="30">
        <v>500</v>
      </c>
      <c r="I663" s="133">
        <v>88</v>
      </c>
      <c r="J663" s="189">
        <v>10</v>
      </c>
      <c r="K663" s="186" t="s">
        <v>26</v>
      </c>
      <c r="L663" s="139"/>
    </row>
    <row r="664" spans="1:12" hidden="1" x14ac:dyDescent="0.25">
      <c r="A664" s="158">
        <v>45207</v>
      </c>
      <c r="B664" s="175" t="s">
        <v>26</v>
      </c>
      <c r="C664" s="132" t="s">
        <v>1416</v>
      </c>
      <c r="D664" s="133" t="s">
        <v>26</v>
      </c>
      <c r="E664" s="133" t="s">
        <v>17</v>
      </c>
      <c r="F664" s="133" t="s">
        <v>302</v>
      </c>
      <c r="G664" s="133" t="s">
        <v>360</v>
      </c>
      <c r="H664" s="30">
        <v>150</v>
      </c>
      <c r="I664" s="133">
        <v>132</v>
      </c>
      <c r="J664" s="189">
        <v>10</v>
      </c>
      <c r="K664" s="139" t="s">
        <v>26</v>
      </c>
      <c r="L664" s="139"/>
    </row>
    <row r="665" spans="1:12" hidden="1" x14ac:dyDescent="0.25">
      <c r="A665" s="158">
        <v>45207</v>
      </c>
      <c r="B665" s="175" t="s">
        <v>26</v>
      </c>
      <c r="C665" s="132" t="s">
        <v>1434</v>
      </c>
      <c r="D665" s="133">
        <v>5572135350</v>
      </c>
      <c r="E665" s="133" t="s">
        <v>26</v>
      </c>
      <c r="F665" s="133" t="s">
        <v>1435</v>
      </c>
      <c r="G665" s="176" t="s">
        <v>1436</v>
      </c>
      <c r="H665" s="176" t="s">
        <v>26</v>
      </c>
      <c r="I665" s="176">
        <v>92</v>
      </c>
      <c r="J665" s="189">
        <v>10</v>
      </c>
      <c r="K665" s="139">
        <v>200</v>
      </c>
      <c r="L665" s="139"/>
    </row>
    <row r="666" spans="1:12" ht="45" hidden="1" customHeight="1" x14ac:dyDescent="0.25">
      <c r="A666" s="158">
        <v>45207</v>
      </c>
      <c r="B666" s="175" t="s">
        <v>26</v>
      </c>
      <c r="C666" s="132" t="s">
        <v>45</v>
      </c>
      <c r="D666" s="133" t="s">
        <v>26</v>
      </c>
      <c r="E666" s="133" t="s">
        <v>17</v>
      </c>
      <c r="F666" s="133" t="s">
        <v>1437</v>
      </c>
      <c r="G666" s="176" t="s">
        <v>1438</v>
      </c>
      <c r="H666" s="30">
        <v>130</v>
      </c>
      <c r="I666" s="176">
        <v>114</v>
      </c>
      <c r="J666" s="189">
        <v>10</v>
      </c>
      <c r="K666" s="139" t="s">
        <v>26</v>
      </c>
      <c r="L666" s="139"/>
    </row>
    <row r="667" spans="1:12" ht="45" hidden="1" customHeight="1" x14ac:dyDescent="0.25">
      <c r="A667" s="158">
        <v>45207</v>
      </c>
      <c r="B667" s="175" t="s">
        <v>26</v>
      </c>
      <c r="C667" s="138" t="s">
        <v>4112</v>
      </c>
      <c r="D667" s="133" t="s">
        <v>26</v>
      </c>
      <c r="E667" s="133" t="s">
        <v>33</v>
      </c>
      <c r="F667" s="139" t="s">
        <v>354</v>
      </c>
      <c r="G667" s="176" t="s">
        <v>1439</v>
      </c>
      <c r="H667" s="30" t="s">
        <v>26</v>
      </c>
      <c r="I667" s="133">
        <v>150</v>
      </c>
      <c r="J667" s="189">
        <v>10</v>
      </c>
      <c r="K667" s="139">
        <v>200</v>
      </c>
      <c r="L667" s="139"/>
    </row>
    <row r="668" spans="1:12" ht="45" hidden="1" x14ac:dyDescent="0.25">
      <c r="A668" s="158">
        <v>45207</v>
      </c>
      <c r="B668" s="175" t="s">
        <v>26</v>
      </c>
      <c r="C668" s="271" t="s">
        <v>4113</v>
      </c>
      <c r="D668" s="133" t="s">
        <v>26</v>
      </c>
      <c r="E668" s="133" t="s">
        <v>26</v>
      </c>
      <c r="F668" s="136" t="s">
        <v>4120</v>
      </c>
      <c r="G668" s="176" t="s">
        <v>1440</v>
      </c>
      <c r="H668" s="176">
        <v>50</v>
      </c>
      <c r="I668" s="192" t="s">
        <v>26</v>
      </c>
      <c r="J668" s="189">
        <v>10</v>
      </c>
      <c r="K668" s="139" t="s">
        <v>26</v>
      </c>
      <c r="L668" s="139"/>
    </row>
    <row r="669" spans="1:12" ht="45" hidden="1" customHeight="1" x14ac:dyDescent="0.25">
      <c r="A669" s="158">
        <v>45207</v>
      </c>
      <c r="B669" s="175" t="s">
        <v>26</v>
      </c>
      <c r="C669" s="132" t="s">
        <v>1376</v>
      </c>
      <c r="D669" s="133" t="s">
        <v>26</v>
      </c>
      <c r="E669" s="133" t="s">
        <v>26</v>
      </c>
      <c r="F669" s="133" t="s">
        <v>1441</v>
      </c>
      <c r="G669" s="176" t="s">
        <v>1442</v>
      </c>
      <c r="H669" s="30" t="s">
        <v>26</v>
      </c>
      <c r="I669" s="176" t="s">
        <v>26</v>
      </c>
      <c r="J669" s="189">
        <v>10</v>
      </c>
      <c r="K669" s="139" t="s">
        <v>26</v>
      </c>
      <c r="L669" s="139"/>
    </row>
    <row r="670" spans="1:12" hidden="1" x14ac:dyDescent="0.25">
      <c r="A670" s="158">
        <v>45208</v>
      </c>
      <c r="B670" s="175" t="s">
        <v>26</v>
      </c>
      <c r="C670" s="132" t="s">
        <v>78</v>
      </c>
      <c r="D670" s="133">
        <v>5510466400</v>
      </c>
      <c r="E670" s="133" t="s">
        <v>219</v>
      </c>
      <c r="F670" s="133" t="s">
        <v>4127</v>
      </c>
      <c r="G670" s="176" t="s">
        <v>1445</v>
      </c>
      <c r="H670" s="30" t="s">
        <v>26</v>
      </c>
      <c r="I670" s="133">
        <v>275</v>
      </c>
      <c r="J670" s="189">
        <v>10</v>
      </c>
      <c r="K670" s="186">
        <v>200</v>
      </c>
      <c r="L670" s="139"/>
    </row>
    <row r="671" spans="1:12" hidden="1" x14ac:dyDescent="0.25">
      <c r="A671" s="158">
        <v>45208</v>
      </c>
      <c r="B671" s="175" t="s">
        <v>26</v>
      </c>
      <c r="C671" s="132" t="s">
        <v>1446</v>
      </c>
      <c r="D671" s="133" t="s">
        <v>26</v>
      </c>
      <c r="E671" s="133" t="s">
        <v>26</v>
      </c>
      <c r="F671" s="133" t="s">
        <v>1447</v>
      </c>
      <c r="G671" s="176" t="s">
        <v>1448</v>
      </c>
      <c r="H671" s="30" t="s">
        <v>26</v>
      </c>
      <c r="I671" s="133" t="s">
        <v>26</v>
      </c>
      <c r="J671" s="189">
        <v>10</v>
      </c>
      <c r="K671" s="186" t="s">
        <v>26</v>
      </c>
      <c r="L671" s="139"/>
    </row>
    <row r="672" spans="1:12" ht="45" hidden="1" customHeight="1" x14ac:dyDescent="0.25">
      <c r="A672" s="158">
        <v>45208</v>
      </c>
      <c r="B672" s="175" t="s">
        <v>26</v>
      </c>
      <c r="C672" s="132" t="s">
        <v>1449</v>
      </c>
      <c r="D672" s="133">
        <v>5516609716</v>
      </c>
      <c r="E672" s="133" t="s">
        <v>33</v>
      </c>
      <c r="F672" s="133" t="s">
        <v>849</v>
      </c>
      <c r="G672" s="176" t="s">
        <v>1450</v>
      </c>
      <c r="H672" s="30" t="s">
        <v>26</v>
      </c>
      <c r="I672" s="133">
        <v>60</v>
      </c>
      <c r="J672" s="189">
        <v>10</v>
      </c>
      <c r="K672" s="186">
        <v>100</v>
      </c>
      <c r="L672" s="139"/>
    </row>
    <row r="673" spans="1:12" hidden="1" x14ac:dyDescent="0.25">
      <c r="A673" s="158">
        <v>45208</v>
      </c>
      <c r="B673" s="175" t="s">
        <v>26</v>
      </c>
      <c r="C673" s="132" t="s">
        <v>813</v>
      </c>
      <c r="D673" s="133">
        <v>5615417890</v>
      </c>
      <c r="E673" s="133" t="s">
        <v>26</v>
      </c>
      <c r="F673" s="133" t="s">
        <v>1451</v>
      </c>
      <c r="G673" s="176" t="s">
        <v>1452</v>
      </c>
      <c r="H673" s="30" t="s">
        <v>26</v>
      </c>
      <c r="I673" s="133">
        <v>57</v>
      </c>
      <c r="J673" s="189">
        <v>10</v>
      </c>
      <c r="K673" s="186">
        <v>100</v>
      </c>
      <c r="L673" s="139"/>
    </row>
    <row r="674" spans="1:12" hidden="1" x14ac:dyDescent="0.25">
      <c r="A674" s="158">
        <v>45208</v>
      </c>
      <c r="B674" s="175" t="s">
        <v>26</v>
      </c>
      <c r="C674" s="132" t="s">
        <v>1453</v>
      </c>
      <c r="D674" s="133">
        <v>5535831305</v>
      </c>
      <c r="E674" s="133" t="s">
        <v>26</v>
      </c>
      <c r="F674" s="133" t="s">
        <v>1454</v>
      </c>
      <c r="G674" s="133" t="s">
        <v>1455</v>
      </c>
      <c r="H674" s="30" t="s">
        <v>26</v>
      </c>
      <c r="I674" s="133">
        <v>50</v>
      </c>
      <c r="J674" s="189">
        <v>10</v>
      </c>
      <c r="K674" s="139">
        <v>150</v>
      </c>
      <c r="L674" s="139"/>
    </row>
    <row r="675" spans="1:12" hidden="1" x14ac:dyDescent="0.25">
      <c r="A675" s="158">
        <v>45208</v>
      </c>
      <c r="B675" s="175" t="s">
        <v>26</v>
      </c>
      <c r="C675" s="132" t="s">
        <v>1456</v>
      </c>
      <c r="D675" s="133">
        <v>5612853273</v>
      </c>
      <c r="E675" s="133" t="s">
        <v>1457</v>
      </c>
      <c r="F675" s="133" t="s">
        <v>1458</v>
      </c>
      <c r="G675" s="176" t="s">
        <v>1459</v>
      </c>
      <c r="H675" s="176" t="s">
        <v>26</v>
      </c>
      <c r="I675" s="176">
        <v>270</v>
      </c>
      <c r="J675" s="189">
        <v>10</v>
      </c>
      <c r="K675" s="139">
        <v>250</v>
      </c>
      <c r="L675" s="139"/>
    </row>
    <row r="676" spans="1:12" hidden="1" x14ac:dyDescent="0.25">
      <c r="A676" s="158">
        <v>45208</v>
      </c>
      <c r="B676" s="175" t="s">
        <v>26</v>
      </c>
      <c r="C676" s="132" t="s">
        <v>4121</v>
      </c>
      <c r="D676" s="135">
        <v>5610020620</v>
      </c>
      <c r="E676" s="133" t="s">
        <v>26</v>
      </c>
      <c r="F676" s="139" t="s">
        <v>4119</v>
      </c>
      <c r="G676" s="176" t="s">
        <v>929</v>
      </c>
      <c r="H676" s="30" t="s">
        <v>26</v>
      </c>
      <c r="I676" s="176">
        <v>17</v>
      </c>
      <c r="J676" s="189">
        <v>10</v>
      </c>
      <c r="K676" s="139">
        <v>100</v>
      </c>
      <c r="L676" s="139"/>
    </row>
    <row r="677" spans="1:12" hidden="1" x14ac:dyDescent="0.25">
      <c r="A677" s="158">
        <v>45208</v>
      </c>
      <c r="B677" s="175" t="s">
        <v>26</v>
      </c>
      <c r="C677" s="132" t="s">
        <v>1460</v>
      </c>
      <c r="D677" s="133" t="s">
        <v>26</v>
      </c>
      <c r="E677" s="133" t="s">
        <v>26</v>
      </c>
      <c r="F677" s="133" t="s">
        <v>26</v>
      </c>
      <c r="G677" s="176" t="s">
        <v>1461</v>
      </c>
      <c r="H677" s="30" t="s">
        <v>26</v>
      </c>
      <c r="I677" s="133">
        <v>120</v>
      </c>
      <c r="J677" s="189">
        <v>10</v>
      </c>
      <c r="K677" s="139">
        <v>200</v>
      </c>
      <c r="L677" s="139"/>
    </row>
    <row r="678" spans="1:12" hidden="1" x14ac:dyDescent="0.25">
      <c r="A678" s="158">
        <v>45208</v>
      </c>
      <c r="B678" s="175" t="s">
        <v>26</v>
      </c>
      <c r="C678" s="132" t="s">
        <v>1462</v>
      </c>
      <c r="D678" s="133" t="s">
        <v>26</v>
      </c>
      <c r="E678" s="133" t="s">
        <v>1463</v>
      </c>
      <c r="F678" s="133" t="s">
        <v>1385</v>
      </c>
      <c r="G678" s="176" t="s">
        <v>1464</v>
      </c>
      <c r="H678" s="176">
        <v>210</v>
      </c>
      <c r="I678" s="192">
        <v>125</v>
      </c>
      <c r="J678" s="189">
        <v>10</v>
      </c>
      <c r="K678" s="139">
        <v>200</v>
      </c>
      <c r="L678" s="139"/>
    </row>
    <row r="679" spans="1:12" hidden="1" x14ac:dyDescent="0.25">
      <c r="A679" s="158">
        <v>45208</v>
      </c>
      <c r="B679" s="175" t="s">
        <v>26</v>
      </c>
      <c r="C679" s="134" t="s">
        <v>4113</v>
      </c>
      <c r="D679" s="133" t="s">
        <v>26</v>
      </c>
      <c r="E679" s="133" t="s">
        <v>17</v>
      </c>
      <c r="F679" s="133" t="s">
        <v>1465</v>
      </c>
      <c r="G679" s="176" t="s">
        <v>1466</v>
      </c>
      <c r="H679" s="30">
        <v>1000</v>
      </c>
      <c r="I679" s="176">
        <v>155</v>
      </c>
      <c r="J679" s="189">
        <v>10</v>
      </c>
      <c r="K679" s="139" t="s">
        <v>26</v>
      </c>
      <c r="L679" s="139"/>
    </row>
    <row r="680" spans="1:12" hidden="1" x14ac:dyDescent="0.25">
      <c r="A680" s="158">
        <v>45208</v>
      </c>
      <c r="B680" s="175" t="s">
        <v>26</v>
      </c>
      <c r="C680" s="132" t="s">
        <v>1467</v>
      </c>
      <c r="D680" s="171" t="s">
        <v>26</v>
      </c>
      <c r="E680" s="133" t="s">
        <v>26</v>
      </c>
      <c r="F680" s="133" t="s">
        <v>158</v>
      </c>
      <c r="G680" s="176" t="s">
        <v>1468</v>
      </c>
      <c r="H680" s="30">
        <v>200</v>
      </c>
      <c r="I680" s="176">
        <v>150</v>
      </c>
      <c r="J680" s="189">
        <v>10</v>
      </c>
      <c r="K680" s="139" t="s">
        <v>26</v>
      </c>
      <c r="L680" s="139"/>
    </row>
    <row r="681" spans="1:12" hidden="1" x14ac:dyDescent="0.25">
      <c r="A681" s="158">
        <v>45208</v>
      </c>
      <c r="B681" s="175" t="s">
        <v>26</v>
      </c>
      <c r="C681" s="133" t="s">
        <v>1256</v>
      </c>
      <c r="D681" s="133" t="s">
        <v>26</v>
      </c>
      <c r="E681" s="171" t="s">
        <v>17</v>
      </c>
      <c r="F681" s="133" t="s">
        <v>1469</v>
      </c>
      <c r="G681" s="176" t="s">
        <v>1470</v>
      </c>
      <c r="H681" s="176">
        <v>200</v>
      </c>
      <c r="I681" s="176">
        <v>118</v>
      </c>
      <c r="J681" s="189">
        <v>10</v>
      </c>
      <c r="K681" s="202" t="s">
        <v>26</v>
      </c>
      <c r="L681" s="169"/>
    </row>
    <row r="682" spans="1:12" hidden="1" x14ac:dyDescent="0.25">
      <c r="A682" s="158">
        <v>45208</v>
      </c>
      <c r="B682" s="175" t="s">
        <v>26</v>
      </c>
      <c r="C682" s="132" t="s">
        <v>1471</v>
      </c>
      <c r="D682" s="133" t="s">
        <v>26</v>
      </c>
      <c r="E682" s="133" t="s">
        <v>17</v>
      </c>
      <c r="F682" s="133" t="s">
        <v>1427</v>
      </c>
      <c r="G682" s="176" t="s">
        <v>1472</v>
      </c>
      <c r="H682" s="176">
        <v>200</v>
      </c>
      <c r="I682" s="176">
        <v>101</v>
      </c>
      <c r="J682" s="213">
        <v>10</v>
      </c>
      <c r="K682" s="177" t="s">
        <v>26</v>
      </c>
      <c r="L682" s="133"/>
    </row>
    <row r="683" spans="1:12" hidden="1" x14ac:dyDescent="0.25">
      <c r="A683" s="158">
        <v>45208</v>
      </c>
      <c r="B683" s="175" t="s">
        <v>26</v>
      </c>
      <c r="C683" s="132" t="s">
        <v>1473</v>
      </c>
      <c r="D683" s="133" t="s">
        <v>26</v>
      </c>
      <c r="E683" s="133" t="s">
        <v>17</v>
      </c>
      <c r="F683" s="133" t="s">
        <v>161</v>
      </c>
      <c r="G683" s="176" t="s">
        <v>1474</v>
      </c>
      <c r="H683" s="176">
        <v>200</v>
      </c>
      <c r="I683" s="176">
        <v>101</v>
      </c>
      <c r="J683" s="213">
        <v>10</v>
      </c>
      <c r="K683" s="177" t="s">
        <v>26</v>
      </c>
      <c r="L683" s="177"/>
    </row>
    <row r="684" spans="1:12" hidden="1" x14ac:dyDescent="0.25">
      <c r="A684" s="158">
        <v>45209</v>
      </c>
      <c r="B684" s="175" t="s">
        <v>26</v>
      </c>
      <c r="C684" s="132" t="s">
        <v>1475</v>
      </c>
      <c r="D684" s="133">
        <v>5539245551</v>
      </c>
      <c r="E684" s="133" t="s">
        <v>1319</v>
      </c>
      <c r="F684" s="176" t="s">
        <v>1476</v>
      </c>
      <c r="G684" s="176" t="s">
        <v>1477</v>
      </c>
      <c r="H684" s="30">
        <v>200</v>
      </c>
      <c r="I684" s="133">
        <v>35</v>
      </c>
      <c r="J684" s="189">
        <v>10</v>
      </c>
      <c r="K684" s="186">
        <v>200</v>
      </c>
      <c r="L684" s="139"/>
    </row>
    <row r="685" spans="1:12" hidden="1" x14ac:dyDescent="0.25">
      <c r="A685" s="158">
        <v>45209</v>
      </c>
      <c r="B685" s="175" t="s">
        <v>26</v>
      </c>
      <c r="C685" s="132" t="s">
        <v>992</v>
      </c>
      <c r="D685" s="133">
        <v>5564121405</v>
      </c>
      <c r="E685" s="133" t="s">
        <v>1319</v>
      </c>
      <c r="F685" s="133" t="s">
        <v>381</v>
      </c>
      <c r="G685" s="176" t="s">
        <v>1478</v>
      </c>
      <c r="H685" s="30">
        <v>50</v>
      </c>
      <c r="I685" s="133">
        <v>37</v>
      </c>
      <c r="J685" s="189">
        <v>10</v>
      </c>
      <c r="K685" s="186">
        <v>50</v>
      </c>
      <c r="L685" s="139"/>
    </row>
    <row r="686" spans="1:12" hidden="1" x14ac:dyDescent="0.25">
      <c r="A686" s="158">
        <v>45209</v>
      </c>
      <c r="B686" s="175" t="s">
        <v>26</v>
      </c>
      <c r="C686" s="132" t="s">
        <v>1479</v>
      </c>
      <c r="D686" s="133">
        <v>5589529270</v>
      </c>
      <c r="E686" s="133" t="s">
        <v>1480</v>
      </c>
      <c r="F686" s="133" t="s">
        <v>1380</v>
      </c>
      <c r="G686" s="176" t="s">
        <v>1123</v>
      </c>
      <c r="H686" s="30">
        <v>220</v>
      </c>
      <c r="I686" s="133">
        <v>200</v>
      </c>
      <c r="J686" s="189">
        <v>20</v>
      </c>
      <c r="K686" s="186">
        <v>200</v>
      </c>
      <c r="L686" s="139"/>
    </row>
    <row r="687" spans="1:12" hidden="1" x14ac:dyDescent="0.25">
      <c r="A687" s="158">
        <v>45209</v>
      </c>
      <c r="B687" s="175" t="s">
        <v>26</v>
      </c>
      <c r="C687" s="132" t="s">
        <v>1481</v>
      </c>
      <c r="D687" s="133">
        <v>5578861024</v>
      </c>
      <c r="E687" s="133" t="s">
        <v>225</v>
      </c>
      <c r="F687" s="133" t="s">
        <v>4115</v>
      </c>
      <c r="G687" s="176" t="s">
        <v>1482</v>
      </c>
      <c r="H687" s="30">
        <v>200</v>
      </c>
      <c r="I687" s="133">
        <v>185</v>
      </c>
      <c r="J687" s="189">
        <v>10</v>
      </c>
      <c r="K687" s="186">
        <v>200</v>
      </c>
      <c r="L687" s="139"/>
    </row>
    <row r="688" spans="1:12" hidden="1" x14ac:dyDescent="0.25">
      <c r="A688" s="158">
        <v>45209</v>
      </c>
      <c r="B688" s="175" t="s">
        <v>26</v>
      </c>
      <c r="C688" s="132" t="s">
        <v>1453</v>
      </c>
      <c r="D688" s="133">
        <v>5535831305</v>
      </c>
      <c r="E688" s="133" t="s">
        <v>313</v>
      </c>
      <c r="F688" s="133" t="s">
        <v>1483</v>
      </c>
      <c r="G688" s="133" t="s">
        <v>1484</v>
      </c>
      <c r="H688" s="30">
        <v>50</v>
      </c>
      <c r="I688" s="133">
        <v>12</v>
      </c>
      <c r="J688" s="189">
        <v>10</v>
      </c>
      <c r="K688" s="139">
        <v>200</v>
      </c>
      <c r="L688" s="139"/>
    </row>
    <row r="689" spans="1:12" hidden="1" x14ac:dyDescent="0.25">
      <c r="A689" s="158">
        <v>45209</v>
      </c>
      <c r="B689" s="175" t="s">
        <v>26</v>
      </c>
      <c r="C689" s="132" t="s">
        <v>1481</v>
      </c>
      <c r="D689" s="133">
        <v>5578861024</v>
      </c>
      <c r="E689" s="133" t="s">
        <v>225</v>
      </c>
      <c r="F689" s="133" t="s">
        <v>4115</v>
      </c>
      <c r="G689" s="176" t="s">
        <v>1485</v>
      </c>
      <c r="H689" s="176" t="s">
        <v>26</v>
      </c>
      <c r="I689" s="176">
        <v>34</v>
      </c>
      <c r="J689" s="189">
        <v>10</v>
      </c>
      <c r="K689" s="139" t="s">
        <v>26</v>
      </c>
      <c r="L689" s="139"/>
    </row>
    <row r="690" spans="1:12" hidden="1" x14ac:dyDescent="0.25">
      <c r="A690" s="158">
        <v>45209</v>
      </c>
      <c r="B690" s="175" t="s">
        <v>26</v>
      </c>
      <c r="C690" s="132" t="s">
        <v>1486</v>
      </c>
      <c r="D690" s="133">
        <v>5526260701</v>
      </c>
      <c r="E690" s="133" t="s">
        <v>26</v>
      </c>
      <c r="F690" s="133" t="s">
        <v>26</v>
      </c>
      <c r="G690" s="176" t="s">
        <v>1487</v>
      </c>
      <c r="H690" s="30" t="s">
        <v>26</v>
      </c>
      <c r="I690" s="176">
        <v>200</v>
      </c>
      <c r="J690" s="189">
        <v>10</v>
      </c>
      <c r="K690" s="139">
        <v>200</v>
      </c>
      <c r="L690" s="139"/>
    </row>
    <row r="691" spans="1:12" hidden="1" x14ac:dyDescent="0.25">
      <c r="A691" s="158">
        <v>45209</v>
      </c>
      <c r="B691" s="175" t="s">
        <v>26</v>
      </c>
      <c r="C691" s="132" t="s">
        <v>992</v>
      </c>
      <c r="D691" s="133">
        <v>5564121405</v>
      </c>
      <c r="E691" s="133" t="s">
        <v>1319</v>
      </c>
      <c r="F691" s="133" t="s">
        <v>381</v>
      </c>
      <c r="G691" s="176" t="s">
        <v>1488</v>
      </c>
      <c r="H691" s="30" t="s">
        <v>26</v>
      </c>
      <c r="I691" s="133">
        <v>328</v>
      </c>
      <c r="J691" s="189">
        <v>10</v>
      </c>
      <c r="K691" s="139">
        <v>300</v>
      </c>
      <c r="L691" s="139"/>
    </row>
    <row r="692" spans="1:12" hidden="1" x14ac:dyDescent="0.25">
      <c r="A692" s="158" t="s">
        <v>26</v>
      </c>
      <c r="B692" s="175" t="s">
        <v>26</v>
      </c>
      <c r="C692" s="132" t="s">
        <v>1489</v>
      </c>
      <c r="D692" s="133" t="s">
        <v>26</v>
      </c>
      <c r="E692" s="133" t="s">
        <v>64</v>
      </c>
      <c r="F692" s="133" t="s">
        <v>26</v>
      </c>
      <c r="G692" s="176" t="s">
        <v>1490</v>
      </c>
      <c r="H692" s="30">
        <v>80</v>
      </c>
      <c r="I692" s="133">
        <v>68</v>
      </c>
      <c r="J692" s="189">
        <v>10</v>
      </c>
      <c r="K692" s="139" t="s">
        <v>26</v>
      </c>
      <c r="L692" s="139"/>
    </row>
    <row r="693" spans="1:12" hidden="1" x14ac:dyDescent="0.25">
      <c r="A693" s="158">
        <v>45209</v>
      </c>
      <c r="B693" s="175" t="s">
        <v>26</v>
      </c>
      <c r="C693" s="132" t="s">
        <v>85</v>
      </c>
      <c r="D693" s="133" t="s">
        <v>26</v>
      </c>
      <c r="E693" s="133" t="s">
        <v>1491</v>
      </c>
      <c r="F693" s="133" t="s">
        <v>26</v>
      </c>
      <c r="G693" s="176" t="s">
        <v>1492</v>
      </c>
      <c r="H693" s="176" t="s">
        <v>26</v>
      </c>
      <c r="I693" s="192">
        <v>356</v>
      </c>
      <c r="J693" s="189">
        <v>20</v>
      </c>
      <c r="K693" s="139" t="s">
        <v>26</v>
      </c>
      <c r="L693" s="139"/>
    </row>
    <row r="694" spans="1:12" hidden="1" x14ac:dyDescent="0.25">
      <c r="A694" s="158">
        <v>45209</v>
      </c>
      <c r="B694" s="175" t="s">
        <v>26</v>
      </c>
      <c r="C694" s="132" t="s">
        <v>4121</v>
      </c>
      <c r="D694" s="135">
        <v>5610020620</v>
      </c>
      <c r="E694" s="133" t="s">
        <v>33</v>
      </c>
      <c r="F694" s="139" t="s">
        <v>4119</v>
      </c>
      <c r="G694" s="176" t="s">
        <v>1493</v>
      </c>
      <c r="H694" s="30" t="s">
        <v>26</v>
      </c>
      <c r="I694" s="176">
        <v>56</v>
      </c>
      <c r="J694" s="189">
        <v>10</v>
      </c>
      <c r="K694" s="139">
        <v>200</v>
      </c>
      <c r="L694" s="139"/>
    </row>
    <row r="695" spans="1:12" hidden="1" x14ac:dyDescent="0.25">
      <c r="A695" s="158">
        <v>45209</v>
      </c>
      <c r="B695" s="175" t="s">
        <v>26</v>
      </c>
      <c r="C695" s="132" t="s">
        <v>1494</v>
      </c>
      <c r="D695" s="171">
        <v>5625771181</v>
      </c>
      <c r="E695" s="133" t="s">
        <v>1266</v>
      </c>
      <c r="F695" s="133" t="s">
        <v>1495</v>
      </c>
      <c r="G695" s="176" t="s">
        <v>1496</v>
      </c>
      <c r="H695" s="30" t="s">
        <v>26</v>
      </c>
      <c r="I695" s="176">
        <v>19</v>
      </c>
      <c r="J695" s="189">
        <v>10</v>
      </c>
      <c r="K695" s="139" t="s">
        <v>26</v>
      </c>
      <c r="L695" s="139"/>
    </row>
    <row r="696" spans="1:12" hidden="1" x14ac:dyDescent="0.25">
      <c r="A696" s="158">
        <v>45209</v>
      </c>
      <c r="B696" s="175" t="s">
        <v>26</v>
      </c>
      <c r="C696" s="138" t="s">
        <v>4112</v>
      </c>
      <c r="D696" s="133" t="s">
        <v>26</v>
      </c>
      <c r="E696" s="171" t="s">
        <v>443</v>
      </c>
      <c r="F696" s="133" t="s">
        <v>302</v>
      </c>
      <c r="G696" s="176" t="s">
        <v>1498</v>
      </c>
      <c r="H696" s="176">
        <v>500</v>
      </c>
      <c r="I696" s="176">
        <v>100</v>
      </c>
      <c r="J696" s="189">
        <v>20</v>
      </c>
      <c r="K696" s="202" t="s">
        <v>26</v>
      </c>
      <c r="L696" s="169"/>
    </row>
    <row r="697" spans="1:12" hidden="1" x14ac:dyDescent="0.25">
      <c r="A697" s="158">
        <v>45209</v>
      </c>
      <c r="B697" s="175" t="s">
        <v>26</v>
      </c>
      <c r="C697" s="132" t="s">
        <v>1383</v>
      </c>
      <c r="D697" s="133">
        <v>5639611669</v>
      </c>
      <c r="E697" s="133" t="s">
        <v>33</v>
      </c>
      <c r="F697" s="133" t="s">
        <v>1385</v>
      </c>
      <c r="G697" s="176" t="s">
        <v>1499</v>
      </c>
      <c r="H697" s="176">
        <v>300</v>
      </c>
      <c r="I697" s="176" t="s">
        <v>26</v>
      </c>
      <c r="J697" s="213">
        <v>10</v>
      </c>
      <c r="K697" s="177" t="s">
        <v>26</v>
      </c>
      <c r="L697" s="133"/>
    </row>
    <row r="698" spans="1:12" hidden="1" x14ac:dyDescent="0.25">
      <c r="A698" s="158">
        <v>45209</v>
      </c>
      <c r="B698" s="175" t="s">
        <v>26</v>
      </c>
      <c r="C698" s="132" t="s">
        <v>1500</v>
      </c>
      <c r="D698" s="133">
        <v>5572135350</v>
      </c>
      <c r="E698" s="133" t="s">
        <v>33</v>
      </c>
      <c r="F698" s="133" t="s">
        <v>1501</v>
      </c>
      <c r="G698" s="133" t="s">
        <v>1502</v>
      </c>
      <c r="H698" s="176">
        <v>300</v>
      </c>
      <c r="I698" s="176" t="s">
        <v>26</v>
      </c>
      <c r="J698" s="213">
        <v>10</v>
      </c>
      <c r="K698" s="177" t="s">
        <v>26</v>
      </c>
      <c r="L698" s="177"/>
    </row>
    <row r="699" spans="1:12" hidden="1" x14ac:dyDescent="0.25">
      <c r="A699" s="158">
        <v>45209</v>
      </c>
      <c r="B699" s="175" t="s">
        <v>26</v>
      </c>
      <c r="C699" s="138" t="s">
        <v>4112</v>
      </c>
      <c r="D699" s="133" t="s">
        <v>26</v>
      </c>
      <c r="E699" s="133" t="s">
        <v>33</v>
      </c>
      <c r="F699" s="51" t="s">
        <v>302</v>
      </c>
      <c r="G699" s="214" t="s">
        <v>1504</v>
      </c>
      <c r="H699" s="176">
        <v>500</v>
      </c>
      <c r="I699" s="176">
        <v>239</v>
      </c>
      <c r="J699" s="213">
        <v>10</v>
      </c>
      <c r="K699" s="177" t="s">
        <v>26</v>
      </c>
      <c r="L699" s="177"/>
    </row>
    <row r="700" spans="1:12" hidden="1" x14ac:dyDescent="0.25">
      <c r="A700" s="158">
        <v>45209</v>
      </c>
      <c r="B700" s="175" t="s">
        <v>26</v>
      </c>
      <c r="C700" s="132" t="s">
        <v>1505</v>
      </c>
      <c r="D700" s="133" t="s">
        <v>26</v>
      </c>
      <c r="E700" s="133" t="s">
        <v>33</v>
      </c>
      <c r="F700" s="133" t="s">
        <v>1506</v>
      </c>
      <c r="G700" s="176" t="s">
        <v>1507</v>
      </c>
      <c r="H700" s="176">
        <v>230</v>
      </c>
      <c r="I700" s="176">
        <v>193</v>
      </c>
      <c r="J700" s="177">
        <v>20</v>
      </c>
      <c r="K700" s="177" t="s">
        <v>26</v>
      </c>
      <c r="L700" s="133"/>
    </row>
    <row r="701" spans="1:12" hidden="1" x14ac:dyDescent="0.25">
      <c r="A701" s="158">
        <v>45209</v>
      </c>
      <c r="B701" s="175" t="s">
        <v>26</v>
      </c>
      <c r="C701" s="132" t="s">
        <v>1508</v>
      </c>
      <c r="D701" s="133">
        <v>5566712323</v>
      </c>
      <c r="E701" s="133" t="s">
        <v>33</v>
      </c>
      <c r="F701" s="133" t="s">
        <v>712</v>
      </c>
      <c r="G701" s="133" t="s">
        <v>1509</v>
      </c>
      <c r="H701" s="176">
        <v>110</v>
      </c>
      <c r="I701" s="176">
        <v>100</v>
      </c>
      <c r="J701" s="177">
        <v>10</v>
      </c>
      <c r="K701" s="177" t="s">
        <v>26</v>
      </c>
      <c r="L701" s="133"/>
    </row>
    <row r="702" spans="1:12" hidden="1" x14ac:dyDescent="0.25">
      <c r="A702" s="158">
        <v>45210</v>
      </c>
      <c r="B702" s="175" t="s">
        <v>26</v>
      </c>
      <c r="C702" s="132" t="s">
        <v>813</v>
      </c>
      <c r="D702" s="133">
        <v>5582750520</v>
      </c>
      <c r="E702" s="133" t="s">
        <v>1510</v>
      </c>
      <c r="F702" s="176" t="s">
        <v>997</v>
      </c>
      <c r="G702" s="176" t="s">
        <v>1511</v>
      </c>
      <c r="H702" s="30">
        <v>500</v>
      </c>
      <c r="I702" s="133">
        <v>60</v>
      </c>
      <c r="J702" s="189">
        <v>10</v>
      </c>
      <c r="K702" s="186">
        <v>500</v>
      </c>
      <c r="L702" s="139"/>
    </row>
    <row r="703" spans="1:12" hidden="1" x14ac:dyDescent="0.25">
      <c r="A703" s="158">
        <v>45210</v>
      </c>
      <c r="B703" s="175" t="s">
        <v>26</v>
      </c>
      <c r="C703" s="132" t="s">
        <v>1512</v>
      </c>
      <c r="D703" s="133">
        <v>5612853273</v>
      </c>
      <c r="E703" s="133" t="s">
        <v>1513</v>
      </c>
      <c r="F703" s="133" t="s">
        <v>1514</v>
      </c>
      <c r="G703" s="176" t="s">
        <v>1515</v>
      </c>
      <c r="H703" s="30">
        <v>200</v>
      </c>
      <c r="I703" s="133">
        <v>140</v>
      </c>
      <c r="J703" s="189">
        <v>10</v>
      </c>
      <c r="K703" s="186">
        <v>500</v>
      </c>
      <c r="L703" s="139"/>
    </row>
    <row r="704" spans="1:12" hidden="1" x14ac:dyDescent="0.25">
      <c r="A704" s="158">
        <v>45210</v>
      </c>
      <c r="B704" s="175" t="s">
        <v>26</v>
      </c>
      <c r="C704" s="132" t="s">
        <v>1453</v>
      </c>
      <c r="D704" s="133" t="s">
        <v>26</v>
      </c>
      <c r="E704" s="133" t="s">
        <v>26</v>
      </c>
      <c r="F704" s="133" t="s">
        <v>1516</v>
      </c>
      <c r="G704" s="176" t="s">
        <v>1517</v>
      </c>
      <c r="H704" s="30">
        <v>200</v>
      </c>
      <c r="I704" s="133">
        <v>140</v>
      </c>
      <c r="J704" s="189">
        <v>10</v>
      </c>
      <c r="K704" s="186">
        <v>200</v>
      </c>
      <c r="L704" s="139"/>
    </row>
    <row r="705" spans="1:12" hidden="1" x14ac:dyDescent="0.25">
      <c r="A705" s="158">
        <v>45210</v>
      </c>
      <c r="B705" s="175" t="s">
        <v>26</v>
      </c>
      <c r="C705" s="132" t="s">
        <v>132</v>
      </c>
      <c r="D705" s="133" t="s">
        <v>26</v>
      </c>
      <c r="E705" s="133" t="s">
        <v>26</v>
      </c>
      <c r="F705" s="133" t="s">
        <v>1518</v>
      </c>
      <c r="G705" s="176" t="s">
        <v>1519</v>
      </c>
      <c r="H705" s="30">
        <v>100</v>
      </c>
      <c r="I705" s="133">
        <v>44</v>
      </c>
      <c r="J705" s="189">
        <v>10</v>
      </c>
      <c r="K705" s="186">
        <v>200</v>
      </c>
      <c r="L705" s="139"/>
    </row>
    <row r="706" spans="1:12" x14ac:dyDescent="0.25">
      <c r="A706" s="158">
        <v>45210</v>
      </c>
      <c r="B706" s="175" t="s">
        <v>26</v>
      </c>
      <c r="C706" s="132" t="s">
        <v>1520</v>
      </c>
      <c r="D706" s="133" t="s">
        <v>26</v>
      </c>
      <c r="E706" s="133" t="s">
        <v>26</v>
      </c>
      <c r="F706" s="133" t="s">
        <v>1521</v>
      </c>
      <c r="G706" s="133" t="s">
        <v>1522</v>
      </c>
      <c r="H706" s="30">
        <v>150</v>
      </c>
      <c r="I706" s="133">
        <v>74</v>
      </c>
      <c r="J706" s="189">
        <v>10</v>
      </c>
      <c r="K706" s="139" t="s">
        <v>26</v>
      </c>
      <c r="L706" s="139"/>
    </row>
    <row r="707" spans="1:12" hidden="1" x14ac:dyDescent="0.25">
      <c r="A707" s="158">
        <v>45210</v>
      </c>
      <c r="B707" s="175" t="s">
        <v>26</v>
      </c>
      <c r="C707" s="132" t="s">
        <v>1523</v>
      </c>
      <c r="D707" s="133" t="s">
        <v>26</v>
      </c>
      <c r="E707" s="133" t="s">
        <v>26</v>
      </c>
      <c r="F707" s="133" t="s">
        <v>1385</v>
      </c>
      <c r="G707" s="176" t="s">
        <v>1524</v>
      </c>
      <c r="H707" s="176">
        <v>2025</v>
      </c>
      <c r="I707" s="176">
        <v>2000</v>
      </c>
      <c r="J707" s="189">
        <v>10</v>
      </c>
      <c r="K707" s="139" t="s">
        <v>26</v>
      </c>
      <c r="L707" s="139"/>
    </row>
    <row r="708" spans="1:12" hidden="1" x14ac:dyDescent="0.25">
      <c r="A708" s="158">
        <v>45210</v>
      </c>
      <c r="B708" s="175" t="s">
        <v>26</v>
      </c>
      <c r="C708" s="132" t="s">
        <v>1525</v>
      </c>
      <c r="D708" s="133" t="s">
        <v>26</v>
      </c>
      <c r="E708" s="133" t="s">
        <v>17</v>
      </c>
      <c r="F708" s="133" t="s">
        <v>1526</v>
      </c>
      <c r="G708" s="176" t="s">
        <v>1527</v>
      </c>
      <c r="H708" s="30">
        <v>150</v>
      </c>
      <c r="I708" s="176">
        <v>124</v>
      </c>
      <c r="J708" s="189">
        <v>10</v>
      </c>
      <c r="K708" s="139" t="s">
        <v>26</v>
      </c>
      <c r="L708" s="139"/>
    </row>
    <row r="709" spans="1:12" hidden="1" x14ac:dyDescent="0.25">
      <c r="A709" s="158">
        <v>45210</v>
      </c>
      <c r="B709" s="175" t="s">
        <v>26</v>
      </c>
      <c r="C709" s="132" t="s">
        <v>1528</v>
      </c>
      <c r="D709" s="133" t="s">
        <v>26</v>
      </c>
      <c r="E709" s="133" t="s">
        <v>17</v>
      </c>
      <c r="F709" s="133" t="s">
        <v>1529</v>
      </c>
      <c r="G709" s="176" t="s">
        <v>1530</v>
      </c>
      <c r="H709" s="30">
        <v>150</v>
      </c>
      <c r="I709" s="133">
        <v>42</v>
      </c>
      <c r="J709" s="189">
        <v>10</v>
      </c>
      <c r="K709" s="139" t="s">
        <v>26</v>
      </c>
      <c r="L709" s="139"/>
    </row>
    <row r="710" spans="1:12" hidden="1" x14ac:dyDescent="0.25">
      <c r="A710" s="158">
        <v>45210</v>
      </c>
      <c r="B710" s="175" t="s">
        <v>26</v>
      </c>
      <c r="C710" s="132" t="s">
        <v>2024</v>
      </c>
      <c r="D710" s="272">
        <v>5612050452</v>
      </c>
      <c r="E710" s="133" t="s">
        <v>613</v>
      </c>
      <c r="F710" s="51" t="s">
        <v>354</v>
      </c>
      <c r="G710" s="176" t="s">
        <v>1532</v>
      </c>
      <c r="H710" s="176">
        <v>200</v>
      </c>
      <c r="I710" s="192">
        <v>65</v>
      </c>
      <c r="J710" s="189">
        <v>10</v>
      </c>
      <c r="K710" s="139" t="s">
        <v>26</v>
      </c>
      <c r="L710" s="139"/>
    </row>
    <row r="711" spans="1:12" hidden="1" x14ac:dyDescent="0.25">
      <c r="A711" s="158">
        <v>45210</v>
      </c>
      <c r="B711" s="175" t="s">
        <v>26</v>
      </c>
      <c r="C711" s="132" t="s">
        <v>1139</v>
      </c>
      <c r="D711" s="133" t="s">
        <v>26</v>
      </c>
      <c r="E711" s="133" t="s">
        <v>17</v>
      </c>
      <c r="F711" s="133" t="s">
        <v>1166</v>
      </c>
      <c r="G711" s="176" t="s">
        <v>1533</v>
      </c>
      <c r="H711" s="30">
        <v>138</v>
      </c>
      <c r="I711" s="176">
        <v>118</v>
      </c>
      <c r="J711" s="189">
        <v>14</v>
      </c>
      <c r="K711" s="139" t="s">
        <v>26</v>
      </c>
      <c r="L711" s="139"/>
    </row>
    <row r="712" spans="1:12" hidden="1" x14ac:dyDescent="0.25">
      <c r="A712" s="158">
        <v>45210</v>
      </c>
      <c r="B712" s="175" t="s">
        <v>26</v>
      </c>
      <c r="C712" s="132" t="s">
        <v>1534</v>
      </c>
      <c r="D712" s="171" t="s">
        <v>26</v>
      </c>
      <c r="E712" s="133" t="s">
        <v>17</v>
      </c>
      <c r="F712" s="133" t="s">
        <v>1535</v>
      </c>
      <c r="G712" s="176" t="s">
        <v>1536</v>
      </c>
      <c r="H712" s="30">
        <v>500</v>
      </c>
      <c r="I712" s="176">
        <v>130</v>
      </c>
      <c r="J712" s="189">
        <v>14</v>
      </c>
      <c r="K712" s="139" t="s">
        <v>26</v>
      </c>
      <c r="L712" s="139"/>
    </row>
    <row r="713" spans="1:12" hidden="1" x14ac:dyDescent="0.25">
      <c r="A713" s="158">
        <v>45210</v>
      </c>
      <c r="B713" s="175" t="s">
        <v>26</v>
      </c>
      <c r="C713" s="133" t="s">
        <v>295</v>
      </c>
      <c r="D713" s="133">
        <v>5526091880</v>
      </c>
      <c r="E713" s="171" t="s">
        <v>17</v>
      </c>
      <c r="F713" s="133" t="s">
        <v>1537</v>
      </c>
      <c r="G713" s="176" t="s">
        <v>1538</v>
      </c>
      <c r="H713" s="176">
        <v>200</v>
      </c>
      <c r="I713" s="176" t="s">
        <v>26</v>
      </c>
      <c r="J713" s="189">
        <v>14</v>
      </c>
      <c r="K713" s="202" t="s">
        <v>26</v>
      </c>
      <c r="L713" s="169"/>
    </row>
    <row r="714" spans="1:12" hidden="1" x14ac:dyDescent="0.25">
      <c r="A714" s="158">
        <v>45210</v>
      </c>
      <c r="B714" s="175" t="s">
        <v>26</v>
      </c>
      <c r="C714" s="54" t="s">
        <v>576</v>
      </c>
      <c r="D714" s="133">
        <v>5574621121</v>
      </c>
      <c r="E714" s="133" t="s">
        <v>26</v>
      </c>
      <c r="F714" s="133" t="s">
        <v>1539</v>
      </c>
      <c r="G714" s="132" t="s">
        <v>1540</v>
      </c>
      <c r="H714" s="176">
        <v>100</v>
      </c>
      <c r="I714" s="176">
        <v>58</v>
      </c>
      <c r="J714" s="213">
        <v>14</v>
      </c>
      <c r="K714" s="177" t="s">
        <v>26</v>
      </c>
      <c r="L714" s="133"/>
    </row>
    <row r="715" spans="1:12" hidden="1" x14ac:dyDescent="0.25">
      <c r="A715" s="158">
        <v>45210</v>
      </c>
      <c r="B715" s="175" t="s">
        <v>26</v>
      </c>
      <c r="C715" s="132" t="s">
        <v>4121</v>
      </c>
      <c r="D715" s="135">
        <v>5610020620</v>
      </c>
      <c r="E715" s="133" t="s">
        <v>333</v>
      </c>
      <c r="F715" s="139" t="s">
        <v>4119</v>
      </c>
      <c r="G715" s="176" t="s">
        <v>1542</v>
      </c>
      <c r="H715" s="176">
        <v>126</v>
      </c>
      <c r="I715" s="176">
        <v>116</v>
      </c>
      <c r="J715" s="213">
        <v>14</v>
      </c>
      <c r="K715" s="177" t="s">
        <v>26</v>
      </c>
      <c r="L715" s="177"/>
    </row>
    <row r="716" spans="1:12" hidden="1" x14ac:dyDescent="0.25">
      <c r="A716" s="158">
        <v>45210</v>
      </c>
      <c r="B716" s="175" t="s">
        <v>26</v>
      </c>
      <c r="C716" s="31" t="s">
        <v>1139</v>
      </c>
      <c r="D716" s="133" t="s">
        <v>26</v>
      </c>
      <c r="E716" s="133" t="s">
        <v>17</v>
      </c>
      <c r="F716" s="51" t="s">
        <v>1543</v>
      </c>
      <c r="G716" s="214" t="s">
        <v>1544</v>
      </c>
      <c r="H716" s="176">
        <v>90</v>
      </c>
      <c r="I716" s="176">
        <v>76</v>
      </c>
      <c r="J716" s="213">
        <v>8</v>
      </c>
      <c r="K716" s="177" t="s">
        <v>26</v>
      </c>
      <c r="L716" s="177"/>
    </row>
    <row r="717" spans="1:12" hidden="1" x14ac:dyDescent="0.25">
      <c r="A717" s="158">
        <v>45210</v>
      </c>
      <c r="B717" s="175" t="s">
        <v>26</v>
      </c>
      <c r="C717" s="132" t="s">
        <v>1545</v>
      </c>
      <c r="D717" s="133" t="s">
        <v>26</v>
      </c>
      <c r="E717" s="133" t="s">
        <v>17</v>
      </c>
      <c r="F717" s="133" t="s">
        <v>1546</v>
      </c>
      <c r="G717" s="176" t="s">
        <v>1547</v>
      </c>
      <c r="H717" s="176">
        <v>200</v>
      </c>
      <c r="I717" s="176">
        <v>61</v>
      </c>
      <c r="J717" s="213">
        <v>14</v>
      </c>
      <c r="K717" s="177" t="s">
        <v>26</v>
      </c>
      <c r="L717" s="133"/>
    </row>
    <row r="718" spans="1:12" hidden="1" x14ac:dyDescent="0.25">
      <c r="A718" s="158">
        <v>45210</v>
      </c>
      <c r="B718" s="175" t="s">
        <v>26</v>
      </c>
      <c r="C718" s="132" t="s">
        <v>1142</v>
      </c>
      <c r="D718" s="133" t="s">
        <v>26</v>
      </c>
      <c r="E718" s="133" t="s">
        <v>85</v>
      </c>
      <c r="F718" s="133" t="s">
        <v>1399</v>
      </c>
      <c r="G718" s="176" t="s">
        <v>1548</v>
      </c>
      <c r="H718" s="176">
        <v>244</v>
      </c>
      <c r="I718" s="176">
        <v>234</v>
      </c>
      <c r="J718" s="213">
        <v>14</v>
      </c>
      <c r="K718" s="177" t="s">
        <v>26</v>
      </c>
      <c r="L718" s="133"/>
    </row>
    <row r="719" spans="1:12" hidden="1" x14ac:dyDescent="0.25">
      <c r="A719" s="158">
        <v>45211</v>
      </c>
      <c r="B719" s="175" t="s">
        <v>26</v>
      </c>
      <c r="C719" s="132" t="s">
        <v>1549</v>
      </c>
      <c r="D719" s="133">
        <v>5611728082</v>
      </c>
      <c r="E719" s="133" t="s">
        <v>26</v>
      </c>
      <c r="F719" s="176" t="s">
        <v>1550</v>
      </c>
      <c r="G719" s="176" t="s">
        <v>592</v>
      </c>
      <c r="H719" s="30" t="s">
        <v>26</v>
      </c>
      <c r="I719" s="133">
        <v>114</v>
      </c>
      <c r="J719" s="189">
        <v>10</v>
      </c>
      <c r="K719" s="186" t="s">
        <v>26</v>
      </c>
      <c r="L719" s="139"/>
    </row>
    <row r="720" spans="1:12" hidden="1" x14ac:dyDescent="0.25">
      <c r="A720" s="158">
        <v>45211</v>
      </c>
      <c r="B720" s="175" t="s">
        <v>26</v>
      </c>
      <c r="C720" s="132" t="s">
        <v>1380</v>
      </c>
      <c r="D720" s="133" t="s">
        <v>26</v>
      </c>
      <c r="E720" s="133" t="s">
        <v>1379</v>
      </c>
      <c r="F720" s="133" t="s">
        <v>1380</v>
      </c>
      <c r="G720" s="176" t="s">
        <v>1551</v>
      </c>
      <c r="H720" s="30" t="s">
        <v>26</v>
      </c>
      <c r="I720" s="133">
        <v>740</v>
      </c>
      <c r="J720" s="189">
        <v>30</v>
      </c>
      <c r="K720" s="186">
        <v>400</v>
      </c>
      <c r="L720" s="139"/>
    </row>
    <row r="721" spans="1:12" hidden="1" x14ac:dyDescent="0.25">
      <c r="A721" s="158">
        <v>45211</v>
      </c>
      <c r="B721" s="175" t="s">
        <v>26</v>
      </c>
      <c r="C721" s="132" t="s">
        <v>240</v>
      </c>
      <c r="D721" s="133" t="s">
        <v>26</v>
      </c>
      <c r="E721" s="133" t="s">
        <v>305</v>
      </c>
      <c r="F721" s="133" t="s">
        <v>26</v>
      </c>
      <c r="G721" s="176" t="s">
        <v>1552</v>
      </c>
      <c r="H721" s="30" t="s">
        <v>26</v>
      </c>
      <c r="I721" s="133">
        <v>187</v>
      </c>
      <c r="J721" s="189">
        <v>24</v>
      </c>
      <c r="K721" s="186" t="s">
        <v>26</v>
      </c>
      <c r="L721" s="139"/>
    </row>
    <row r="722" spans="1:12" hidden="1" x14ac:dyDescent="0.25">
      <c r="A722" s="158">
        <v>45211</v>
      </c>
      <c r="B722" s="175" t="s">
        <v>26</v>
      </c>
      <c r="C722" s="132" t="s">
        <v>350</v>
      </c>
      <c r="D722" s="140">
        <v>5562236073</v>
      </c>
      <c r="E722" s="133" t="s">
        <v>305</v>
      </c>
      <c r="F722" s="271" t="s">
        <v>4125</v>
      </c>
      <c r="G722" s="176" t="s">
        <v>1555</v>
      </c>
      <c r="H722" s="30" t="s">
        <v>26</v>
      </c>
      <c r="I722" s="133">
        <v>50</v>
      </c>
      <c r="J722" s="189">
        <v>23.5</v>
      </c>
      <c r="K722" s="186" t="s">
        <v>26</v>
      </c>
      <c r="L722" s="139"/>
    </row>
    <row r="723" spans="1:12" hidden="1" x14ac:dyDescent="0.25">
      <c r="A723" s="158">
        <v>45211</v>
      </c>
      <c r="B723" s="175" t="s">
        <v>26</v>
      </c>
      <c r="C723" s="132" t="s">
        <v>1460</v>
      </c>
      <c r="D723" s="133" t="s">
        <v>26</v>
      </c>
      <c r="E723" s="133" t="s">
        <v>219</v>
      </c>
      <c r="F723" s="133" t="s">
        <v>1556</v>
      </c>
      <c r="G723" s="133" t="s">
        <v>1557</v>
      </c>
      <c r="H723" s="30">
        <v>200</v>
      </c>
      <c r="I723" s="133">
        <v>86</v>
      </c>
      <c r="J723" s="189">
        <v>14</v>
      </c>
      <c r="K723" s="139">
        <v>200</v>
      </c>
      <c r="L723" s="139"/>
    </row>
    <row r="724" spans="1:12" hidden="1" x14ac:dyDescent="0.25">
      <c r="A724" s="158">
        <v>45211</v>
      </c>
      <c r="B724" s="175" t="s">
        <v>26</v>
      </c>
      <c r="C724" s="132" t="s">
        <v>957</v>
      </c>
      <c r="D724" s="133" t="s">
        <v>26</v>
      </c>
      <c r="E724" s="133" t="s">
        <v>225</v>
      </c>
      <c r="F724" s="133" t="s">
        <v>1558</v>
      </c>
      <c r="G724" s="176" t="s">
        <v>1559</v>
      </c>
      <c r="H724" s="176" t="s">
        <v>26</v>
      </c>
      <c r="I724" s="176">
        <v>330</v>
      </c>
      <c r="J724" s="189">
        <v>14</v>
      </c>
      <c r="K724" s="139" t="s">
        <v>26</v>
      </c>
      <c r="L724" s="139"/>
    </row>
    <row r="725" spans="1:12" hidden="1" x14ac:dyDescent="0.25">
      <c r="A725" s="158">
        <v>45211</v>
      </c>
      <c r="B725" s="175" t="s">
        <v>26</v>
      </c>
      <c r="C725" s="132" t="s">
        <v>1449</v>
      </c>
      <c r="D725" s="133" t="s">
        <v>26</v>
      </c>
      <c r="E725" s="133" t="s">
        <v>33</v>
      </c>
      <c r="F725" s="133" t="s">
        <v>849</v>
      </c>
      <c r="G725" s="176" t="s">
        <v>1560</v>
      </c>
      <c r="H725" s="30" t="s">
        <v>26</v>
      </c>
      <c r="I725" s="176">
        <v>86</v>
      </c>
      <c r="J725" s="189">
        <v>14</v>
      </c>
      <c r="K725" s="139" t="s">
        <v>26</v>
      </c>
      <c r="L725" s="139"/>
    </row>
    <row r="726" spans="1:12" hidden="1" x14ac:dyDescent="0.25">
      <c r="A726" s="158">
        <v>45211</v>
      </c>
      <c r="B726" s="175" t="s">
        <v>26</v>
      </c>
      <c r="C726" s="132" t="s">
        <v>1453</v>
      </c>
      <c r="D726" s="133" t="s">
        <v>26</v>
      </c>
      <c r="E726" s="133" t="s">
        <v>225</v>
      </c>
      <c r="F726" s="133" t="s">
        <v>1561</v>
      </c>
      <c r="G726" s="176" t="s">
        <v>1562</v>
      </c>
      <c r="H726" s="30" t="s">
        <v>26</v>
      </c>
      <c r="I726" s="133">
        <v>123</v>
      </c>
      <c r="J726" s="189">
        <v>14</v>
      </c>
      <c r="K726" s="139">
        <v>200</v>
      </c>
      <c r="L726" s="139"/>
    </row>
    <row r="727" spans="1:12" hidden="1" x14ac:dyDescent="0.25">
      <c r="A727" s="158">
        <v>45211</v>
      </c>
      <c r="B727" s="175" t="s">
        <v>26</v>
      </c>
      <c r="C727" s="132" t="s">
        <v>1563</v>
      </c>
      <c r="D727" s="133" t="s">
        <v>26</v>
      </c>
      <c r="E727" s="133" t="s">
        <v>26</v>
      </c>
      <c r="F727" s="133" t="s">
        <v>26</v>
      </c>
      <c r="G727" s="176" t="s">
        <v>1564</v>
      </c>
      <c r="H727" s="176">
        <v>63</v>
      </c>
      <c r="I727" s="192">
        <v>17</v>
      </c>
      <c r="J727" s="189">
        <v>10</v>
      </c>
      <c r="K727" s="139">
        <v>50</v>
      </c>
      <c r="L727" s="139"/>
    </row>
    <row r="728" spans="1:12" hidden="1" x14ac:dyDescent="0.25">
      <c r="A728" s="158">
        <v>45211</v>
      </c>
      <c r="B728" s="175" t="s">
        <v>26</v>
      </c>
      <c r="C728" s="132" t="s">
        <v>4121</v>
      </c>
      <c r="D728" s="135">
        <v>5610020620</v>
      </c>
      <c r="E728" s="133" t="s">
        <v>33</v>
      </c>
      <c r="F728" s="139" t="s">
        <v>4119</v>
      </c>
      <c r="G728" s="176" t="s">
        <v>1565</v>
      </c>
      <c r="H728" s="30">
        <v>57</v>
      </c>
      <c r="I728" s="176">
        <v>47</v>
      </c>
      <c r="J728" s="189">
        <v>10</v>
      </c>
      <c r="K728" s="139" t="s">
        <v>26</v>
      </c>
      <c r="L728" s="139"/>
    </row>
    <row r="729" spans="1:12" hidden="1" x14ac:dyDescent="0.25">
      <c r="A729" s="158">
        <v>45211</v>
      </c>
      <c r="B729" s="175" t="s">
        <v>26</v>
      </c>
      <c r="C729" s="132" t="s">
        <v>1566</v>
      </c>
      <c r="D729" s="171" t="s">
        <v>26</v>
      </c>
      <c r="E729" s="133" t="s">
        <v>33</v>
      </c>
      <c r="F729" s="133" t="s">
        <v>1567</v>
      </c>
      <c r="G729" s="176" t="s">
        <v>1568</v>
      </c>
      <c r="H729" s="30">
        <v>110</v>
      </c>
      <c r="I729" s="176">
        <v>80</v>
      </c>
      <c r="J729" s="189">
        <v>14</v>
      </c>
      <c r="K729" s="139" t="s">
        <v>26</v>
      </c>
      <c r="L729" s="139"/>
    </row>
    <row r="730" spans="1:12" hidden="1" x14ac:dyDescent="0.25">
      <c r="A730" s="158">
        <v>45211</v>
      </c>
      <c r="B730" s="175" t="s">
        <v>26</v>
      </c>
      <c r="C730" s="133" t="s">
        <v>1534</v>
      </c>
      <c r="D730" s="133" t="s">
        <v>26</v>
      </c>
      <c r="E730" s="171" t="s">
        <v>33</v>
      </c>
      <c r="F730" s="133" t="s">
        <v>299</v>
      </c>
      <c r="G730" s="176" t="s">
        <v>1569</v>
      </c>
      <c r="H730" s="176">
        <v>100</v>
      </c>
      <c r="I730" s="176">
        <v>43</v>
      </c>
      <c r="J730" s="189">
        <v>14</v>
      </c>
      <c r="K730" s="202" t="s">
        <v>26</v>
      </c>
      <c r="L730" s="169"/>
    </row>
    <row r="731" spans="1:12" hidden="1" x14ac:dyDescent="0.25">
      <c r="A731" s="158">
        <v>45211</v>
      </c>
      <c r="B731" s="175" t="s">
        <v>26</v>
      </c>
      <c r="C731" s="134" t="s">
        <v>4113</v>
      </c>
      <c r="D731" s="133" t="s">
        <v>26</v>
      </c>
      <c r="E731" s="133" t="s">
        <v>1570</v>
      </c>
      <c r="F731" s="133" t="s">
        <v>1754</v>
      </c>
      <c r="G731" s="176" t="s">
        <v>26</v>
      </c>
      <c r="H731" s="176">
        <v>200</v>
      </c>
      <c r="I731" s="176">
        <v>186</v>
      </c>
      <c r="J731" s="213">
        <v>14</v>
      </c>
      <c r="K731" s="177" t="s">
        <v>26</v>
      </c>
      <c r="L731" s="133"/>
    </row>
    <row r="732" spans="1:12" hidden="1" x14ac:dyDescent="0.25">
      <c r="A732" s="158">
        <v>45211</v>
      </c>
      <c r="B732" s="175" t="s">
        <v>26</v>
      </c>
      <c r="C732" s="132" t="s">
        <v>4112</v>
      </c>
      <c r="D732" s="133" t="s">
        <v>26</v>
      </c>
      <c r="E732" s="133" t="s">
        <v>33</v>
      </c>
      <c r="F732" s="139" t="s">
        <v>354</v>
      </c>
      <c r="G732" s="176" t="s">
        <v>1572</v>
      </c>
      <c r="H732" s="176" t="s">
        <v>26</v>
      </c>
      <c r="I732" s="176">
        <v>146</v>
      </c>
      <c r="J732" s="213">
        <v>14</v>
      </c>
      <c r="K732" s="177" t="s">
        <v>26</v>
      </c>
      <c r="L732" s="177"/>
    </row>
    <row r="733" spans="1:12" hidden="1" x14ac:dyDescent="0.25">
      <c r="A733" s="158">
        <v>45211</v>
      </c>
      <c r="B733" s="175" t="s">
        <v>26</v>
      </c>
      <c r="C733" s="31" t="s">
        <v>857</v>
      </c>
      <c r="D733" s="133" t="s">
        <v>26</v>
      </c>
      <c r="E733" s="133" t="s">
        <v>33</v>
      </c>
      <c r="F733" s="51" t="s">
        <v>1573</v>
      </c>
      <c r="G733" s="214" t="s">
        <v>1574</v>
      </c>
      <c r="H733" s="176">
        <v>165</v>
      </c>
      <c r="I733" s="176">
        <v>140</v>
      </c>
      <c r="J733" s="213">
        <v>14</v>
      </c>
      <c r="K733" s="177" t="s">
        <v>26</v>
      </c>
      <c r="L733" s="177"/>
    </row>
    <row r="734" spans="1:12" hidden="1" x14ac:dyDescent="0.25">
      <c r="A734" s="158">
        <v>45211</v>
      </c>
      <c r="B734" s="175" t="s">
        <v>26</v>
      </c>
      <c r="C734" s="138" t="s">
        <v>4112</v>
      </c>
      <c r="D734" s="133" t="s">
        <v>26</v>
      </c>
      <c r="E734" s="133" t="s">
        <v>33</v>
      </c>
      <c r="F734" s="133" t="s">
        <v>302</v>
      </c>
      <c r="G734" s="176" t="s">
        <v>1575</v>
      </c>
      <c r="H734" s="176">
        <v>153</v>
      </c>
      <c r="I734" s="176">
        <v>139</v>
      </c>
      <c r="J734" s="177">
        <v>14</v>
      </c>
      <c r="K734" s="177" t="s">
        <v>26</v>
      </c>
      <c r="L734" s="133"/>
    </row>
    <row r="735" spans="1:12" hidden="1" x14ac:dyDescent="0.25">
      <c r="A735" s="158">
        <v>45212</v>
      </c>
      <c r="B735" s="175" t="s">
        <v>26</v>
      </c>
      <c r="C735" s="132" t="s">
        <v>813</v>
      </c>
      <c r="D735" s="133">
        <v>5582750520</v>
      </c>
      <c r="E735" s="133" t="s">
        <v>219</v>
      </c>
      <c r="F735" s="176" t="s">
        <v>1516</v>
      </c>
      <c r="G735" s="176" t="s">
        <v>1576</v>
      </c>
      <c r="H735" s="30">
        <v>200</v>
      </c>
      <c r="I735" s="133">
        <v>48</v>
      </c>
      <c r="J735" s="189">
        <v>10</v>
      </c>
      <c r="K735" s="186">
        <v>200</v>
      </c>
      <c r="L735" s="139"/>
    </row>
    <row r="736" spans="1:12" hidden="1" x14ac:dyDescent="0.25">
      <c r="A736" s="158">
        <v>45212</v>
      </c>
      <c r="B736" s="175" t="s">
        <v>26</v>
      </c>
      <c r="C736" s="132" t="s">
        <v>1453</v>
      </c>
      <c r="D736" s="133">
        <v>5535831305</v>
      </c>
      <c r="E736" s="133" t="s">
        <v>313</v>
      </c>
      <c r="F736" s="133" t="s">
        <v>1516</v>
      </c>
      <c r="G736" s="176" t="s">
        <v>1577</v>
      </c>
      <c r="H736" s="30">
        <v>100</v>
      </c>
      <c r="I736" s="133">
        <v>90</v>
      </c>
      <c r="J736" s="189">
        <v>10</v>
      </c>
      <c r="K736" s="186" t="s">
        <v>26</v>
      </c>
      <c r="L736" s="139"/>
    </row>
    <row r="737" spans="1:12" hidden="1" x14ac:dyDescent="0.25">
      <c r="A737" s="159">
        <v>45212</v>
      </c>
      <c r="B737" s="175" t="s">
        <v>26</v>
      </c>
      <c r="C737" s="132" t="s">
        <v>1578</v>
      </c>
      <c r="D737" s="133">
        <v>5549473476</v>
      </c>
      <c r="E737" s="133" t="s">
        <v>33</v>
      </c>
      <c r="F737" s="133" t="s">
        <v>1579</v>
      </c>
      <c r="G737" s="176" t="s">
        <v>1580</v>
      </c>
      <c r="H737" s="30">
        <v>114</v>
      </c>
      <c r="I737" s="133">
        <v>97</v>
      </c>
      <c r="J737" s="189">
        <v>14</v>
      </c>
      <c r="K737" s="186">
        <v>100</v>
      </c>
      <c r="L737" s="139"/>
    </row>
    <row r="738" spans="1:12" hidden="1" x14ac:dyDescent="0.25">
      <c r="A738" s="158">
        <v>45212</v>
      </c>
      <c r="B738" s="175" t="s">
        <v>26</v>
      </c>
      <c r="C738" s="138" t="s">
        <v>270</v>
      </c>
      <c r="D738" s="133">
        <v>5615589545</v>
      </c>
      <c r="E738" s="133" t="s">
        <v>905</v>
      </c>
      <c r="F738" s="139" t="s">
        <v>4124</v>
      </c>
      <c r="G738" s="176" t="s">
        <v>1582</v>
      </c>
      <c r="H738" s="30">
        <v>200</v>
      </c>
      <c r="I738" s="133">
        <v>52</v>
      </c>
      <c r="J738" s="189">
        <v>10</v>
      </c>
      <c r="K738" s="186">
        <v>200</v>
      </c>
      <c r="L738" s="139"/>
    </row>
    <row r="739" spans="1:12" hidden="1" x14ac:dyDescent="0.25">
      <c r="A739" s="158">
        <v>45212</v>
      </c>
      <c r="B739" s="175" t="s">
        <v>26</v>
      </c>
      <c r="C739" s="134" t="s">
        <v>39</v>
      </c>
      <c r="D739" s="133">
        <v>5530508709</v>
      </c>
      <c r="E739" s="133" t="s">
        <v>33</v>
      </c>
      <c r="F739" s="136" t="s">
        <v>4116</v>
      </c>
      <c r="G739" s="133" t="s">
        <v>26</v>
      </c>
      <c r="H739" s="30">
        <v>100</v>
      </c>
      <c r="I739" s="133">
        <v>96</v>
      </c>
      <c r="J739" s="189">
        <v>14</v>
      </c>
      <c r="K739" s="139">
        <v>150</v>
      </c>
      <c r="L739" s="139"/>
    </row>
    <row r="740" spans="1:12" hidden="1" x14ac:dyDescent="0.25">
      <c r="A740" s="159">
        <v>45212</v>
      </c>
      <c r="B740" s="175" t="s">
        <v>26</v>
      </c>
      <c r="C740" s="132" t="s">
        <v>813</v>
      </c>
      <c r="D740" s="133">
        <v>5582750520</v>
      </c>
      <c r="E740" s="133" t="s">
        <v>219</v>
      </c>
      <c r="F740" s="176" t="s">
        <v>1516</v>
      </c>
      <c r="G740" s="176" t="s">
        <v>1585</v>
      </c>
      <c r="H740" s="176" t="s">
        <v>26</v>
      </c>
      <c r="I740" s="176">
        <v>83</v>
      </c>
      <c r="J740" s="189">
        <v>10</v>
      </c>
      <c r="K740" s="139">
        <v>100</v>
      </c>
      <c r="L740" s="139"/>
    </row>
    <row r="741" spans="1:12" hidden="1" x14ac:dyDescent="0.25">
      <c r="A741" s="158">
        <v>45212</v>
      </c>
      <c r="B741" s="175" t="s">
        <v>26</v>
      </c>
      <c r="C741" s="132" t="s">
        <v>1586</v>
      </c>
      <c r="D741" s="133" t="s">
        <v>26</v>
      </c>
      <c r="E741" s="133" t="s">
        <v>26</v>
      </c>
      <c r="F741" s="133" t="s">
        <v>26</v>
      </c>
      <c r="G741" s="176" t="s">
        <v>1587</v>
      </c>
      <c r="H741" s="30">
        <v>500</v>
      </c>
      <c r="I741" s="176" t="s">
        <v>26</v>
      </c>
      <c r="J741" s="189">
        <v>10</v>
      </c>
      <c r="K741" s="139">
        <v>400</v>
      </c>
      <c r="L741" s="139"/>
    </row>
    <row r="742" spans="1:12" hidden="1" x14ac:dyDescent="0.25">
      <c r="A742" s="158">
        <v>45212</v>
      </c>
      <c r="B742" s="175" t="s">
        <v>26</v>
      </c>
      <c r="C742" s="138" t="s">
        <v>4112</v>
      </c>
      <c r="D742" s="133" t="s">
        <v>26</v>
      </c>
      <c r="E742" s="133" t="s">
        <v>33</v>
      </c>
      <c r="F742" s="139" t="s">
        <v>354</v>
      </c>
      <c r="G742" s="176" t="s">
        <v>1589</v>
      </c>
      <c r="H742" s="30">
        <v>500</v>
      </c>
      <c r="I742" s="133">
        <v>397</v>
      </c>
      <c r="J742" s="189">
        <v>10</v>
      </c>
      <c r="K742" s="139">
        <v>500</v>
      </c>
      <c r="L742" s="139"/>
    </row>
    <row r="743" spans="1:12" hidden="1" x14ac:dyDescent="0.25">
      <c r="A743" s="159">
        <v>45212</v>
      </c>
      <c r="B743" s="175" t="s">
        <v>26</v>
      </c>
      <c r="C743" s="132" t="s">
        <v>1590</v>
      </c>
      <c r="D743" s="133">
        <v>5613895664</v>
      </c>
      <c r="E743" s="133" t="s">
        <v>33</v>
      </c>
      <c r="F743" s="133" t="s">
        <v>1591</v>
      </c>
      <c r="G743" s="176" t="s">
        <v>26</v>
      </c>
      <c r="H743" s="176">
        <v>500</v>
      </c>
      <c r="I743" s="192">
        <v>176</v>
      </c>
      <c r="J743" s="189">
        <v>14</v>
      </c>
      <c r="K743" s="139">
        <v>500</v>
      </c>
      <c r="L743" s="139"/>
    </row>
    <row r="744" spans="1:12" hidden="1" x14ac:dyDescent="0.25">
      <c r="A744" s="158">
        <v>45212</v>
      </c>
      <c r="B744" s="175" t="s">
        <v>26</v>
      </c>
      <c r="C744" s="132" t="s">
        <v>813</v>
      </c>
      <c r="D744" s="133" t="s">
        <v>26</v>
      </c>
      <c r="E744" s="133" t="s">
        <v>33</v>
      </c>
      <c r="F744" s="133" t="s">
        <v>703</v>
      </c>
      <c r="G744" s="176" t="s">
        <v>1592</v>
      </c>
      <c r="H744" s="30">
        <v>200</v>
      </c>
      <c r="I744" s="176">
        <v>78</v>
      </c>
      <c r="J744" s="189">
        <v>10</v>
      </c>
      <c r="K744" s="139">
        <v>200</v>
      </c>
      <c r="L744" s="139"/>
    </row>
    <row r="745" spans="1:12" hidden="1" x14ac:dyDescent="0.25">
      <c r="A745" s="158">
        <v>45212</v>
      </c>
      <c r="B745" s="175" t="s">
        <v>26</v>
      </c>
      <c r="C745" s="132" t="s">
        <v>1528</v>
      </c>
      <c r="D745" s="171" t="s">
        <v>26</v>
      </c>
      <c r="E745" s="133" t="s">
        <v>1593</v>
      </c>
      <c r="F745" s="133" t="s">
        <v>588</v>
      </c>
      <c r="G745" s="176" t="s">
        <v>1594</v>
      </c>
      <c r="H745" s="30">
        <v>200</v>
      </c>
      <c r="I745" s="176">
        <v>59</v>
      </c>
      <c r="J745" s="189">
        <v>10</v>
      </c>
      <c r="K745" s="139" t="s">
        <v>26</v>
      </c>
      <c r="L745" s="139"/>
    </row>
    <row r="746" spans="1:12" hidden="1" x14ac:dyDescent="0.25">
      <c r="A746" s="159">
        <v>45212</v>
      </c>
      <c r="B746" s="175" t="s">
        <v>26</v>
      </c>
      <c r="C746" s="133" t="s">
        <v>1595</v>
      </c>
      <c r="D746" s="133" t="s">
        <v>26</v>
      </c>
      <c r="E746" s="171" t="s">
        <v>114</v>
      </c>
      <c r="F746" s="133" t="s">
        <v>302</v>
      </c>
      <c r="G746" s="176" t="s">
        <v>26</v>
      </c>
      <c r="H746" s="176">
        <v>500</v>
      </c>
      <c r="I746" s="176">
        <v>278</v>
      </c>
      <c r="J746" s="189">
        <v>14</v>
      </c>
      <c r="K746" s="202" t="s">
        <v>26</v>
      </c>
      <c r="L746" s="169"/>
    </row>
    <row r="747" spans="1:12" hidden="1" x14ac:dyDescent="0.25">
      <c r="A747" s="158">
        <v>45212</v>
      </c>
      <c r="B747" s="175" t="s">
        <v>26</v>
      </c>
      <c r="C747" s="134" t="s">
        <v>4113</v>
      </c>
      <c r="D747" s="133" t="s">
        <v>26</v>
      </c>
      <c r="E747" s="133" t="s">
        <v>33</v>
      </c>
      <c r="F747" s="133" t="s">
        <v>4114</v>
      </c>
      <c r="G747" s="176" t="s">
        <v>1597</v>
      </c>
      <c r="H747" s="176">
        <v>200</v>
      </c>
      <c r="I747" s="176">
        <v>76</v>
      </c>
      <c r="J747" s="213">
        <v>10</v>
      </c>
      <c r="K747" s="177" t="s">
        <v>26</v>
      </c>
      <c r="L747" s="133"/>
    </row>
    <row r="748" spans="1:12" x14ac:dyDescent="0.25">
      <c r="A748" s="158">
        <v>45212</v>
      </c>
      <c r="B748" s="175" t="s">
        <v>26</v>
      </c>
      <c r="C748" s="132" t="s">
        <v>1598</v>
      </c>
      <c r="D748" s="133" t="s">
        <v>26</v>
      </c>
      <c r="E748" s="133" t="s">
        <v>26</v>
      </c>
      <c r="F748" s="133" t="s">
        <v>415</v>
      </c>
      <c r="G748" s="176" t="s">
        <v>1599</v>
      </c>
      <c r="H748" s="176">
        <v>200</v>
      </c>
      <c r="I748" s="176" t="s">
        <v>26</v>
      </c>
      <c r="J748" s="213">
        <v>14</v>
      </c>
      <c r="K748" s="177" t="s">
        <v>26</v>
      </c>
      <c r="L748" s="177"/>
    </row>
    <row r="749" spans="1:12" hidden="1" x14ac:dyDescent="0.25">
      <c r="A749" s="159">
        <v>45212</v>
      </c>
      <c r="B749" s="175" t="s">
        <v>26</v>
      </c>
      <c r="C749" s="31" t="s">
        <v>1600</v>
      </c>
      <c r="D749" s="133" t="s">
        <v>26</v>
      </c>
      <c r="E749" s="133" t="s">
        <v>26</v>
      </c>
      <c r="F749" s="51" t="s">
        <v>1601</v>
      </c>
      <c r="G749" s="214" t="s">
        <v>1602</v>
      </c>
      <c r="H749" s="176">
        <v>300</v>
      </c>
      <c r="I749" s="176">
        <v>277</v>
      </c>
      <c r="J749" s="213">
        <v>14</v>
      </c>
      <c r="K749" s="177" t="s">
        <v>26</v>
      </c>
      <c r="L749" s="177"/>
    </row>
    <row r="750" spans="1:12" hidden="1" x14ac:dyDescent="0.25">
      <c r="A750" s="158">
        <v>45212</v>
      </c>
      <c r="B750" s="175" t="s">
        <v>26</v>
      </c>
      <c r="C750" s="132" t="s">
        <v>1142</v>
      </c>
      <c r="D750" s="133" t="s">
        <v>26</v>
      </c>
      <c r="E750" s="133" t="s">
        <v>923</v>
      </c>
      <c r="F750" s="133" t="s">
        <v>1399</v>
      </c>
      <c r="G750" s="176" t="s">
        <v>1603</v>
      </c>
      <c r="H750" s="176">
        <v>500</v>
      </c>
      <c r="I750" s="176">
        <v>247</v>
      </c>
      <c r="J750" s="177">
        <v>20</v>
      </c>
      <c r="K750" s="177" t="s">
        <v>26</v>
      </c>
      <c r="L750" s="133"/>
    </row>
    <row r="751" spans="1:12" hidden="1" x14ac:dyDescent="0.25">
      <c r="A751" s="158">
        <v>45212</v>
      </c>
      <c r="B751" s="175" t="s">
        <v>26</v>
      </c>
      <c r="C751" s="132" t="s">
        <v>1604</v>
      </c>
      <c r="D751" s="133" t="s">
        <v>26</v>
      </c>
      <c r="E751" s="171" t="s">
        <v>33</v>
      </c>
      <c r="F751" s="133" t="s">
        <v>1605</v>
      </c>
      <c r="G751" s="176" t="s">
        <v>1606</v>
      </c>
      <c r="H751" s="176">
        <v>100</v>
      </c>
      <c r="I751" s="176">
        <v>68</v>
      </c>
      <c r="J751" s="177">
        <v>10</v>
      </c>
      <c r="K751" s="177" t="s">
        <v>26</v>
      </c>
      <c r="L751" s="133"/>
    </row>
    <row r="752" spans="1:12" hidden="1" x14ac:dyDescent="0.25">
      <c r="A752" s="158">
        <v>45213</v>
      </c>
      <c r="B752" s="175" t="s">
        <v>26</v>
      </c>
      <c r="C752" s="132" t="s">
        <v>302</v>
      </c>
      <c r="D752" s="133" t="s">
        <v>26</v>
      </c>
      <c r="E752" s="133" t="s">
        <v>26</v>
      </c>
      <c r="F752" s="176" t="s">
        <v>26</v>
      </c>
      <c r="G752" s="176" t="s">
        <v>26</v>
      </c>
      <c r="H752" s="30" t="s">
        <v>26</v>
      </c>
      <c r="I752" s="133" t="s">
        <v>26</v>
      </c>
      <c r="J752" s="189">
        <v>14</v>
      </c>
      <c r="K752" s="186" t="s">
        <v>26</v>
      </c>
      <c r="L752" s="139"/>
    </row>
    <row r="753" spans="1:12" hidden="1" x14ac:dyDescent="0.25">
      <c r="A753" s="158">
        <v>45213</v>
      </c>
      <c r="B753" s="175" t="s">
        <v>26</v>
      </c>
      <c r="C753" s="132" t="s">
        <v>302</v>
      </c>
      <c r="D753" s="133" t="s">
        <v>26</v>
      </c>
      <c r="E753" s="133" t="s">
        <v>26</v>
      </c>
      <c r="F753" s="133" t="s">
        <v>26</v>
      </c>
      <c r="G753" s="176" t="s">
        <v>26</v>
      </c>
      <c r="H753" s="30" t="s">
        <v>26</v>
      </c>
      <c r="I753" s="133" t="s">
        <v>26</v>
      </c>
      <c r="J753" s="189">
        <v>14</v>
      </c>
      <c r="K753" s="186" t="s">
        <v>26</v>
      </c>
      <c r="L753" s="139"/>
    </row>
    <row r="754" spans="1:12" hidden="1" x14ac:dyDescent="0.25">
      <c r="A754" s="158">
        <v>45213</v>
      </c>
      <c r="B754" s="175" t="s">
        <v>26</v>
      </c>
      <c r="C754" s="132" t="s">
        <v>1607</v>
      </c>
      <c r="D754" s="133" t="s">
        <v>26</v>
      </c>
      <c r="E754" s="133" t="s">
        <v>26</v>
      </c>
      <c r="F754" s="133" t="s">
        <v>26</v>
      </c>
      <c r="G754" s="176" t="s">
        <v>26</v>
      </c>
      <c r="H754" s="30" t="s">
        <v>26</v>
      </c>
      <c r="I754" s="133" t="s">
        <v>26</v>
      </c>
      <c r="J754" s="189">
        <v>14</v>
      </c>
      <c r="K754" s="186" t="s">
        <v>26</v>
      </c>
      <c r="L754" s="139"/>
    </row>
    <row r="755" spans="1:12" hidden="1" x14ac:dyDescent="0.25">
      <c r="A755" s="158">
        <v>45213</v>
      </c>
      <c r="B755" s="175" t="s">
        <v>26</v>
      </c>
      <c r="C755" s="132" t="s">
        <v>78</v>
      </c>
      <c r="D755" s="133">
        <v>5510466400</v>
      </c>
      <c r="E755" s="133" t="s">
        <v>26</v>
      </c>
      <c r="F755" s="133" t="s">
        <v>4127</v>
      </c>
      <c r="G755" s="176" t="s">
        <v>26</v>
      </c>
      <c r="H755" s="30" t="s">
        <v>26</v>
      </c>
      <c r="I755" s="133" t="s">
        <v>26</v>
      </c>
      <c r="J755" s="189">
        <v>14</v>
      </c>
      <c r="K755" s="186" t="s">
        <v>26</v>
      </c>
      <c r="L755" s="139"/>
    </row>
    <row r="756" spans="1:12" hidden="1" x14ac:dyDescent="0.25">
      <c r="A756" s="158">
        <v>45213</v>
      </c>
      <c r="B756" s="175" t="s">
        <v>26</v>
      </c>
      <c r="C756" s="132" t="s">
        <v>1609</v>
      </c>
      <c r="D756" s="133" t="s">
        <v>26</v>
      </c>
      <c r="E756" s="133" t="s">
        <v>26</v>
      </c>
      <c r="F756" s="133" t="s">
        <v>1215</v>
      </c>
      <c r="G756" s="133" t="s">
        <v>26</v>
      </c>
      <c r="H756" s="30" t="s">
        <v>26</v>
      </c>
      <c r="I756" s="133" t="s">
        <v>26</v>
      </c>
      <c r="J756" s="189">
        <v>14</v>
      </c>
      <c r="K756" s="139" t="s">
        <v>26</v>
      </c>
      <c r="L756" s="139"/>
    </row>
    <row r="757" spans="1:12" hidden="1" x14ac:dyDescent="0.25">
      <c r="A757" s="158">
        <v>45213</v>
      </c>
      <c r="B757" s="175" t="s">
        <v>26</v>
      </c>
      <c r="C757" s="132" t="s">
        <v>1610</v>
      </c>
      <c r="D757" s="133" t="s">
        <v>26</v>
      </c>
      <c r="E757" s="133" t="s">
        <v>26</v>
      </c>
      <c r="F757" s="133" t="s">
        <v>1611</v>
      </c>
      <c r="G757" s="176" t="s">
        <v>26</v>
      </c>
      <c r="H757" s="176">
        <v>250</v>
      </c>
      <c r="I757" s="176">
        <v>202</v>
      </c>
      <c r="J757" s="189">
        <v>14</v>
      </c>
      <c r="K757" s="139" t="s">
        <v>26</v>
      </c>
      <c r="L757" s="139"/>
    </row>
    <row r="758" spans="1:12" ht="45" hidden="1" customHeight="1" x14ac:dyDescent="0.25">
      <c r="A758" s="158">
        <v>45213</v>
      </c>
      <c r="B758" s="175" t="s">
        <v>26</v>
      </c>
      <c r="C758" s="132" t="s">
        <v>1612</v>
      </c>
      <c r="D758" s="133" t="s">
        <v>26</v>
      </c>
      <c r="E758" s="133" t="s">
        <v>26</v>
      </c>
      <c r="F758" s="133" t="s">
        <v>26</v>
      </c>
      <c r="G758" s="176" t="s">
        <v>26</v>
      </c>
      <c r="H758" s="30" t="s">
        <v>26</v>
      </c>
      <c r="I758" s="176" t="s">
        <v>26</v>
      </c>
      <c r="J758" s="189">
        <v>14</v>
      </c>
      <c r="K758" s="139" t="s">
        <v>26</v>
      </c>
      <c r="L758" s="139"/>
    </row>
    <row r="759" spans="1:12" ht="45" hidden="1" customHeight="1" x14ac:dyDescent="0.25">
      <c r="A759" s="158">
        <v>45213</v>
      </c>
      <c r="B759" s="175" t="s">
        <v>26</v>
      </c>
      <c r="C759" s="132" t="s">
        <v>1613</v>
      </c>
      <c r="D759" s="133" t="s">
        <v>26</v>
      </c>
      <c r="E759" s="133" t="s">
        <v>26</v>
      </c>
      <c r="F759" s="133" t="s">
        <v>585</v>
      </c>
      <c r="G759" s="176" t="s">
        <v>1614</v>
      </c>
      <c r="H759" s="30">
        <v>500</v>
      </c>
      <c r="I759" s="133" t="s">
        <v>26</v>
      </c>
      <c r="J759" s="189">
        <v>14</v>
      </c>
      <c r="K759" s="139" t="s">
        <v>26</v>
      </c>
      <c r="L759" s="139"/>
    </row>
    <row r="760" spans="1:12" ht="45" hidden="1" x14ac:dyDescent="0.25">
      <c r="A760" s="158">
        <v>45213</v>
      </c>
      <c r="B760" s="175" t="s">
        <v>26</v>
      </c>
      <c r="C760" s="132" t="s">
        <v>1607</v>
      </c>
      <c r="D760" s="133" t="s">
        <v>26</v>
      </c>
      <c r="E760" s="133" t="s">
        <v>26</v>
      </c>
      <c r="F760" s="133" t="s">
        <v>26</v>
      </c>
      <c r="G760" s="176" t="s">
        <v>1615</v>
      </c>
      <c r="H760" s="176" t="s">
        <v>26</v>
      </c>
      <c r="I760" s="192" t="s">
        <v>26</v>
      </c>
      <c r="J760" s="189">
        <v>14</v>
      </c>
      <c r="K760" s="139" t="s">
        <v>26</v>
      </c>
      <c r="L760" s="139"/>
    </row>
    <row r="761" spans="1:12" ht="45" hidden="1" customHeight="1" x14ac:dyDescent="0.25">
      <c r="A761" s="158">
        <v>45213</v>
      </c>
      <c r="B761" s="175" t="s">
        <v>26</v>
      </c>
      <c r="C761" s="132" t="s">
        <v>1616</v>
      </c>
      <c r="D761" s="133" t="s">
        <v>26</v>
      </c>
      <c r="E761" s="133" t="s">
        <v>26</v>
      </c>
      <c r="F761" s="133" t="s">
        <v>1281</v>
      </c>
      <c r="G761" s="176" t="s">
        <v>1617</v>
      </c>
      <c r="H761" s="30">
        <v>600</v>
      </c>
      <c r="I761" s="176" t="s">
        <v>26</v>
      </c>
      <c r="J761" s="189">
        <v>14</v>
      </c>
      <c r="K761" s="139" t="s">
        <v>26</v>
      </c>
      <c r="L761" s="139"/>
    </row>
    <row r="762" spans="1:12" x14ac:dyDescent="0.25">
      <c r="A762" s="158">
        <v>45213</v>
      </c>
      <c r="B762" s="175" t="s">
        <v>26</v>
      </c>
      <c r="C762" s="132" t="s">
        <v>1618</v>
      </c>
      <c r="D762" s="171" t="s">
        <v>26</v>
      </c>
      <c r="E762" s="133" t="s">
        <v>26</v>
      </c>
      <c r="F762" s="133" t="s">
        <v>1619</v>
      </c>
      <c r="G762" s="176" t="s">
        <v>1620</v>
      </c>
      <c r="H762" s="30">
        <v>600</v>
      </c>
      <c r="I762" s="176" t="s">
        <v>26</v>
      </c>
      <c r="J762" s="189">
        <v>14</v>
      </c>
      <c r="K762" s="139" t="s">
        <v>26</v>
      </c>
      <c r="L762" s="139"/>
    </row>
    <row r="763" spans="1:12" hidden="1" x14ac:dyDescent="0.25">
      <c r="A763" s="158">
        <v>45213</v>
      </c>
      <c r="B763" s="175" t="s">
        <v>26</v>
      </c>
      <c r="C763" s="133" t="s">
        <v>117</v>
      </c>
      <c r="D763" s="133" t="s">
        <v>26</v>
      </c>
      <c r="E763" s="171" t="s">
        <v>114</v>
      </c>
      <c r="F763" s="133" t="s">
        <v>302</v>
      </c>
      <c r="G763" s="176" t="s">
        <v>1621</v>
      </c>
      <c r="H763" s="176">
        <v>500</v>
      </c>
      <c r="I763" s="176">
        <v>311</v>
      </c>
      <c r="J763" s="189">
        <v>14</v>
      </c>
      <c r="K763" s="202" t="s">
        <v>26</v>
      </c>
      <c r="L763" s="169"/>
    </row>
    <row r="764" spans="1:12" ht="45" hidden="1" customHeight="1" x14ac:dyDescent="0.25">
      <c r="A764" s="158">
        <v>45213</v>
      </c>
      <c r="B764" s="175" t="s">
        <v>26</v>
      </c>
      <c r="C764" s="132" t="s">
        <v>1622</v>
      </c>
      <c r="D764" s="133" t="s">
        <v>26</v>
      </c>
      <c r="E764" s="133" t="s">
        <v>26</v>
      </c>
      <c r="F764" s="133" t="s">
        <v>1623</v>
      </c>
      <c r="G764" s="176" t="s">
        <v>26</v>
      </c>
      <c r="H764" s="176" t="s">
        <v>26</v>
      </c>
      <c r="I764" s="176" t="s">
        <v>26</v>
      </c>
      <c r="J764" s="213">
        <v>14</v>
      </c>
      <c r="K764" s="177" t="s">
        <v>26</v>
      </c>
      <c r="L764" s="133"/>
    </row>
    <row r="765" spans="1:12" hidden="1" x14ac:dyDescent="0.25">
      <c r="A765" s="158">
        <v>45213</v>
      </c>
      <c r="B765" s="175" t="s">
        <v>26</v>
      </c>
      <c r="C765" s="132" t="s">
        <v>78</v>
      </c>
      <c r="D765" s="133">
        <v>5510466400</v>
      </c>
      <c r="E765" s="133" t="s">
        <v>26</v>
      </c>
      <c r="F765" s="133" t="s">
        <v>4127</v>
      </c>
      <c r="G765" s="176" t="s">
        <v>26</v>
      </c>
      <c r="H765" s="176" t="s">
        <v>26</v>
      </c>
      <c r="I765" s="176" t="s">
        <v>26</v>
      </c>
      <c r="J765" s="213">
        <v>14</v>
      </c>
      <c r="K765" s="177" t="s">
        <v>26</v>
      </c>
      <c r="L765" s="177"/>
    </row>
    <row r="766" spans="1:12" hidden="1" x14ac:dyDescent="0.25">
      <c r="A766" s="158">
        <v>45214</v>
      </c>
      <c r="B766" s="175" t="s">
        <v>26</v>
      </c>
      <c r="C766" s="132" t="s">
        <v>1198</v>
      </c>
      <c r="D766" s="133" t="s">
        <v>26</v>
      </c>
      <c r="E766" s="133" t="s">
        <v>17</v>
      </c>
      <c r="F766" s="176" t="s">
        <v>1625</v>
      </c>
      <c r="G766" s="176" t="s">
        <v>1626</v>
      </c>
      <c r="H766" s="30">
        <v>110</v>
      </c>
      <c r="I766" s="133">
        <v>94</v>
      </c>
      <c r="J766" s="189">
        <v>10</v>
      </c>
      <c r="K766" s="186">
        <v>200</v>
      </c>
      <c r="L766" s="139"/>
    </row>
    <row r="767" spans="1:12" hidden="1" x14ac:dyDescent="0.25">
      <c r="A767" s="158">
        <v>45214</v>
      </c>
      <c r="B767" s="175" t="s">
        <v>26</v>
      </c>
      <c r="C767" s="132" t="s">
        <v>1627</v>
      </c>
      <c r="D767" s="133" t="s">
        <v>26</v>
      </c>
      <c r="E767" s="133" t="s">
        <v>1628</v>
      </c>
      <c r="F767" s="133" t="s">
        <v>1529</v>
      </c>
      <c r="G767" s="176" t="s">
        <v>1629</v>
      </c>
      <c r="H767" s="30">
        <v>200</v>
      </c>
      <c r="I767" s="133" t="s">
        <v>26</v>
      </c>
      <c r="J767" s="189">
        <v>10</v>
      </c>
      <c r="K767" s="186">
        <v>200</v>
      </c>
      <c r="L767" s="139"/>
    </row>
    <row r="768" spans="1:12" hidden="1" x14ac:dyDescent="0.25">
      <c r="A768" s="158">
        <v>45214</v>
      </c>
      <c r="B768" s="175" t="s">
        <v>26</v>
      </c>
      <c r="C768" s="132" t="s">
        <v>1198</v>
      </c>
      <c r="D768" s="133" t="s">
        <v>26</v>
      </c>
      <c r="E768" s="133" t="s">
        <v>17</v>
      </c>
      <c r="F768" s="176" t="s">
        <v>1625</v>
      </c>
      <c r="G768" s="176" t="s">
        <v>1630</v>
      </c>
      <c r="H768" s="30">
        <v>200</v>
      </c>
      <c r="I768" s="133">
        <v>88</v>
      </c>
      <c r="J768" s="189">
        <v>10</v>
      </c>
      <c r="K768" s="186">
        <v>200</v>
      </c>
      <c r="L768" s="139"/>
    </row>
    <row r="769" spans="1:12" hidden="1" x14ac:dyDescent="0.25">
      <c r="A769" s="158">
        <v>45214</v>
      </c>
      <c r="B769" s="175" t="s">
        <v>26</v>
      </c>
      <c r="C769" s="132" t="s">
        <v>1198</v>
      </c>
      <c r="D769" s="133" t="s">
        <v>26</v>
      </c>
      <c r="E769" s="133" t="s">
        <v>17</v>
      </c>
      <c r="F769" s="176" t="s">
        <v>1625</v>
      </c>
      <c r="G769" s="176" t="s">
        <v>1630</v>
      </c>
      <c r="H769" s="30" t="s">
        <v>1631</v>
      </c>
      <c r="I769" s="133" t="s">
        <v>26</v>
      </c>
      <c r="J769" s="189">
        <v>10</v>
      </c>
      <c r="K769" s="186" t="s">
        <v>26</v>
      </c>
      <c r="L769" s="139"/>
    </row>
    <row r="770" spans="1:12" hidden="1" x14ac:dyDescent="0.25">
      <c r="A770" s="158">
        <v>45214</v>
      </c>
      <c r="B770" s="175" t="s">
        <v>26</v>
      </c>
      <c r="C770" s="132" t="s">
        <v>1198</v>
      </c>
      <c r="D770" s="133" t="s">
        <v>26</v>
      </c>
      <c r="E770" s="133" t="s">
        <v>17</v>
      </c>
      <c r="F770" s="176" t="s">
        <v>1625</v>
      </c>
      <c r="G770" s="176" t="s">
        <v>1630</v>
      </c>
      <c r="H770" s="30" t="s">
        <v>1631</v>
      </c>
      <c r="I770" s="133" t="s">
        <v>26</v>
      </c>
      <c r="J770" s="189">
        <v>10</v>
      </c>
      <c r="K770" s="139" t="s">
        <v>26</v>
      </c>
      <c r="L770" s="139"/>
    </row>
    <row r="771" spans="1:12" hidden="1" x14ac:dyDescent="0.25">
      <c r="A771" s="158">
        <v>45214</v>
      </c>
      <c r="B771" s="175" t="s">
        <v>26</v>
      </c>
      <c r="C771" s="134" t="s">
        <v>4113</v>
      </c>
      <c r="D771" s="133" t="s">
        <v>26</v>
      </c>
      <c r="E771" s="133" t="s">
        <v>17</v>
      </c>
      <c r="F771" s="133" t="s">
        <v>1633</v>
      </c>
      <c r="G771" s="176" t="s">
        <v>1634</v>
      </c>
      <c r="H771" s="176">
        <v>200</v>
      </c>
      <c r="I771" s="176">
        <v>36</v>
      </c>
      <c r="J771" s="189">
        <v>10</v>
      </c>
      <c r="K771" s="139" t="s">
        <v>26</v>
      </c>
      <c r="L771" s="139"/>
    </row>
    <row r="772" spans="1:12" hidden="1" x14ac:dyDescent="0.25">
      <c r="A772" s="158">
        <v>45214</v>
      </c>
      <c r="B772" s="175" t="s">
        <v>26</v>
      </c>
      <c r="C772" s="132" t="s">
        <v>1635</v>
      </c>
      <c r="D772" s="133" t="s">
        <v>26</v>
      </c>
      <c r="E772" s="133" t="s">
        <v>17</v>
      </c>
      <c r="F772" s="133" t="s">
        <v>449</v>
      </c>
      <c r="G772" s="176" t="s">
        <v>1636</v>
      </c>
      <c r="H772" s="30">
        <v>250</v>
      </c>
      <c r="I772" s="176">
        <v>74</v>
      </c>
      <c r="J772" s="189">
        <v>10</v>
      </c>
      <c r="K772" s="139" t="s">
        <v>26</v>
      </c>
      <c r="L772" s="139"/>
    </row>
    <row r="773" spans="1:12" hidden="1" x14ac:dyDescent="0.25">
      <c r="A773" s="158">
        <v>45214</v>
      </c>
      <c r="B773" s="175" t="s">
        <v>26</v>
      </c>
      <c r="C773" s="132" t="s">
        <v>1637</v>
      </c>
      <c r="D773" s="133" t="s">
        <v>26</v>
      </c>
      <c r="E773" s="133" t="s">
        <v>114</v>
      </c>
      <c r="F773" s="133" t="s">
        <v>1638</v>
      </c>
      <c r="G773" s="176" t="s">
        <v>1639</v>
      </c>
      <c r="H773" s="30">
        <v>250</v>
      </c>
      <c r="I773" s="133">
        <v>128</v>
      </c>
      <c r="J773" s="189">
        <v>10</v>
      </c>
      <c r="K773" s="139">
        <v>250</v>
      </c>
      <c r="L773" s="139"/>
    </row>
    <row r="774" spans="1:12" hidden="1" x14ac:dyDescent="0.25">
      <c r="A774" s="158">
        <v>45214</v>
      </c>
      <c r="B774" s="175" t="s">
        <v>26</v>
      </c>
      <c r="C774" s="132" t="s">
        <v>813</v>
      </c>
      <c r="D774" s="55">
        <v>5537803548</v>
      </c>
      <c r="E774" s="133" t="s">
        <v>26</v>
      </c>
      <c r="F774" s="133" t="s">
        <v>1640</v>
      </c>
      <c r="G774" s="176" t="s">
        <v>1641</v>
      </c>
      <c r="H774" s="176" t="s">
        <v>26</v>
      </c>
      <c r="I774" s="192">
        <v>373</v>
      </c>
      <c r="J774" s="189">
        <v>10</v>
      </c>
      <c r="K774" s="139" t="s">
        <v>26</v>
      </c>
      <c r="L774" s="139"/>
    </row>
    <row r="775" spans="1:12" hidden="1" x14ac:dyDescent="0.25">
      <c r="A775" s="158">
        <v>45214</v>
      </c>
      <c r="B775" s="175" t="s">
        <v>26</v>
      </c>
      <c r="C775" s="132" t="s">
        <v>1642</v>
      </c>
      <c r="D775" s="133">
        <v>5527736268</v>
      </c>
      <c r="E775" s="133" t="s">
        <v>1643</v>
      </c>
      <c r="F775" s="133" t="s">
        <v>1644</v>
      </c>
      <c r="G775" s="176" t="s">
        <v>1645</v>
      </c>
      <c r="H775" s="30" t="s">
        <v>26</v>
      </c>
      <c r="I775" s="176">
        <v>90</v>
      </c>
      <c r="J775" s="189">
        <v>10</v>
      </c>
      <c r="K775" s="139" t="s">
        <v>26</v>
      </c>
      <c r="L775" s="139"/>
    </row>
    <row r="776" spans="1:12" hidden="1" x14ac:dyDescent="0.25">
      <c r="A776" s="158">
        <v>45214</v>
      </c>
      <c r="B776" s="175" t="s">
        <v>26</v>
      </c>
      <c r="C776" s="132" t="s">
        <v>1198</v>
      </c>
      <c r="D776" s="133" t="s">
        <v>26</v>
      </c>
      <c r="E776" s="133" t="s">
        <v>17</v>
      </c>
      <c r="F776" s="176" t="s">
        <v>1625</v>
      </c>
      <c r="G776" s="176" t="s">
        <v>1646</v>
      </c>
      <c r="H776" s="30" t="s">
        <v>26</v>
      </c>
      <c r="I776" s="176">
        <v>37</v>
      </c>
      <c r="J776" s="189">
        <v>10</v>
      </c>
      <c r="K776" s="139" t="s">
        <v>26</v>
      </c>
      <c r="L776" s="139"/>
    </row>
    <row r="777" spans="1:12" hidden="1" x14ac:dyDescent="0.25">
      <c r="A777" s="158">
        <v>45214</v>
      </c>
      <c r="B777" s="175" t="s">
        <v>26</v>
      </c>
      <c r="C777" s="132" t="s">
        <v>4121</v>
      </c>
      <c r="D777" s="135">
        <v>5610020620</v>
      </c>
      <c r="E777" s="171" t="s">
        <v>26</v>
      </c>
      <c r="F777" s="139" t="s">
        <v>4119</v>
      </c>
      <c r="G777" s="176" t="s">
        <v>1648</v>
      </c>
      <c r="H777" s="176" t="s">
        <v>26</v>
      </c>
      <c r="I777" s="176" t="s">
        <v>26</v>
      </c>
      <c r="J777" s="189">
        <v>10</v>
      </c>
      <c r="K777" s="202">
        <v>50</v>
      </c>
      <c r="L777" s="169"/>
    </row>
    <row r="778" spans="1:12" hidden="1" x14ac:dyDescent="0.25">
      <c r="A778" s="158">
        <v>45214</v>
      </c>
      <c r="B778" s="175" t="s">
        <v>26</v>
      </c>
      <c r="C778" s="132" t="s">
        <v>1649</v>
      </c>
      <c r="D778" s="133" t="s">
        <v>26</v>
      </c>
      <c r="E778" s="133" t="s">
        <v>26</v>
      </c>
      <c r="F778" s="133" t="s">
        <v>1650</v>
      </c>
      <c r="G778" s="176" t="s">
        <v>1651</v>
      </c>
      <c r="H778" s="176">
        <v>100</v>
      </c>
      <c r="I778" s="176">
        <v>68</v>
      </c>
      <c r="J778" s="213">
        <v>10</v>
      </c>
      <c r="K778" s="177">
        <v>100</v>
      </c>
      <c r="L778" s="133"/>
    </row>
    <row r="779" spans="1:12" hidden="1" x14ac:dyDescent="0.25">
      <c r="A779" s="158">
        <v>45215</v>
      </c>
      <c r="B779" s="175" t="s">
        <v>26</v>
      </c>
      <c r="C779" s="132" t="s">
        <v>1652</v>
      </c>
      <c r="D779" s="133" t="s">
        <v>26</v>
      </c>
      <c r="E779" s="133" t="s">
        <v>1083</v>
      </c>
      <c r="F779" s="176" t="s">
        <v>1514</v>
      </c>
      <c r="G779" s="176" t="s">
        <v>1653</v>
      </c>
      <c r="H779" s="30" t="s">
        <v>26</v>
      </c>
      <c r="I779" s="133">
        <v>86</v>
      </c>
      <c r="J779" s="189">
        <v>12</v>
      </c>
      <c r="K779" s="186">
        <v>100</v>
      </c>
      <c r="L779" s="139"/>
    </row>
    <row r="780" spans="1:12" hidden="1" x14ac:dyDescent="0.25">
      <c r="A780" s="158">
        <v>45215</v>
      </c>
      <c r="B780" s="175" t="s">
        <v>26</v>
      </c>
      <c r="C780" s="132" t="s">
        <v>1654</v>
      </c>
      <c r="D780" s="133" t="s">
        <v>26</v>
      </c>
      <c r="E780" s="133" t="s">
        <v>219</v>
      </c>
      <c r="F780" s="133" t="s">
        <v>1655</v>
      </c>
      <c r="G780" s="176" t="s">
        <v>1656</v>
      </c>
      <c r="H780" s="30">
        <v>500</v>
      </c>
      <c r="I780" s="133">
        <v>298</v>
      </c>
      <c r="J780" s="189">
        <v>14</v>
      </c>
      <c r="K780" s="186">
        <v>500</v>
      </c>
      <c r="L780" s="139"/>
    </row>
    <row r="781" spans="1:12" hidden="1" x14ac:dyDescent="0.25">
      <c r="A781" s="158">
        <v>45215</v>
      </c>
      <c r="B781" s="175" t="s">
        <v>26</v>
      </c>
      <c r="C781" s="132" t="s">
        <v>1657</v>
      </c>
      <c r="D781" s="133" t="s">
        <v>26</v>
      </c>
      <c r="E781" s="133" t="s">
        <v>1658</v>
      </c>
      <c r="F781" s="133" t="s">
        <v>1659</v>
      </c>
      <c r="G781" s="176" t="s">
        <v>1660</v>
      </c>
      <c r="H781" s="30">
        <v>32</v>
      </c>
      <c r="I781" s="133">
        <v>250</v>
      </c>
      <c r="J781" s="189">
        <v>14</v>
      </c>
      <c r="K781" s="186" t="s">
        <v>26</v>
      </c>
      <c r="L781" s="139"/>
    </row>
    <row r="782" spans="1:12" hidden="1" x14ac:dyDescent="0.25">
      <c r="A782" s="158">
        <v>45215</v>
      </c>
      <c r="B782" s="175" t="s">
        <v>26</v>
      </c>
      <c r="C782" s="132" t="s">
        <v>813</v>
      </c>
      <c r="D782" s="133" t="s">
        <v>26</v>
      </c>
      <c r="E782" s="133" t="s">
        <v>1661</v>
      </c>
      <c r="F782" s="133" t="s">
        <v>1246</v>
      </c>
      <c r="G782" s="133" t="s">
        <v>1662</v>
      </c>
      <c r="H782" s="30">
        <v>224</v>
      </c>
      <c r="I782" s="133">
        <v>210</v>
      </c>
      <c r="J782" s="189">
        <v>14</v>
      </c>
      <c r="K782" s="186" t="s">
        <v>26</v>
      </c>
      <c r="L782" s="139"/>
    </row>
    <row r="783" spans="1:12" hidden="1" x14ac:dyDescent="0.25">
      <c r="A783" s="158">
        <v>45215</v>
      </c>
      <c r="B783" s="175" t="s">
        <v>26</v>
      </c>
      <c r="C783" s="132" t="s">
        <v>1460</v>
      </c>
      <c r="D783" s="133" t="s">
        <v>26</v>
      </c>
      <c r="E783" s="133" t="s">
        <v>219</v>
      </c>
      <c r="F783" s="133" t="s">
        <v>1556</v>
      </c>
      <c r="G783" s="133" t="s">
        <v>1663</v>
      </c>
      <c r="H783" s="30">
        <v>215</v>
      </c>
      <c r="I783" s="133">
        <v>201</v>
      </c>
      <c r="J783" s="189">
        <v>14</v>
      </c>
      <c r="K783" s="139" t="s">
        <v>26</v>
      </c>
      <c r="L783" s="139"/>
    </row>
    <row r="784" spans="1:12" hidden="1" x14ac:dyDescent="0.25">
      <c r="A784" s="158">
        <v>45215</v>
      </c>
      <c r="B784" s="175" t="s">
        <v>26</v>
      </c>
      <c r="C784" s="132" t="s">
        <v>1380</v>
      </c>
      <c r="D784" s="133" t="s">
        <v>26</v>
      </c>
      <c r="E784" s="133" t="s">
        <v>1664</v>
      </c>
      <c r="F784" s="133" t="s">
        <v>1380</v>
      </c>
      <c r="G784" s="176" t="s">
        <v>1123</v>
      </c>
      <c r="H784" s="176">
        <v>230</v>
      </c>
      <c r="I784" s="176">
        <v>200</v>
      </c>
      <c r="J784" s="189">
        <v>30</v>
      </c>
      <c r="K784" s="139">
        <v>300</v>
      </c>
      <c r="L784" s="139"/>
    </row>
    <row r="785" spans="1:12" hidden="1" x14ac:dyDescent="0.25">
      <c r="A785" s="158">
        <v>45215</v>
      </c>
      <c r="B785" s="175" t="s">
        <v>26</v>
      </c>
      <c r="C785" s="132" t="s">
        <v>1665</v>
      </c>
      <c r="D785" s="133" t="s">
        <v>26</v>
      </c>
      <c r="E785" s="133" t="s">
        <v>33</v>
      </c>
      <c r="F785" s="133" t="s">
        <v>1246</v>
      </c>
      <c r="G785" s="176" t="s">
        <v>1666</v>
      </c>
      <c r="H785" s="30">
        <v>100</v>
      </c>
      <c r="I785" s="176">
        <v>51</v>
      </c>
      <c r="J785" s="189">
        <v>12</v>
      </c>
      <c r="K785" s="139">
        <v>100</v>
      </c>
      <c r="L785" s="139"/>
    </row>
    <row r="786" spans="1:12" hidden="1" x14ac:dyDescent="0.25">
      <c r="A786" s="158">
        <v>45215</v>
      </c>
      <c r="B786" s="175" t="s">
        <v>26</v>
      </c>
      <c r="C786" s="132" t="s">
        <v>4121</v>
      </c>
      <c r="D786" s="135">
        <v>5610020620</v>
      </c>
      <c r="E786" s="133" t="s">
        <v>64</v>
      </c>
      <c r="F786" s="139" t="s">
        <v>4119</v>
      </c>
      <c r="G786" s="176" t="s">
        <v>1668</v>
      </c>
      <c r="H786" s="30">
        <v>50</v>
      </c>
      <c r="I786" s="133">
        <v>26</v>
      </c>
      <c r="J786" s="189">
        <v>10</v>
      </c>
      <c r="K786" s="139" t="s">
        <v>26</v>
      </c>
      <c r="L786" s="139"/>
    </row>
    <row r="787" spans="1:12" hidden="1" x14ac:dyDescent="0.25">
      <c r="A787" s="158">
        <v>45215</v>
      </c>
      <c r="B787" s="175" t="s">
        <v>26</v>
      </c>
      <c r="C787" s="132" t="s">
        <v>1460</v>
      </c>
      <c r="D787" s="133" t="s">
        <v>26</v>
      </c>
      <c r="E787" s="133" t="s">
        <v>33</v>
      </c>
      <c r="F787" s="133" t="s">
        <v>1556</v>
      </c>
      <c r="G787" s="176" t="s">
        <v>1669</v>
      </c>
      <c r="H787" s="176" t="s">
        <v>26</v>
      </c>
      <c r="I787" s="192">
        <v>36</v>
      </c>
      <c r="J787" s="189">
        <v>12</v>
      </c>
      <c r="K787" s="139" t="s">
        <v>26</v>
      </c>
      <c r="L787" s="139"/>
    </row>
    <row r="788" spans="1:12" hidden="1" x14ac:dyDescent="0.25">
      <c r="A788" s="158">
        <v>45215</v>
      </c>
      <c r="B788" s="175" t="s">
        <v>26</v>
      </c>
      <c r="C788" s="132" t="s">
        <v>1670</v>
      </c>
      <c r="D788" s="133" t="s">
        <v>26</v>
      </c>
      <c r="E788" s="133" t="s">
        <v>33</v>
      </c>
      <c r="F788" s="133" t="s">
        <v>1377</v>
      </c>
      <c r="G788" s="176" t="s">
        <v>1671</v>
      </c>
      <c r="H788" s="30">
        <v>200</v>
      </c>
      <c r="I788" s="176">
        <v>59</v>
      </c>
      <c r="J788" s="189">
        <v>13</v>
      </c>
      <c r="K788" s="139">
        <v>200</v>
      </c>
      <c r="L788" s="139"/>
    </row>
    <row r="789" spans="1:12" hidden="1" x14ac:dyDescent="0.25">
      <c r="A789" s="158">
        <v>45215</v>
      </c>
      <c r="B789" s="175" t="s">
        <v>26</v>
      </c>
      <c r="C789" s="132" t="s">
        <v>813</v>
      </c>
      <c r="D789" s="171" t="s">
        <v>26</v>
      </c>
      <c r="E789" s="133" t="s">
        <v>33</v>
      </c>
      <c r="F789" s="133" t="s">
        <v>1672</v>
      </c>
      <c r="G789" s="176" t="s">
        <v>1673</v>
      </c>
      <c r="H789" s="30">
        <v>200</v>
      </c>
      <c r="I789" s="176">
        <v>151</v>
      </c>
      <c r="J789" s="189">
        <v>10</v>
      </c>
      <c r="K789" s="139">
        <v>200</v>
      </c>
      <c r="L789" s="139"/>
    </row>
    <row r="790" spans="1:12" hidden="1" x14ac:dyDescent="0.25">
      <c r="A790" s="158">
        <v>45215</v>
      </c>
      <c r="B790" s="175" t="s">
        <v>26</v>
      </c>
      <c r="C790" s="133" t="s">
        <v>1674</v>
      </c>
      <c r="D790" s="133" t="s">
        <v>26</v>
      </c>
      <c r="E790" s="171" t="s">
        <v>33</v>
      </c>
      <c r="F790" s="133" t="s">
        <v>1073</v>
      </c>
      <c r="G790" s="176" t="s">
        <v>1675</v>
      </c>
      <c r="H790" s="176">
        <v>137</v>
      </c>
      <c r="I790" s="176">
        <v>123</v>
      </c>
      <c r="J790" s="189">
        <v>14</v>
      </c>
      <c r="K790" s="202">
        <v>123</v>
      </c>
      <c r="L790" s="169"/>
    </row>
    <row r="791" spans="1:12" hidden="1" x14ac:dyDescent="0.25">
      <c r="A791" s="158">
        <v>45215</v>
      </c>
      <c r="B791" s="175" t="s">
        <v>26</v>
      </c>
      <c r="C791" s="132" t="s">
        <v>1665</v>
      </c>
      <c r="D791" s="133" t="s">
        <v>26</v>
      </c>
      <c r="E791" s="133" t="s">
        <v>1676</v>
      </c>
      <c r="F791" s="133" t="s">
        <v>1677</v>
      </c>
      <c r="G791" s="176" t="s">
        <v>1678</v>
      </c>
      <c r="H791" s="176">
        <v>183</v>
      </c>
      <c r="I791" s="176">
        <v>159</v>
      </c>
      <c r="J791" s="213">
        <v>24</v>
      </c>
      <c r="K791" s="177">
        <v>159</v>
      </c>
      <c r="L791" s="133"/>
    </row>
    <row r="792" spans="1:12" hidden="1" x14ac:dyDescent="0.25">
      <c r="A792" s="158">
        <v>45215</v>
      </c>
      <c r="B792" s="175" t="s">
        <v>26</v>
      </c>
      <c r="C792" s="132" t="s">
        <v>1528</v>
      </c>
      <c r="D792" s="133" t="s">
        <v>26</v>
      </c>
      <c r="E792" s="133" t="s">
        <v>1679</v>
      </c>
      <c r="F792" s="133" t="s">
        <v>411</v>
      </c>
      <c r="G792" s="176" t="s">
        <v>1680</v>
      </c>
      <c r="H792" s="176">
        <v>219</v>
      </c>
      <c r="I792" s="176">
        <v>205</v>
      </c>
      <c r="J792" s="213">
        <v>14</v>
      </c>
      <c r="K792" s="177">
        <v>205</v>
      </c>
      <c r="L792" s="177"/>
    </row>
    <row r="793" spans="1:12" hidden="1" x14ac:dyDescent="0.25">
      <c r="A793" s="158">
        <v>45215</v>
      </c>
      <c r="B793" s="175" t="s">
        <v>26</v>
      </c>
      <c r="C793" s="31" t="s">
        <v>1080</v>
      </c>
      <c r="D793" s="133" t="s">
        <v>26</v>
      </c>
      <c r="E793" s="133" t="s">
        <v>33</v>
      </c>
      <c r="F793" s="51" t="s">
        <v>545</v>
      </c>
      <c r="G793" s="214" t="s">
        <v>1681</v>
      </c>
      <c r="H793" s="176">
        <v>500</v>
      </c>
      <c r="I793" s="176" t="s">
        <v>26</v>
      </c>
      <c r="J793" s="213">
        <v>14</v>
      </c>
      <c r="K793" s="177" t="s">
        <v>26</v>
      </c>
      <c r="L793" s="177"/>
    </row>
    <row r="794" spans="1:12" x14ac:dyDescent="0.25">
      <c r="A794" s="158">
        <v>45215</v>
      </c>
      <c r="B794" s="175" t="s">
        <v>26</v>
      </c>
      <c r="C794" s="132" t="s">
        <v>1618</v>
      </c>
      <c r="D794" s="133" t="s">
        <v>26</v>
      </c>
      <c r="E794" s="133" t="s">
        <v>1682</v>
      </c>
      <c r="F794" s="133" t="s">
        <v>1683</v>
      </c>
      <c r="G794" s="176" t="s">
        <v>624</v>
      </c>
      <c r="H794" s="176">
        <v>32</v>
      </c>
      <c r="I794" s="176">
        <v>22</v>
      </c>
      <c r="J794" s="177">
        <v>10</v>
      </c>
      <c r="K794" s="177">
        <v>22</v>
      </c>
      <c r="L794" s="133"/>
    </row>
    <row r="795" spans="1:12" hidden="1" x14ac:dyDescent="0.25">
      <c r="A795" s="158">
        <v>45215</v>
      </c>
      <c r="B795" s="175" t="s">
        <v>26</v>
      </c>
      <c r="C795" s="132" t="s">
        <v>1595</v>
      </c>
      <c r="D795" s="133" t="s">
        <v>26</v>
      </c>
      <c r="E795" s="133" t="s">
        <v>33</v>
      </c>
      <c r="F795" s="133" t="s">
        <v>302</v>
      </c>
      <c r="G795" s="176" t="s">
        <v>1684</v>
      </c>
      <c r="H795" s="176">
        <v>500</v>
      </c>
      <c r="I795" s="176">
        <v>137</v>
      </c>
      <c r="J795" s="177">
        <v>10</v>
      </c>
      <c r="K795" s="177">
        <v>500</v>
      </c>
      <c r="L795" s="133"/>
    </row>
    <row r="796" spans="1:12" hidden="1" x14ac:dyDescent="0.25">
      <c r="A796" s="158">
        <v>45216</v>
      </c>
      <c r="B796" s="175" t="s">
        <v>26</v>
      </c>
      <c r="C796" s="132" t="s">
        <v>1685</v>
      </c>
      <c r="D796" s="56">
        <v>5553838178</v>
      </c>
      <c r="E796" s="133" t="s">
        <v>219</v>
      </c>
      <c r="F796" s="176" t="s">
        <v>726</v>
      </c>
      <c r="G796" s="176" t="s">
        <v>1686</v>
      </c>
      <c r="H796" s="30">
        <v>200</v>
      </c>
      <c r="I796" s="133">
        <v>126</v>
      </c>
      <c r="J796" s="189">
        <v>14</v>
      </c>
      <c r="K796" s="186">
        <v>200</v>
      </c>
      <c r="L796" s="139"/>
    </row>
    <row r="797" spans="1:12" hidden="1" x14ac:dyDescent="0.25">
      <c r="A797" s="158">
        <v>45216</v>
      </c>
      <c r="B797" s="175" t="s">
        <v>26</v>
      </c>
      <c r="C797" s="132" t="s">
        <v>957</v>
      </c>
      <c r="D797" s="133">
        <v>5553181586</v>
      </c>
      <c r="E797" s="133" t="s">
        <v>33</v>
      </c>
      <c r="F797" s="133" t="s">
        <v>381</v>
      </c>
      <c r="G797" s="176" t="s">
        <v>1687</v>
      </c>
      <c r="H797" s="30">
        <v>114</v>
      </c>
      <c r="I797" s="133">
        <v>100</v>
      </c>
      <c r="J797" s="189">
        <v>14</v>
      </c>
      <c r="K797" s="186">
        <v>200</v>
      </c>
      <c r="L797" s="139"/>
    </row>
    <row r="798" spans="1:12" hidden="1" x14ac:dyDescent="0.25">
      <c r="A798" s="158">
        <v>45216</v>
      </c>
      <c r="B798" s="175" t="s">
        <v>26</v>
      </c>
      <c r="C798" s="132" t="s">
        <v>1688</v>
      </c>
      <c r="D798" s="133">
        <v>5544422302</v>
      </c>
      <c r="E798" s="133" t="s">
        <v>219</v>
      </c>
      <c r="F798" s="133" t="s">
        <v>141</v>
      </c>
      <c r="G798" s="176" t="s">
        <v>1689</v>
      </c>
      <c r="H798" s="30">
        <v>250</v>
      </c>
      <c r="I798" s="133">
        <v>202</v>
      </c>
      <c r="J798" s="189">
        <v>14</v>
      </c>
      <c r="K798" s="186">
        <v>500</v>
      </c>
      <c r="L798" s="139"/>
    </row>
    <row r="799" spans="1:12" hidden="1" x14ac:dyDescent="0.25">
      <c r="A799" s="158">
        <v>45216</v>
      </c>
      <c r="B799" s="175" t="s">
        <v>26</v>
      </c>
      <c r="C799" s="132" t="s">
        <v>1690</v>
      </c>
      <c r="D799" s="133">
        <v>5539245551</v>
      </c>
      <c r="E799" s="133" t="s">
        <v>1691</v>
      </c>
      <c r="F799" s="133" t="s">
        <v>1043</v>
      </c>
      <c r="G799" s="176" t="s">
        <v>1692</v>
      </c>
      <c r="H799" s="30">
        <v>52</v>
      </c>
      <c r="I799" s="133">
        <v>9</v>
      </c>
      <c r="J799" s="189">
        <v>12</v>
      </c>
      <c r="K799" s="186">
        <v>40</v>
      </c>
      <c r="L799" s="139"/>
    </row>
    <row r="800" spans="1:12" hidden="1" x14ac:dyDescent="0.25">
      <c r="A800" s="158">
        <v>45216</v>
      </c>
      <c r="B800" s="175" t="s">
        <v>26</v>
      </c>
      <c r="C800" s="132" t="s">
        <v>1586</v>
      </c>
      <c r="D800" s="133" t="s">
        <v>26</v>
      </c>
      <c r="E800" s="133" t="s">
        <v>1693</v>
      </c>
      <c r="F800" s="133" t="s">
        <v>1694</v>
      </c>
      <c r="G800" s="133" t="s">
        <v>1695</v>
      </c>
      <c r="H800" s="30">
        <v>500</v>
      </c>
      <c r="I800" s="133">
        <v>266</v>
      </c>
      <c r="J800" s="189">
        <v>15</v>
      </c>
      <c r="K800" s="139">
        <v>500</v>
      </c>
      <c r="L800" s="139"/>
    </row>
    <row r="801" spans="1:12" x14ac:dyDescent="0.25">
      <c r="A801" s="158">
        <v>45216</v>
      </c>
      <c r="B801" s="175" t="s">
        <v>26</v>
      </c>
      <c r="C801" s="132" t="s">
        <v>1486</v>
      </c>
      <c r="D801" s="133" t="s">
        <v>26</v>
      </c>
      <c r="E801" s="133" t="s">
        <v>26</v>
      </c>
      <c r="F801" s="133" t="s">
        <v>1696</v>
      </c>
      <c r="G801" s="176" t="s">
        <v>1697</v>
      </c>
      <c r="H801" s="176">
        <v>150</v>
      </c>
      <c r="I801" s="176">
        <v>130</v>
      </c>
      <c r="J801" s="189">
        <v>10</v>
      </c>
      <c r="K801" s="139">
        <v>200</v>
      </c>
      <c r="L801" s="139"/>
    </row>
    <row r="802" spans="1:12" hidden="1" x14ac:dyDescent="0.25">
      <c r="A802" s="158">
        <v>45216</v>
      </c>
      <c r="B802" s="175" t="s">
        <v>26</v>
      </c>
      <c r="C802" s="132" t="s">
        <v>1622</v>
      </c>
      <c r="D802" s="133">
        <v>5620167396</v>
      </c>
      <c r="E802" s="133" t="s">
        <v>1698</v>
      </c>
      <c r="F802" s="133" t="s">
        <v>381</v>
      </c>
      <c r="G802" s="176" t="s">
        <v>1699</v>
      </c>
      <c r="H802" s="30" t="s">
        <v>26</v>
      </c>
      <c r="I802" s="176">
        <v>92</v>
      </c>
      <c r="J802" s="189">
        <v>10</v>
      </c>
      <c r="K802" s="139">
        <v>150</v>
      </c>
      <c r="L802" s="139"/>
    </row>
    <row r="803" spans="1:12" hidden="1" x14ac:dyDescent="0.25">
      <c r="A803" s="158">
        <v>45216</v>
      </c>
      <c r="B803" s="175" t="s">
        <v>26</v>
      </c>
      <c r="C803" s="132" t="s">
        <v>507</v>
      </c>
      <c r="D803" s="133" t="s">
        <v>26</v>
      </c>
      <c r="E803" s="133" t="s">
        <v>1700</v>
      </c>
      <c r="F803" s="133" t="s">
        <v>1591</v>
      </c>
      <c r="G803" s="176" t="s">
        <v>624</v>
      </c>
      <c r="H803" s="30">
        <v>32</v>
      </c>
      <c r="I803" s="133">
        <v>22</v>
      </c>
      <c r="J803" s="189">
        <v>10</v>
      </c>
      <c r="K803" s="139">
        <v>0</v>
      </c>
      <c r="L803" s="139"/>
    </row>
    <row r="804" spans="1:12" hidden="1" x14ac:dyDescent="0.25">
      <c r="A804" s="158">
        <v>45216</v>
      </c>
      <c r="B804" s="175" t="s">
        <v>26</v>
      </c>
      <c r="C804" s="132" t="s">
        <v>4121</v>
      </c>
      <c r="D804" s="135">
        <v>5610020620</v>
      </c>
      <c r="E804" s="133" t="s">
        <v>1676</v>
      </c>
      <c r="F804" s="139" t="s">
        <v>4119</v>
      </c>
      <c r="G804" s="176" t="s">
        <v>1701</v>
      </c>
      <c r="H804" s="176">
        <v>500</v>
      </c>
      <c r="I804" s="192">
        <v>355</v>
      </c>
      <c r="J804" s="189">
        <v>20</v>
      </c>
      <c r="K804" s="139">
        <v>500</v>
      </c>
      <c r="L804" s="139"/>
    </row>
    <row r="805" spans="1:12" hidden="1" x14ac:dyDescent="0.25">
      <c r="A805" s="158">
        <v>45216</v>
      </c>
      <c r="B805" s="175" t="s">
        <v>26</v>
      </c>
      <c r="C805" s="132" t="s">
        <v>1702</v>
      </c>
      <c r="D805" s="133" t="s">
        <v>26</v>
      </c>
      <c r="E805" s="133" t="s">
        <v>33</v>
      </c>
      <c r="F805" s="133" t="s">
        <v>838</v>
      </c>
      <c r="G805" s="176" t="s">
        <v>1703</v>
      </c>
      <c r="H805" s="30">
        <v>100</v>
      </c>
      <c r="I805" s="176">
        <v>84</v>
      </c>
      <c r="J805" s="189">
        <v>14</v>
      </c>
      <c r="K805" s="139">
        <v>100</v>
      </c>
      <c r="L805" s="139"/>
    </row>
    <row r="806" spans="1:12" hidden="1" x14ac:dyDescent="0.25">
      <c r="A806" s="161">
        <v>45216</v>
      </c>
      <c r="B806" s="175" t="s">
        <v>26</v>
      </c>
      <c r="C806" s="59" t="s">
        <v>507</v>
      </c>
      <c r="D806" s="171" t="s">
        <v>26</v>
      </c>
      <c r="E806" s="62" t="s">
        <v>33</v>
      </c>
      <c r="F806" s="62" t="s">
        <v>1591</v>
      </c>
      <c r="G806" s="221" t="s">
        <v>1704</v>
      </c>
      <c r="H806" s="61">
        <v>40</v>
      </c>
      <c r="I806" s="221">
        <v>20</v>
      </c>
      <c r="J806" s="222">
        <v>10</v>
      </c>
      <c r="K806" s="139" t="s">
        <v>26</v>
      </c>
      <c r="L806" s="139"/>
    </row>
    <row r="807" spans="1:12" hidden="1" x14ac:dyDescent="0.25">
      <c r="A807" s="158">
        <v>45216</v>
      </c>
      <c r="B807" s="175" t="s">
        <v>26</v>
      </c>
      <c r="C807" s="133" t="s">
        <v>970</v>
      </c>
      <c r="D807" s="133" t="s">
        <v>26</v>
      </c>
      <c r="E807" s="171" t="s">
        <v>33</v>
      </c>
      <c r="F807" s="133" t="s">
        <v>1543</v>
      </c>
      <c r="G807" s="171" t="s">
        <v>1705</v>
      </c>
      <c r="H807" s="176">
        <v>100</v>
      </c>
      <c r="I807" s="176">
        <v>74</v>
      </c>
      <c r="J807" s="189">
        <v>14</v>
      </c>
      <c r="K807" s="202">
        <v>100</v>
      </c>
      <c r="L807" s="169"/>
    </row>
    <row r="808" spans="1:12" hidden="1" x14ac:dyDescent="0.25">
      <c r="A808" s="158">
        <v>45216</v>
      </c>
      <c r="B808" s="175" t="s">
        <v>26</v>
      </c>
      <c r="C808" s="132" t="s">
        <v>1706</v>
      </c>
      <c r="D808" s="133" t="s">
        <v>26</v>
      </c>
      <c r="E808" s="133" t="s">
        <v>1707</v>
      </c>
      <c r="F808" s="133" t="s">
        <v>1708</v>
      </c>
      <c r="G808" s="176" t="s">
        <v>1709</v>
      </c>
      <c r="H808" s="176">
        <v>200</v>
      </c>
      <c r="I808" s="176">
        <v>83</v>
      </c>
      <c r="J808" s="213">
        <v>14</v>
      </c>
      <c r="K808" s="177">
        <v>200</v>
      </c>
      <c r="L808" s="133"/>
    </row>
    <row r="809" spans="1:12" hidden="1" x14ac:dyDescent="0.25">
      <c r="A809" s="158">
        <v>45216</v>
      </c>
      <c r="B809" s="175" t="s">
        <v>26</v>
      </c>
      <c r="C809" s="132" t="s">
        <v>857</v>
      </c>
      <c r="D809" s="133" t="s">
        <v>26</v>
      </c>
      <c r="E809" s="133" t="s">
        <v>33</v>
      </c>
      <c r="F809" s="133" t="s">
        <v>1573</v>
      </c>
      <c r="G809" s="176" t="s">
        <v>1710</v>
      </c>
      <c r="H809" s="176">
        <v>140</v>
      </c>
      <c r="I809" s="176" t="s">
        <v>26</v>
      </c>
      <c r="J809" s="213">
        <v>10</v>
      </c>
      <c r="K809" s="177">
        <v>140</v>
      </c>
      <c r="L809" s="177"/>
    </row>
    <row r="810" spans="1:12" hidden="1" x14ac:dyDescent="0.25">
      <c r="A810" s="158">
        <v>45216</v>
      </c>
      <c r="B810" s="175" t="s">
        <v>26</v>
      </c>
      <c r="C810" s="31" t="s">
        <v>1711</v>
      </c>
      <c r="D810" s="133" t="s">
        <v>26</v>
      </c>
      <c r="E810" s="133" t="s">
        <v>1676</v>
      </c>
      <c r="F810" s="51" t="s">
        <v>26</v>
      </c>
      <c r="G810" s="214" t="s">
        <v>1712</v>
      </c>
      <c r="H810" s="176">
        <v>220</v>
      </c>
      <c r="I810" s="176" t="s">
        <v>26</v>
      </c>
      <c r="J810" s="213">
        <v>10</v>
      </c>
      <c r="K810" s="177">
        <v>220</v>
      </c>
      <c r="L810" s="177"/>
    </row>
    <row r="811" spans="1:12" hidden="1" x14ac:dyDescent="0.25">
      <c r="A811" s="158">
        <v>45217</v>
      </c>
      <c r="B811" s="175" t="s">
        <v>26</v>
      </c>
      <c r="C811" s="132" t="s">
        <v>813</v>
      </c>
      <c r="D811" s="133">
        <v>5615394688</v>
      </c>
      <c r="E811" s="133" t="s">
        <v>305</v>
      </c>
      <c r="F811" s="176" t="s">
        <v>997</v>
      </c>
      <c r="G811" s="176" t="s">
        <v>1713</v>
      </c>
      <c r="H811" s="30" t="s">
        <v>26</v>
      </c>
      <c r="I811" s="133">
        <v>40</v>
      </c>
      <c r="J811" s="189">
        <v>22</v>
      </c>
      <c r="K811" s="186">
        <v>250</v>
      </c>
      <c r="L811" s="139"/>
    </row>
    <row r="812" spans="1:12" hidden="1" x14ac:dyDescent="0.25">
      <c r="A812" s="158">
        <v>45217</v>
      </c>
      <c r="B812" s="175" t="s">
        <v>26</v>
      </c>
      <c r="C812" s="132" t="s">
        <v>1120</v>
      </c>
      <c r="D812" s="133">
        <v>5589529270</v>
      </c>
      <c r="E812" s="133" t="s">
        <v>1379</v>
      </c>
      <c r="F812" s="133" t="s">
        <v>1380</v>
      </c>
      <c r="G812" s="176" t="s">
        <v>1714</v>
      </c>
      <c r="H812" s="30" t="s">
        <v>26</v>
      </c>
      <c r="I812" s="133">
        <v>443</v>
      </c>
      <c r="J812" s="189">
        <v>30</v>
      </c>
      <c r="K812" s="186">
        <v>500</v>
      </c>
      <c r="L812" s="139"/>
    </row>
    <row r="813" spans="1:12" hidden="1" x14ac:dyDescent="0.25">
      <c r="A813" s="161">
        <v>45217</v>
      </c>
      <c r="B813" s="175" t="s">
        <v>26</v>
      </c>
      <c r="C813" s="59" t="s">
        <v>1715</v>
      </c>
      <c r="D813" s="62">
        <v>5625771181</v>
      </c>
      <c r="E813" s="62" t="s">
        <v>64</v>
      </c>
      <c r="F813" s="62" t="s">
        <v>1716</v>
      </c>
      <c r="G813" s="221" t="s">
        <v>1717</v>
      </c>
      <c r="H813" s="61"/>
      <c r="I813" s="62">
        <v>18</v>
      </c>
      <c r="J813" s="222">
        <v>10</v>
      </c>
      <c r="K813" s="186" t="s">
        <v>26</v>
      </c>
      <c r="L813" s="139"/>
    </row>
    <row r="814" spans="1:12" hidden="1" x14ac:dyDescent="0.25">
      <c r="A814" s="158">
        <v>45217</v>
      </c>
      <c r="B814" s="175" t="s">
        <v>26</v>
      </c>
      <c r="C814" s="132" t="s">
        <v>1718</v>
      </c>
      <c r="D814" s="133">
        <v>5546392505</v>
      </c>
      <c r="E814" s="133" t="s">
        <v>1719</v>
      </c>
      <c r="F814" s="133" t="s">
        <v>1720</v>
      </c>
      <c r="G814" s="176" t="s">
        <v>1721</v>
      </c>
      <c r="H814" s="30" t="s">
        <v>26</v>
      </c>
      <c r="I814" s="133">
        <v>137</v>
      </c>
      <c r="J814" s="189">
        <v>14</v>
      </c>
      <c r="K814" s="186">
        <v>100</v>
      </c>
      <c r="L814" s="139"/>
    </row>
    <row r="815" spans="1:12" hidden="1" x14ac:dyDescent="0.25">
      <c r="A815" s="158">
        <v>45217</v>
      </c>
      <c r="B815" s="175" t="s">
        <v>26</v>
      </c>
      <c r="C815" s="132" t="s">
        <v>1481</v>
      </c>
      <c r="D815" s="133">
        <v>5578861024</v>
      </c>
      <c r="E815" s="133" t="s">
        <v>1266</v>
      </c>
      <c r="F815" s="133" t="s">
        <v>1043</v>
      </c>
      <c r="G815" s="133" t="s">
        <v>1722</v>
      </c>
      <c r="H815" s="30" t="s">
        <v>26</v>
      </c>
      <c r="I815" s="133">
        <v>55</v>
      </c>
      <c r="J815" s="189">
        <v>14</v>
      </c>
      <c r="K815" s="139">
        <v>200</v>
      </c>
      <c r="L815" s="139"/>
    </row>
    <row r="816" spans="1:12" hidden="1" x14ac:dyDescent="0.25">
      <c r="A816" s="158">
        <v>45217</v>
      </c>
      <c r="B816" s="175" t="s">
        <v>26</v>
      </c>
      <c r="C816" s="132" t="s">
        <v>1723</v>
      </c>
      <c r="D816" s="133">
        <v>5568676408</v>
      </c>
      <c r="E816" s="133" t="s">
        <v>1719</v>
      </c>
      <c r="F816" s="133" t="s">
        <v>1724</v>
      </c>
      <c r="G816" s="176" t="s">
        <v>1725</v>
      </c>
      <c r="H816" s="176">
        <v>500</v>
      </c>
      <c r="I816" s="176">
        <v>149</v>
      </c>
      <c r="J816" s="189">
        <v>14</v>
      </c>
      <c r="K816" s="139">
        <v>500</v>
      </c>
      <c r="L816" s="139"/>
    </row>
    <row r="817" spans="1:12" hidden="1" x14ac:dyDescent="0.25">
      <c r="A817" s="158">
        <v>45217</v>
      </c>
      <c r="B817" s="175" t="s">
        <v>26</v>
      </c>
      <c r="C817" s="132" t="s">
        <v>215</v>
      </c>
      <c r="D817" s="133">
        <v>5618718638</v>
      </c>
      <c r="E817" s="133" t="s">
        <v>216</v>
      </c>
      <c r="F817" s="133" t="s">
        <v>1691</v>
      </c>
      <c r="G817" s="176" t="s">
        <v>1726</v>
      </c>
      <c r="H817" s="30" t="s">
        <v>26</v>
      </c>
      <c r="I817" s="176">
        <v>745</v>
      </c>
      <c r="J817" s="189">
        <v>20</v>
      </c>
      <c r="K817" s="139">
        <v>200</v>
      </c>
      <c r="L817" s="139"/>
    </row>
    <row r="818" spans="1:12" hidden="1" x14ac:dyDescent="0.25">
      <c r="A818" s="158">
        <v>45217</v>
      </c>
      <c r="B818" s="175" t="s">
        <v>26</v>
      </c>
      <c r="C818" s="132" t="s">
        <v>1727</v>
      </c>
      <c r="D818" s="133">
        <v>5543534413</v>
      </c>
      <c r="E818" s="133" t="s">
        <v>1728</v>
      </c>
      <c r="F818" s="133" t="s">
        <v>1054</v>
      </c>
      <c r="G818" s="176" t="s">
        <v>1729</v>
      </c>
      <c r="H818" s="30" t="s">
        <v>26</v>
      </c>
      <c r="I818" s="133">
        <v>89</v>
      </c>
      <c r="J818" s="189">
        <v>16</v>
      </c>
      <c r="K818" s="139" t="s">
        <v>26</v>
      </c>
      <c r="L818" s="139"/>
    </row>
    <row r="819" spans="1:12" hidden="1" x14ac:dyDescent="0.25">
      <c r="A819" s="158">
        <v>45217</v>
      </c>
      <c r="B819" s="175" t="s">
        <v>26</v>
      </c>
      <c r="C819" s="132" t="s">
        <v>1688</v>
      </c>
      <c r="D819" s="133">
        <v>5544422402</v>
      </c>
      <c r="E819" s="133" t="s">
        <v>1266</v>
      </c>
      <c r="F819" s="133" t="s">
        <v>681</v>
      </c>
      <c r="G819" s="176" t="s">
        <v>1730</v>
      </c>
      <c r="H819" s="176">
        <v>200</v>
      </c>
      <c r="I819" s="192">
        <v>85</v>
      </c>
      <c r="J819" s="189">
        <v>10</v>
      </c>
      <c r="K819" s="139">
        <v>200</v>
      </c>
      <c r="L819" s="139"/>
    </row>
    <row r="820" spans="1:12" hidden="1" x14ac:dyDescent="0.25">
      <c r="A820" s="158">
        <v>45217</v>
      </c>
      <c r="B820" s="175" t="s">
        <v>26</v>
      </c>
      <c r="C820" s="132" t="s">
        <v>1731</v>
      </c>
      <c r="D820" s="133">
        <v>5626155524</v>
      </c>
      <c r="E820" s="133" t="s">
        <v>26</v>
      </c>
      <c r="F820" s="133" t="s">
        <v>1732</v>
      </c>
      <c r="G820" s="176" t="s">
        <v>1733</v>
      </c>
      <c r="H820" s="30">
        <v>430</v>
      </c>
      <c r="I820" s="176">
        <v>395</v>
      </c>
      <c r="J820" s="189">
        <v>10</v>
      </c>
      <c r="K820" s="139">
        <v>400</v>
      </c>
      <c r="L820" s="139"/>
    </row>
    <row r="821" spans="1:12" hidden="1" x14ac:dyDescent="0.25">
      <c r="A821" s="158">
        <v>45217</v>
      </c>
      <c r="B821" s="175" t="s">
        <v>26</v>
      </c>
      <c r="C821" s="132" t="s">
        <v>4121</v>
      </c>
      <c r="D821" s="135">
        <v>5610020620</v>
      </c>
      <c r="E821" s="133" t="s">
        <v>17</v>
      </c>
      <c r="F821" s="139" t="s">
        <v>4119</v>
      </c>
      <c r="G821" s="176" t="s">
        <v>1734</v>
      </c>
      <c r="H821" s="30">
        <v>200</v>
      </c>
      <c r="I821" s="176">
        <v>46</v>
      </c>
      <c r="J821" s="189">
        <v>10</v>
      </c>
      <c r="K821" s="139" t="s">
        <v>26</v>
      </c>
      <c r="L821" s="139"/>
    </row>
    <row r="822" spans="1:12" hidden="1" x14ac:dyDescent="0.25">
      <c r="A822" s="158">
        <v>45217</v>
      </c>
      <c r="B822" s="175" t="s">
        <v>26</v>
      </c>
      <c r="C822" s="133" t="s">
        <v>1735</v>
      </c>
      <c r="D822" s="133">
        <v>5612853273</v>
      </c>
      <c r="E822" s="171" t="s">
        <v>17</v>
      </c>
      <c r="F822" s="133" t="s">
        <v>1427</v>
      </c>
      <c r="G822" s="176" t="s">
        <v>1736</v>
      </c>
      <c r="H822" s="176">
        <v>200</v>
      </c>
      <c r="I822" s="176">
        <v>98</v>
      </c>
      <c r="J822" s="189">
        <v>14</v>
      </c>
      <c r="K822" s="202">
        <v>200</v>
      </c>
      <c r="L822" s="169"/>
    </row>
    <row r="823" spans="1:12" hidden="1" x14ac:dyDescent="0.25">
      <c r="A823" s="158">
        <v>45217</v>
      </c>
      <c r="B823" s="175" t="s">
        <v>26</v>
      </c>
      <c r="C823" s="132" t="s">
        <v>1500</v>
      </c>
      <c r="D823" s="133">
        <v>5572135350</v>
      </c>
      <c r="E823" s="133" t="s">
        <v>64</v>
      </c>
      <c r="F823" s="133" t="s">
        <v>1737</v>
      </c>
      <c r="G823" s="176" t="s">
        <v>1738</v>
      </c>
      <c r="H823" s="176">
        <v>200</v>
      </c>
      <c r="I823" s="176">
        <v>70</v>
      </c>
      <c r="J823" s="213">
        <v>14</v>
      </c>
      <c r="K823" s="177">
        <v>200</v>
      </c>
      <c r="L823" s="133"/>
    </row>
    <row r="824" spans="1:12" x14ac:dyDescent="0.25">
      <c r="A824" s="158">
        <v>45217</v>
      </c>
      <c r="B824" s="175" t="s">
        <v>26</v>
      </c>
      <c r="C824" s="132" t="s">
        <v>1739</v>
      </c>
      <c r="D824" s="133">
        <v>5527614858</v>
      </c>
      <c r="E824" s="133" t="s">
        <v>17</v>
      </c>
      <c r="F824" s="133">
        <v>834</v>
      </c>
      <c r="G824" s="133" t="s">
        <v>1740</v>
      </c>
      <c r="H824" s="176">
        <v>50</v>
      </c>
      <c r="I824" s="176">
        <v>40</v>
      </c>
      <c r="J824" s="213">
        <v>10</v>
      </c>
      <c r="K824" s="177">
        <v>50</v>
      </c>
      <c r="L824" s="177"/>
    </row>
    <row r="825" spans="1:12" hidden="1" x14ac:dyDescent="0.25">
      <c r="A825" s="158">
        <v>45217</v>
      </c>
      <c r="B825" s="175" t="s">
        <v>26</v>
      </c>
      <c r="C825" s="31" t="s">
        <v>1142</v>
      </c>
      <c r="D825" s="133">
        <v>5530181574</v>
      </c>
      <c r="E825" s="133" t="s">
        <v>26</v>
      </c>
      <c r="F825" s="51">
        <v>844</v>
      </c>
      <c r="G825" s="214" t="s">
        <v>1741</v>
      </c>
      <c r="H825" s="176">
        <v>150</v>
      </c>
      <c r="I825" s="176">
        <v>106</v>
      </c>
      <c r="J825" s="213">
        <v>14</v>
      </c>
      <c r="K825" s="177">
        <v>150</v>
      </c>
      <c r="L825" s="177"/>
    </row>
    <row r="826" spans="1:12" hidden="1" x14ac:dyDescent="0.25">
      <c r="A826" s="158">
        <v>45217</v>
      </c>
      <c r="B826" s="175" t="s">
        <v>26</v>
      </c>
      <c r="C826" s="132" t="s">
        <v>1742</v>
      </c>
      <c r="D826" s="133">
        <v>5611728082</v>
      </c>
      <c r="E826" s="133" t="s">
        <v>26</v>
      </c>
      <c r="F826" s="133" t="s">
        <v>712</v>
      </c>
      <c r="G826" s="176" t="s">
        <v>1743</v>
      </c>
      <c r="H826" s="176">
        <v>500</v>
      </c>
      <c r="I826" s="176">
        <v>145</v>
      </c>
      <c r="J826" s="177">
        <v>10</v>
      </c>
      <c r="K826" s="177">
        <v>150</v>
      </c>
      <c r="L826" s="133"/>
    </row>
    <row r="827" spans="1:12" hidden="1" x14ac:dyDescent="0.25">
      <c r="A827" s="158">
        <v>45217</v>
      </c>
      <c r="B827" s="175" t="s">
        <v>26</v>
      </c>
      <c r="C827" s="132" t="s">
        <v>383</v>
      </c>
      <c r="D827" s="133">
        <v>5510080515</v>
      </c>
      <c r="E827" s="133" t="s">
        <v>26</v>
      </c>
      <c r="F827" s="133" t="s">
        <v>1744</v>
      </c>
      <c r="G827" s="176" t="s">
        <v>1745</v>
      </c>
      <c r="H827" s="176">
        <v>500</v>
      </c>
      <c r="I827" s="176" t="s">
        <v>26</v>
      </c>
      <c r="J827" s="177">
        <v>10</v>
      </c>
      <c r="K827" s="177" t="s">
        <v>26</v>
      </c>
      <c r="L827" s="133"/>
    </row>
    <row r="828" spans="1:12" hidden="1" x14ac:dyDescent="0.25">
      <c r="A828" s="158">
        <v>45217</v>
      </c>
      <c r="B828" s="175" t="s">
        <v>26</v>
      </c>
      <c r="C828" s="132" t="s">
        <v>1746</v>
      </c>
      <c r="D828" s="133" t="s">
        <v>1747</v>
      </c>
      <c r="E828" s="133" t="s">
        <v>26</v>
      </c>
      <c r="F828" s="133" t="s">
        <v>1748</v>
      </c>
      <c r="G828" s="176" t="s">
        <v>1749</v>
      </c>
      <c r="H828" s="176">
        <v>500</v>
      </c>
      <c r="I828" s="176" t="s">
        <v>26</v>
      </c>
      <c r="J828" s="177">
        <v>10</v>
      </c>
      <c r="K828" s="215" t="s">
        <v>26</v>
      </c>
      <c r="L828" s="22"/>
    </row>
    <row r="829" spans="1:12" hidden="1" x14ac:dyDescent="0.25">
      <c r="A829" s="158">
        <v>45217</v>
      </c>
      <c r="B829" s="175" t="s">
        <v>26</v>
      </c>
      <c r="C829" s="132" t="s">
        <v>1750</v>
      </c>
      <c r="D829" s="133">
        <v>5515394688</v>
      </c>
      <c r="E829" s="133" t="s">
        <v>914</v>
      </c>
      <c r="F829" s="133" t="s">
        <v>1387</v>
      </c>
      <c r="G829" s="176" t="s">
        <v>1751</v>
      </c>
      <c r="H829" s="176">
        <v>500</v>
      </c>
      <c r="I829" s="176">
        <v>18</v>
      </c>
      <c r="J829" s="177">
        <v>10</v>
      </c>
      <c r="K829" s="133">
        <v>18</v>
      </c>
      <c r="L829" s="133"/>
    </row>
    <row r="830" spans="1:12" hidden="1" x14ac:dyDescent="0.25">
      <c r="A830" s="158">
        <v>45217</v>
      </c>
      <c r="B830" s="175" t="s">
        <v>26</v>
      </c>
      <c r="C830" s="134" t="s">
        <v>4113</v>
      </c>
      <c r="D830" s="133">
        <v>5545383189</v>
      </c>
      <c r="E830" s="133" t="s">
        <v>1753</v>
      </c>
      <c r="F830" s="133" t="s">
        <v>1754</v>
      </c>
      <c r="G830" s="176" t="s">
        <v>1755</v>
      </c>
      <c r="H830" s="176">
        <v>500</v>
      </c>
      <c r="I830" s="176" t="s">
        <v>26</v>
      </c>
      <c r="J830" s="177">
        <v>10</v>
      </c>
      <c r="K830" s="133" t="s">
        <v>26</v>
      </c>
      <c r="L830" s="133"/>
    </row>
    <row r="831" spans="1:12" hidden="1" x14ac:dyDescent="0.25">
      <c r="A831" s="158">
        <v>45218</v>
      </c>
      <c r="B831" s="175" t="s">
        <v>26</v>
      </c>
      <c r="C831" s="133" t="s">
        <v>1380</v>
      </c>
      <c r="D831" s="133">
        <v>5589529270</v>
      </c>
      <c r="E831" s="133" t="s">
        <v>1756</v>
      </c>
      <c r="F831" s="133" t="s">
        <v>1380</v>
      </c>
      <c r="G831" s="176" t="s">
        <v>1122</v>
      </c>
      <c r="H831" s="30">
        <v>230</v>
      </c>
      <c r="I831" s="133">
        <v>200</v>
      </c>
      <c r="J831" s="189">
        <v>30</v>
      </c>
      <c r="K831" s="186">
        <v>500</v>
      </c>
      <c r="L831" s="139"/>
    </row>
    <row r="832" spans="1:12" hidden="1" x14ac:dyDescent="0.25">
      <c r="A832" s="158">
        <v>45218</v>
      </c>
      <c r="B832" s="175" t="s">
        <v>26</v>
      </c>
      <c r="C832" s="132" t="s">
        <v>350</v>
      </c>
      <c r="D832" s="140">
        <v>5562236073</v>
      </c>
      <c r="E832" s="66" t="s">
        <v>1757</v>
      </c>
      <c r="F832" s="271" t="s">
        <v>4125</v>
      </c>
      <c r="G832" s="223" t="s">
        <v>1758</v>
      </c>
      <c r="H832" s="67">
        <v>264</v>
      </c>
      <c r="I832" s="66">
        <v>240</v>
      </c>
      <c r="J832" s="224">
        <v>24</v>
      </c>
      <c r="K832" s="225">
        <v>500</v>
      </c>
      <c r="L832" s="139"/>
    </row>
    <row r="833" spans="1:12" hidden="1" x14ac:dyDescent="0.25">
      <c r="A833" s="158">
        <v>45218</v>
      </c>
      <c r="B833" s="175" t="s">
        <v>26</v>
      </c>
      <c r="C833" s="132" t="s">
        <v>1688</v>
      </c>
      <c r="D833" s="133">
        <v>5544422402</v>
      </c>
      <c r="E833" s="133" t="s">
        <v>1759</v>
      </c>
      <c r="F833" s="133" t="s">
        <v>1760</v>
      </c>
      <c r="G833" s="176" t="s">
        <v>1761</v>
      </c>
      <c r="H833" s="30">
        <v>200</v>
      </c>
      <c r="I833" s="133">
        <v>173</v>
      </c>
      <c r="J833" s="189">
        <v>14</v>
      </c>
      <c r="K833" s="186">
        <v>200</v>
      </c>
      <c r="L833" s="139"/>
    </row>
    <row r="834" spans="1:12" x14ac:dyDescent="0.25">
      <c r="A834" s="158">
        <v>45218</v>
      </c>
      <c r="B834" s="175" t="s">
        <v>26</v>
      </c>
      <c r="C834" s="132" t="s">
        <v>1762</v>
      </c>
      <c r="D834" s="133" t="s">
        <v>26</v>
      </c>
      <c r="E834" s="133" t="s">
        <v>313</v>
      </c>
      <c r="F834" s="133" t="s">
        <v>1763</v>
      </c>
      <c r="G834" s="176" t="s">
        <v>1764</v>
      </c>
      <c r="H834" s="30">
        <v>500</v>
      </c>
      <c r="I834" s="133">
        <v>223</v>
      </c>
      <c r="J834" s="189">
        <v>10</v>
      </c>
      <c r="K834" s="186">
        <v>500</v>
      </c>
      <c r="L834" s="139"/>
    </row>
    <row r="835" spans="1:12" hidden="1" x14ac:dyDescent="0.25">
      <c r="A835" s="158">
        <v>45218</v>
      </c>
      <c r="B835" s="175" t="s">
        <v>26</v>
      </c>
      <c r="C835" s="65" t="s">
        <v>1649</v>
      </c>
      <c r="D835" s="133" t="s">
        <v>26</v>
      </c>
      <c r="E835" s="66" t="s">
        <v>33</v>
      </c>
      <c r="F835" s="66" t="s">
        <v>1239</v>
      </c>
      <c r="G835" s="66" t="s">
        <v>1765</v>
      </c>
      <c r="H835" s="67">
        <v>500</v>
      </c>
      <c r="I835" s="66">
        <v>114</v>
      </c>
      <c r="J835" s="224">
        <v>14</v>
      </c>
      <c r="K835" s="139" t="s">
        <v>26</v>
      </c>
      <c r="L835" s="139"/>
    </row>
    <row r="836" spans="1:12" hidden="1" x14ac:dyDescent="0.25">
      <c r="A836" s="158">
        <v>45218</v>
      </c>
      <c r="B836" s="175" t="s">
        <v>26</v>
      </c>
      <c r="C836" s="132" t="s">
        <v>813</v>
      </c>
      <c r="D836" s="133">
        <v>5615394688</v>
      </c>
      <c r="E836" s="133" t="s">
        <v>1510</v>
      </c>
      <c r="F836" s="133" t="s">
        <v>1766</v>
      </c>
      <c r="G836" s="176" t="s">
        <v>1767</v>
      </c>
      <c r="H836" s="176" t="s">
        <v>26</v>
      </c>
      <c r="I836" s="176">
        <v>57</v>
      </c>
      <c r="J836" s="189">
        <v>12</v>
      </c>
      <c r="K836" s="139">
        <v>100</v>
      </c>
      <c r="L836" s="139"/>
    </row>
    <row r="837" spans="1:12" hidden="1" x14ac:dyDescent="0.25">
      <c r="A837" s="158">
        <v>45218</v>
      </c>
      <c r="B837" s="175" t="s">
        <v>26</v>
      </c>
      <c r="C837" s="134" t="s">
        <v>39</v>
      </c>
      <c r="D837" s="133">
        <v>5530508709</v>
      </c>
      <c r="E837" s="133" t="s">
        <v>33</v>
      </c>
      <c r="F837" s="136" t="s">
        <v>4116</v>
      </c>
      <c r="G837" s="176" t="s">
        <v>1768</v>
      </c>
      <c r="H837" s="30">
        <v>500</v>
      </c>
      <c r="I837" s="176">
        <v>48</v>
      </c>
      <c r="J837" s="189">
        <v>12</v>
      </c>
      <c r="K837" s="139">
        <v>500</v>
      </c>
      <c r="L837" s="139"/>
    </row>
    <row r="838" spans="1:12" hidden="1" x14ac:dyDescent="0.25">
      <c r="A838" s="158">
        <v>45218</v>
      </c>
      <c r="B838" s="175" t="s">
        <v>26</v>
      </c>
      <c r="C838" s="132" t="s">
        <v>556</v>
      </c>
      <c r="D838" s="133" t="s">
        <v>26</v>
      </c>
      <c r="E838" s="133" t="s">
        <v>1769</v>
      </c>
      <c r="F838" s="133" t="s">
        <v>556</v>
      </c>
      <c r="G838" s="176" t="s">
        <v>624</v>
      </c>
      <c r="H838" s="30">
        <v>32</v>
      </c>
      <c r="I838" s="133">
        <v>22</v>
      </c>
      <c r="J838" s="189">
        <v>10</v>
      </c>
      <c r="K838" s="139" t="s">
        <v>26</v>
      </c>
      <c r="L838" s="139"/>
    </row>
    <row r="839" spans="1:12" hidden="1" x14ac:dyDescent="0.25">
      <c r="A839" s="158">
        <v>45218</v>
      </c>
      <c r="B839" s="175" t="s">
        <v>26</v>
      </c>
      <c r="C839" s="134" t="s">
        <v>39</v>
      </c>
      <c r="D839" s="133">
        <v>5530508709</v>
      </c>
      <c r="E839" s="133" t="s">
        <v>33</v>
      </c>
      <c r="F839" s="136" t="s">
        <v>4116</v>
      </c>
      <c r="G839" s="176" t="s">
        <v>1770</v>
      </c>
      <c r="H839" s="176">
        <v>100</v>
      </c>
      <c r="I839" s="192">
        <v>88</v>
      </c>
      <c r="J839" s="189">
        <v>10</v>
      </c>
      <c r="K839" s="139">
        <v>500</v>
      </c>
      <c r="L839" s="139"/>
    </row>
    <row r="840" spans="1:12" hidden="1" x14ac:dyDescent="0.25">
      <c r="A840" s="158">
        <v>45218</v>
      </c>
      <c r="B840" s="175" t="s">
        <v>26</v>
      </c>
      <c r="C840" s="132" t="s">
        <v>1586</v>
      </c>
      <c r="D840" s="133">
        <v>5620167396</v>
      </c>
      <c r="E840" s="133" t="s">
        <v>1771</v>
      </c>
      <c r="F840" s="133" t="s">
        <v>1166</v>
      </c>
      <c r="G840" s="176" t="s">
        <v>1772</v>
      </c>
      <c r="H840" s="30">
        <v>100</v>
      </c>
      <c r="I840" s="176">
        <v>78</v>
      </c>
      <c r="J840" s="189">
        <v>12</v>
      </c>
      <c r="K840" s="139" t="s">
        <v>26</v>
      </c>
      <c r="L840" s="139"/>
    </row>
    <row r="841" spans="1:12" hidden="1" x14ac:dyDescent="0.25">
      <c r="A841" s="158">
        <v>45218</v>
      </c>
      <c r="B841" s="175" t="s">
        <v>26</v>
      </c>
      <c r="C841" s="132" t="s">
        <v>1773</v>
      </c>
      <c r="D841" s="171">
        <v>5620167336</v>
      </c>
      <c r="E841" s="133" t="s">
        <v>1774</v>
      </c>
      <c r="F841" s="133" t="s">
        <v>843</v>
      </c>
      <c r="G841" s="176" t="s">
        <v>1775</v>
      </c>
      <c r="H841" s="30">
        <v>200</v>
      </c>
      <c r="I841" s="176">
        <v>170</v>
      </c>
      <c r="J841" s="189">
        <v>10</v>
      </c>
      <c r="K841" s="139" t="s">
        <v>26</v>
      </c>
      <c r="L841" s="139"/>
    </row>
    <row r="842" spans="1:12" hidden="1" x14ac:dyDescent="0.25">
      <c r="A842" s="158">
        <v>45218</v>
      </c>
      <c r="B842" s="175" t="s">
        <v>26</v>
      </c>
      <c r="C842" s="133" t="s">
        <v>1776</v>
      </c>
      <c r="D842" s="133">
        <v>1234567892</v>
      </c>
      <c r="E842" s="171" t="s">
        <v>114</v>
      </c>
      <c r="F842" s="133" t="s">
        <v>1777</v>
      </c>
      <c r="G842" s="176" t="s">
        <v>1778</v>
      </c>
      <c r="H842" s="176">
        <v>200</v>
      </c>
      <c r="I842" s="176" t="s">
        <v>26</v>
      </c>
      <c r="J842" s="189">
        <v>10</v>
      </c>
      <c r="K842" s="202" t="s">
        <v>26</v>
      </c>
      <c r="L842" s="169"/>
    </row>
    <row r="843" spans="1:12" hidden="1" x14ac:dyDescent="0.25">
      <c r="A843" s="158">
        <v>45218</v>
      </c>
      <c r="B843" s="175" t="s">
        <v>26</v>
      </c>
      <c r="C843" s="134" t="s">
        <v>4113</v>
      </c>
      <c r="D843" s="133">
        <v>5545383189</v>
      </c>
      <c r="E843" s="133" t="s">
        <v>1779</v>
      </c>
      <c r="F843" s="133" t="s">
        <v>1754</v>
      </c>
      <c r="G843" s="176" t="s">
        <v>1780</v>
      </c>
      <c r="H843" s="176">
        <v>250</v>
      </c>
      <c r="I843" s="176">
        <v>210</v>
      </c>
      <c r="J843" s="213">
        <v>20</v>
      </c>
      <c r="K843" s="177" t="s">
        <v>26</v>
      </c>
      <c r="L843" s="133"/>
    </row>
    <row r="844" spans="1:12" hidden="1" x14ac:dyDescent="0.25">
      <c r="A844" s="158">
        <v>45218</v>
      </c>
      <c r="B844" s="175" t="s">
        <v>26</v>
      </c>
      <c r="C844" s="132" t="s">
        <v>1781</v>
      </c>
      <c r="D844" s="133">
        <v>5630381453</v>
      </c>
      <c r="E844" s="133" t="s">
        <v>17</v>
      </c>
      <c r="F844" s="133" t="s">
        <v>1782</v>
      </c>
      <c r="G844" s="176" t="s">
        <v>1783</v>
      </c>
      <c r="H844" s="176">
        <v>200</v>
      </c>
      <c r="I844" s="176">
        <v>47</v>
      </c>
      <c r="J844" s="213">
        <v>12</v>
      </c>
      <c r="K844" s="177" t="s">
        <v>26</v>
      </c>
      <c r="L844" s="177"/>
    </row>
    <row r="845" spans="1:12" hidden="1" x14ac:dyDescent="0.25">
      <c r="A845" s="158">
        <v>45218</v>
      </c>
      <c r="B845" s="175" t="s">
        <v>26</v>
      </c>
      <c r="C845" s="138" t="s">
        <v>4112</v>
      </c>
      <c r="D845" s="133" t="s">
        <v>26</v>
      </c>
      <c r="E845" s="133" t="s">
        <v>17</v>
      </c>
      <c r="F845" s="51" t="s">
        <v>302</v>
      </c>
      <c r="G845" s="214" t="s">
        <v>1784</v>
      </c>
      <c r="H845" s="176">
        <v>200</v>
      </c>
      <c r="I845" s="176">
        <v>136</v>
      </c>
      <c r="J845" s="213">
        <v>10</v>
      </c>
      <c r="K845" s="177" t="s">
        <v>26</v>
      </c>
      <c r="L845" s="177"/>
    </row>
    <row r="846" spans="1:12" hidden="1" x14ac:dyDescent="0.25">
      <c r="A846" s="158">
        <v>45219</v>
      </c>
      <c r="B846" s="175" t="s">
        <v>26</v>
      </c>
      <c r="C846" s="132" t="s">
        <v>1652</v>
      </c>
      <c r="D846" s="133">
        <v>5612853273</v>
      </c>
      <c r="E846" s="133" t="s">
        <v>1513</v>
      </c>
      <c r="F846" s="176" t="s">
        <v>1652</v>
      </c>
      <c r="G846" s="176" t="s">
        <v>1785</v>
      </c>
      <c r="H846" s="30">
        <v>260</v>
      </c>
      <c r="I846" s="133">
        <v>166</v>
      </c>
      <c r="J846" s="189">
        <v>24</v>
      </c>
      <c r="K846" s="186">
        <v>200</v>
      </c>
      <c r="L846" s="139"/>
    </row>
    <row r="847" spans="1:12" hidden="1" x14ac:dyDescent="0.25">
      <c r="A847" s="158">
        <v>45219</v>
      </c>
      <c r="B847" s="175" t="s">
        <v>26</v>
      </c>
      <c r="C847" s="132" t="s">
        <v>1786</v>
      </c>
      <c r="D847" s="133">
        <v>953128630</v>
      </c>
      <c r="E847" s="133" t="s">
        <v>219</v>
      </c>
      <c r="F847" s="133" t="s">
        <v>1787</v>
      </c>
      <c r="G847" s="176" t="s">
        <v>1788</v>
      </c>
      <c r="H847" s="30">
        <v>200</v>
      </c>
      <c r="I847" s="133">
        <v>152</v>
      </c>
      <c r="J847" s="189">
        <v>14</v>
      </c>
      <c r="K847" s="186" t="s">
        <v>26</v>
      </c>
      <c r="L847" s="139"/>
    </row>
    <row r="848" spans="1:12" hidden="1" x14ac:dyDescent="0.25">
      <c r="A848" s="158">
        <v>45219</v>
      </c>
      <c r="B848" s="175" t="s">
        <v>26</v>
      </c>
      <c r="C848" s="132" t="s">
        <v>957</v>
      </c>
      <c r="D848" s="133">
        <v>5553181586</v>
      </c>
      <c r="E848" s="133" t="s">
        <v>313</v>
      </c>
      <c r="F848" s="133" t="s">
        <v>1789</v>
      </c>
      <c r="G848" s="176" t="s">
        <v>1790</v>
      </c>
      <c r="H848" s="30">
        <v>200</v>
      </c>
      <c r="I848" s="133">
        <v>128</v>
      </c>
      <c r="J848" s="189">
        <v>14</v>
      </c>
      <c r="K848" s="186">
        <v>200</v>
      </c>
      <c r="L848" s="139"/>
    </row>
    <row r="849" spans="1:12" hidden="1" x14ac:dyDescent="0.25">
      <c r="A849" s="158">
        <v>45219</v>
      </c>
      <c r="B849" s="175" t="s">
        <v>26</v>
      </c>
      <c r="C849" s="132" t="s">
        <v>1791</v>
      </c>
      <c r="D849" s="133">
        <v>5565395702</v>
      </c>
      <c r="E849" s="133" t="s">
        <v>1792</v>
      </c>
      <c r="F849" s="133" t="s">
        <v>1793</v>
      </c>
      <c r="G849" s="176" t="s">
        <v>1794</v>
      </c>
      <c r="H849" s="30">
        <v>500</v>
      </c>
      <c r="I849" s="133">
        <v>408</v>
      </c>
      <c r="J849" s="189">
        <v>50</v>
      </c>
      <c r="K849" s="186" t="s">
        <v>26</v>
      </c>
      <c r="L849" s="139"/>
    </row>
    <row r="850" spans="1:12" hidden="1" x14ac:dyDescent="0.25">
      <c r="A850" s="158">
        <v>45219</v>
      </c>
      <c r="B850" s="175" t="s">
        <v>26</v>
      </c>
      <c r="C850" s="132" t="s">
        <v>1795</v>
      </c>
      <c r="D850" s="133">
        <v>5516609716</v>
      </c>
      <c r="E850" s="133" t="s">
        <v>33</v>
      </c>
      <c r="F850" s="133" t="s">
        <v>849</v>
      </c>
      <c r="G850" s="133" t="s">
        <v>1796</v>
      </c>
      <c r="H850" s="30">
        <v>66</v>
      </c>
      <c r="I850" s="133">
        <v>54</v>
      </c>
      <c r="J850" s="189">
        <v>12</v>
      </c>
      <c r="K850" s="139">
        <v>200</v>
      </c>
      <c r="L850" s="139"/>
    </row>
    <row r="851" spans="1:12" hidden="1" x14ac:dyDescent="0.25">
      <c r="A851" s="158">
        <v>45219</v>
      </c>
      <c r="B851" s="175" t="s">
        <v>26</v>
      </c>
      <c r="C851" s="132" t="s">
        <v>556</v>
      </c>
      <c r="D851" s="133">
        <v>5629985003</v>
      </c>
      <c r="E851" s="133" t="s">
        <v>1797</v>
      </c>
      <c r="F851" s="133" t="s">
        <v>556</v>
      </c>
      <c r="G851" s="176" t="s">
        <v>1798</v>
      </c>
      <c r="H851" s="176">
        <v>200</v>
      </c>
      <c r="I851" s="176">
        <v>150</v>
      </c>
      <c r="J851" s="189">
        <v>10</v>
      </c>
      <c r="K851" s="139">
        <v>200</v>
      </c>
      <c r="L851" s="139"/>
    </row>
    <row r="852" spans="1:12" hidden="1" x14ac:dyDescent="0.25">
      <c r="A852" s="158">
        <v>45219</v>
      </c>
      <c r="B852" s="175" t="s">
        <v>26</v>
      </c>
      <c r="C852" s="132" t="s">
        <v>1799</v>
      </c>
      <c r="D852" s="133">
        <v>5629877337</v>
      </c>
      <c r="E852" s="133" t="s">
        <v>17</v>
      </c>
      <c r="F852" s="133" t="s">
        <v>1800</v>
      </c>
      <c r="G852" s="176" t="s">
        <v>1801</v>
      </c>
      <c r="H852" s="30">
        <v>100</v>
      </c>
      <c r="I852" s="176">
        <v>49</v>
      </c>
      <c r="J852" s="189">
        <v>12</v>
      </c>
      <c r="K852" s="139">
        <v>100</v>
      </c>
      <c r="L852" s="139"/>
    </row>
    <row r="853" spans="1:12" hidden="1" x14ac:dyDescent="0.25">
      <c r="A853" s="158">
        <v>45219</v>
      </c>
      <c r="B853" s="175" t="s">
        <v>26</v>
      </c>
      <c r="C853" s="132" t="s">
        <v>1802</v>
      </c>
      <c r="D853" s="133" t="s">
        <v>26</v>
      </c>
      <c r="E853" s="133" t="s">
        <v>914</v>
      </c>
      <c r="F853" s="133" t="s">
        <v>1803</v>
      </c>
      <c r="G853" s="176" t="s">
        <v>1804</v>
      </c>
      <c r="H853" s="30">
        <v>500</v>
      </c>
      <c r="I853" s="133">
        <v>136</v>
      </c>
      <c r="J853" s="189">
        <v>10</v>
      </c>
      <c r="K853" s="139">
        <v>500</v>
      </c>
      <c r="L853" s="139"/>
    </row>
    <row r="854" spans="1:12" hidden="1" x14ac:dyDescent="0.25">
      <c r="A854" s="158">
        <v>45219</v>
      </c>
      <c r="B854" s="175" t="s">
        <v>26</v>
      </c>
      <c r="C854" s="132" t="s">
        <v>1805</v>
      </c>
      <c r="D854" s="133">
        <v>5536542200</v>
      </c>
      <c r="E854" s="133" t="s">
        <v>17</v>
      </c>
      <c r="F854" s="133" t="s">
        <v>920</v>
      </c>
      <c r="G854" s="176" t="s">
        <v>1806</v>
      </c>
      <c r="H854" s="176">
        <v>137</v>
      </c>
      <c r="I854" s="192">
        <v>123</v>
      </c>
      <c r="J854" s="189">
        <v>14</v>
      </c>
      <c r="K854" s="139">
        <v>123</v>
      </c>
      <c r="L854" s="139"/>
    </row>
    <row r="855" spans="1:12" hidden="1" x14ac:dyDescent="0.25">
      <c r="A855" s="158">
        <v>45219</v>
      </c>
      <c r="B855" s="175" t="s">
        <v>26</v>
      </c>
      <c r="C855" s="132" t="s">
        <v>556</v>
      </c>
      <c r="D855" s="133" t="s">
        <v>26</v>
      </c>
      <c r="E855" s="133" t="s">
        <v>17</v>
      </c>
      <c r="F855" s="133" t="s">
        <v>556</v>
      </c>
      <c r="G855" s="176" t="s">
        <v>1807</v>
      </c>
      <c r="H855" s="30">
        <v>500</v>
      </c>
      <c r="I855" s="176">
        <v>51</v>
      </c>
      <c r="J855" s="189">
        <v>10</v>
      </c>
      <c r="K855" s="139">
        <v>500</v>
      </c>
      <c r="L855" s="139"/>
    </row>
    <row r="856" spans="1:12" hidden="1" x14ac:dyDescent="0.25">
      <c r="A856" s="158">
        <v>45219</v>
      </c>
      <c r="B856" s="175" t="s">
        <v>26</v>
      </c>
      <c r="C856" s="132" t="s">
        <v>1808</v>
      </c>
      <c r="D856" s="171" t="s">
        <v>26</v>
      </c>
      <c r="E856" s="133" t="s">
        <v>17</v>
      </c>
      <c r="F856" s="133" t="s">
        <v>1427</v>
      </c>
      <c r="G856" s="176" t="s">
        <v>1809</v>
      </c>
      <c r="H856" s="30">
        <v>200</v>
      </c>
      <c r="I856" s="176">
        <v>110</v>
      </c>
      <c r="J856" s="189">
        <v>10</v>
      </c>
      <c r="K856" s="139">
        <v>200</v>
      </c>
      <c r="L856" s="139"/>
    </row>
    <row r="857" spans="1:12" hidden="1" x14ac:dyDescent="0.25">
      <c r="A857" s="158">
        <v>45220</v>
      </c>
      <c r="B857" s="175" t="s">
        <v>26</v>
      </c>
      <c r="C857" s="132" t="s">
        <v>1810</v>
      </c>
      <c r="D857" s="133">
        <v>5613533377</v>
      </c>
      <c r="E857" s="133" t="s">
        <v>1811</v>
      </c>
      <c r="F857" s="176" t="s">
        <v>1812</v>
      </c>
      <c r="G857" s="176" t="s">
        <v>929</v>
      </c>
      <c r="H857" s="30">
        <v>23</v>
      </c>
      <c r="I857" s="133">
        <v>17</v>
      </c>
      <c r="J857" s="189">
        <v>10</v>
      </c>
      <c r="K857" s="186">
        <v>100</v>
      </c>
      <c r="L857" s="139"/>
    </row>
    <row r="858" spans="1:12" hidden="1" x14ac:dyDescent="0.25">
      <c r="A858" s="158">
        <v>45220</v>
      </c>
      <c r="B858" s="175" t="s">
        <v>26</v>
      </c>
      <c r="C858" s="134" t="s">
        <v>39</v>
      </c>
      <c r="D858" s="133">
        <v>5530508709</v>
      </c>
      <c r="E858" s="133" t="s">
        <v>33</v>
      </c>
      <c r="F858" s="136" t="s">
        <v>4116</v>
      </c>
      <c r="G858" s="176" t="s">
        <v>1813</v>
      </c>
      <c r="H858" s="30">
        <v>200</v>
      </c>
      <c r="I858" s="133">
        <v>115</v>
      </c>
      <c r="J858" s="189">
        <v>15</v>
      </c>
      <c r="K858" s="186">
        <v>200</v>
      </c>
      <c r="L858" s="139"/>
    </row>
    <row r="859" spans="1:12" hidden="1" x14ac:dyDescent="0.25">
      <c r="A859" s="158">
        <v>45220</v>
      </c>
      <c r="B859" s="175" t="s">
        <v>26</v>
      </c>
      <c r="C859" s="134" t="s">
        <v>39</v>
      </c>
      <c r="D859" s="133">
        <v>5530508709</v>
      </c>
      <c r="E859" s="133" t="s">
        <v>33</v>
      </c>
      <c r="F859" s="136" t="s">
        <v>4116</v>
      </c>
      <c r="G859" s="176" t="s">
        <v>1814</v>
      </c>
      <c r="H859" s="30">
        <v>50</v>
      </c>
      <c r="I859" s="133">
        <v>26</v>
      </c>
      <c r="J859" s="189">
        <v>15</v>
      </c>
      <c r="K859" s="186">
        <v>26</v>
      </c>
      <c r="L859" s="139"/>
    </row>
    <row r="860" spans="1:12" hidden="1" x14ac:dyDescent="0.25">
      <c r="A860" s="158">
        <v>45220</v>
      </c>
      <c r="B860" s="175" t="s">
        <v>26</v>
      </c>
      <c r="C860" s="138" t="s">
        <v>4112</v>
      </c>
      <c r="D860" s="133" t="s">
        <v>26</v>
      </c>
      <c r="E860" s="133" t="s">
        <v>33</v>
      </c>
      <c r="F860" s="139" t="s">
        <v>354</v>
      </c>
      <c r="G860" s="176" t="s">
        <v>1816</v>
      </c>
      <c r="H860" s="30">
        <v>237</v>
      </c>
      <c r="I860" s="133">
        <v>180</v>
      </c>
      <c r="J860" s="189">
        <v>15</v>
      </c>
      <c r="K860" s="186">
        <v>200</v>
      </c>
      <c r="L860" s="139"/>
    </row>
    <row r="861" spans="1:12" hidden="1" x14ac:dyDescent="0.25">
      <c r="A861" s="158">
        <v>45220</v>
      </c>
      <c r="B861" s="175" t="s">
        <v>26</v>
      </c>
      <c r="C861" s="132" t="s">
        <v>1817</v>
      </c>
      <c r="D861" s="133">
        <v>5522759975</v>
      </c>
      <c r="E861" s="133" t="s">
        <v>333</v>
      </c>
      <c r="F861" s="133" t="s">
        <v>1818</v>
      </c>
      <c r="G861" s="133" t="s">
        <v>1819</v>
      </c>
      <c r="H861" s="30">
        <v>200</v>
      </c>
      <c r="I861" s="133">
        <v>170</v>
      </c>
      <c r="J861" s="189">
        <v>15</v>
      </c>
      <c r="K861" s="139">
        <v>200</v>
      </c>
      <c r="L861" s="139"/>
    </row>
    <row r="862" spans="1:12" hidden="1" x14ac:dyDescent="0.25">
      <c r="A862" s="158">
        <v>45220</v>
      </c>
      <c r="B862" s="175" t="s">
        <v>26</v>
      </c>
      <c r="C862" s="134" t="s">
        <v>39</v>
      </c>
      <c r="D862" s="133">
        <v>5530508709</v>
      </c>
      <c r="E862" s="133" t="s">
        <v>33</v>
      </c>
      <c r="F862" s="136" t="s">
        <v>4116</v>
      </c>
      <c r="G862" s="176" t="s">
        <v>1820</v>
      </c>
      <c r="H862" s="176">
        <v>200</v>
      </c>
      <c r="I862" s="176">
        <v>174</v>
      </c>
      <c r="J862" s="189">
        <v>15</v>
      </c>
      <c r="K862" s="139">
        <v>200</v>
      </c>
      <c r="L862" s="139"/>
    </row>
    <row r="863" spans="1:12" hidden="1" x14ac:dyDescent="0.25">
      <c r="A863" s="158">
        <v>45220</v>
      </c>
      <c r="B863" s="175" t="s">
        <v>26</v>
      </c>
      <c r="C863" s="132" t="s">
        <v>550</v>
      </c>
      <c r="D863" s="133">
        <v>5537803548</v>
      </c>
      <c r="E863" s="133" t="s">
        <v>33</v>
      </c>
      <c r="F863" s="133" t="s">
        <v>1821</v>
      </c>
      <c r="G863" s="133">
        <v>5523279972</v>
      </c>
      <c r="H863" s="30">
        <v>200</v>
      </c>
      <c r="I863" s="176">
        <v>173</v>
      </c>
      <c r="J863" s="189">
        <v>14</v>
      </c>
      <c r="K863" s="139">
        <v>200</v>
      </c>
      <c r="L863" s="139"/>
    </row>
    <row r="864" spans="1:12" hidden="1" x14ac:dyDescent="0.25">
      <c r="A864" s="158">
        <v>45220</v>
      </c>
      <c r="B864" s="175" t="s">
        <v>26</v>
      </c>
      <c r="C864" s="132" t="s">
        <v>383</v>
      </c>
      <c r="D864" s="133">
        <v>5510080515</v>
      </c>
      <c r="E864" s="133" t="s">
        <v>33</v>
      </c>
      <c r="F864" s="133" t="s">
        <v>1822</v>
      </c>
      <c r="G864" s="176" t="s">
        <v>1823</v>
      </c>
      <c r="H864" s="30">
        <v>200</v>
      </c>
      <c r="I864" s="133">
        <v>312</v>
      </c>
      <c r="J864" s="189">
        <v>10</v>
      </c>
      <c r="K864" s="139">
        <v>200</v>
      </c>
      <c r="L864" s="139"/>
    </row>
    <row r="865" spans="1:12" hidden="1" x14ac:dyDescent="0.25">
      <c r="A865" s="158">
        <v>45220</v>
      </c>
      <c r="B865" s="175" t="s">
        <v>26</v>
      </c>
      <c r="C865" s="134" t="s">
        <v>4113</v>
      </c>
      <c r="D865" s="133" t="s">
        <v>26</v>
      </c>
      <c r="E865" s="133" t="s">
        <v>33</v>
      </c>
      <c r="F865" s="136" t="s">
        <v>4120</v>
      </c>
      <c r="G865" s="176" t="s">
        <v>1825</v>
      </c>
      <c r="H865" s="176" t="s">
        <v>26</v>
      </c>
      <c r="I865" s="192">
        <v>43</v>
      </c>
      <c r="J865" s="189">
        <v>10</v>
      </c>
      <c r="K865" s="139">
        <v>100</v>
      </c>
      <c r="L865" s="139"/>
    </row>
    <row r="866" spans="1:12" hidden="1" x14ac:dyDescent="0.25">
      <c r="A866" s="158">
        <v>45220</v>
      </c>
      <c r="B866" s="175" t="s">
        <v>26</v>
      </c>
      <c r="C866" s="132" t="s">
        <v>1826</v>
      </c>
      <c r="D866" s="133">
        <v>5565375468</v>
      </c>
      <c r="E866" s="133" t="s">
        <v>33</v>
      </c>
      <c r="F866" s="133" t="s">
        <v>1827</v>
      </c>
      <c r="G866" s="176" t="s">
        <v>1828</v>
      </c>
      <c r="H866" s="30" t="s">
        <v>26</v>
      </c>
      <c r="I866" s="176">
        <v>25</v>
      </c>
      <c r="J866" s="189">
        <v>10</v>
      </c>
      <c r="K866" s="139">
        <v>100</v>
      </c>
      <c r="L866" s="139"/>
    </row>
    <row r="867" spans="1:12" hidden="1" x14ac:dyDescent="0.25">
      <c r="A867" s="158">
        <v>45220</v>
      </c>
      <c r="B867" s="175" t="s">
        <v>26</v>
      </c>
      <c r="C867" s="132" t="s">
        <v>1652</v>
      </c>
      <c r="D867" s="171">
        <v>5612853273</v>
      </c>
      <c r="E867" s="133" t="s">
        <v>33</v>
      </c>
      <c r="F867" s="133" t="s">
        <v>1514</v>
      </c>
      <c r="G867" s="176" t="s">
        <v>1829</v>
      </c>
      <c r="H867" s="30" t="s">
        <v>26</v>
      </c>
      <c r="I867" s="176">
        <v>92</v>
      </c>
      <c r="J867" s="189">
        <v>12</v>
      </c>
      <c r="K867" s="139">
        <v>100</v>
      </c>
      <c r="L867" s="139"/>
    </row>
    <row r="868" spans="1:12" x14ac:dyDescent="0.25">
      <c r="A868" s="158">
        <v>45220</v>
      </c>
      <c r="B868" s="175" t="s">
        <v>26</v>
      </c>
      <c r="C868" s="133" t="s">
        <v>1486</v>
      </c>
      <c r="D868" s="133">
        <v>5526260701</v>
      </c>
      <c r="E868" s="171" t="s">
        <v>33</v>
      </c>
      <c r="F868" s="133" t="s">
        <v>1830</v>
      </c>
      <c r="G868" s="176" t="s">
        <v>929</v>
      </c>
      <c r="H868" s="176" t="s">
        <v>26</v>
      </c>
      <c r="I868" s="176">
        <v>52</v>
      </c>
      <c r="J868" s="189">
        <v>10</v>
      </c>
      <c r="K868" s="202">
        <v>200</v>
      </c>
      <c r="L868" s="169"/>
    </row>
    <row r="869" spans="1:12" hidden="1" x14ac:dyDescent="0.25">
      <c r="A869" s="158">
        <v>45220</v>
      </c>
      <c r="B869" s="175" t="s">
        <v>26</v>
      </c>
      <c r="C869" s="132" t="s">
        <v>992</v>
      </c>
      <c r="D869" s="133">
        <v>5564121405</v>
      </c>
      <c r="E869" s="133" t="s">
        <v>33</v>
      </c>
      <c r="F869" s="133" t="s">
        <v>381</v>
      </c>
      <c r="G869" s="176" t="s">
        <v>1831</v>
      </c>
      <c r="H869" s="176" t="s">
        <v>26</v>
      </c>
      <c r="I869" s="176" t="s">
        <v>26</v>
      </c>
      <c r="J869" s="213">
        <v>10</v>
      </c>
      <c r="K869" s="177">
        <v>400</v>
      </c>
      <c r="L869" s="133"/>
    </row>
    <row r="870" spans="1:12" hidden="1" x14ac:dyDescent="0.25">
      <c r="A870" s="158">
        <v>45220</v>
      </c>
      <c r="B870" s="175" t="s">
        <v>26</v>
      </c>
      <c r="C870" s="132" t="s">
        <v>1832</v>
      </c>
      <c r="D870" s="133">
        <v>5560863021</v>
      </c>
      <c r="E870" s="133" t="s">
        <v>33</v>
      </c>
      <c r="F870" s="133" t="s">
        <v>321</v>
      </c>
      <c r="G870" s="176" t="s">
        <v>1833</v>
      </c>
      <c r="H870" s="176" t="s">
        <v>26</v>
      </c>
      <c r="I870" s="176">
        <v>275</v>
      </c>
      <c r="J870" s="213">
        <v>10</v>
      </c>
      <c r="K870" s="177">
        <v>200</v>
      </c>
      <c r="L870" s="177"/>
    </row>
    <row r="871" spans="1:12" hidden="1" x14ac:dyDescent="0.25">
      <c r="A871" s="158">
        <v>45220</v>
      </c>
      <c r="B871" s="175" t="s">
        <v>26</v>
      </c>
      <c r="C871" s="132" t="s">
        <v>383</v>
      </c>
      <c r="D871" s="133">
        <v>5510080515</v>
      </c>
      <c r="E871" s="133" t="s">
        <v>1834</v>
      </c>
      <c r="F871" s="139" t="s">
        <v>354</v>
      </c>
      <c r="G871" s="214" t="s">
        <v>1835</v>
      </c>
      <c r="H871" s="176" t="s">
        <v>26</v>
      </c>
      <c r="I871" s="176">
        <v>150</v>
      </c>
      <c r="J871" s="213">
        <v>10</v>
      </c>
      <c r="K871" s="177" t="s">
        <v>26</v>
      </c>
      <c r="L871" s="177"/>
    </row>
    <row r="872" spans="1:12" hidden="1" x14ac:dyDescent="0.25">
      <c r="A872" s="158">
        <v>45220</v>
      </c>
      <c r="B872" s="175" t="s">
        <v>26</v>
      </c>
      <c r="C872" s="132" t="s">
        <v>1586</v>
      </c>
      <c r="D872" s="133">
        <v>5625982564</v>
      </c>
      <c r="E872" s="133" t="s">
        <v>33</v>
      </c>
      <c r="F872" s="133" t="s">
        <v>1836</v>
      </c>
      <c r="G872" s="176" t="s">
        <v>26</v>
      </c>
      <c r="H872" s="176">
        <v>500</v>
      </c>
      <c r="I872" s="176" t="s">
        <v>26</v>
      </c>
      <c r="J872" s="177">
        <v>10</v>
      </c>
      <c r="K872" s="177" t="s">
        <v>26</v>
      </c>
      <c r="L872" s="133"/>
    </row>
    <row r="873" spans="1:12" hidden="1" x14ac:dyDescent="0.25">
      <c r="A873" s="158">
        <v>45220</v>
      </c>
      <c r="B873" s="175" t="s">
        <v>26</v>
      </c>
      <c r="C873" s="134" t="s">
        <v>39</v>
      </c>
      <c r="D873" s="133">
        <v>5530508709</v>
      </c>
      <c r="E873" s="133" t="s">
        <v>17</v>
      </c>
      <c r="F873" s="136" t="s">
        <v>4116</v>
      </c>
      <c r="G873" s="176" t="s">
        <v>1837</v>
      </c>
      <c r="H873" s="176">
        <v>250</v>
      </c>
      <c r="I873" s="176" t="s">
        <v>26</v>
      </c>
      <c r="J873" s="177">
        <v>10</v>
      </c>
      <c r="K873" s="177">
        <v>250</v>
      </c>
      <c r="L873" s="133"/>
    </row>
    <row r="874" spans="1:12" hidden="1" x14ac:dyDescent="0.25">
      <c r="A874" s="158">
        <v>45220</v>
      </c>
      <c r="B874" s="175" t="s">
        <v>26</v>
      </c>
      <c r="C874" s="132" t="s">
        <v>992</v>
      </c>
      <c r="D874" s="133" t="s">
        <v>26</v>
      </c>
      <c r="E874" s="133" t="s">
        <v>1838</v>
      </c>
      <c r="F874" s="133" t="s">
        <v>1261</v>
      </c>
      <c r="G874" s="176" t="s">
        <v>1839</v>
      </c>
      <c r="H874" s="176">
        <v>1300</v>
      </c>
      <c r="I874" s="176">
        <v>1265</v>
      </c>
      <c r="J874" s="177">
        <v>20</v>
      </c>
      <c r="K874" s="215">
        <v>1300</v>
      </c>
      <c r="L874" s="22"/>
    </row>
    <row r="875" spans="1:12" hidden="1" x14ac:dyDescent="0.25">
      <c r="A875" s="158">
        <v>45220</v>
      </c>
      <c r="B875" s="175" t="s">
        <v>26</v>
      </c>
      <c r="C875" s="132" t="s">
        <v>1534</v>
      </c>
      <c r="D875" s="133" t="s">
        <v>26</v>
      </c>
      <c r="E875" s="133" t="s">
        <v>17</v>
      </c>
      <c r="F875" s="133" t="s">
        <v>1535</v>
      </c>
      <c r="G875" s="176" t="s">
        <v>1840</v>
      </c>
      <c r="H875" s="176">
        <v>250</v>
      </c>
      <c r="I875" s="176" t="s">
        <v>26</v>
      </c>
      <c r="J875" s="177">
        <v>10</v>
      </c>
      <c r="K875" s="133" t="s">
        <v>26</v>
      </c>
      <c r="L875" s="133"/>
    </row>
    <row r="876" spans="1:12" hidden="1" x14ac:dyDescent="0.25">
      <c r="A876" s="158">
        <v>45221</v>
      </c>
      <c r="B876" s="175" t="s">
        <v>26</v>
      </c>
      <c r="C876" s="134" t="s">
        <v>4113</v>
      </c>
      <c r="D876" s="133" t="s">
        <v>26</v>
      </c>
      <c r="E876" s="133" t="s">
        <v>17</v>
      </c>
      <c r="F876" s="136" t="s">
        <v>4120</v>
      </c>
      <c r="G876" s="176" t="s">
        <v>1841</v>
      </c>
      <c r="H876" s="30">
        <v>500</v>
      </c>
      <c r="I876" s="133" t="s">
        <v>26</v>
      </c>
      <c r="J876" s="189">
        <v>0</v>
      </c>
      <c r="K876" s="186" t="s">
        <v>26</v>
      </c>
      <c r="L876" s="139"/>
    </row>
    <row r="877" spans="1:12" hidden="1" x14ac:dyDescent="0.25">
      <c r="A877" s="158">
        <v>45221</v>
      </c>
      <c r="B877" s="175" t="s">
        <v>26</v>
      </c>
      <c r="C877" s="132" t="s">
        <v>1842</v>
      </c>
      <c r="D877" s="133">
        <v>5615394688</v>
      </c>
      <c r="E877" s="133" t="s">
        <v>33</v>
      </c>
      <c r="F877" s="133" t="s">
        <v>1246</v>
      </c>
      <c r="G877" s="176" t="s">
        <v>1843</v>
      </c>
      <c r="H877" s="30" t="s">
        <v>26</v>
      </c>
      <c r="I877" s="133">
        <v>63</v>
      </c>
      <c r="J877" s="189">
        <v>12</v>
      </c>
      <c r="K877" s="186">
        <v>500</v>
      </c>
      <c r="L877" s="139"/>
    </row>
    <row r="878" spans="1:12" hidden="1" x14ac:dyDescent="0.25">
      <c r="A878" s="158">
        <v>45221</v>
      </c>
      <c r="B878" s="175" t="s">
        <v>26</v>
      </c>
      <c r="C878" s="132" t="s">
        <v>857</v>
      </c>
      <c r="D878" s="133">
        <v>5537803548</v>
      </c>
      <c r="E878" s="133" t="s">
        <v>26</v>
      </c>
      <c r="F878" s="133" t="s">
        <v>1573</v>
      </c>
      <c r="G878" s="176" t="s">
        <v>1836</v>
      </c>
      <c r="H878" s="30">
        <v>500</v>
      </c>
      <c r="I878" s="133">
        <v>124</v>
      </c>
      <c r="J878" s="189">
        <v>10</v>
      </c>
      <c r="K878" s="186">
        <v>500</v>
      </c>
      <c r="L878" s="139"/>
    </row>
    <row r="879" spans="1:12" hidden="1" x14ac:dyDescent="0.25">
      <c r="A879" s="158">
        <v>45221</v>
      </c>
      <c r="B879" s="175" t="s">
        <v>26</v>
      </c>
      <c r="C879" s="132" t="s">
        <v>1844</v>
      </c>
      <c r="D879" s="133">
        <v>5615394688</v>
      </c>
      <c r="E879" s="133" t="s">
        <v>1845</v>
      </c>
      <c r="F879" s="133" t="s">
        <v>1846</v>
      </c>
      <c r="G879" s="176" t="s">
        <v>1847</v>
      </c>
      <c r="H879" s="30">
        <v>500</v>
      </c>
      <c r="I879" s="133">
        <v>29</v>
      </c>
      <c r="J879" s="189">
        <v>10</v>
      </c>
      <c r="K879" s="186">
        <v>500</v>
      </c>
      <c r="L879" s="139"/>
    </row>
    <row r="880" spans="1:12" hidden="1" x14ac:dyDescent="0.25">
      <c r="A880" s="158">
        <v>45221</v>
      </c>
      <c r="B880" s="175" t="s">
        <v>26</v>
      </c>
      <c r="C880" s="132" t="s">
        <v>1848</v>
      </c>
      <c r="D880" s="133">
        <v>5564121405</v>
      </c>
      <c r="E880" s="133" t="s">
        <v>1849</v>
      </c>
      <c r="F880" s="133" t="s">
        <v>1850</v>
      </c>
      <c r="G880" s="133" t="s">
        <v>1851</v>
      </c>
      <c r="H880" s="30">
        <v>500</v>
      </c>
      <c r="I880" s="133">
        <v>73</v>
      </c>
      <c r="J880" s="189">
        <v>10</v>
      </c>
      <c r="K880" s="139">
        <v>500</v>
      </c>
      <c r="L880" s="139"/>
    </row>
    <row r="881" spans="1:12" hidden="1" x14ac:dyDescent="0.25">
      <c r="A881" s="158">
        <v>45221</v>
      </c>
      <c r="B881" s="175" t="s">
        <v>26</v>
      </c>
      <c r="C881" s="138" t="s">
        <v>270</v>
      </c>
      <c r="D881" s="133">
        <v>5615589545</v>
      </c>
      <c r="E881" s="133" t="s">
        <v>17</v>
      </c>
      <c r="F881" s="139" t="s">
        <v>4124</v>
      </c>
      <c r="G881" s="176" t="s">
        <v>1854</v>
      </c>
      <c r="H881" s="176">
        <v>100</v>
      </c>
      <c r="I881" s="176">
        <v>50</v>
      </c>
      <c r="J881" s="189">
        <v>10</v>
      </c>
      <c r="K881" s="139">
        <v>100</v>
      </c>
      <c r="L881" s="139"/>
    </row>
    <row r="882" spans="1:12" hidden="1" x14ac:dyDescent="0.25">
      <c r="A882" s="158">
        <v>45221</v>
      </c>
      <c r="B882" s="175" t="s">
        <v>26</v>
      </c>
      <c r="C882" s="132" t="s">
        <v>1652</v>
      </c>
      <c r="D882" s="133" t="s">
        <v>26</v>
      </c>
      <c r="E882" s="133" t="s">
        <v>33</v>
      </c>
      <c r="F882" s="133" t="s">
        <v>1652</v>
      </c>
      <c r="G882" s="176" t="s">
        <v>1855</v>
      </c>
      <c r="H882" s="30">
        <v>100</v>
      </c>
      <c r="I882" s="176">
        <v>48</v>
      </c>
      <c r="J882" s="189">
        <v>10</v>
      </c>
      <c r="K882" s="139">
        <v>100</v>
      </c>
      <c r="L882" s="139"/>
    </row>
    <row r="883" spans="1:12" hidden="1" x14ac:dyDescent="0.25">
      <c r="A883" s="158">
        <v>45221</v>
      </c>
      <c r="B883" s="175" t="s">
        <v>26</v>
      </c>
      <c r="C883" s="132" t="s">
        <v>1856</v>
      </c>
      <c r="D883" s="133">
        <v>9531286830</v>
      </c>
      <c r="E883" s="133" t="s">
        <v>17</v>
      </c>
      <c r="F883" s="133" t="s">
        <v>1857</v>
      </c>
      <c r="G883" s="176" t="s">
        <v>1858</v>
      </c>
      <c r="H883" s="30">
        <v>250</v>
      </c>
      <c r="I883" s="133">
        <v>118</v>
      </c>
      <c r="J883" s="189">
        <v>10</v>
      </c>
      <c r="K883" s="139">
        <v>250</v>
      </c>
      <c r="L883" s="139"/>
    </row>
    <row r="884" spans="1:12" hidden="1" x14ac:dyDescent="0.25">
      <c r="A884" s="158">
        <v>45221</v>
      </c>
      <c r="B884" s="175" t="s">
        <v>26</v>
      </c>
      <c r="C884" s="132" t="s">
        <v>1859</v>
      </c>
      <c r="D884" s="133" t="s">
        <v>1860</v>
      </c>
      <c r="E884" s="133" t="s">
        <v>17</v>
      </c>
      <c r="F884" s="133" t="s">
        <v>1861</v>
      </c>
      <c r="G884" s="176" t="s">
        <v>1862</v>
      </c>
      <c r="H884" s="176">
        <v>460</v>
      </c>
      <c r="I884" s="192">
        <v>74</v>
      </c>
      <c r="J884" s="189">
        <v>10</v>
      </c>
      <c r="K884" s="139" t="s">
        <v>26</v>
      </c>
      <c r="L884" s="139"/>
    </row>
    <row r="885" spans="1:12" hidden="1" x14ac:dyDescent="0.25">
      <c r="A885" s="158">
        <v>45221</v>
      </c>
      <c r="B885" s="175" t="s">
        <v>26</v>
      </c>
      <c r="C885" s="132" t="s">
        <v>240</v>
      </c>
      <c r="D885" s="133">
        <v>5554180818</v>
      </c>
      <c r="E885" s="133" t="s">
        <v>17</v>
      </c>
      <c r="F885" s="133" t="s">
        <v>545</v>
      </c>
      <c r="G885" s="176" t="s">
        <v>1863</v>
      </c>
      <c r="H885" s="30">
        <v>500</v>
      </c>
      <c r="I885" s="176">
        <v>186</v>
      </c>
      <c r="J885" s="189">
        <v>10</v>
      </c>
      <c r="K885" s="139" t="s">
        <v>26</v>
      </c>
      <c r="L885" s="139"/>
    </row>
    <row r="886" spans="1:12" hidden="1" x14ac:dyDescent="0.25">
      <c r="A886" s="158">
        <v>45221</v>
      </c>
      <c r="B886" s="175" t="s">
        <v>26</v>
      </c>
      <c r="C886" s="132" t="s">
        <v>955</v>
      </c>
      <c r="D886" s="171" t="s">
        <v>26</v>
      </c>
      <c r="E886" s="133" t="s">
        <v>33</v>
      </c>
      <c r="F886" s="139" t="s">
        <v>354</v>
      </c>
      <c r="G886" s="176" t="s">
        <v>1864</v>
      </c>
      <c r="H886" s="30" t="s">
        <v>26</v>
      </c>
      <c r="I886" s="176" t="s">
        <v>26</v>
      </c>
      <c r="J886" s="189">
        <v>10</v>
      </c>
      <c r="K886" s="139">
        <v>200</v>
      </c>
      <c r="L886" s="139"/>
    </row>
    <row r="887" spans="1:12" hidden="1" x14ac:dyDescent="0.25">
      <c r="A887" s="158">
        <v>45221</v>
      </c>
      <c r="B887" s="175" t="s">
        <v>26</v>
      </c>
      <c r="C887" s="133" t="s">
        <v>1865</v>
      </c>
      <c r="D887" s="133">
        <v>5572135350</v>
      </c>
      <c r="E887" s="171" t="s">
        <v>33</v>
      </c>
      <c r="F887" s="133" t="s">
        <v>1866</v>
      </c>
      <c r="G887" s="176" t="s">
        <v>1867</v>
      </c>
      <c r="H887" s="176" t="s">
        <v>26</v>
      </c>
      <c r="I887" s="176">
        <v>180</v>
      </c>
      <c r="J887" s="189">
        <v>10</v>
      </c>
      <c r="K887" s="202">
        <v>200</v>
      </c>
      <c r="L887" s="169"/>
    </row>
    <row r="888" spans="1:12" hidden="1" x14ac:dyDescent="0.25">
      <c r="A888" s="158">
        <v>45221</v>
      </c>
      <c r="B888" s="175" t="s">
        <v>26</v>
      </c>
      <c r="C888" s="132" t="s">
        <v>1868</v>
      </c>
      <c r="D888" s="133">
        <v>5513017156</v>
      </c>
      <c r="E888" s="133" t="s">
        <v>33</v>
      </c>
      <c r="F888" s="133" t="s">
        <v>1869</v>
      </c>
      <c r="G888" s="176" t="s">
        <v>1870</v>
      </c>
      <c r="H888" s="176" t="s">
        <v>26</v>
      </c>
      <c r="I888" s="176">
        <v>157</v>
      </c>
      <c r="J888" s="213">
        <v>10</v>
      </c>
      <c r="K888" s="177" t="s">
        <v>26</v>
      </c>
      <c r="L888" s="133"/>
    </row>
    <row r="889" spans="1:12" hidden="1" x14ac:dyDescent="0.25">
      <c r="A889" s="158">
        <v>45221</v>
      </c>
      <c r="B889" s="175" t="s">
        <v>26</v>
      </c>
      <c r="C889" s="132" t="s">
        <v>4113</v>
      </c>
      <c r="D889" s="133" t="s">
        <v>26</v>
      </c>
      <c r="E889" s="133" t="s">
        <v>33</v>
      </c>
      <c r="F889" s="136" t="s">
        <v>4120</v>
      </c>
      <c r="G889" s="176" t="s">
        <v>1872</v>
      </c>
      <c r="H889" s="176" t="s">
        <v>26</v>
      </c>
      <c r="I889" s="176">
        <v>65</v>
      </c>
      <c r="J889" s="213">
        <v>10</v>
      </c>
      <c r="K889" s="177" t="s">
        <v>26</v>
      </c>
      <c r="L889" s="177"/>
    </row>
    <row r="890" spans="1:12" hidden="1" x14ac:dyDescent="0.25">
      <c r="A890" s="158">
        <v>45222</v>
      </c>
      <c r="B890" s="175" t="s">
        <v>26</v>
      </c>
      <c r="C890" s="132" t="s">
        <v>1380</v>
      </c>
      <c r="D890" s="133" t="s">
        <v>26</v>
      </c>
      <c r="E890" s="133" t="s">
        <v>1664</v>
      </c>
      <c r="F890" s="176" t="s">
        <v>1380</v>
      </c>
      <c r="G890" s="176" t="s">
        <v>1123</v>
      </c>
      <c r="H890" s="30" t="s">
        <v>26</v>
      </c>
      <c r="I890" s="133">
        <v>200</v>
      </c>
      <c r="J890" s="189">
        <v>30</v>
      </c>
      <c r="K890" s="186">
        <v>500</v>
      </c>
      <c r="L890" s="139"/>
    </row>
    <row r="891" spans="1:12" hidden="1" x14ac:dyDescent="0.25">
      <c r="A891" s="158">
        <v>45222</v>
      </c>
      <c r="B891" s="175" t="s">
        <v>26</v>
      </c>
      <c r="C891" s="132" t="s">
        <v>207</v>
      </c>
      <c r="D891" s="133">
        <v>5530181574</v>
      </c>
      <c r="E891" s="133" t="s">
        <v>1873</v>
      </c>
      <c r="F891" s="133">
        <v>844</v>
      </c>
      <c r="G891" s="176" t="s">
        <v>1874</v>
      </c>
      <c r="H891" s="30" t="s">
        <v>26</v>
      </c>
      <c r="I891" s="133">
        <v>174</v>
      </c>
      <c r="J891" s="189">
        <v>14</v>
      </c>
      <c r="K891" s="186">
        <v>200</v>
      </c>
      <c r="L891" s="139"/>
    </row>
    <row r="892" spans="1:12" hidden="1" x14ac:dyDescent="0.25">
      <c r="A892" s="158">
        <v>45222</v>
      </c>
      <c r="B892" s="175" t="s">
        <v>26</v>
      </c>
      <c r="C892" s="132" t="s">
        <v>1875</v>
      </c>
      <c r="D892" s="133">
        <v>5519686816</v>
      </c>
      <c r="E892" s="133" t="s">
        <v>33</v>
      </c>
      <c r="F892" s="133" t="s">
        <v>1876</v>
      </c>
      <c r="G892" s="176" t="s">
        <v>1877</v>
      </c>
      <c r="H892" s="30" t="s">
        <v>26</v>
      </c>
      <c r="I892" s="133">
        <v>158</v>
      </c>
      <c r="J892" s="189">
        <v>14</v>
      </c>
      <c r="K892" s="186">
        <v>200</v>
      </c>
      <c r="L892" s="139"/>
    </row>
    <row r="893" spans="1:12" hidden="1" x14ac:dyDescent="0.25">
      <c r="A893" s="158">
        <v>45222</v>
      </c>
      <c r="B893" s="175" t="s">
        <v>26</v>
      </c>
      <c r="C893" s="132" t="s">
        <v>1832</v>
      </c>
      <c r="D893" s="133">
        <v>5560863021</v>
      </c>
      <c r="E893" s="133" t="s">
        <v>33</v>
      </c>
      <c r="F893" s="133" t="s">
        <v>1878</v>
      </c>
      <c r="G893" s="176" t="s">
        <v>26</v>
      </c>
      <c r="H893" s="30">
        <v>500</v>
      </c>
      <c r="I893" s="133">
        <v>148</v>
      </c>
      <c r="J893" s="189">
        <v>15</v>
      </c>
      <c r="K893" s="186">
        <v>500</v>
      </c>
      <c r="L893" s="139"/>
    </row>
    <row r="894" spans="1:12" hidden="1" x14ac:dyDescent="0.25">
      <c r="A894" s="158">
        <v>45222</v>
      </c>
      <c r="B894" s="175" t="s">
        <v>26</v>
      </c>
      <c r="C894" s="132" t="s">
        <v>813</v>
      </c>
      <c r="D894" s="133">
        <v>5615394688</v>
      </c>
      <c r="E894" s="133" t="s">
        <v>313</v>
      </c>
      <c r="F894" s="133" t="s">
        <v>997</v>
      </c>
      <c r="G894" s="133" t="s">
        <v>26</v>
      </c>
      <c r="H894" s="30" t="s">
        <v>26</v>
      </c>
      <c r="I894" s="133">
        <v>48</v>
      </c>
      <c r="J894" s="189">
        <v>12</v>
      </c>
      <c r="K894" s="139">
        <v>500</v>
      </c>
      <c r="L894" s="139"/>
    </row>
    <row r="895" spans="1:12" hidden="1" x14ac:dyDescent="0.25">
      <c r="A895" s="158">
        <v>45222</v>
      </c>
      <c r="B895" s="175" t="s">
        <v>26</v>
      </c>
      <c r="C895" s="132" t="s">
        <v>1380</v>
      </c>
      <c r="D895" s="133">
        <v>5589529270</v>
      </c>
      <c r="E895" s="133" t="s">
        <v>1879</v>
      </c>
      <c r="F895" s="133" t="s">
        <v>1380</v>
      </c>
      <c r="G895" s="176" t="s">
        <v>1880</v>
      </c>
      <c r="H895" s="30" t="s">
        <v>26</v>
      </c>
      <c r="I895" s="176">
        <v>578</v>
      </c>
      <c r="J895" s="189">
        <v>30</v>
      </c>
      <c r="K895" s="139">
        <v>650</v>
      </c>
      <c r="L895" s="139"/>
    </row>
    <row r="896" spans="1:12" hidden="1" x14ac:dyDescent="0.25">
      <c r="A896" s="158">
        <v>45222</v>
      </c>
      <c r="B896" s="175" t="s">
        <v>26</v>
      </c>
      <c r="C896" s="132" t="s">
        <v>1881</v>
      </c>
      <c r="D896" s="133">
        <v>5621699116</v>
      </c>
      <c r="E896" s="133" t="s">
        <v>33</v>
      </c>
      <c r="F896" s="133" t="s">
        <v>1556</v>
      </c>
      <c r="G896" s="176" t="s">
        <v>1882</v>
      </c>
      <c r="H896" s="30">
        <v>100</v>
      </c>
      <c r="I896" s="176">
        <v>75</v>
      </c>
      <c r="J896" s="189">
        <v>12</v>
      </c>
      <c r="K896" s="139">
        <v>600</v>
      </c>
      <c r="L896" s="139"/>
    </row>
    <row r="897" spans="1:12" hidden="1" x14ac:dyDescent="0.25">
      <c r="A897" s="158">
        <v>45222</v>
      </c>
      <c r="B897" s="175" t="s">
        <v>26</v>
      </c>
      <c r="C897" s="132" t="s">
        <v>1883</v>
      </c>
      <c r="D897" s="133" t="s">
        <v>26</v>
      </c>
      <c r="E897" s="133" t="s">
        <v>26</v>
      </c>
      <c r="F897" s="133" t="s">
        <v>1884</v>
      </c>
      <c r="G897" s="176" t="s">
        <v>1885</v>
      </c>
      <c r="H897" s="30" t="s">
        <v>26</v>
      </c>
      <c r="I897" s="133">
        <v>112</v>
      </c>
      <c r="J897" s="189">
        <v>14</v>
      </c>
      <c r="K897" s="139" t="s">
        <v>26</v>
      </c>
      <c r="L897" s="139"/>
    </row>
    <row r="898" spans="1:12" hidden="1" x14ac:dyDescent="0.25">
      <c r="A898" s="158">
        <v>45222</v>
      </c>
      <c r="B898" s="175" t="s">
        <v>26</v>
      </c>
      <c r="C898" s="132" t="s">
        <v>1886</v>
      </c>
      <c r="D898" s="133">
        <v>5564121405</v>
      </c>
      <c r="E898" s="133" t="s">
        <v>1887</v>
      </c>
      <c r="F898" s="133" t="s">
        <v>1836</v>
      </c>
      <c r="G898" s="176" t="s">
        <v>1888</v>
      </c>
      <c r="H898" s="176">
        <v>90</v>
      </c>
      <c r="I898" s="192">
        <v>85</v>
      </c>
      <c r="J898" s="189">
        <v>14</v>
      </c>
      <c r="K898" s="139">
        <v>100</v>
      </c>
      <c r="L898" s="139"/>
    </row>
    <row r="899" spans="1:12" hidden="1" x14ac:dyDescent="0.25">
      <c r="A899" s="158">
        <v>45222</v>
      </c>
      <c r="B899" s="175" t="s">
        <v>26</v>
      </c>
      <c r="C899" s="132" t="s">
        <v>813</v>
      </c>
      <c r="D899" s="133">
        <v>5537803548</v>
      </c>
      <c r="E899" s="133" t="s">
        <v>1889</v>
      </c>
      <c r="F899" s="133" t="s">
        <v>1672</v>
      </c>
      <c r="G899" s="176" t="s">
        <v>1890</v>
      </c>
      <c r="H899" s="30">
        <v>400</v>
      </c>
      <c r="I899" s="176">
        <v>293</v>
      </c>
      <c r="J899" s="189">
        <v>35</v>
      </c>
      <c r="K899" s="139">
        <v>400</v>
      </c>
      <c r="L899" s="139"/>
    </row>
    <row r="900" spans="1:12" hidden="1" x14ac:dyDescent="0.25">
      <c r="A900" s="158">
        <v>45222</v>
      </c>
      <c r="B900" s="175" t="s">
        <v>26</v>
      </c>
      <c r="C900" s="132" t="s">
        <v>1891</v>
      </c>
      <c r="D900" s="171">
        <v>5611728082</v>
      </c>
      <c r="E900" s="133" t="s">
        <v>333</v>
      </c>
      <c r="F900" s="133" t="s">
        <v>1892</v>
      </c>
      <c r="G900" s="176" t="s">
        <v>1893</v>
      </c>
      <c r="H900" s="30">
        <v>200</v>
      </c>
      <c r="I900" s="176">
        <v>90</v>
      </c>
      <c r="J900" s="189">
        <v>10</v>
      </c>
      <c r="K900" s="139">
        <v>100</v>
      </c>
      <c r="L900" s="139"/>
    </row>
    <row r="901" spans="1:12" hidden="1" x14ac:dyDescent="0.25">
      <c r="A901" s="158">
        <v>45222</v>
      </c>
      <c r="B901" s="175" t="s">
        <v>26</v>
      </c>
      <c r="C901" s="133" t="s">
        <v>1894</v>
      </c>
      <c r="D901" s="133">
        <v>5560863021</v>
      </c>
      <c r="E901" s="171" t="s">
        <v>1134</v>
      </c>
      <c r="F901" s="133" t="s">
        <v>753</v>
      </c>
      <c r="G901" s="176" t="s">
        <v>1895</v>
      </c>
      <c r="H901" s="176">
        <v>200</v>
      </c>
      <c r="I901" s="176">
        <v>108</v>
      </c>
      <c r="J901" s="189">
        <v>14</v>
      </c>
      <c r="K901" s="202">
        <v>200</v>
      </c>
      <c r="L901" s="169"/>
    </row>
    <row r="902" spans="1:12" hidden="1" x14ac:dyDescent="0.25">
      <c r="A902" s="158">
        <v>45222</v>
      </c>
      <c r="B902" s="175" t="s">
        <v>26</v>
      </c>
      <c r="C902" s="132" t="s">
        <v>1534</v>
      </c>
      <c r="D902" s="133">
        <v>5572135350</v>
      </c>
      <c r="E902" s="133" t="s">
        <v>33</v>
      </c>
      <c r="F902" s="133" t="s">
        <v>1501</v>
      </c>
      <c r="G902" s="176" t="s">
        <v>1896</v>
      </c>
      <c r="H902" s="176">
        <v>150</v>
      </c>
      <c r="I902" s="176">
        <v>70</v>
      </c>
      <c r="J902" s="213">
        <v>12</v>
      </c>
      <c r="K902" s="177">
        <v>150</v>
      </c>
      <c r="L902" s="133"/>
    </row>
    <row r="903" spans="1:12" hidden="1" x14ac:dyDescent="0.25">
      <c r="A903" s="158">
        <v>45222</v>
      </c>
      <c r="B903" s="175" t="s">
        <v>26</v>
      </c>
      <c r="C903" s="132" t="s">
        <v>4121</v>
      </c>
      <c r="D903" s="135">
        <v>5610020620</v>
      </c>
      <c r="E903" s="133" t="s">
        <v>1898</v>
      </c>
      <c r="F903" s="139" t="s">
        <v>4119</v>
      </c>
      <c r="G903" s="176" t="s">
        <v>624</v>
      </c>
      <c r="H903" s="176">
        <v>32</v>
      </c>
      <c r="I903" s="176">
        <v>22</v>
      </c>
      <c r="J903" s="213">
        <v>10</v>
      </c>
      <c r="K903" s="177">
        <v>22</v>
      </c>
      <c r="L903" s="177"/>
    </row>
    <row r="904" spans="1:12" hidden="1" x14ac:dyDescent="0.25">
      <c r="A904" s="158">
        <v>45222</v>
      </c>
      <c r="B904" s="175" t="s">
        <v>26</v>
      </c>
      <c r="C904" s="31" t="s">
        <v>1899</v>
      </c>
      <c r="D904" s="133">
        <v>5547620056</v>
      </c>
      <c r="E904" s="133" t="s">
        <v>1900</v>
      </c>
      <c r="F904" s="51" t="s">
        <v>1901</v>
      </c>
      <c r="G904" s="214" t="s">
        <v>1902</v>
      </c>
      <c r="H904" s="176">
        <v>100</v>
      </c>
      <c r="I904" s="176">
        <v>29</v>
      </c>
      <c r="J904" s="213">
        <v>10</v>
      </c>
      <c r="K904" s="177">
        <v>100</v>
      </c>
      <c r="L904" s="177"/>
    </row>
    <row r="905" spans="1:12" hidden="1" x14ac:dyDescent="0.25">
      <c r="A905" s="158">
        <v>45222</v>
      </c>
      <c r="B905" s="175" t="s">
        <v>26</v>
      </c>
      <c r="C905" s="134" t="s">
        <v>4113</v>
      </c>
      <c r="D905" s="133">
        <v>5566776677</v>
      </c>
      <c r="E905" s="133" t="s">
        <v>33</v>
      </c>
      <c r="F905" s="133" t="s">
        <v>1754</v>
      </c>
      <c r="G905" s="176" t="s">
        <v>1903</v>
      </c>
      <c r="H905" s="176">
        <v>120</v>
      </c>
      <c r="I905" s="176">
        <v>87</v>
      </c>
      <c r="J905" s="177">
        <v>20</v>
      </c>
      <c r="K905" s="177">
        <v>100</v>
      </c>
      <c r="L905" s="133"/>
    </row>
    <row r="906" spans="1:12" hidden="1" x14ac:dyDescent="0.25">
      <c r="A906" s="158">
        <v>45223</v>
      </c>
      <c r="B906" s="175" t="s">
        <v>26</v>
      </c>
      <c r="C906" s="132" t="s">
        <v>1120</v>
      </c>
      <c r="D906" s="133" t="s">
        <v>26</v>
      </c>
      <c r="E906" s="133" t="s">
        <v>1904</v>
      </c>
      <c r="F906" s="176" t="s">
        <v>1380</v>
      </c>
      <c r="G906" s="176" t="s">
        <v>1905</v>
      </c>
      <c r="H906" s="30" t="s">
        <v>26</v>
      </c>
      <c r="I906" s="133">
        <v>817</v>
      </c>
      <c r="J906" s="189">
        <v>30</v>
      </c>
      <c r="K906" s="186">
        <v>600</v>
      </c>
      <c r="L906" s="139"/>
    </row>
    <row r="907" spans="1:12" hidden="1" x14ac:dyDescent="0.25">
      <c r="A907" s="158">
        <v>45223</v>
      </c>
      <c r="B907" s="175" t="s">
        <v>26</v>
      </c>
      <c r="C907" s="132" t="s">
        <v>1120</v>
      </c>
      <c r="D907" s="133" t="s">
        <v>26</v>
      </c>
      <c r="E907" s="133" t="s">
        <v>1906</v>
      </c>
      <c r="F907" s="176" t="s">
        <v>1380</v>
      </c>
      <c r="G907" s="176" t="s">
        <v>1123</v>
      </c>
      <c r="H907" s="30" t="s">
        <v>26</v>
      </c>
      <c r="I907" s="133">
        <v>200</v>
      </c>
      <c r="J907" s="189">
        <v>30</v>
      </c>
      <c r="K907" s="186" t="s">
        <v>26</v>
      </c>
      <c r="L907" s="139"/>
    </row>
    <row r="908" spans="1:12" hidden="1" x14ac:dyDescent="0.25">
      <c r="A908" s="158">
        <v>45223</v>
      </c>
      <c r="B908" s="175" t="s">
        <v>26</v>
      </c>
      <c r="C908" s="132" t="s">
        <v>1791</v>
      </c>
      <c r="D908" s="133" t="s">
        <v>26</v>
      </c>
      <c r="E908" s="133" t="s">
        <v>33</v>
      </c>
      <c r="F908" s="133" t="s">
        <v>1907</v>
      </c>
      <c r="G908" s="176" t="s">
        <v>1908</v>
      </c>
      <c r="H908" s="30" t="s">
        <v>26</v>
      </c>
      <c r="I908" s="133">
        <v>96.5</v>
      </c>
      <c r="J908" s="189">
        <v>14</v>
      </c>
      <c r="K908" s="186">
        <v>200</v>
      </c>
      <c r="L908" s="139"/>
    </row>
    <row r="909" spans="1:12" hidden="1" x14ac:dyDescent="0.25">
      <c r="A909" s="158">
        <v>45223</v>
      </c>
      <c r="B909" s="175" t="s">
        <v>26</v>
      </c>
      <c r="C909" s="132" t="s">
        <v>1865</v>
      </c>
      <c r="D909" s="133" t="s">
        <v>26</v>
      </c>
      <c r="E909" s="133" t="s">
        <v>1909</v>
      </c>
      <c r="F909" s="133" t="s">
        <v>799</v>
      </c>
      <c r="G909" s="176" t="s">
        <v>1910</v>
      </c>
      <c r="H909" s="30" t="s">
        <v>26</v>
      </c>
      <c r="I909" s="133">
        <v>31</v>
      </c>
      <c r="J909" s="189">
        <v>12</v>
      </c>
      <c r="K909" s="186" t="s">
        <v>26</v>
      </c>
      <c r="L909" s="139"/>
    </row>
    <row r="910" spans="1:12" hidden="1" x14ac:dyDescent="0.25">
      <c r="A910" s="158">
        <v>45223</v>
      </c>
      <c r="B910" s="175" t="s">
        <v>26</v>
      </c>
      <c r="C910" s="132" t="s">
        <v>1685</v>
      </c>
      <c r="D910" s="133" t="s">
        <v>26</v>
      </c>
      <c r="E910" s="133" t="s">
        <v>219</v>
      </c>
      <c r="F910" s="133" t="s">
        <v>961</v>
      </c>
      <c r="G910" s="133" t="s">
        <v>1911</v>
      </c>
      <c r="H910" s="30" t="s">
        <v>26</v>
      </c>
      <c r="I910" s="133">
        <v>307</v>
      </c>
      <c r="J910" s="189">
        <v>14</v>
      </c>
      <c r="K910" s="139">
        <v>500</v>
      </c>
      <c r="L910" s="139"/>
    </row>
    <row r="911" spans="1:12" hidden="1" x14ac:dyDescent="0.25">
      <c r="A911" s="158">
        <v>45223</v>
      </c>
      <c r="B911" s="175" t="s">
        <v>26</v>
      </c>
      <c r="C911" s="132" t="s">
        <v>1586</v>
      </c>
      <c r="D911" s="133" t="s">
        <v>26</v>
      </c>
      <c r="E911" s="133" t="s">
        <v>1912</v>
      </c>
      <c r="F911" s="133" t="s">
        <v>1556</v>
      </c>
      <c r="G911" s="176" t="s">
        <v>1913</v>
      </c>
      <c r="H911" s="176">
        <v>150</v>
      </c>
      <c r="I911" s="176">
        <v>264</v>
      </c>
      <c r="J911" s="189">
        <v>10</v>
      </c>
      <c r="K911" s="139">
        <v>150</v>
      </c>
      <c r="L911" s="139"/>
    </row>
    <row r="912" spans="1:12" hidden="1" x14ac:dyDescent="0.25">
      <c r="A912" s="158">
        <v>45223</v>
      </c>
      <c r="B912" s="175" t="s">
        <v>26</v>
      </c>
      <c r="C912" s="132" t="s">
        <v>1914</v>
      </c>
      <c r="D912" s="133" t="s">
        <v>26</v>
      </c>
      <c r="E912" s="133" t="s">
        <v>1915</v>
      </c>
      <c r="F912" s="133" t="s">
        <v>1516</v>
      </c>
      <c r="G912" s="176" t="s">
        <v>1916</v>
      </c>
      <c r="H912" s="30" t="s">
        <v>26</v>
      </c>
      <c r="I912" s="176">
        <v>216</v>
      </c>
      <c r="J912" s="189">
        <v>10</v>
      </c>
      <c r="K912" s="139">
        <v>300</v>
      </c>
      <c r="L912" s="139"/>
    </row>
    <row r="913" spans="1:12" hidden="1" x14ac:dyDescent="0.25">
      <c r="A913" s="158">
        <v>45223</v>
      </c>
      <c r="B913" s="175" t="s">
        <v>26</v>
      </c>
      <c r="C913" s="132" t="s">
        <v>1917</v>
      </c>
      <c r="D913" s="133" t="s">
        <v>26</v>
      </c>
      <c r="E913" s="133" t="s">
        <v>435</v>
      </c>
      <c r="F913" s="133" t="s">
        <v>1918</v>
      </c>
      <c r="G913" s="133" t="s">
        <v>1919</v>
      </c>
      <c r="H913" s="30" t="s">
        <v>26</v>
      </c>
      <c r="I913" s="133">
        <v>58</v>
      </c>
      <c r="J913" s="189">
        <v>12</v>
      </c>
      <c r="K913" s="139" t="s">
        <v>26</v>
      </c>
      <c r="L913" s="139"/>
    </row>
    <row r="914" spans="1:12" hidden="1" x14ac:dyDescent="0.25">
      <c r="A914" s="158">
        <v>45223</v>
      </c>
      <c r="B914" s="175" t="s">
        <v>26</v>
      </c>
      <c r="C914" s="134" t="s">
        <v>39</v>
      </c>
      <c r="D914" s="133">
        <v>5530508709</v>
      </c>
      <c r="E914" s="133" t="s">
        <v>829</v>
      </c>
      <c r="F914" s="136" t="s">
        <v>4116</v>
      </c>
      <c r="G914" s="176" t="s">
        <v>1650</v>
      </c>
      <c r="H914" s="176">
        <v>100</v>
      </c>
      <c r="I914" s="192">
        <v>57</v>
      </c>
      <c r="J914" s="189">
        <v>10</v>
      </c>
      <c r="K914" s="139">
        <v>200</v>
      </c>
      <c r="L914" s="139"/>
    </row>
    <row r="915" spans="1:12" hidden="1" x14ac:dyDescent="0.25">
      <c r="A915" s="158">
        <v>45223</v>
      </c>
      <c r="B915" s="175" t="s">
        <v>26</v>
      </c>
      <c r="C915" s="132" t="s">
        <v>1256</v>
      </c>
      <c r="D915" s="133">
        <v>5532536647</v>
      </c>
      <c r="E915" s="133" t="s">
        <v>85</v>
      </c>
      <c r="F915" s="133" t="s">
        <v>753</v>
      </c>
      <c r="G915" s="176" t="s">
        <v>1920</v>
      </c>
      <c r="H915" s="30">
        <v>137</v>
      </c>
      <c r="I915" s="176">
        <v>113</v>
      </c>
      <c r="J915" s="189">
        <v>14</v>
      </c>
      <c r="K915" s="139">
        <v>500</v>
      </c>
      <c r="L915" s="139"/>
    </row>
    <row r="916" spans="1:12" hidden="1" x14ac:dyDescent="0.25">
      <c r="A916" s="158">
        <v>45223</v>
      </c>
      <c r="B916" s="175" t="s">
        <v>26</v>
      </c>
      <c r="C916" s="132" t="s">
        <v>1921</v>
      </c>
      <c r="D916" s="171">
        <v>5614311291</v>
      </c>
      <c r="E916" s="133" t="s">
        <v>1922</v>
      </c>
      <c r="F916" s="133" t="s">
        <v>1923</v>
      </c>
      <c r="G916" s="176" t="s">
        <v>1924</v>
      </c>
      <c r="H916" s="30">
        <v>200</v>
      </c>
      <c r="I916" s="176">
        <v>78</v>
      </c>
      <c r="J916" s="189">
        <v>12</v>
      </c>
      <c r="K916" s="139">
        <v>200</v>
      </c>
      <c r="L916" s="139"/>
    </row>
    <row r="917" spans="1:12" hidden="1" x14ac:dyDescent="0.25">
      <c r="A917" s="158">
        <v>45223</v>
      </c>
      <c r="B917" s="175" t="s">
        <v>26</v>
      </c>
      <c r="C917" s="133" t="s">
        <v>1591</v>
      </c>
      <c r="D917" s="133">
        <v>5629985003</v>
      </c>
      <c r="E917" s="171" t="s">
        <v>333</v>
      </c>
      <c r="F917" s="133" t="s">
        <v>507</v>
      </c>
      <c r="G917" s="176" t="s">
        <v>1925</v>
      </c>
      <c r="H917" s="176">
        <v>200</v>
      </c>
      <c r="I917" s="176">
        <v>120</v>
      </c>
      <c r="J917" s="189">
        <v>14</v>
      </c>
      <c r="K917" s="202">
        <v>200</v>
      </c>
      <c r="L917" s="169"/>
    </row>
    <row r="918" spans="1:12" hidden="1" x14ac:dyDescent="0.25">
      <c r="A918" s="158">
        <v>45223</v>
      </c>
      <c r="B918" s="175" t="s">
        <v>26</v>
      </c>
      <c r="C918" s="132" t="s">
        <v>1844</v>
      </c>
      <c r="D918" s="133">
        <v>5515394688</v>
      </c>
      <c r="E918" s="133" t="s">
        <v>33</v>
      </c>
      <c r="F918" s="133" t="s">
        <v>1926</v>
      </c>
      <c r="G918" s="176" t="s">
        <v>1927</v>
      </c>
      <c r="H918" s="176">
        <v>200</v>
      </c>
      <c r="I918" s="176">
        <v>58</v>
      </c>
      <c r="J918" s="213">
        <v>12</v>
      </c>
      <c r="K918" s="177">
        <v>200</v>
      </c>
      <c r="L918" s="133"/>
    </row>
    <row r="919" spans="1:12" hidden="1" x14ac:dyDescent="0.25">
      <c r="A919" s="158">
        <v>45223</v>
      </c>
      <c r="B919" s="175" t="s">
        <v>26</v>
      </c>
      <c r="C919" s="132" t="s">
        <v>1914</v>
      </c>
      <c r="D919" s="133" t="s">
        <v>26</v>
      </c>
      <c r="E919" s="133" t="s">
        <v>114</v>
      </c>
      <c r="F919" s="133" t="s">
        <v>302</v>
      </c>
      <c r="G919" s="176" t="s">
        <v>1928</v>
      </c>
      <c r="H919" s="176">
        <v>1000</v>
      </c>
      <c r="I919" s="176">
        <v>760</v>
      </c>
      <c r="J919" s="213">
        <v>10</v>
      </c>
      <c r="K919" s="177">
        <v>700</v>
      </c>
      <c r="L919" s="177"/>
    </row>
    <row r="920" spans="1:12" hidden="1" x14ac:dyDescent="0.25">
      <c r="A920" s="158">
        <v>45223</v>
      </c>
      <c r="B920" s="175" t="s">
        <v>26</v>
      </c>
      <c r="C920" s="31" t="s">
        <v>1914</v>
      </c>
      <c r="D920" s="133" t="s">
        <v>26</v>
      </c>
      <c r="E920" s="133" t="s">
        <v>1929</v>
      </c>
      <c r="F920" s="51" t="s">
        <v>302</v>
      </c>
      <c r="G920" s="214" t="s">
        <v>1930</v>
      </c>
      <c r="H920" s="176">
        <v>100</v>
      </c>
      <c r="I920" s="176">
        <v>80</v>
      </c>
      <c r="J920" s="213">
        <v>10</v>
      </c>
      <c r="K920" s="177">
        <v>100</v>
      </c>
      <c r="L920" s="177"/>
    </row>
    <row r="921" spans="1:12" hidden="1" x14ac:dyDescent="0.25">
      <c r="A921" s="158">
        <v>45223</v>
      </c>
      <c r="B921" s="175" t="s">
        <v>26</v>
      </c>
      <c r="C921" s="134" t="s">
        <v>4113</v>
      </c>
      <c r="D921" s="133" t="s">
        <v>26</v>
      </c>
      <c r="E921" s="133" t="s">
        <v>33</v>
      </c>
      <c r="F921" s="139" t="s">
        <v>354</v>
      </c>
      <c r="G921" s="176" t="s">
        <v>1931</v>
      </c>
      <c r="H921" s="176">
        <v>500</v>
      </c>
      <c r="I921" s="176">
        <v>157</v>
      </c>
      <c r="J921" s="177">
        <v>30</v>
      </c>
      <c r="K921" s="177">
        <v>200</v>
      </c>
      <c r="L921" s="133"/>
    </row>
    <row r="922" spans="1:12" hidden="1" x14ac:dyDescent="0.25">
      <c r="A922" s="158">
        <v>45223</v>
      </c>
      <c r="B922" s="175" t="s">
        <v>26</v>
      </c>
      <c r="C922" s="132" t="s">
        <v>1932</v>
      </c>
      <c r="D922" s="133" t="s">
        <v>26</v>
      </c>
      <c r="E922" s="133" t="s">
        <v>33</v>
      </c>
      <c r="F922" s="133" t="s">
        <v>583</v>
      </c>
      <c r="G922" s="176" t="s">
        <v>1933</v>
      </c>
      <c r="H922" s="176">
        <v>100</v>
      </c>
      <c r="I922" s="176">
        <v>132</v>
      </c>
      <c r="J922" s="177">
        <v>10</v>
      </c>
      <c r="K922" s="177">
        <v>150</v>
      </c>
      <c r="L922" s="133"/>
    </row>
    <row r="923" spans="1:12" hidden="1" x14ac:dyDescent="0.25">
      <c r="A923" s="158">
        <v>45223</v>
      </c>
      <c r="B923" s="175" t="s">
        <v>26</v>
      </c>
      <c r="C923" s="132" t="s">
        <v>1934</v>
      </c>
      <c r="D923" s="133" t="s">
        <v>26</v>
      </c>
      <c r="E923" s="133" t="s">
        <v>33</v>
      </c>
      <c r="F923" s="133" t="s">
        <v>1935</v>
      </c>
      <c r="G923" s="176" t="s">
        <v>1936</v>
      </c>
      <c r="H923" s="176">
        <v>200</v>
      </c>
      <c r="I923" s="176">
        <v>37</v>
      </c>
      <c r="J923" s="177">
        <v>10</v>
      </c>
      <c r="K923" s="215">
        <v>37</v>
      </c>
      <c r="L923" s="22"/>
    </row>
    <row r="924" spans="1:12" hidden="1" x14ac:dyDescent="0.25">
      <c r="A924" s="158">
        <v>45223</v>
      </c>
      <c r="B924" s="175" t="s">
        <v>26</v>
      </c>
      <c r="C924" s="132" t="s">
        <v>1937</v>
      </c>
      <c r="D924" s="133" t="s">
        <v>26</v>
      </c>
      <c r="E924" s="133" t="s">
        <v>33</v>
      </c>
      <c r="F924" s="133" t="s">
        <v>1938</v>
      </c>
      <c r="G924" s="176" t="s">
        <v>1939</v>
      </c>
      <c r="H924" s="176">
        <v>100</v>
      </c>
      <c r="I924" s="176" t="s">
        <v>26</v>
      </c>
      <c r="J924" s="177">
        <v>10</v>
      </c>
      <c r="K924" s="133">
        <v>100</v>
      </c>
      <c r="L924" s="133"/>
    </row>
    <row r="925" spans="1:12" hidden="1" x14ac:dyDescent="0.25">
      <c r="A925" s="158">
        <v>45224</v>
      </c>
      <c r="B925" s="175" t="s">
        <v>26</v>
      </c>
      <c r="C925" s="132" t="s">
        <v>1940</v>
      </c>
      <c r="D925" s="133">
        <v>5545182040</v>
      </c>
      <c r="E925" s="133" t="s">
        <v>1941</v>
      </c>
      <c r="F925" s="176" t="s">
        <v>1942</v>
      </c>
      <c r="G925" s="176" t="s">
        <v>1943</v>
      </c>
      <c r="H925" s="30">
        <v>79</v>
      </c>
      <c r="I925" s="133">
        <v>55</v>
      </c>
      <c r="J925" s="189">
        <v>24</v>
      </c>
      <c r="K925" s="186" t="s">
        <v>26</v>
      </c>
      <c r="L925" s="139"/>
    </row>
    <row r="926" spans="1:12" hidden="1" x14ac:dyDescent="0.25">
      <c r="A926" s="158">
        <v>45224</v>
      </c>
      <c r="B926" s="175" t="s">
        <v>26</v>
      </c>
      <c r="C926" s="132" t="s">
        <v>1715</v>
      </c>
      <c r="D926" s="133">
        <v>5570313539</v>
      </c>
      <c r="E926" s="133" t="s">
        <v>313</v>
      </c>
      <c r="F926" s="133" t="s">
        <v>1944</v>
      </c>
      <c r="G926" s="176" t="s">
        <v>1945</v>
      </c>
      <c r="H926" s="30">
        <v>142</v>
      </c>
      <c r="I926" s="133">
        <v>128</v>
      </c>
      <c r="J926" s="189">
        <v>14</v>
      </c>
      <c r="K926" s="186">
        <v>100</v>
      </c>
      <c r="L926" s="139"/>
    </row>
    <row r="927" spans="1:12" hidden="1" x14ac:dyDescent="0.25">
      <c r="A927" s="158">
        <v>45224</v>
      </c>
      <c r="B927" s="175" t="s">
        <v>26</v>
      </c>
      <c r="C927" s="132" t="s">
        <v>1799</v>
      </c>
      <c r="D927" s="133">
        <v>5560863021</v>
      </c>
      <c r="E927" s="133" t="s">
        <v>215</v>
      </c>
      <c r="F927" s="133" t="s">
        <v>124</v>
      </c>
      <c r="G927" s="176" t="s">
        <v>1946</v>
      </c>
      <c r="H927" s="30">
        <v>500</v>
      </c>
      <c r="I927" s="133">
        <v>8</v>
      </c>
      <c r="J927" s="189">
        <v>12</v>
      </c>
      <c r="K927" s="186">
        <v>500</v>
      </c>
      <c r="L927" s="139"/>
    </row>
    <row r="928" spans="1:12" hidden="1" x14ac:dyDescent="0.25">
      <c r="A928" s="161">
        <v>45224</v>
      </c>
      <c r="B928" s="175" t="s">
        <v>26</v>
      </c>
      <c r="C928" s="59" t="s">
        <v>207</v>
      </c>
      <c r="D928" s="62">
        <v>5530181574</v>
      </c>
      <c r="E928" s="62" t="s">
        <v>219</v>
      </c>
      <c r="F928" s="62">
        <v>844</v>
      </c>
      <c r="G928" s="221" t="s">
        <v>1947</v>
      </c>
      <c r="H928" s="30" t="s">
        <v>26</v>
      </c>
      <c r="I928" s="62">
        <v>75</v>
      </c>
      <c r="J928" s="222">
        <v>12</v>
      </c>
      <c r="K928" s="186" t="s">
        <v>26</v>
      </c>
      <c r="L928" s="139"/>
    </row>
    <row r="929" spans="1:12" hidden="1" x14ac:dyDescent="0.25">
      <c r="A929" s="158">
        <v>45224</v>
      </c>
      <c r="B929" s="175" t="s">
        <v>26</v>
      </c>
      <c r="C929" s="132" t="s">
        <v>1481</v>
      </c>
      <c r="D929" s="133">
        <v>5578861024</v>
      </c>
      <c r="E929" s="133" t="s">
        <v>225</v>
      </c>
      <c r="F929" s="133" t="s">
        <v>1043</v>
      </c>
      <c r="G929" s="133" t="s">
        <v>1948</v>
      </c>
      <c r="H929" s="30">
        <v>154</v>
      </c>
      <c r="I929" s="133">
        <v>120</v>
      </c>
      <c r="J929" s="189">
        <v>14</v>
      </c>
      <c r="K929" s="139" t="s">
        <v>26</v>
      </c>
      <c r="L929" s="139"/>
    </row>
    <row r="930" spans="1:12" hidden="1" x14ac:dyDescent="0.25">
      <c r="A930" s="158">
        <v>45224</v>
      </c>
      <c r="B930" s="175" t="s">
        <v>26</v>
      </c>
      <c r="C930" s="132" t="s">
        <v>1549</v>
      </c>
      <c r="D930" s="133">
        <v>5611728082</v>
      </c>
      <c r="E930" s="133" t="s">
        <v>33</v>
      </c>
      <c r="F930" s="133" t="s">
        <v>1550</v>
      </c>
      <c r="G930" s="176" t="s">
        <v>1949</v>
      </c>
      <c r="H930" s="176">
        <v>294</v>
      </c>
      <c r="I930" s="176">
        <v>270</v>
      </c>
      <c r="J930" s="189">
        <v>24</v>
      </c>
      <c r="K930" s="139" t="s">
        <v>26</v>
      </c>
      <c r="L930" s="139"/>
    </row>
    <row r="931" spans="1:12" hidden="1" x14ac:dyDescent="0.25">
      <c r="A931" s="158">
        <v>45224</v>
      </c>
      <c r="B931" s="175" t="s">
        <v>26</v>
      </c>
      <c r="C931" s="132" t="s">
        <v>1950</v>
      </c>
      <c r="D931" s="133">
        <v>5511330620</v>
      </c>
      <c r="E931" s="133" t="s">
        <v>435</v>
      </c>
      <c r="F931" s="133" t="s">
        <v>1951</v>
      </c>
      <c r="G931" s="176" t="s">
        <v>1952</v>
      </c>
      <c r="H931" s="30">
        <v>102</v>
      </c>
      <c r="I931" s="133">
        <v>78</v>
      </c>
      <c r="J931" s="189">
        <v>12</v>
      </c>
      <c r="K931" s="139">
        <v>150</v>
      </c>
      <c r="L931" s="139"/>
    </row>
    <row r="932" spans="1:12" x14ac:dyDescent="0.25">
      <c r="A932" s="158">
        <v>45224</v>
      </c>
      <c r="B932" s="175" t="s">
        <v>26</v>
      </c>
      <c r="C932" s="132" t="s">
        <v>1953</v>
      </c>
      <c r="D932" s="133">
        <v>5564963478</v>
      </c>
      <c r="E932" s="133" t="s">
        <v>1954</v>
      </c>
      <c r="F932" s="133" t="s">
        <v>253</v>
      </c>
      <c r="G932" s="176" t="s">
        <v>444</v>
      </c>
      <c r="H932" s="30" t="s">
        <v>26</v>
      </c>
      <c r="I932" s="133">
        <v>32</v>
      </c>
      <c r="J932" s="189">
        <v>15</v>
      </c>
      <c r="K932" s="139" t="s">
        <v>26</v>
      </c>
      <c r="L932" s="139"/>
    </row>
    <row r="933" spans="1:12" hidden="1" x14ac:dyDescent="0.25">
      <c r="A933" s="158">
        <v>45224</v>
      </c>
      <c r="B933" s="175" t="s">
        <v>26</v>
      </c>
      <c r="C933" s="132" t="s">
        <v>556</v>
      </c>
      <c r="D933" s="133">
        <v>5629985003</v>
      </c>
      <c r="E933" s="133" t="s">
        <v>85</v>
      </c>
      <c r="F933" s="133" t="s">
        <v>556</v>
      </c>
      <c r="G933" s="176" t="s">
        <v>1955</v>
      </c>
      <c r="H933" s="176" t="s">
        <v>26</v>
      </c>
      <c r="I933" s="192">
        <v>105</v>
      </c>
      <c r="J933" s="189">
        <v>14</v>
      </c>
      <c r="K933" s="139" t="s">
        <v>26</v>
      </c>
      <c r="L933" s="139"/>
    </row>
    <row r="934" spans="1:12" hidden="1" x14ac:dyDescent="0.25">
      <c r="A934" s="158">
        <v>45224</v>
      </c>
      <c r="B934" s="175" t="s">
        <v>26</v>
      </c>
      <c r="C934" s="132" t="s">
        <v>164</v>
      </c>
      <c r="D934" s="133">
        <v>5529573104</v>
      </c>
      <c r="E934" s="133" t="s">
        <v>33</v>
      </c>
      <c r="F934" s="133" t="s">
        <v>468</v>
      </c>
      <c r="G934" s="176" t="s">
        <v>1956</v>
      </c>
      <c r="H934" s="30">
        <v>40</v>
      </c>
      <c r="I934" s="176">
        <v>18</v>
      </c>
      <c r="J934" s="189">
        <v>12</v>
      </c>
      <c r="K934" s="139">
        <v>10</v>
      </c>
      <c r="L934" s="139"/>
    </row>
    <row r="935" spans="1:12" hidden="1" x14ac:dyDescent="0.25">
      <c r="A935" s="158">
        <v>45224</v>
      </c>
      <c r="B935" s="175" t="s">
        <v>26</v>
      </c>
      <c r="C935" s="132" t="s">
        <v>1842</v>
      </c>
      <c r="D935" s="171">
        <v>5615394688</v>
      </c>
      <c r="E935" s="133" t="s">
        <v>1957</v>
      </c>
      <c r="F935" s="133" t="s">
        <v>1958</v>
      </c>
      <c r="G935" s="176" t="s">
        <v>1959</v>
      </c>
      <c r="H935" s="30">
        <v>62</v>
      </c>
      <c r="I935" s="176">
        <v>12</v>
      </c>
      <c r="J935" s="189">
        <v>12</v>
      </c>
      <c r="K935" s="139">
        <v>100</v>
      </c>
      <c r="L935" s="139"/>
    </row>
    <row r="936" spans="1:12" hidden="1" x14ac:dyDescent="0.25">
      <c r="A936" s="158">
        <v>45224</v>
      </c>
      <c r="B936" s="175" t="s">
        <v>26</v>
      </c>
      <c r="C936" s="134" t="s">
        <v>39</v>
      </c>
      <c r="D936" s="133">
        <v>5530508709</v>
      </c>
      <c r="E936" s="171" t="s">
        <v>1960</v>
      </c>
      <c r="F936" s="136" t="s">
        <v>4116</v>
      </c>
      <c r="G936" s="176" t="s">
        <v>1961</v>
      </c>
      <c r="H936" s="176">
        <v>110</v>
      </c>
      <c r="I936" s="176">
        <v>80</v>
      </c>
      <c r="J936" s="189">
        <v>12</v>
      </c>
      <c r="K936" s="202">
        <v>100</v>
      </c>
      <c r="L936" s="169"/>
    </row>
    <row r="937" spans="1:12" hidden="1" x14ac:dyDescent="0.25">
      <c r="A937" s="158">
        <v>45224</v>
      </c>
      <c r="B937" s="175" t="s">
        <v>26</v>
      </c>
      <c r="C937" s="132" t="s">
        <v>813</v>
      </c>
      <c r="D937" s="133">
        <v>5537803548</v>
      </c>
      <c r="E937" s="133" t="s">
        <v>17</v>
      </c>
      <c r="F937" s="133" t="s">
        <v>1672</v>
      </c>
      <c r="G937" s="176" t="s">
        <v>1962</v>
      </c>
      <c r="H937" s="176">
        <v>350</v>
      </c>
      <c r="I937" s="176">
        <v>323</v>
      </c>
      <c r="J937" s="213">
        <v>14</v>
      </c>
      <c r="K937" s="177">
        <v>400</v>
      </c>
      <c r="L937" s="133"/>
    </row>
    <row r="938" spans="1:12" hidden="1" x14ac:dyDescent="0.25">
      <c r="A938" s="158">
        <v>45224</v>
      </c>
      <c r="B938" s="175" t="s">
        <v>26</v>
      </c>
      <c r="C938" s="132" t="s">
        <v>1963</v>
      </c>
      <c r="D938" s="133">
        <v>5614311291</v>
      </c>
      <c r="E938" s="133" t="s">
        <v>33</v>
      </c>
      <c r="F938" s="133" t="s">
        <v>1964</v>
      </c>
      <c r="G938" s="176" t="s">
        <v>1965</v>
      </c>
      <c r="H938" s="176">
        <v>200</v>
      </c>
      <c r="I938" s="176">
        <v>85</v>
      </c>
      <c r="J938" s="213">
        <v>12</v>
      </c>
      <c r="K938" s="177">
        <v>200</v>
      </c>
      <c r="L938" s="177"/>
    </row>
    <row r="939" spans="1:12" hidden="1" x14ac:dyDescent="0.25">
      <c r="A939" s="158">
        <v>45224</v>
      </c>
      <c r="B939" s="175" t="s">
        <v>26</v>
      </c>
      <c r="C939" s="31" t="s">
        <v>556</v>
      </c>
      <c r="D939" s="133">
        <v>5629985003</v>
      </c>
      <c r="E939" s="133" t="s">
        <v>17</v>
      </c>
      <c r="F939" s="51" t="s">
        <v>556</v>
      </c>
      <c r="G939" s="214" t="s">
        <v>1966</v>
      </c>
      <c r="H939" s="176">
        <v>100</v>
      </c>
      <c r="I939" s="176">
        <v>80</v>
      </c>
      <c r="J939" s="213">
        <v>12</v>
      </c>
      <c r="K939" s="177">
        <v>100</v>
      </c>
      <c r="L939" s="177"/>
    </row>
    <row r="940" spans="1:12" hidden="1" x14ac:dyDescent="0.25">
      <c r="A940" s="158">
        <v>45224</v>
      </c>
      <c r="B940" s="175" t="s">
        <v>26</v>
      </c>
      <c r="C940" s="134" t="s">
        <v>4113</v>
      </c>
      <c r="D940" s="133">
        <v>5544332211</v>
      </c>
      <c r="E940" s="133" t="s">
        <v>17</v>
      </c>
      <c r="F940" s="133" t="s">
        <v>1754</v>
      </c>
      <c r="G940" s="176" t="s">
        <v>1968</v>
      </c>
      <c r="H940" s="176">
        <v>650</v>
      </c>
      <c r="I940" s="176">
        <v>185</v>
      </c>
      <c r="J940" s="177">
        <v>20</v>
      </c>
      <c r="K940" s="177">
        <v>500</v>
      </c>
      <c r="L940" s="133"/>
    </row>
    <row r="941" spans="1:12" hidden="1" x14ac:dyDescent="0.25">
      <c r="A941" s="158">
        <v>45225</v>
      </c>
      <c r="B941" s="175" t="s">
        <v>26</v>
      </c>
      <c r="C941" s="132" t="s">
        <v>1969</v>
      </c>
      <c r="D941" s="133" t="s">
        <v>1970</v>
      </c>
      <c r="E941" s="133" t="s">
        <v>17</v>
      </c>
      <c r="F941" s="133" t="s">
        <v>1958</v>
      </c>
      <c r="G941" s="176" t="s">
        <v>1971</v>
      </c>
      <c r="H941" s="176">
        <v>50</v>
      </c>
      <c r="I941" s="176">
        <v>37</v>
      </c>
      <c r="J941" s="177">
        <v>10</v>
      </c>
      <c r="K941" s="177">
        <v>50</v>
      </c>
      <c r="L941" s="133"/>
    </row>
    <row r="942" spans="1:12" hidden="1" x14ac:dyDescent="0.25">
      <c r="A942" s="158">
        <v>45226</v>
      </c>
      <c r="B942" s="175" t="s">
        <v>26</v>
      </c>
      <c r="C942" s="132" t="s">
        <v>589</v>
      </c>
      <c r="D942" s="133">
        <v>5614683694</v>
      </c>
      <c r="E942" s="133" t="s">
        <v>17</v>
      </c>
      <c r="F942" s="133" t="s">
        <v>869</v>
      </c>
      <c r="G942" s="176" t="s">
        <v>1972</v>
      </c>
      <c r="H942" s="176">
        <v>100</v>
      </c>
      <c r="I942" s="176">
        <v>56</v>
      </c>
      <c r="J942" s="177">
        <v>12</v>
      </c>
      <c r="K942" s="215">
        <v>200</v>
      </c>
      <c r="L942" s="22"/>
    </row>
    <row r="943" spans="1:12" hidden="1" x14ac:dyDescent="0.25">
      <c r="A943" s="158">
        <v>45227</v>
      </c>
      <c r="B943" s="175" t="s">
        <v>26</v>
      </c>
      <c r="C943" s="132" t="s">
        <v>1973</v>
      </c>
      <c r="D943" s="133">
        <v>5630381453</v>
      </c>
      <c r="E943" s="133" t="s">
        <v>33</v>
      </c>
      <c r="F943" s="133" t="s">
        <v>1611</v>
      </c>
      <c r="G943" s="176" t="s">
        <v>1974</v>
      </c>
      <c r="H943" s="176">
        <v>200</v>
      </c>
      <c r="I943" s="176">
        <v>73</v>
      </c>
      <c r="J943" s="177">
        <v>14</v>
      </c>
      <c r="K943" s="215">
        <v>200</v>
      </c>
      <c r="L943" s="22"/>
    </row>
    <row r="944" spans="1:12" hidden="1" x14ac:dyDescent="0.25">
      <c r="A944" s="158">
        <v>45225</v>
      </c>
      <c r="B944" s="175" t="s">
        <v>26</v>
      </c>
      <c r="C944" s="132" t="s">
        <v>813</v>
      </c>
      <c r="D944" s="133" t="s">
        <v>26</v>
      </c>
      <c r="E944" s="133" t="s">
        <v>1975</v>
      </c>
      <c r="F944" s="176" t="s">
        <v>997</v>
      </c>
      <c r="G944" s="176" t="s">
        <v>1976</v>
      </c>
      <c r="H944" s="30">
        <v>100</v>
      </c>
      <c r="I944" s="133">
        <v>88</v>
      </c>
      <c r="J944" s="189">
        <v>12</v>
      </c>
      <c r="K944" s="186" t="s">
        <v>26</v>
      </c>
      <c r="L944" s="139"/>
    </row>
    <row r="945" spans="1:12" hidden="1" x14ac:dyDescent="0.25">
      <c r="A945" s="158">
        <v>45225</v>
      </c>
      <c r="B945" s="175" t="s">
        <v>26</v>
      </c>
      <c r="C945" s="132" t="s">
        <v>1914</v>
      </c>
      <c r="D945" s="133" t="s">
        <v>26</v>
      </c>
      <c r="E945" s="133" t="s">
        <v>1977</v>
      </c>
      <c r="F945" s="133" t="s">
        <v>1978</v>
      </c>
      <c r="G945" s="176" t="s">
        <v>1979</v>
      </c>
      <c r="H945" s="30">
        <v>272</v>
      </c>
      <c r="I945" s="133">
        <v>252</v>
      </c>
      <c r="J945" s="189">
        <v>10</v>
      </c>
      <c r="K945" s="186" t="s">
        <v>26</v>
      </c>
      <c r="L945" s="139"/>
    </row>
    <row r="946" spans="1:12" hidden="1" x14ac:dyDescent="0.25">
      <c r="A946" s="158">
        <v>45225</v>
      </c>
      <c r="B946" s="175" t="s">
        <v>26</v>
      </c>
      <c r="C946" s="132" t="s">
        <v>1665</v>
      </c>
      <c r="D946" s="133" t="s">
        <v>26</v>
      </c>
      <c r="E946" s="133" t="s">
        <v>1980</v>
      </c>
      <c r="F946" s="133" t="s">
        <v>1981</v>
      </c>
      <c r="G946" s="176" t="s">
        <v>1982</v>
      </c>
      <c r="H946" s="30">
        <v>150</v>
      </c>
      <c r="I946" s="133">
        <v>110</v>
      </c>
      <c r="J946" s="189">
        <v>25</v>
      </c>
      <c r="K946" s="186" t="s">
        <v>26</v>
      </c>
      <c r="L946" s="139"/>
    </row>
    <row r="947" spans="1:12" hidden="1" x14ac:dyDescent="0.25">
      <c r="A947" s="158">
        <v>45225</v>
      </c>
      <c r="B947" s="175" t="s">
        <v>26</v>
      </c>
      <c r="C947" s="132" t="s">
        <v>1481</v>
      </c>
      <c r="D947" s="133" t="s">
        <v>26</v>
      </c>
      <c r="E947" s="133" t="s">
        <v>219</v>
      </c>
      <c r="F947" s="133" t="s">
        <v>1983</v>
      </c>
      <c r="G947" s="176" t="s">
        <v>26</v>
      </c>
      <c r="H947" s="30">
        <v>140</v>
      </c>
      <c r="I947" s="133">
        <v>106</v>
      </c>
      <c r="J947" s="189">
        <v>14</v>
      </c>
      <c r="K947" s="186" t="s">
        <v>26</v>
      </c>
      <c r="L947" s="139"/>
    </row>
    <row r="948" spans="1:12" hidden="1" x14ac:dyDescent="0.25">
      <c r="A948" s="158">
        <v>45225</v>
      </c>
      <c r="B948" s="175" t="s">
        <v>26</v>
      </c>
      <c r="C948" s="132" t="s">
        <v>1984</v>
      </c>
      <c r="D948" s="133" t="s">
        <v>26</v>
      </c>
      <c r="E948" s="133" t="s">
        <v>219</v>
      </c>
      <c r="F948" s="133" t="s">
        <v>643</v>
      </c>
      <c r="G948" s="133" t="s">
        <v>1985</v>
      </c>
      <c r="H948" s="30">
        <v>100</v>
      </c>
      <c r="I948" s="133">
        <v>74</v>
      </c>
      <c r="J948" s="189">
        <v>12</v>
      </c>
      <c r="K948" s="139" t="s">
        <v>26</v>
      </c>
      <c r="L948" s="139"/>
    </row>
    <row r="949" spans="1:12" hidden="1" x14ac:dyDescent="0.25">
      <c r="A949" s="158">
        <v>45225</v>
      </c>
      <c r="B949" s="175" t="s">
        <v>26</v>
      </c>
      <c r="C949" s="132" t="s">
        <v>1986</v>
      </c>
      <c r="D949" s="133" t="s">
        <v>26</v>
      </c>
      <c r="E949" s="133" t="s">
        <v>33</v>
      </c>
      <c r="F949" s="133" t="s">
        <v>1987</v>
      </c>
      <c r="G949" s="176" t="s">
        <v>1988</v>
      </c>
      <c r="H949" s="176">
        <v>70</v>
      </c>
      <c r="I949" s="176">
        <v>49</v>
      </c>
      <c r="J949" s="189">
        <v>12</v>
      </c>
      <c r="K949" s="139" t="s">
        <v>26</v>
      </c>
      <c r="L949" s="139"/>
    </row>
    <row r="950" spans="1:12" ht="45" hidden="1" customHeight="1" x14ac:dyDescent="0.25">
      <c r="A950" s="158">
        <v>45225</v>
      </c>
      <c r="B950" s="175" t="s">
        <v>26</v>
      </c>
      <c r="C950" s="132" t="s">
        <v>813</v>
      </c>
      <c r="D950" s="133" t="s">
        <v>26</v>
      </c>
      <c r="E950" s="133" t="s">
        <v>1989</v>
      </c>
      <c r="F950" s="133" t="s">
        <v>1573</v>
      </c>
      <c r="G950" s="176" t="s">
        <v>1990</v>
      </c>
      <c r="H950" s="30">
        <v>700</v>
      </c>
      <c r="I950" s="176">
        <v>640</v>
      </c>
      <c r="J950" s="189">
        <v>40</v>
      </c>
      <c r="K950" s="139">
        <v>750</v>
      </c>
      <c r="L950" s="139"/>
    </row>
    <row r="951" spans="1:12" ht="45" hidden="1" customHeight="1" x14ac:dyDescent="0.25">
      <c r="A951" s="158">
        <v>45225</v>
      </c>
      <c r="B951" s="175" t="s">
        <v>26</v>
      </c>
      <c r="C951" s="132" t="s">
        <v>1991</v>
      </c>
      <c r="D951" s="133" t="s">
        <v>26</v>
      </c>
      <c r="E951" s="133" t="s">
        <v>333</v>
      </c>
      <c r="F951" s="133" t="s">
        <v>507</v>
      </c>
      <c r="G951" s="176" t="s">
        <v>1992</v>
      </c>
      <c r="H951" s="30">
        <v>169</v>
      </c>
      <c r="I951" s="133">
        <v>155</v>
      </c>
      <c r="J951" s="189">
        <v>14</v>
      </c>
      <c r="K951" s="139" t="s">
        <v>26</v>
      </c>
      <c r="L951" s="139"/>
    </row>
    <row r="952" spans="1:12" ht="45" hidden="1" x14ac:dyDescent="0.25">
      <c r="A952" s="158">
        <v>45225</v>
      </c>
      <c r="B952" s="175" t="s">
        <v>26</v>
      </c>
      <c r="C952" s="132" t="s">
        <v>1993</v>
      </c>
      <c r="D952" s="133" t="s">
        <v>26</v>
      </c>
      <c r="E952" s="133" t="s">
        <v>33</v>
      </c>
      <c r="F952" s="133" t="s">
        <v>753</v>
      </c>
      <c r="G952" s="176" t="s">
        <v>1994</v>
      </c>
      <c r="H952" s="176" t="s">
        <v>26</v>
      </c>
      <c r="I952" s="192" t="s">
        <v>26</v>
      </c>
      <c r="J952" s="189">
        <v>12</v>
      </c>
      <c r="K952" s="139" t="s">
        <v>26</v>
      </c>
      <c r="L952" s="139"/>
    </row>
    <row r="953" spans="1:12" ht="45" hidden="1" customHeight="1" x14ac:dyDescent="0.25">
      <c r="A953" s="158">
        <v>45225</v>
      </c>
      <c r="B953" s="175" t="s">
        <v>26</v>
      </c>
      <c r="C953" s="134" t="s">
        <v>4113</v>
      </c>
      <c r="D953" s="133" t="s">
        <v>26</v>
      </c>
      <c r="E953" s="133" t="s">
        <v>33</v>
      </c>
      <c r="F953" s="133" t="s">
        <v>4114</v>
      </c>
      <c r="G953" s="176" t="s">
        <v>1995</v>
      </c>
      <c r="H953" s="30">
        <v>500</v>
      </c>
      <c r="I953" s="176">
        <v>310</v>
      </c>
      <c r="J953" s="189">
        <v>14</v>
      </c>
      <c r="K953" s="139" t="s">
        <v>26</v>
      </c>
      <c r="L953" s="139"/>
    </row>
    <row r="954" spans="1:12" hidden="1" x14ac:dyDescent="0.25">
      <c r="A954" s="158">
        <v>45225</v>
      </c>
      <c r="B954" s="175" t="s">
        <v>26</v>
      </c>
      <c r="C954" s="132" t="s">
        <v>1969</v>
      </c>
      <c r="D954" s="171" t="s">
        <v>26</v>
      </c>
      <c r="E954" s="133" t="s">
        <v>33</v>
      </c>
      <c r="F954" s="133" t="s">
        <v>1387</v>
      </c>
      <c r="G954" s="176" t="s">
        <v>1996</v>
      </c>
      <c r="H954" s="30">
        <v>200</v>
      </c>
      <c r="I954" s="176">
        <v>130</v>
      </c>
      <c r="J954" s="189">
        <v>10</v>
      </c>
      <c r="K954" s="139" t="s">
        <v>26</v>
      </c>
      <c r="L954" s="139"/>
    </row>
    <row r="955" spans="1:12" hidden="1" x14ac:dyDescent="0.25">
      <c r="A955" s="158">
        <v>45225</v>
      </c>
      <c r="B955" s="175" t="s">
        <v>26</v>
      </c>
      <c r="C955" s="138" t="s">
        <v>4112</v>
      </c>
      <c r="D955" s="133" t="s">
        <v>26</v>
      </c>
      <c r="E955" s="171" t="s">
        <v>1997</v>
      </c>
      <c r="F955" s="133" t="s">
        <v>302</v>
      </c>
      <c r="G955" s="176" t="s">
        <v>1998</v>
      </c>
      <c r="H955" s="176">
        <v>830</v>
      </c>
      <c r="I955" s="176">
        <v>850</v>
      </c>
      <c r="J955" s="189">
        <v>30</v>
      </c>
      <c r="K955" s="202" t="s">
        <v>26</v>
      </c>
      <c r="L955" s="169"/>
    </row>
    <row r="956" spans="1:12" ht="45" hidden="1" customHeight="1" x14ac:dyDescent="0.25">
      <c r="A956" s="158">
        <v>45225</v>
      </c>
      <c r="B956" s="175" t="s">
        <v>26</v>
      </c>
      <c r="C956" s="132" t="s">
        <v>1934</v>
      </c>
      <c r="D956" s="133" t="s">
        <v>26</v>
      </c>
      <c r="E956" s="133" t="s">
        <v>1999</v>
      </c>
      <c r="F956" s="133" t="s">
        <v>1836</v>
      </c>
      <c r="G956" s="176" t="s">
        <v>2000</v>
      </c>
      <c r="H956" s="176">
        <v>100</v>
      </c>
      <c r="I956" s="176">
        <v>52</v>
      </c>
      <c r="J956" s="213">
        <v>12</v>
      </c>
      <c r="K956" s="177" t="s">
        <v>26</v>
      </c>
      <c r="L956" s="133"/>
    </row>
    <row r="957" spans="1:12" hidden="1" x14ac:dyDescent="0.25">
      <c r="A957" s="158">
        <v>45226</v>
      </c>
      <c r="B957" s="175" t="s">
        <v>26</v>
      </c>
      <c r="C957" s="132" t="s">
        <v>207</v>
      </c>
      <c r="D957" s="133" t="s">
        <v>26</v>
      </c>
      <c r="E957" s="133" t="s">
        <v>721</v>
      </c>
      <c r="F957" s="176" t="s">
        <v>26</v>
      </c>
      <c r="G957" s="176" t="s">
        <v>2001</v>
      </c>
      <c r="H957" s="30">
        <v>257</v>
      </c>
      <c r="I957" s="133">
        <v>243</v>
      </c>
      <c r="J957" s="189">
        <v>14</v>
      </c>
      <c r="K957" s="186">
        <v>400</v>
      </c>
      <c r="L957" s="139"/>
    </row>
    <row r="958" spans="1:12" hidden="1" x14ac:dyDescent="0.25">
      <c r="A958" s="158">
        <v>45226</v>
      </c>
      <c r="B958" s="175" t="s">
        <v>26</v>
      </c>
      <c r="C958" s="132" t="s">
        <v>813</v>
      </c>
      <c r="D958" s="133">
        <v>5537803548</v>
      </c>
      <c r="E958" s="133" t="s">
        <v>2002</v>
      </c>
      <c r="F958" s="133" t="s">
        <v>2003</v>
      </c>
      <c r="G958" s="176" t="s">
        <v>2004</v>
      </c>
      <c r="H958" s="30">
        <v>570</v>
      </c>
      <c r="I958" s="133">
        <v>503</v>
      </c>
      <c r="J958" s="189">
        <v>40</v>
      </c>
      <c r="K958" s="186">
        <v>800</v>
      </c>
      <c r="L958" s="139"/>
    </row>
    <row r="959" spans="1:12" hidden="1" x14ac:dyDescent="0.25">
      <c r="A959" s="161">
        <v>45226</v>
      </c>
      <c r="B959" s="175" t="s">
        <v>26</v>
      </c>
      <c r="C959" s="59" t="s">
        <v>813</v>
      </c>
      <c r="D959" s="62">
        <v>5615394688</v>
      </c>
      <c r="E959" s="62" t="s">
        <v>346</v>
      </c>
      <c r="F959" s="62" t="s">
        <v>2005</v>
      </c>
      <c r="G959" s="221" t="s">
        <v>2006</v>
      </c>
      <c r="H959" s="30" t="s">
        <v>26</v>
      </c>
      <c r="I959" s="62">
        <v>246</v>
      </c>
      <c r="J959" s="189" t="s">
        <v>26</v>
      </c>
      <c r="K959" s="186" t="s">
        <v>26</v>
      </c>
      <c r="L959" s="139"/>
    </row>
    <row r="960" spans="1:12" hidden="1" x14ac:dyDescent="0.25">
      <c r="A960" s="158">
        <v>45226</v>
      </c>
      <c r="B960" s="175" t="s">
        <v>26</v>
      </c>
      <c r="C960" s="132" t="s">
        <v>1586</v>
      </c>
      <c r="D960" s="133" t="s">
        <v>26</v>
      </c>
      <c r="E960" s="133" t="s">
        <v>2007</v>
      </c>
      <c r="F960" s="133" t="s">
        <v>1556</v>
      </c>
      <c r="G960" s="176" t="s">
        <v>2008</v>
      </c>
      <c r="H960" s="30">
        <v>81</v>
      </c>
      <c r="I960" s="133">
        <v>59</v>
      </c>
      <c r="J960" s="189">
        <v>12</v>
      </c>
      <c r="K960" s="186" t="s">
        <v>26</v>
      </c>
      <c r="L960" s="139"/>
    </row>
    <row r="961" spans="1:12" hidden="1" x14ac:dyDescent="0.25">
      <c r="A961" s="158">
        <v>45226</v>
      </c>
      <c r="B961" s="175" t="s">
        <v>26</v>
      </c>
      <c r="C961" s="132" t="s">
        <v>2009</v>
      </c>
      <c r="D961" s="133" t="s">
        <v>26</v>
      </c>
      <c r="E961" s="133" t="s">
        <v>26</v>
      </c>
      <c r="F961" s="133" t="s">
        <v>381</v>
      </c>
      <c r="G961" s="133" t="s">
        <v>2010</v>
      </c>
      <c r="H961" s="30">
        <v>67</v>
      </c>
      <c r="I961" s="133">
        <v>55</v>
      </c>
      <c r="J961" s="189">
        <v>12</v>
      </c>
      <c r="K961" s="139" t="s">
        <v>26</v>
      </c>
      <c r="L961" s="139"/>
    </row>
    <row r="962" spans="1:12" hidden="1" x14ac:dyDescent="0.25">
      <c r="A962" s="158">
        <v>45226</v>
      </c>
      <c r="B962" s="175" t="s">
        <v>26</v>
      </c>
      <c r="C962" s="132" t="s">
        <v>1612</v>
      </c>
      <c r="D962" s="133" t="s">
        <v>26</v>
      </c>
      <c r="E962" s="133" t="s">
        <v>33</v>
      </c>
      <c r="F962" s="133" t="s">
        <v>1391</v>
      </c>
      <c r="G962" s="176" t="s">
        <v>2011</v>
      </c>
      <c r="H962" s="176">
        <v>200</v>
      </c>
      <c r="I962" s="176">
        <v>80</v>
      </c>
      <c r="J962" s="189">
        <v>10</v>
      </c>
      <c r="K962" s="139">
        <v>200</v>
      </c>
      <c r="L962" s="139"/>
    </row>
    <row r="963" spans="1:12" hidden="1" x14ac:dyDescent="0.25">
      <c r="A963" s="158">
        <v>45226</v>
      </c>
      <c r="B963" s="175" t="s">
        <v>26</v>
      </c>
      <c r="C963" s="132" t="s">
        <v>813</v>
      </c>
      <c r="D963" s="133" t="s">
        <v>26</v>
      </c>
      <c r="E963" s="133" t="s">
        <v>33</v>
      </c>
      <c r="F963" s="133" t="s">
        <v>1821</v>
      </c>
      <c r="G963" s="176" t="s">
        <v>2012</v>
      </c>
      <c r="H963" s="30">
        <v>200</v>
      </c>
      <c r="I963" s="176">
        <v>130</v>
      </c>
      <c r="J963" s="189">
        <v>14</v>
      </c>
      <c r="K963" s="139">
        <v>200</v>
      </c>
      <c r="L963" s="139"/>
    </row>
    <row r="964" spans="1:12" hidden="1" x14ac:dyDescent="0.25">
      <c r="A964" s="158">
        <v>45226</v>
      </c>
      <c r="B964" s="175" t="s">
        <v>26</v>
      </c>
      <c r="C964" s="132" t="s">
        <v>350</v>
      </c>
      <c r="D964" s="140">
        <v>5562236073</v>
      </c>
      <c r="E964" s="133" t="s">
        <v>33</v>
      </c>
      <c r="F964" s="271" t="s">
        <v>4125</v>
      </c>
      <c r="G964" s="176" t="s">
        <v>2014</v>
      </c>
      <c r="H964" s="30">
        <v>270</v>
      </c>
      <c r="I964" s="133">
        <v>229</v>
      </c>
      <c r="J964" s="189">
        <v>14</v>
      </c>
      <c r="K964" s="139" t="s">
        <v>26</v>
      </c>
      <c r="L964" s="139"/>
    </row>
    <row r="965" spans="1:12" hidden="1" x14ac:dyDescent="0.25">
      <c r="A965" s="158">
        <v>45226</v>
      </c>
      <c r="B965" s="175" t="s">
        <v>26</v>
      </c>
      <c r="C965" s="132" t="s">
        <v>1607</v>
      </c>
      <c r="D965" s="133" t="s">
        <v>26</v>
      </c>
      <c r="E965" s="133" t="s">
        <v>33</v>
      </c>
      <c r="F965" s="133" t="s">
        <v>1196</v>
      </c>
      <c r="G965" s="176" t="s">
        <v>2015</v>
      </c>
      <c r="H965" s="176">
        <v>80</v>
      </c>
      <c r="I965" s="192">
        <v>68</v>
      </c>
      <c r="J965" s="189">
        <v>12</v>
      </c>
      <c r="K965" s="139" t="s">
        <v>26</v>
      </c>
      <c r="L965" s="139"/>
    </row>
    <row r="966" spans="1:12" hidden="1" x14ac:dyDescent="0.25">
      <c r="A966" s="158">
        <v>45226</v>
      </c>
      <c r="B966" s="175" t="s">
        <v>26</v>
      </c>
      <c r="C966" s="132" t="s">
        <v>1595</v>
      </c>
      <c r="D966" s="133" t="s">
        <v>26</v>
      </c>
      <c r="E966" s="133" t="s">
        <v>33</v>
      </c>
      <c r="F966" s="133" t="s">
        <v>302</v>
      </c>
      <c r="G966" s="176" t="s">
        <v>2016</v>
      </c>
      <c r="H966" s="30">
        <v>100</v>
      </c>
      <c r="I966" s="176">
        <v>128</v>
      </c>
      <c r="J966" s="224">
        <v>12</v>
      </c>
      <c r="K966" s="139">
        <v>100</v>
      </c>
      <c r="L966" s="139"/>
    </row>
    <row r="967" spans="1:12" hidden="1" x14ac:dyDescent="0.25">
      <c r="A967" s="158">
        <v>45226</v>
      </c>
      <c r="B967" s="175" t="s">
        <v>26</v>
      </c>
      <c r="C967" s="132" t="s">
        <v>813</v>
      </c>
      <c r="D967" s="171" t="s">
        <v>26</v>
      </c>
      <c r="E967" s="133" t="s">
        <v>33</v>
      </c>
      <c r="F967" s="133" t="s">
        <v>703</v>
      </c>
      <c r="G967" s="176" t="s">
        <v>2017</v>
      </c>
      <c r="H967" s="30">
        <v>70</v>
      </c>
      <c r="I967" s="176">
        <v>58</v>
      </c>
      <c r="J967" s="189">
        <v>12</v>
      </c>
      <c r="K967" s="139" t="s">
        <v>26</v>
      </c>
      <c r="L967" s="139"/>
    </row>
    <row r="968" spans="1:12" hidden="1" x14ac:dyDescent="0.25">
      <c r="A968" s="158">
        <v>45226</v>
      </c>
      <c r="B968" s="175" t="s">
        <v>26</v>
      </c>
      <c r="C968" s="133" t="s">
        <v>1969</v>
      </c>
      <c r="D968" s="133" t="s">
        <v>26</v>
      </c>
      <c r="E968" s="171" t="s">
        <v>333</v>
      </c>
      <c r="F968" s="133" t="s">
        <v>2018</v>
      </c>
      <c r="G968" s="176" t="s">
        <v>2019</v>
      </c>
      <c r="H968" s="176">
        <v>50</v>
      </c>
      <c r="I968" s="176">
        <v>37</v>
      </c>
      <c r="J968" s="189">
        <v>10</v>
      </c>
      <c r="K968" s="202" t="s">
        <v>26</v>
      </c>
      <c r="L968" s="169"/>
    </row>
    <row r="969" spans="1:12" hidden="1" x14ac:dyDescent="0.25">
      <c r="A969" s="158">
        <v>45226</v>
      </c>
      <c r="B969" s="175" t="s">
        <v>26</v>
      </c>
      <c r="C969" s="132" t="s">
        <v>1934</v>
      </c>
      <c r="D969" s="133" t="s">
        <v>26</v>
      </c>
      <c r="E969" s="133" t="s">
        <v>33</v>
      </c>
      <c r="F969" s="133" t="s">
        <v>2020</v>
      </c>
      <c r="G969" s="176" t="s">
        <v>26</v>
      </c>
      <c r="H969" s="176">
        <v>200</v>
      </c>
      <c r="I969" s="176" t="s">
        <v>26</v>
      </c>
      <c r="J969" s="213">
        <v>10</v>
      </c>
      <c r="K969" s="177" t="s">
        <v>26</v>
      </c>
      <c r="L969" s="133"/>
    </row>
    <row r="970" spans="1:12" hidden="1" x14ac:dyDescent="0.25">
      <c r="A970" s="158">
        <v>45226</v>
      </c>
      <c r="B970" s="175" t="s">
        <v>26</v>
      </c>
      <c r="C970" s="132" t="s">
        <v>2021</v>
      </c>
      <c r="D970" s="133" t="s">
        <v>26</v>
      </c>
      <c r="E970" s="133" t="s">
        <v>33</v>
      </c>
      <c r="F970" s="136" t="s">
        <v>4120</v>
      </c>
      <c r="G970" s="176" t="s">
        <v>2022</v>
      </c>
      <c r="H970" s="176" t="s">
        <v>26</v>
      </c>
      <c r="I970" s="176" t="s">
        <v>26</v>
      </c>
      <c r="J970" s="213">
        <v>10</v>
      </c>
      <c r="K970" s="177" t="s">
        <v>26</v>
      </c>
      <c r="L970" s="177"/>
    </row>
    <row r="971" spans="1:12" hidden="1" x14ac:dyDescent="0.25">
      <c r="A971" s="158">
        <v>45227</v>
      </c>
      <c r="B971" s="175" t="s">
        <v>26</v>
      </c>
      <c r="C971" s="132" t="s">
        <v>1380</v>
      </c>
      <c r="D971" s="133" t="s">
        <v>26</v>
      </c>
      <c r="E971" s="133" t="s">
        <v>1906</v>
      </c>
      <c r="F971" s="176" t="s">
        <v>1380</v>
      </c>
      <c r="G971" s="176" t="s">
        <v>2023</v>
      </c>
      <c r="H971" s="30">
        <v>400</v>
      </c>
      <c r="I971" s="133">
        <v>250</v>
      </c>
      <c r="J971" s="189">
        <v>40</v>
      </c>
      <c r="K971" s="186">
        <v>350</v>
      </c>
      <c r="L971" s="139"/>
    </row>
    <row r="972" spans="1:12" hidden="1" x14ac:dyDescent="0.25">
      <c r="A972" s="158">
        <v>45227</v>
      </c>
      <c r="B972" s="175" t="s">
        <v>26</v>
      </c>
      <c r="C972" s="132" t="s">
        <v>2024</v>
      </c>
      <c r="D972" s="272">
        <v>5612050452</v>
      </c>
      <c r="E972" s="133" t="s">
        <v>2025</v>
      </c>
      <c r="F972" s="133" t="s">
        <v>4123</v>
      </c>
      <c r="G972" s="176" t="s">
        <v>2026</v>
      </c>
      <c r="H972" s="30" t="s">
        <v>26</v>
      </c>
      <c r="I972" s="133">
        <v>324</v>
      </c>
      <c r="J972" s="189">
        <v>30</v>
      </c>
      <c r="K972" s="186">
        <v>400</v>
      </c>
      <c r="L972" s="139"/>
    </row>
    <row r="973" spans="1:12" hidden="1" x14ac:dyDescent="0.25">
      <c r="A973" s="158">
        <v>45227</v>
      </c>
      <c r="B973" s="175" t="s">
        <v>26</v>
      </c>
      <c r="C973" s="132" t="s">
        <v>1799</v>
      </c>
      <c r="D973" s="133" t="s">
        <v>26</v>
      </c>
      <c r="E973" s="133" t="s">
        <v>26</v>
      </c>
      <c r="F973" s="133" t="s">
        <v>26</v>
      </c>
      <c r="G973" s="176" t="s">
        <v>26</v>
      </c>
      <c r="H973" s="30" t="s">
        <v>26</v>
      </c>
      <c r="I973" s="133" t="s">
        <v>26</v>
      </c>
      <c r="J973" s="189">
        <v>20</v>
      </c>
      <c r="K973" s="186" t="s">
        <v>26</v>
      </c>
      <c r="L973" s="139"/>
    </row>
    <row r="974" spans="1:12" hidden="1" x14ac:dyDescent="0.25">
      <c r="A974" s="158">
        <v>45227</v>
      </c>
      <c r="B974" s="175" t="s">
        <v>26</v>
      </c>
      <c r="C974" s="132" t="s">
        <v>760</v>
      </c>
      <c r="D974" t="s">
        <v>26</v>
      </c>
      <c r="E974" s="133" t="s">
        <v>821</v>
      </c>
      <c r="F974" s="133" t="s">
        <v>449</v>
      </c>
      <c r="G974" s="176" t="s">
        <v>826</v>
      </c>
      <c r="H974" s="30">
        <v>86</v>
      </c>
      <c r="I974" s="133">
        <v>66</v>
      </c>
      <c r="J974" s="189">
        <v>10</v>
      </c>
      <c r="K974" s="186" t="s">
        <v>26</v>
      </c>
      <c r="L974" s="139"/>
    </row>
    <row r="975" spans="1:12" hidden="1" x14ac:dyDescent="0.25">
      <c r="A975" s="158">
        <v>45227</v>
      </c>
      <c r="B975" s="175" t="s">
        <v>26</v>
      </c>
      <c r="C975" s="138" t="s">
        <v>270</v>
      </c>
      <c r="D975" s="133" t="s">
        <v>26</v>
      </c>
      <c r="E975" s="133" t="s">
        <v>17</v>
      </c>
      <c r="F975" s="139" t="s">
        <v>4124</v>
      </c>
      <c r="G975" s="133" t="s">
        <v>2027</v>
      </c>
      <c r="H975" s="30">
        <v>150</v>
      </c>
      <c r="I975" s="133">
        <v>90</v>
      </c>
      <c r="J975" s="189">
        <v>12</v>
      </c>
      <c r="K975" s="139">
        <v>150</v>
      </c>
      <c r="L975" s="139"/>
    </row>
    <row r="976" spans="1:12" hidden="1" x14ac:dyDescent="0.25">
      <c r="A976" s="158">
        <v>45227</v>
      </c>
      <c r="B976" s="175" t="s">
        <v>26</v>
      </c>
      <c r="C976" s="134" t="s">
        <v>4113</v>
      </c>
      <c r="D976" s="133" t="s">
        <v>26</v>
      </c>
      <c r="E976" s="133" t="s">
        <v>17</v>
      </c>
      <c r="F976" s="133" t="s">
        <v>4114</v>
      </c>
      <c r="G976" s="176" t="s">
        <v>2028</v>
      </c>
      <c r="H976" s="176">
        <v>170</v>
      </c>
      <c r="I976" s="176">
        <v>140</v>
      </c>
      <c r="J976" s="189">
        <v>15</v>
      </c>
      <c r="K976" s="139" t="s">
        <v>26</v>
      </c>
      <c r="L976" s="139"/>
    </row>
    <row r="977" spans="1:12" ht="45" hidden="1" customHeight="1" x14ac:dyDescent="0.25">
      <c r="A977" s="158">
        <v>45227</v>
      </c>
      <c r="B977" s="175" t="s">
        <v>26</v>
      </c>
      <c r="C977" s="132" t="s">
        <v>1618</v>
      </c>
      <c r="D977" s="133" t="s">
        <v>26</v>
      </c>
      <c r="E977" s="133" t="s">
        <v>17</v>
      </c>
      <c r="F977" s="133" t="s">
        <v>2029</v>
      </c>
      <c r="G977" s="176" t="s">
        <v>2030</v>
      </c>
      <c r="H977" s="30">
        <v>170</v>
      </c>
      <c r="I977" s="176">
        <v>159</v>
      </c>
      <c r="J977" s="189">
        <v>15</v>
      </c>
      <c r="K977" s="139" t="s">
        <v>26</v>
      </c>
      <c r="L977" s="139"/>
    </row>
    <row r="978" spans="1:12" ht="45" hidden="1" customHeight="1" x14ac:dyDescent="0.25">
      <c r="A978" s="158">
        <v>45227</v>
      </c>
      <c r="B978" s="175" t="s">
        <v>26</v>
      </c>
      <c r="C978" s="132" t="s">
        <v>2031</v>
      </c>
      <c r="D978" s="133" t="s">
        <v>26</v>
      </c>
      <c r="E978" s="133" t="s">
        <v>2032</v>
      </c>
      <c r="F978" s="133" t="s">
        <v>1638</v>
      </c>
      <c r="G978" s="176" t="s">
        <v>2033</v>
      </c>
      <c r="H978" s="30">
        <v>310</v>
      </c>
      <c r="I978" s="133">
        <v>301</v>
      </c>
      <c r="J978" s="189">
        <v>14</v>
      </c>
      <c r="K978" s="139" t="s">
        <v>26</v>
      </c>
      <c r="L978" s="139"/>
    </row>
    <row r="979" spans="1:12" ht="45" hidden="1" x14ac:dyDescent="0.25">
      <c r="A979" s="158">
        <v>45227</v>
      </c>
      <c r="B979" s="175" t="s">
        <v>26</v>
      </c>
      <c r="C979" s="132" t="s">
        <v>556</v>
      </c>
      <c r="D979" s="133" t="s">
        <v>26</v>
      </c>
      <c r="E979" s="133" t="s">
        <v>33</v>
      </c>
      <c r="F979" s="133" t="s">
        <v>556</v>
      </c>
      <c r="G979" s="176" t="s">
        <v>2034</v>
      </c>
      <c r="H979" s="176" t="s">
        <v>26</v>
      </c>
      <c r="I979" s="192" t="s">
        <v>26</v>
      </c>
      <c r="J979" s="189">
        <v>14</v>
      </c>
      <c r="K979" s="139" t="s">
        <v>26</v>
      </c>
      <c r="L979" s="139"/>
    </row>
    <row r="980" spans="1:12" ht="45" hidden="1" customHeight="1" x14ac:dyDescent="0.25">
      <c r="A980" s="158">
        <v>45227</v>
      </c>
      <c r="B980" s="175" t="s">
        <v>26</v>
      </c>
      <c r="C980" s="134" t="s">
        <v>4113</v>
      </c>
      <c r="D980" s="133" t="s">
        <v>26</v>
      </c>
      <c r="E980" s="133" t="s">
        <v>2032</v>
      </c>
      <c r="F980" s="136" t="s">
        <v>4120</v>
      </c>
      <c r="G980" s="176" t="s">
        <v>2035</v>
      </c>
      <c r="H980" s="30" t="s">
        <v>26</v>
      </c>
      <c r="I980" s="176" t="s">
        <v>26</v>
      </c>
      <c r="J980" s="189">
        <v>14</v>
      </c>
      <c r="K980" s="139" t="s">
        <v>26</v>
      </c>
      <c r="L980" s="139"/>
    </row>
    <row r="981" spans="1:12" hidden="1" x14ac:dyDescent="0.25">
      <c r="A981" s="158">
        <v>45227</v>
      </c>
      <c r="B981" s="175" t="s">
        <v>26</v>
      </c>
      <c r="C981" s="132" t="s">
        <v>813</v>
      </c>
      <c r="D981" s="171" t="s">
        <v>26</v>
      </c>
      <c r="E981" s="133" t="s">
        <v>2036</v>
      </c>
      <c r="F981" s="133" t="s">
        <v>26</v>
      </c>
      <c r="G981" s="133" t="s">
        <v>2037</v>
      </c>
      <c r="H981" s="30" t="s">
        <v>26</v>
      </c>
      <c r="I981" s="176">
        <v>316</v>
      </c>
      <c r="J981" s="189">
        <v>14</v>
      </c>
      <c r="K981" s="139" t="s">
        <v>26</v>
      </c>
      <c r="L981" s="139"/>
    </row>
    <row r="982" spans="1:12" hidden="1" x14ac:dyDescent="0.25">
      <c r="A982" s="158">
        <v>45227</v>
      </c>
      <c r="B982" s="175" t="s">
        <v>26</v>
      </c>
      <c r="C982" s="133" t="s">
        <v>556</v>
      </c>
      <c r="D982" s="133" t="s">
        <v>26</v>
      </c>
      <c r="E982" s="171" t="s">
        <v>33</v>
      </c>
      <c r="F982" s="133" t="s">
        <v>556</v>
      </c>
      <c r="G982" s="176" t="s">
        <v>2038</v>
      </c>
      <c r="H982" s="176" t="s">
        <v>26</v>
      </c>
      <c r="I982" s="176" t="s">
        <v>26</v>
      </c>
      <c r="J982" s="189">
        <v>14</v>
      </c>
      <c r="K982" s="202" t="s">
        <v>26</v>
      </c>
      <c r="L982" s="169"/>
    </row>
    <row r="983" spans="1:12" ht="45" hidden="1" customHeight="1" x14ac:dyDescent="0.25">
      <c r="A983" s="158">
        <v>45227</v>
      </c>
      <c r="B983" s="175" t="s">
        <v>26</v>
      </c>
      <c r="C983" s="132" t="s">
        <v>2039</v>
      </c>
      <c r="D983" s="133" t="s">
        <v>26</v>
      </c>
      <c r="E983" s="133" t="s">
        <v>26</v>
      </c>
      <c r="F983" s="133" t="s">
        <v>26</v>
      </c>
      <c r="G983" s="176" t="s">
        <v>26</v>
      </c>
      <c r="H983" s="176" t="s">
        <v>26</v>
      </c>
      <c r="I983" s="176" t="s">
        <v>26</v>
      </c>
      <c r="J983" s="213">
        <v>14</v>
      </c>
      <c r="K983" s="177" t="s">
        <v>26</v>
      </c>
      <c r="L983" s="133"/>
    </row>
    <row r="984" spans="1:12" hidden="1" x14ac:dyDescent="0.25">
      <c r="A984" s="158">
        <v>45227</v>
      </c>
      <c r="B984" s="175" t="s">
        <v>26</v>
      </c>
      <c r="C984" s="132" t="s">
        <v>1917</v>
      </c>
      <c r="D984" s="133" t="s">
        <v>26</v>
      </c>
      <c r="E984" s="133" t="s">
        <v>17</v>
      </c>
      <c r="F984" s="133" t="s">
        <v>1981</v>
      </c>
      <c r="G984" s="176" t="s">
        <v>2040</v>
      </c>
      <c r="H984" s="176">
        <v>117</v>
      </c>
      <c r="I984" s="176">
        <v>97</v>
      </c>
      <c r="J984" s="213">
        <v>14</v>
      </c>
      <c r="K984" s="177" t="s">
        <v>26</v>
      </c>
      <c r="L984" s="177"/>
    </row>
    <row r="985" spans="1:12" hidden="1" x14ac:dyDescent="0.25">
      <c r="A985" s="158">
        <v>45227</v>
      </c>
      <c r="B985" s="175" t="s">
        <v>26</v>
      </c>
      <c r="C985" s="31" t="s">
        <v>2041</v>
      </c>
      <c r="D985" s="133" t="s">
        <v>26</v>
      </c>
      <c r="E985" s="133" t="s">
        <v>333</v>
      </c>
      <c r="F985" s="51" t="s">
        <v>2042</v>
      </c>
      <c r="G985" s="214" t="s">
        <v>2043</v>
      </c>
      <c r="H985" s="176">
        <v>200</v>
      </c>
      <c r="I985" s="176">
        <v>89</v>
      </c>
      <c r="J985" s="213">
        <v>14</v>
      </c>
      <c r="K985" s="177" t="s">
        <v>26</v>
      </c>
      <c r="L985" s="177"/>
    </row>
    <row r="986" spans="1:12" hidden="1" x14ac:dyDescent="0.25">
      <c r="A986" s="158">
        <v>45227</v>
      </c>
      <c r="B986" s="175" t="s">
        <v>26</v>
      </c>
      <c r="C986" s="132" t="s">
        <v>1256</v>
      </c>
      <c r="D986" s="133" t="s">
        <v>26</v>
      </c>
      <c r="E986" s="133" t="s">
        <v>923</v>
      </c>
      <c r="F986" s="170" t="s">
        <v>753</v>
      </c>
      <c r="G986" s="133" t="s">
        <v>2044</v>
      </c>
      <c r="H986" s="176">
        <v>202</v>
      </c>
      <c r="I986" s="176">
        <v>174</v>
      </c>
      <c r="J986" s="177">
        <v>28</v>
      </c>
      <c r="K986" s="177" t="s">
        <v>26</v>
      </c>
      <c r="L986" s="133"/>
    </row>
    <row r="987" spans="1:12" hidden="1" x14ac:dyDescent="0.25">
      <c r="A987" s="158">
        <v>45227</v>
      </c>
      <c r="B987" s="175" t="s">
        <v>26</v>
      </c>
      <c r="C987" s="132" t="s">
        <v>1545</v>
      </c>
      <c r="D987" s="133" t="s">
        <v>26</v>
      </c>
      <c r="E987" s="133" t="s">
        <v>26</v>
      </c>
      <c r="F987" s="133" t="s">
        <v>703</v>
      </c>
      <c r="G987" s="176" t="s">
        <v>2045</v>
      </c>
      <c r="H987" s="176" t="s">
        <v>26</v>
      </c>
      <c r="I987" s="176" t="s">
        <v>26</v>
      </c>
      <c r="J987" s="177">
        <v>14</v>
      </c>
      <c r="K987" s="177" t="s">
        <v>26</v>
      </c>
      <c r="L987" s="133"/>
    </row>
    <row r="988" spans="1:12" hidden="1" x14ac:dyDescent="0.25">
      <c r="A988" s="158">
        <v>45227</v>
      </c>
      <c r="B988" s="175" t="s">
        <v>26</v>
      </c>
      <c r="C988" s="134" t="s">
        <v>4113</v>
      </c>
      <c r="D988" s="133" t="s">
        <v>26</v>
      </c>
      <c r="E988" s="133" t="s">
        <v>333</v>
      </c>
      <c r="F988" s="133" t="s">
        <v>1754</v>
      </c>
      <c r="G988" s="176" t="s">
        <v>2046</v>
      </c>
      <c r="H988" s="176">
        <v>500</v>
      </c>
      <c r="I988" s="176">
        <v>85</v>
      </c>
      <c r="J988" s="177">
        <v>14</v>
      </c>
      <c r="K988" s="177" t="s">
        <v>26</v>
      </c>
      <c r="L988" s="133"/>
    </row>
    <row r="989" spans="1:12" hidden="1" x14ac:dyDescent="0.25">
      <c r="A989" s="158">
        <v>45227</v>
      </c>
      <c r="B989" s="175" t="s">
        <v>26</v>
      </c>
      <c r="C989" s="132" t="s">
        <v>2047</v>
      </c>
      <c r="D989" s="133" t="s">
        <v>26</v>
      </c>
      <c r="E989" s="133" t="s">
        <v>333</v>
      </c>
      <c r="F989" s="170" t="s">
        <v>2048</v>
      </c>
      <c r="G989" s="133" t="s">
        <v>2049</v>
      </c>
      <c r="H989" s="176">
        <v>500</v>
      </c>
      <c r="I989" s="176">
        <v>37</v>
      </c>
      <c r="J989" s="177">
        <v>14</v>
      </c>
      <c r="K989" s="177" t="s">
        <v>26</v>
      </c>
      <c r="L989" s="133"/>
    </row>
    <row r="990" spans="1:12" hidden="1" x14ac:dyDescent="0.25">
      <c r="A990" s="158">
        <v>45227</v>
      </c>
      <c r="B990" s="175" t="s">
        <v>26</v>
      </c>
      <c r="C990" s="132" t="s">
        <v>1407</v>
      </c>
      <c r="D990" s="133" t="s">
        <v>26</v>
      </c>
      <c r="E990" s="133" t="s">
        <v>2050</v>
      </c>
      <c r="F990" s="133" t="s">
        <v>302</v>
      </c>
      <c r="G990" s="176" t="s">
        <v>2051</v>
      </c>
      <c r="H990" s="176">
        <v>200</v>
      </c>
      <c r="I990" s="176">
        <v>112</v>
      </c>
      <c r="J990" s="177">
        <v>13</v>
      </c>
      <c r="K990" s="177" t="s">
        <v>26</v>
      </c>
      <c r="L990" s="133"/>
    </row>
    <row r="991" spans="1:12" hidden="1" x14ac:dyDescent="0.25">
      <c r="A991" s="158">
        <v>45227</v>
      </c>
      <c r="B991" s="175" t="s">
        <v>26</v>
      </c>
      <c r="C991" s="132" t="s">
        <v>2052</v>
      </c>
      <c r="D991" s="133" t="s">
        <v>26</v>
      </c>
      <c r="E991" s="133" t="s">
        <v>17</v>
      </c>
      <c r="F991" s="133" t="s">
        <v>1215</v>
      </c>
      <c r="G991" s="176" t="s">
        <v>2053</v>
      </c>
      <c r="H991" s="176">
        <v>100</v>
      </c>
      <c r="I991" s="176" t="s">
        <v>26</v>
      </c>
      <c r="J991" s="177">
        <v>10</v>
      </c>
      <c r="K991" s="177" t="s">
        <v>26</v>
      </c>
      <c r="L991" s="133"/>
    </row>
    <row r="992" spans="1:12" hidden="1" x14ac:dyDescent="0.25">
      <c r="A992" s="158">
        <v>45182</v>
      </c>
      <c r="B992" s="175" t="s">
        <v>26</v>
      </c>
      <c r="C992" s="132" t="s">
        <v>1934</v>
      </c>
      <c r="D992" s="133">
        <v>5630381453</v>
      </c>
      <c r="E992" s="133" t="s">
        <v>2054</v>
      </c>
      <c r="F992" s="176" t="s">
        <v>2055</v>
      </c>
      <c r="G992" s="176" t="s">
        <v>2056</v>
      </c>
      <c r="H992" s="30">
        <v>129</v>
      </c>
      <c r="I992" s="133">
        <v>104</v>
      </c>
      <c r="J992" s="189">
        <v>12</v>
      </c>
      <c r="K992" s="186" t="s">
        <v>26</v>
      </c>
      <c r="L992" s="139"/>
    </row>
    <row r="993" spans="1:12" hidden="1" x14ac:dyDescent="0.25">
      <c r="A993" s="158">
        <v>45182</v>
      </c>
      <c r="B993" s="175" t="s">
        <v>26</v>
      </c>
      <c r="C993" s="132" t="s">
        <v>1842</v>
      </c>
      <c r="D993" s="133">
        <v>5615394688</v>
      </c>
      <c r="E993" t="s">
        <v>2057</v>
      </c>
      <c r="F993" t="s">
        <v>1215</v>
      </c>
      <c r="G993" s="133" t="s">
        <v>2058</v>
      </c>
      <c r="H993" s="30">
        <v>130</v>
      </c>
      <c r="I993" s="133">
        <v>105</v>
      </c>
      <c r="J993" s="189">
        <v>20</v>
      </c>
      <c r="K993" s="186" t="s">
        <v>26</v>
      </c>
      <c r="L993" s="139"/>
    </row>
    <row r="994" spans="1:12" hidden="1" x14ac:dyDescent="0.25">
      <c r="A994" s="159">
        <v>45182</v>
      </c>
      <c r="B994" s="175" t="s">
        <v>26</v>
      </c>
      <c r="C994" s="132" t="s">
        <v>1308</v>
      </c>
      <c r="D994" s="133">
        <v>5560863021</v>
      </c>
      <c r="E994" s="133" t="s">
        <v>33</v>
      </c>
      <c r="F994" s="133" t="s">
        <v>753</v>
      </c>
      <c r="G994" s="176" t="s">
        <v>2059</v>
      </c>
      <c r="H994" s="30">
        <v>300</v>
      </c>
      <c r="I994" s="133">
        <v>280</v>
      </c>
      <c r="J994" s="189">
        <v>20</v>
      </c>
      <c r="K994" s="186" t="s">
        <v>26</v>
      </c>
      <c r="L994" s="139"/>
    </row>
    <row r="995" spans="1:12" hidden="1" x14ac:dyDescent="0.25">
      <c r="A995" s="159">
        <v>45182</v>
      </c>
      <c r="B995" s="175" t="s">
        <v>26</v>
      </c>
      <c r="C995" s="134" t="s">
        <v>4113</v>
      </c>
      <c r="D995" s="133">
        <v>5555555555</v>
      </c>
      <c r="E995" s="133" t="s">
        <v>2060</v>
      </c>
      <c r="F995" s="133" t="s">
        <v>1405</v>
      </c>
      <c r="G995" s="176" t="s">
        <v>26</v>
      </c>
      <c r="H995" s="30">
        <v>200</v>
      </c>
      <c r="I995" s="133">
        <v>230</v>
      </c>
      <c r="J995" s="189">
        <v>10</v>
      </c>
      <c r="K995" s="186" t="s">
        <v>26</v>
      </c>
      <c r="L995" s="139"/>
    </row>
    <row r="996" spans="1:12" hidden="1" x14ac:dyDescent="0.25">
      <c r="A996" s="159">
        <v>45182</v>
      </c>
      <c r="B996" s="175" t="s">
        <v>26</v>
      </c>
      <c r="C996" s="132" t="s">
        <v>1652</v>
      </c>
      <c r="D996" s="133">
        <v>5612853273</v>
      </c>
      <c r="E996" s="170" t="s">
        <v>333</v>
      </c>
      <c r="F996" s="133" t="s">
        <v>1427</v>
      </c>
      <c r="G996" s="133" t="s">
        <v>2061</v>
      </c>
      <c r="H996" s="30">
        <v>200</v>
      </c>
      <c r="I996" s="133">
        <v>156</v>
      </c>
      <c r="J996" s="189">
        <v>14</v>
      </c>
      <c r="K996" s="139" t="s">
        <v>26</v>
      </c>
      <c r="L996" s="139"/>
    </row>
    <row r="997" spans="1:12" hidden="1" x14ac:dyDescent="0.25">
      <c r="A997" s="159">
        <v>45182</v>
      </c>
      <c r="B997" s="175" t="s">
        <v>26</v>
      </c>
      <c r="C997" s="132" t="s">
        <v>2062</v>
      </c>
      <c r="D997" s="133">
        <v>5529709944</v>
      </c>
      <c r="E997" s="133" t="s">
        <v>834</v>
      </c>
      <c r="F997" s="133" t="s">
        <v>2063</v>
      </c>
      <c r="G997" s="176" t="s">
        <v>2064</v>
      </c>
      <c r="H997" s="176">
        <v>52</v>
      </c>
      <c r="I997" s="176">
        <v>42</v>
      </c>
      <c r="J997" s="189">
        <v>10</v>
      </c>
      <c r="K997" s="139" t="s">
        <v>26</v>
      </c>
      <c r="L997" s="139"/>
    </row>
    <row r="998" spans="1:12" hidden="1" x14ac:dyDescent="0.25">
      <c r="A998" s="159">
        <v>45182</v>
      </c>
      <c r="B998" s="175" t="s">
        <v>26</v>
      </c>
      <c r="C998" s="132" t="s">
        <v>2065</v>
      </c>
      <c r="D998" s="133" t="s">
        <v>26</v>
      </c>
      <c r="E998" s="133" t="s">
        <v>1457</v>
      </c>
      <c r="F998" s="133" t="s">
        <v>2066</v>
      </c>
      <c r="G998" s="176" t="s">
        <v>2067</v>
      </c>
      <c r="H998" s="30">
        <v>220</v>
      </c>
      <c r="I998" s="176">
        <v>158</v>
      </c>
      <c r="J998" s="189">
        <v>10</v>
      </c>
      <c r="K998" s="139">
        <v>200</v>
      </c>
      <c r="L998" s="139"/>
    </row>
    <row r="999" spans="1:12" hidden="1" x14ac:dyDescent="0.25">
      <c r="A999" s="159">
        <v>45182</v>
      </c>
      <c r="B999" s="175" t="s">
        <v>26</v>
      </c>
      <c r="C999" s="132" t="s">
        <v>857</v>
      </c>
      <c r="D999" s="133" t="s">
        <v>26</v>
      </c>
      <c r="E999" s="133" t="s">
        <v>26</v>
      </c>
      <c r="F999" s="133" t="s">
        <v>26</v>
      </c>
      <c r="G999" s="176" t="s">
        <v>2068</v>
      </c>
      <c r="H999" s="30" t="s">
        <v>26</v>
      </c>
      <c r="I999" s="133" t="s">
        <v>26</v>
      </c>
      <c r="J999" s="189">
        <v>10</v>
      </c>
      <c r="K999" s="139" t="s">
        <v>26</v>
      </c>
      <c r="L999" s="139"/>
    </row>
    <row r="1000" spans="1:12" hidden="1" x14ac:dyDescent="0.25">
      <c r="A1000" s="159">
        <v>45182</v>
      </c>
      <c r="B1000" s="175" t="s">
        <v>26</v>
      </c>
      <c r="C1000" s="132" t="s">
        <v>955</v>
      </c>
      <c r="D1000" s="133" t="s">
        <v>26</v>
      </c>
      <c r="E1000" s="133" t="s">
        <v>1457</v>
      </c>
      <c r="F1000" s="139" t="s">
        <v>354</v>
      </c>
      <c r="G1000" s="176" t="s">
        <v>2069</v>
      </c>
      <c r="H1000" s="176">
        <v>500</v>
      </c>
      <c r="I1000" s="192">
        <v>248</v>
      </c>
      <c r="J1000" s="189">
        <v>10</v>
      </c>
      <c r="K1000" s="139" t="s">
        <v>26</v>
      </c>
      <c r="L1000" s="139"/>
    </row>
    <row r="1001" spans="1:12" hidden="1" x14ac:dyDescent="0.25">
      <c r="A1001" s="159">
        <v>45182</v>
      </c>
      <c r="B1001" s="175" t="s">
        <v>26</v>
      </c>
      <c r="C1001" s="132" t="s">
        <v>2039</v>
      </c>
      <c r="D1001" s="133" t="s">
        <v>26</v>
      </c>
      <c r="E1001" s="133" t="s">
        <v>33</v>
      </c>
      <c r="F1001" s="133" t="s">
        <v>1640</v>
      </c>
      <c r="G1001" s="176" t="s">
        <v>2070</v>
      </c>
      <c r="H1001" s="30" t="s">
        <v>26</v>
      </c>
      <c r="I1001" s="176">
        <v>187</v>
      </c>
      <c r="J1001" s="189">
        <v>10</v>
      </c>
      <c r="K1001" s="139" t="s">
        <v>26</v>
      </c>
      <c r="L1001" s="139"/>
    </row>
    <row r="1002" spans="1:12" hidden="1" x14ac:dyDescent="0.25">
      <c r="A1002" s="159">
        <v>45182</v>
      </c>
      <c r="B1002" s="175" t="s">
        <v>26</v>
      </c>
      <c r="C1002" s="132" t="s">
        <v>2071</v>
      </c>
      <c r="D1002" s="171" t="s">
        <v>26</v>
      </c>
      <c r="E1002" s="133" t="s">
        <v>33</v>
      </c>
      <c r="F1002" s="133" t="s">
        <v>2072</v>
      </c>
      <c r="G1002" s="176" t="s">
        <v>2073</v>
      </c>
      <c r="H1002" s="30" t="s">
        <v>26</v>
      </c>
      <c r="I1002" s="176">
        <v>88</v>
      </c>
      <c r="J1002" s="189">
        <v>10</v>
      </c>
      <c r="K1002" s="139">
        <v>100</v>
      </c>
      <c r="L1002" s="139"/>
    </row>
    <row r="1003" spans="1:12" hidden="1" x14ac:dyDescent="0.25">
      <c r="A1003" s="159">
        <v>45182</v>
      </c>
      <c r="B1003" s="175" t="s">
        <v>26</v>
      </c>
      <c r="C1003" s="133" t="s">
        <v>113</v>
      </c>
      <c r="D1003" s="133" t="s">
        <v>26</v>
      </c>
      <c r="E1003" s="171" t="s">
        <v>33</v>
      </c>
      <c r="F1003" s="133" t="s">
        <v>2074</v>
      </c>
      <c r="G1003" s="176" t="s">
        <v>2075</v>
      </c>
      <c r="H1003" s="176" t="s">
        <v>26</v>
      </c>
      <c r="I1003" s="176">
        <v>202</v>
      </c>
      <c r="J1003" s="189">
        <v>10</v>
      </c>
      <c r="K1003" s="202">
        <v>500</v>
      </c>
      <c r="L1003" s="169"/>
    </row>
    <row r="1004" spans="1:12" hidden="1" x14ac:dyDescent="0.25">
      <c r="A1004" s="159">
        <v>45182</v>
      </c>
      <c r="B1004" s="175" t="s">
        <v>26</v>
      </c>
      <c r="C1004" s="132" t="s">
        <v>2076</v>
      </c>
      <c r="D1004" s="133" t="s">
        <v>26</v>
      </c>
      <c r="E1004" s="133" t="s">
        <v>33</v>
      </c>
      <c r="F1004" s="133" t="s">
        <v>1866</v>
      </c>
      <c r="G1004" s="176" t="s">
        <v>2077</v>
      </c>
      <c r="H1004" s="176" t="s">
        <v>26</v>
      </c>
      <c r="I1004" s="176">
        <v>205</v>
      </c>
      <c r="J1004" s="213">
        <v>10</v>
      </c>
      <c r="K1004" s="177" t="s">
        <v>26</v>
      </c>
      <c r="L1004" s="133"/>
    </row>
    <row r="1005" spans="1:12" hidden="1" x14ac:dyDescent="0.25">
      <c r="A1005" s="159">
        <v>45182</v>
      </c>
      <c r="B1005" s="175" t="s">
        <v>26</v>
      </c>
      <c r="C1005" s="132" t="s">
        <v>2078</v>
      </c>
      <c r="D1005" s="133" t="s">
        <v>26</v>
      </c>
      <c r="E1005" s="133" t="s">
        <v>64</v>
      </c>
      <c r="F1005" s="133" t="s">
        <v>2079</v>
      </c>
      <c r="G1005" s="176" t="s">
        <v>2080</v>
      </c>
      <c r="H1005" s="176">
        <v>500</v>
      </c>
      <c r="I1005" s="176">
        <v>147</v>
      </c>
      <c r="J1005" s="213">
        <v>10</v>
      </c>
      <c r="K1005" s="177" t="s">
        <v>26</v>
      </c>
      <c r="L1005" s="177"/>
    </row>
    <row r="1006" spans="1:12" hidden="1" x14ac:dyDescent="0.25">
      <c r="A1006" s="159">
        <v>45182</v>
      </c>
      <c r="B1006" s="175" t="s">
        <v>26</v>
      </c>
      <c r="C1006" s="31" t="s">
        <v>955</v>
      </c>
      <c r="D1006" s="133" t="s">
        <v>26</v>
      </c>
      <c r="E1006" s="133" t="s">
        <v>26</v>
      </c>
      <c r="F1006" s="51"/>
      <c r="G1006" s="214" t="s">
        <v>2081</v>
      </c>
      <c r="H1006" s="176" t="s">
        <v>26</v>
      </c>
      <c r="I1006" s="176" t="s">
        <v>26</v>
      </c>
      <c r="J1006" s="213">
        <v>10</v>
      </c>
      <c r="K1006" s="177">
        <v>100</v>
      </c>
      <c r="L1006" s="177"/>
    </row>
    <row r="1007" spans="1:12" hidden="1" x14ac:dyDescent="0.25">
      <c r="A1007" s="159">
        <v>45182</v>
      </c>
      <c r="B1007" s="175" t="s">
        <v>26</v>
      </c>
      <c r="C1007" s="132" t="s">
        <v>2021</v>
      </c>
      <c r="D1007" s="133" t="s">
        <v>26</v>
      </c>
      <c r="E1007" s="133" t="s">
        <v>1025</v>
      </c>
      <c r="F1007" s="133" t="s">
        <v>2079</v>
      </c>
      <c r="G1007" s="176" t="s">
        <v>2082</v>
      </c>
      <c r="H1007" s="176" t="s">
        <v>26</v>
      </c>
      <c r="I1007" s="176" t="s">
        <v>26</v>
      </c>
      <c r="J1007" s="177">
        <v>20</v>
      </c>
      <c r="K1007" s="177" t="s">
        <v>26</v>
      </c>
      <c r="L1007" s="133"/>
    </row>
    <row r="1008" spans="1:12" hidden="1" x14ac:dyDescent="0.25">
      <c r="A1008" s="158">
        <v>45229</v>
      </c>
      <c r="B1008" s="175" t="s">
        <v>26</v>
      </c>
      <c r="C1008" s="132" t="s">
        <v>2083</v>
      </c>
      <c r="D1008" s="133">
        <v>5585668921</v>
      </c>
      <c r="E1008" s="133" t="s">
        <v>2084</v>
      </c>
      <c r="F1008" s="133" t="s">
        <v>2085</v>
      </c>
      <c r="G1008" s="176" t="s">
        <v>2086</v>
      </c>
      <c r="H1008" s="30">
        <v>228</v>
      </c>
      <c r="I1008" s="133">
        <v>192</v>
      </c>
      <c r="J1008" s="189">
        <v>36</v>
      </c>
      <c r="K1008" s="186">
        <v>500</v>
      </c>
      <c r="L1008" s="139"/>
    </row>
    <row r="1009" spans="1:12" hidden="1" x14ac:dyDescent="0.25">
      <c r="A1009" s="158">
        <v>45229</v>
      </c>
      <c r="B1009" s="175" t="s">
        <v>26</v>
      </c>
      <c r="C1009" s="132" t="s">
        <v>304</v>
      </c>
      <c r="D1009" s="133">
        <v>5527588597</v>
      </c>
      <c r="E1009" s="133" t="s">
        <v>2087</v>
      </c>
      <c r="F1009" s="133" t="s">
        <v>2088</v>
      </c>
      <c r="G1009" s="176" t="s">
        <v>2089</v>
      </c>
      <c r="H1009" s="30">
        <v>500</v>
      </c>
      <c r="I1009" s="133">
        <v>162</v>
      </c>
      <c r="J1009" s="189">
        <v>14</v>
      </c>
      <c r="K1009" s="186" t="s">
        <v>26</v>
      </c>
      <c r="L1009" s="139"/>
    </row>
    <row r="1010" spans="1:12" hidden="1" x14ac:dyDescent="0.25">
      <c r="A1010" s="158">
        <v>45229</v>
      </c>
      <c r="B1010" s="175" t="s">
        <v>26</v>
      </c>
      <c r="C1010" s="132" t="s">
        <v>2090</v>
      </c>
      <c r="D1010" s="133">
        <v>5546392505</v>
      </c>
      <c r="E1010" s="133" t="s">
        <v>33</v>
      </c>
      <c r="F1010" s="133" t="s">
        <v>2091</v>
      </c>
      <c r="G1010" s="176" t="s">
        <v>2092</v>
      </c>
      <c r="H1010" s="30">
        <v>128</v>
      </c>
      <c r="I1010" s="133">
        <v>114</v>
      </c>
      <c r="J1010" s="189">
        <v>14</v>
      </c>
      <c r="K1010" s="186" t="s">
        <v>26</v>
      </c>
      <c r="L1010" s="139"/>
    </row>
    <row r="1011" spans="1:12" hidden="1" x14ac:dyDescent="0.25">
      <c r="A1011" s="158">
        <v>45229</v>
      </c>
      <c r="B1011" s="175" t="s">
        <v>26</v>
      </c>
      <c r="C1011" s="132" t="s">
        <v>1380</v>
      </c>
      <c r="D1011" s="133" t="s">
        <v>26</v>
      </c>
      <c r="E1011" s="133" t="s">
        <v>1379</v>
      </c>
      <c r="F1011" s="133" t="s">
        <v>1380</v>
      </c>
      <c r="G1011" s="133" t="s">
        <v>2093</v>
      </c>
      <c r="H1011" s="30">
        <v>603</v>
      </c>
      <c r="I1011" s="133">
        <v>563</v>
      </c>
      <c r="J1011" s="189">
        <v>40</v>
      </c>
      <c r="K1011" s="186">
        <v>400</v>
      </c>
      <c r="L1011" s="139"/>
    </row>
    <row r="1012" spans="1:12" hidden="1" x14ac:dyDescent="0.25">
      <c r="A1012" s="158">
        <v>45229</v>
      </c>
      <c r="B1012" s="175" t="s">
        <v>26</v>
      </c>
      <c r="C1012" s="132" t="s">
        <v>1731</v>
      </c>
      <c r="D1012" s="133" t="s">
        <v>26</v>
      </c>
      <c r="E1012" s="133" t="s">
        <v>1491</v>
      </c>
      <c r="F1012" s="133" t="s">
        <v>2094</v>
      </c>
      <c r="G1012" s="133" t="s">
        <v>2095</v>
      </c>
      <c r="H1012" s="30" t="s">
        <v>26</v>
      </c>
      <c r="I1012" s="133">
        <v>93</v>
      </c>
      <c r="J1012" s="189">
        <v>40</v>
      </c>
      <c r="K1012" s="139">
        <v>400</v>
      </c>
      <c r="L1012" s="139"/>
    </row>
    <row r="1013" spans="1:12" hidden="1" x14ac:dyDescent="0.25">
      <c r="A1013" s="158">
        <v>45229</v>
      </c>
      <c r="B1013" s="175" t="s">
        <v>26</v>
      </c>
      <c r="C1013" s="132" t="s">
        <v>1481</v>
      </c>
      <c r="D1013" s="133" t="s">
        <v>26</v>
      </c>
      <c r="E1013" s="133" t="s">
        <v>225</v>
      </c>
      <c r="F1013" s="133" t="s">
        <v>1043</v>
      </c>
      <c r="G1013" s="176" t="s">
        <v>2096</v>
      </c>
      <c r="H1013" s="176" t="s">
        <v>26</v>
      </c>
      <c r="I1013" s="176">
        <v>215</v>
      </c>
      <c r="J1013" s="189">
        <v>14</v>
      </c>
      <c r="K1013" s="139" t="s">
        <v>26</v>
      </c>
      <c r="L1013" s="139"/>
    </row>
    <row r="1014" spans="1:12" hidden="1" x14ac:dyDescent="0.25">
      <c r="A1014" s="158">
        <v>45229</v>
      </c>
      <c r="B1014" s="175" t="s">
        <v>26</v>
      </c>
      <c r="C1014" s="132" t="s">
        <v>1917</v>
      </c>
      <c r="D1014" s="133">
        <v>5535975295</v>
      </c>
      <c r="E1014" s="133" t="s">
        <v>33</v>
      </c>
      <c r="F1014" s="133" t="s">
        <v>1981</v>
      </c>
      <c r="G1014" s="176" t="s">
        <v>2097</v>
      </c>
      <c r="H1014" s="30" t="s">
        <v>26</v>
      </c>
      <c r="I1014" s="176">
        <v>57</v>
      </c>
      <c r="J1014" s="189">
        <v>12</v>
      </c>
      <c r="K1014" s="139">
        <v>200</v>
      </c>
      <c r="L1014" s="139"/>
    </row>
    <row r="1015" spans="1:12" hidden="1" x14ac:dyDescent="0.25">
      <c r="A1015" s="158">
        <v>45229</v>
      </c>
      <c r="B1015" s="175" t="s">
        <v>26</v>
      </c>
      <c r="C1015" s="132" t="s">
        <v>2098</v>
      </c>
      <c r="D1015" s="133">
        <v>5518217031</v>
      </c>
      <c r="E1015" s="133" t="s">
        <v>834</v>
      </c>
      <c r="F1015" s="133" t="s">
        <v>2099</v>
      </c>
      <c r="G1015" s="176" t="s">
        <v>2100</v>
      </c>
      <c r="H1015" s="30">
        <v>32</v>
      </c>
      <c r="I1015" s="133">
        <v>22</v>
      </c>
      <c r="J1015" s="189">
        <v>10</v>
      </c>
      <c r="K1015" s="139" t="s">
        <v>26</v>
      </c>
      <c r="L1015" s="139"/>
    </row>
    <row r="1016" spans="1:12" hidden="1" x14ac:dyDescent="0.25">
      <c r="A1016" s="158">
        <v>45229</v>
      </c>
      <c r="B1016" s="175" t="s">
        <v>26</v>
      </c>
      <c r="C1016" s="132" t="s">
        <v>2101</v>
      </c>
      <c r="D1016" s="133" t="s">
        <v>26</v>
      </c>
      <c r="E1016" s="133" t="s">
        <v>2102</v>
      </c>
      <c r="F1016" s="133" t="s">
        <v>2103</v>
      </c>
      <c r="G1016" s="176" t="s">
        <v>2104</v>
      </c>
      <c r="H1016" s="176">
        <v>174</v>
      </c>
      <c r="I1016" s="192">
        <v>164</v>
      </c>
      <c r="J1016" s="189">
        <v>14</v>
      </c>
      <c r="K1016" s="139" t="s">
        <v>26</v>
      </c>
      <c r="L1016" s="139"/>
    </row>
    <row r="1017" spans="1:12" hidden="1" x14ac:dyDescent="0.25">
      <c r="A1017" s="158">
        <v>45229</v>
      </c>
      <c r="B1017" s="175" t="s">
        <v>26</v>
      </c>
      <c r="C1017" s="132" t="s">
        <v>1799</v>
      </c>
      <c r="D1017" s="133" t="s">
        <v>26</v>
      </c>
      <c r="E1017" s="133" t="s">
        <v>26</v>
      </c>
      <c r="F1017" s="133" t="s">
        <v>1309</v>
      </c>
      <c r="G1017" s="176" t="s">
        <v>2105</v>
      </c>
      <c r="H1017" s="30">
        <v>52</v>
      </c>
      <c r="I1017" s="176">
        <v>40</v>
      </c>
      <c r="J1017" s="189">
        <v>12</v>
      </c>
      <c r="K1017" s="139" t="s">
        <v>26</v>
      </c>
      <c r="L1017" s="139"/>
    </row>
    <row r="1018" spans="1:12" hidden="1" x14ac:dyDescent="0.25">
      <c r="A1018" s="158">
        <v>45229</v>
      </c>
      <c r="B1018" s="175" t="s">
        <v>26</v>
      </c>
      <c r="C1018" s="132" t="s">
        <v>2106</v>
      </c>
      <c r="D1018" s="171" t="s">
        <v>26</v>
      </c>
      <c r="E1018" s="132" t="s">
        <v>2106</v>
      </c>
      <c r="F1018" s="133" t="s">
        <v>2107</v>
      </c>
      <c r="G1018" s="176" t="s">
        <v>2092</v>
      </c>
      <c r="H1018" s="30">
        <v>59</v>
      </c>
      <c r="I1018" s="176">
        <v>44</v>
      </c>
      <c r="J1018" s="189">
        <v>15</v>
      </c>
      <c r="K1018" s="139" t="s">
        <v>26</v>
      </c>
      <c r="L1018" s="139"/>
    </row>
    <row r="1019" spans="1:12" hidden="1" x14ac:dyDescent="0.25">
      <c r="A1019" s="158">
        <v>45229</v>
      </c>
      <c r="B1019" s="175" t="s">
        <v>26</v>
      </c>
      <c r="C1019" s="132" t="s">
        <v>2106</v>
      </c>
      <c r="D1019" s="133" t="s">
        <v>26</v>
      </c>
      <c r="E1019" s="132" t="s">
        <v>2106</v>
      </c>
      <c r="F1019" s="133" t="s">
        <v>2108</v>
      </c>
      <c r="G1019" s="176" t="s">
        <v>2092</v>
      </c>
      <c r="H1019" s="176">
        <v>59</v>
      </c>
      <c r="I1019" s="176">
        <v>44</v>
      </c>
      <c r="J1019" s="189">
        <v>15</v>
      </c>
      <c r="K1019" s="202" t="s">
        <v>26</v>
      </c>
      <c r="L1019" s="169"/>
    </row>
    <row r="1020" spans="1:12" hidden="1" x14ac:dyDescent="0.25">
      <c r="A1020" s="158">
        <v>45229</v>
      </c>
      <c r="B1020" s="175" t="s">
        <v>26</v>
      </c>
      <c r="C1020" s="132" t="s">
        <v>2109</v>
      </c>
      <c r="D1020" s="133" t="s">
        <v>26</v>
      </c>
      <c r="E1020" s="133" t="s">
        <v>509</v>
      </c>
      <c r="F1020" s="133" t="s">
        <v>2110</v>
      </c>
      <c r="G1020" s="176" t="s">
        <v>2111</v>
      </c>
      <c r="H1020" s="176">
        <v>69</v>
      </c>
      <c r="I1020" s="176">
        <v>59</v>
      </c>
      <c r="J1020" s="213">
        <v>14</v>
      </c>
      <c r="K1020" s="177" t="s">
        <v>26</v>
      </c>
      <c r="L1020" s="133"/>
    </row>
    <row r="1021" spans="1:12" hidden="1" x14ac:dyDescent="0.25">
      <c r="A1021" s="158">
        <v>45229</v>
      </c>
      <c r="B1021" s="175" t="s">
        <v>26</v>
      </c>
      <c r="C1021" s="132" t="s">
        <v>1080</v>
      </c>
      <c r="D1021" s="133" t="s">
        <v>26</v>
      </c>
      <c r="E1021" s="133" t="s">
        <v>17</v>
      </c>
      <c r="F1021" s="133" t="s">
        <v>2110</v>
      </c>
      <c r="G1021" s="176" t="s">
        <v>2112</v>
      </c>
      <c r="H1021" s="176">
        <v>200</v>
      </c>
      <c r="I1021" s="176">
        <v>173</v>
      </c>
      <c r="J1021" s="213">
        <v>14</v>
      </c>
      <c r="K1021" s="177">
        <v>200</v>
      </c>
      <c r="L1021" s="177"/>
    </row>
    <row r="1022" spans="1:12" hidden="1" x14ac:dyDescent="0.25">
      <c r="A1022" s="158">
        <v>45229</v>
      </c>
      <c r="B1022" s="175" t="s">
        <v>26</v>
      </c>
      <c r="C1022" s="31" t="s">
        <v>2113</v>
      </c>
      <c r="D1022" s="133" t="s">
        <v>26</v>
      </c>
      <c r="E1022" s="133" t="s">
        <v>509</v>
      </c>
      <c r="F1022" s="51" t="s">
        <v>2114</v>
      </c>
      <c r="G1022" s="214" t="s">
        <v>2115</v>
      </c>
      <c r="H1022" s="176">
        <v>200</v>
      </c>
      <c r="I1022" s="176">
        <v>6</v>
      </c>
      <c r="J1022" s="213">
        <v>20</v>
      </c>
      <c r="K1022" s="177" t="s">
        <v>26</v>
      </c>
      <c r="L1022" s="177"/>
    </row>
    <row r="1023" spans="1:12" hidden="1" x14ac:dyDescent="0.25">
      <c r="A1023" s="158">
        <v>45229</v>
      </c>
      <c r="B1023" s="175" t="s">
        <v>26</v>
      </c>
      <c r="C1023" s="132" t="s">
        <v>1142</v>
      </c>
      <c r="D1023" s="133" t="s">
        <v>26</v>
      </c>
      <c r="E1023" s="133" t="s">
        <v>333</v>
      </c>
      <c r="F1023" s="133" t="s">
        <v>1399</v>
      </c>
      <c r="G1023" s="176" t="s">
        <v>2116</v>
      </c>
      <c r="H1023" s="176">
        <v>147</v>
      </c>
      <c r="I1023" s="176">
        <v>123</v>
      </c>
      <c r="J1023" s="177">
        <v>14</v>
      </c>
      <c r="K1023" s="177">
        <v>200</v>
      </c>
      <c r="L1023" s="133"/>
    </row>
    <row r="1024" spans="1:12" hidden="1" x14ac:dyDescent="0.25">
      <c r="A1024" s="158">
        <v>45230</v>
      </c>
      <c r="B1024" s="175" t="s">
        <v>26</v>
      </c>
      <c r="C1024" s="132" t="s">
        <v>1198</v>
      </c>
      <c r="D1024" s="133" t="s">
        <v>26</v>
      </c>
      <c r="E1024" s="133" t="s">
        <v>2117</v>
      </c>
      <c r="F1024" s="176" t="s">
        <v>2118</v>
      </c>
      <c r="G1024" s="176" t="s">
        <v>1123</v>
      </c>
      <c r="H1024" s="30">
        <v>200</v>
      </c>
      <c r="I1024" s="133">
        <v>200</v>
      </c>
      <c r="J1024" s="189">
        <v>40</v>
      </c>
      <c r="K1024" s="186" t="s">
        <v>2119</v>
      </c>
      <c r="L1024" s="139"/>
    </row>
    <row r="1025" spans="1:12" hidden="1" x14ac:dyDescent="0.25">
      <c r="A1025" s="158">
        <v>45230</v>
      </c>
      <c r="B1025" s="175" t="s">
        <v>26</v>
      </c>
      <c r="C1025" s="132" t="s">
        <v>2120</v>
      </c>
      <c r="D1025" s="133" t="s">
        <v>26</v>
      </c>
      <c r="E1025" s="133" t="s">
        <v>2121</v>
      </c>
      <c r="F1025" s="133" t="s">
        <v>1391</v>
      </c>
      <c r="G1025" s="176" t="s">
        <v>2122</v>
      </c>
      <c r="H1025" s="30">
        <v>130</v>
      </c>
      <c r="I1025" s="133">
        <v>116</v>
      </c>
      <c r="J1025" s="189">
        <v>14</v>
      </c>
      <c r="K1025" s="186" t="s">
        <v>26</v>
      </c>
      <c r="L1025" s="139"/>
    </row>
    <row r="1026" spans="1:12" hidden="1" x14ac:dyDescent="0.25">
      <c r="A1026" s="158">
        <v>45230</v>
      </c>
      <c r="B1026" s="175" t="s">
        <v>26</v>
      </c>
      <c r="C1026" s="132" t="s">
        <v>988</v>
      </c>
      <c r="D1026" s="133" t="s">
        <v>26</v>
      </c>
      <c r="E1026" s="133" t="s">
        <v>2121</v>
      </c>
      <c r="F1026" s="133" t="s">
        <v>2123</v>
      </c>
      <c r="G1026" s="176" t="s">
        <v>2124</v>
      </c>
      <c r="H1026" s="30">
        <v>140</v>
      </c>
      <c r="I1026" s="133">
        <v>110</v>
      </c>
      <c r="J1026" s="189">
        <v>14</v>
      </c>
      <c r="K1026" s="186" t="s">
        <v>26</v>
      </c>
      <c r="L1026" s="139"/>
    </row>
    <row r="1027" spans="1:12" hidden="1" x14ac:dyDescent="0.25">
      <c r="A1027" s="158">
        <v>45230</v>
      </c>
      <c r="B1027" s="175" t="s">
        <v>26</v>
      </c>
      <c r="C1027" s="132" t="s">
        <v>1198</v>
      </c>
      <c r="D1027" s="133" t="s">
        <v>26</v>
      </c>
      <c r="E1027" s="133" t="s">
        <v>2125</v>
      </c>
      <c r="F1027" s="133" t="s">
        <v>2118</v>
      </c>
      <c r="G1027" s="176" t="s">
        <v>2126</v>
      </c>
      <c r="H1027" s="30">
        <v>1390</v>
      </c>
      <c r="I1027" s="133">
        <v>1350</v>
      </c>
      <c r="J1027" s="189">
        <v>40</v>
      </c>
      <c r="K1027" s="186" t="s">
        <v>26</v>
      </c>
      <c r="L1027" s="139"/>
    </row>
    <row r="1028" spans="1:12" hidden="1" x14ac:dyDescent="0.25">
      <c r="A1028" s="158">
        <v>45230</v>
      </c>
      <c r="B1028" s="175" t="s">
        <v>26</v>
      </c>
      <c r="C1028" s="132" t="s">
        <v>2127</v>
      </c>
      <c r="D1028" s="133" t="s">
        <v>26</v>
      </c>
      <c r="E1028" s="133" t="s">
        <v>17</v>
      </c>
      <c r="F1028" s="133" t="s">
        <v>1672</v>
      </c>
      <c r="G1028" s="133" t="s">
        <v>2128</v>
      </c>
      <c r="H1028" s="30">
        <v>190</v>
      </c>
      <c r="I1028" s="133">
        <v>162</v>
      </c>
      <c r="J1028" s="189">
        <v>14</v>
      </c>
      <c r="K1028" s="139" t="s">
        <v>26</v>
      </c>
      <c r="L1028" s="139"/>
    </row>
    <row r="1029" spans="1:12" hidden="1" x14ac:dyDescent="0.25">
      <c r="A1029" s="158">
        <v>45230</v>
      </c>
      <c r="B1029" s="175" t="s">
        <v>26</v>
      </c>
      <c r="C1029" s="132" t="s">
        <v>2129</v>
      </c>
      <c r="D1029" s="133" t="s">
        <v>26</v>
      </c>
      <c r="E1029" s="133" t="s">
        <v>17</v>
      </c>
      <c r="F1029" s="133" t="s">
        <v>1164</v>
      </c>
      <c r="G1029" s="176" t="s">
        <v>2130</v>
      </c>
      <c r="H1029" s="176">
        <v>100</v>
      </c>
      <c r="I1029" s="176">
        <v>88</v>
      </c>
      <c r="J1029" s="189">
        <v>12</v>
      </c>
      <c r="K1029" s="139" t="s">
        <v>26</v>
      </c>
      <c r="L1029" s="139"/>
    </row>
    <row r="1030" spans="1:12" hidden="1" x14ac:dyDescent="0.25">
      <c r="A1030" s="158">
        <v>45230</v>
      </c>
      <c r="B1030" s="175" t="s">
        <v>26</v>
      </c>
      <c r="C1030" s="134" t="s">
        <v>4113</v>
      </c>
      <c r="D1030" s="133" t="s">
        <v>26</v>
      </c>
      <c r="E1030" s="133" t="s">
        <v>17</v>
      </c>
      <c r="F1030" s="133" t="s">
        <v>2131</v>
      </c>
      <c r="G1030" s="176" t="s">
        <v>2132</v>
      </c>
      <c r="H1030" s="30">
        <v>500</v>
      </c>
      <c r="I1030" s="176" t="s">
        <v>26</v>
      </c>
      <c r="J1030" s="189">
        <v>14</v>
      </c>
      <c r="K1030" s="139" t="s">
        <v>26</v>
      </c>
      <c r="L1030" s="139"/>
    </row>
    <row r="1031" spans="1:12" hidden="1" x14ac:dyDescent="0.25">
      <c r="A1031" s="158">
        <v>45230</v>
      </c>
      <c r="B1031" s="175" t="s">
        <v>26</v>
      </c>
      <c r="C1031" s="132" t="s">
        <v>1534</v>
      </c>
      <c r="D1031" s="133" t="s">
        <v>26</v>
      </c>
      <c r="E1031" s="133" t="s">
        <v>17</v>
      </c>
      <c r="F1031" s="133" t="s">
        <v>46</v>
      </c>
      <c r="G1031" s="176" t="s">
        <v>2133</v>
      </c>
      <c r="H1031" s="30">
        <v>200</v>
      </c>
      <c r="I1031" s="133">
        <v>192</v>
      </c>
      <c r="J1031" s="189">
        <v>14</v>
      </c>
      <c r="K1031" s="139" t="s">
        <v>26</v>
      </c>
      <c r="L1031" s="139"/>
    </row>
    <row r="1032" spans="1:12" hidden="1" x14ac:dyDescent="0.25">
      <c r="A1032" s="158">
        <v>45230</v>
      </c>
      <c r="B1032" s="175" t="s">
        <v>26</v>
      </c>
      <c r="C1032" s="132" t="s">
        <v>1595</v>
      </c>
      <c r="D1032" s="133" t="s">
        <v>26</v>
      </c>
      <c r="E1032" s="133" t="s">
        <v>2134</v>
      </c>
      <c r="F1032" s="133" t="s">
        <v>302</v>
      </c>
      <c r="G1032" s="176" t="s">
        <v>2135</v>
      </c>
      <c r="H1032" s="176">
        <v>500</v>
      </c>
      <c r="I1032" s="192">
        <v>470</v>
      </c>
      <c r="J1032" s="189">
        <v>14</v>
      </c>
      <c r="K1032" s="139" t="s">
        <v>26</v>
      </c>
      <c r="L1032" s="139"/>
    </row>
    <row r="1033" spans="1:12" hidden="1" x14ac:dyDescent="0.25">
      <c r="A1033" s="158">
        <v>45230</v>
      </c>
      <c r="B1033" s="175" t="s">
        <v>26</v>
      </c>
      <c r="C1033" s="132" t="s">
        <v>1969</v>
      </c>
      <c r="D1033" s="133" t="s">
        <v>26</v>
      </c>
      <c r="E1033" s="133" t="s">
        <v>17</v>
      </c>
      <c r="F1033" s="133" t="s">
        <v>2136</v>
      </c>
      <c r="G1033" s="176" t="s">
        <v>2137</v>
      </c>
      <c r="H1033" s="30">
        <v>50</v>
      </c>
      <c r="I1033" s="176">
        <v>21</v>
      </c>
      <c r="J1033" s="189">
        <v>13</v>
      </c>
      <c r="K1033" s="139" t="s">
        <v>26</v>
      </c>
      <c r="L1033" s="139"/>
    </row>
    <row r="1034" spans="1:12" hidden="1" x14ac:dyDescent="0.25">
      <c r="A1034" s="158">
        <v>45230</v>
      </c>
      <c r="B1034" s="175" t="s">
        <v>26</v>
      </c>
      <c r="C1034" s="132" t="s">
        <v>2024</v>
      </c>
      <c r="D1034" s="272">
        <v>5612050452</v>
      </c>
      <c r="E1034" s="133" t="s">
        <v>17</v>
      </c>
      <c r="F1034" s="51" t="s">
        <v>354</v>
      </c>
      <c r="G1034" s="176" t="s">
        <v>2139</v>
      </c>
      <c r="H1034" s="30">
        <v>86</v>
      </c>
      <c r="I1034" s="176">
        <v>73</v>
      </c>
      <c r="J1034" s="189">
        <v>14</v>
      </c>
      <c r="K1034" s="139" t="s">
        <v>26</v>
      </c>
      <c r="L1034" s="139"/>
    </row>
    <row r="1035" spans="1:12" hidden="1" x14ac:dyDescent="0.25">
      <c r="A1035" s="158">
        <v>45231</v>
      </c>
      <c r="B1035" s="175" t="s">
        <v>26</v>
      </c>
      <c r="C1035" s="132" t="s">
        <v>2140</v>
      </c>
      <c r="D1035" s="133">
        <v>5568671392</v>
      </c>
      <c r="E1035" s="133" t="s">
        <v>1941</v>
      </c>
      <c r="F1035" s="176" t="s">
        <v>2141</v>
      </c>
      <c r="G1035" s="176" t="s">
        <v>2142</v>
      </c>
      <c r="H1035" s="30" t="s">
        <v>26</v>
      </c>
      <c r="I1035" s="133" t="s">
        <v>26</v>
      </c>
      <c r="J1035" s="189">
        <v>25</v>
      </c>
      <c r="K1035" s="186">
        <v>200</v>
      </c>
      <c r="L1035" s="139"/>
    </row>
    <row r="1036" spans="1:12" hidden="1" x14ac:dyDescent="0.25">
      <c r="A1036" s="158">
        <v>45231</v>
      </c>
      <c r="B1036" s="175" t="s">
        <v>26</v>
      </c>
      <c r="C1036" s="132" t="s">
        <v>1380</v>
      </c>
      <c r="D1036" s="133" t="s">
        <v>26</v>
      </c>
      <c r="E1036" s="133" t="s">
        <v>1379</v>
      </c>
      <c r="F1036" s="133" t="s">
        <v>26</v>
      </c>
      <c r="G1036" s="176" t="s">
        <v>26</v>
      </c>
      <c r="H1036" s="30" t="s">
        <v>26</v>
      </c>
      <c r="I1036" s="133" t="s">
        <v>26</v>
      </c>
      <c r="J1036" s="189">
        <v>10</v>
      </c>
      <c r="K1036" s="186">
        <v>1000</v>
      </c>
      <c r="L1036" s="139"/>
    </row>
    <row r="1037" spans="1:12" hidden="1" x14ac:dyDescent="0.25">
      <c r="A1037" s="158">
        <v>45231</v>
      </c>
      <c r="B1037" s="175" t="s">
        <v>26</v>
      </c>
      <c r="C1037" s="132" t="s">
        <v>207</v>
      </c>
      <c r="D1037" s="133" t="s">
        <v>26</v>
      </c>
      <c r="E1037" s="133" t="s">
        <v>2143</v>
      </c>
      <c r="F1037" s="133" t="s">
        <v>2144</v>
      </c>
      <c r="G1037" s="52" t="s">
        <v>2145</v>
      </c>
      <c r="H1037" s="30">
        <v>252</v>
      </c>
      <c r="I1037" s="133">
        <v>238</v>
      </c>
      <c r="J1037" s="189">
        <v>14</v>
      </c>
      <c r="K1037" s="186" t="s">
        <v>26</v>
      </c>
      <c r="L1037" s="139"/>
    </row>
    <row r="1038" spans="1:12" hidden="1" x14ac:dyDescent="0.25">
      <c r="A1038" s="158">
        <v>45231</v>
      </c>
      <c r="B1038" s="175" t="s">
        <v>26</v>
      </c>
      <c r="C1038" s="70" t="s">
        <v>1844</v>
      </c>
      <c r="D1038" s="133" t="s">
        <v>26</v>
      </c>
      <c r="E1038" s="133" t="s">
        <v>2146</v>
      </c>
      <c r="F1038" s="133" t="s">
        <v>2147</v>
      </c>
      <c r="G1038" s="176" t="s">
        <v>2148</v>
      </c>
      <c r="H1038" s="30">
        <v>181</v>
      </c>
      <c r="I1038" s="133">
        <v>167</v>
      </c>
      <c r="J1038" s="189">
        <v>14</v>
      </c>
      <c r="K1038" s="186" t="s">
        <v>26</v>
      </c>
      <c r="L1038" s="139"/>
    </row>
    <row r="1039" spans="1:12" hidden="1" x14ac:dyDescent="0.25">
      <c r="A1039" s="158">
        <v>45231</v>
      </c>
      <c r="B1039" s="175" t="s">
        <v>26</v>
      </c>
      <c r="C1039" s="138" t="s">
        <v>270</v>
      </c>
      <c r="D1039" s="133" t="s">
        <v>26</v>
      </c>
      <c r="E1039" s="133" t="s">
        <v>26</v>
      </c>
      <c r="F1039" s="139" t="s">
        <v>4124</v>
      </c>
      <c r="G1039" s="133" t="s">
        <v>2150</v>
      </c>
      <c r="H1039" s="30" t="s">
        <v>26</v>
      </c>
      <c r="I1039" s="133" t="s">
        <v>26</v>
      </c>
      <c r="J1039" s="189">
        <v>10</v>
      </c>
      <c r="K1039" s="139" t="s">
        <v>26</v>
      </c>
      <c r="L1039" s="139"/>
    </row>
    <row r="1040" spans="1:12" hidden="1" x14ac:dyDescent="0.25">
      <c r="A1040" s="158">
        <v>45231</v>
      </c>
      <c r="B1040" s="175" t="s">
        <v>26</v>
      </c>
      <c r="C1040" s="132" t="s">
        <v>26</v>
      </c>
      <c r="D1040" s="133" t="s">
        <v>26</v>
      </c>
      <c r="E1040" s="133" t="s">
        <v>26</v>
      </c>
      <c r="F1040" s="133" t="s">
        <v>26</v>
      </c>
      <c r="G1040" s="176" t="s">
        <v>26</v>
      </c>
      <c r="H1040" s="176" t="s">
        <v>26</v>
      </c>
      <c r="I1040" s="176" t="s">
        <v>26</v>
      </c>
      <c r="J1040" s="189">
        <v>12</v>
      </c>
      <c r="K1040" s="139" t="s">
        <v>26</v>
      </c>
      <c r="L1040" s="139"/>
    </row>
    <row r="1041" spans="1:12" ht="45" hidden="1" customHeight="1" x14ac:dyDescent="0.25">
      <c r="A1041" s="158">
        <v>45231</v>
      </c>
      <c r="B1041" s="175" t="s">
        <v>26</v>
      </c>
      <c r="C1041" s="132" t="s">
        <v>26</v>
      </c>
      <c r="D1041" s="133" t="s">
        <v>26</v>
      </c>
      <c r="E1041" s="133" t="s">
        <v>26</v>
      </c>
      <c r="F1041" s="133" t="s">
        <v>26</v>
      </c>
      <c r="G1041" s="176" t="s">
        <v>26</v>
      </c>
      <c r="H1041" s="30" t="s">
        <v>26</v>
      </c>
      <c r="I1041" s="176" t="s">
        <v>26</v>
      </c>
      <c r="J1041" s="189">
        <v>14</v>
      </c>
      <c r="K1041" s="139" t="s">
        <v>26</v>
      </c>
      <c r="L1041" s="139"/>
    </row>
    <row r="1042" spans="1:12" ht="45" hidden="1" customHeight="1" x14ac:dyDescent="0.25">
      <c r="A1042" s="158">
        <v>45231</v>
      </c>
      <c r="B1042" s="175" t="s">
        <v>26</v>
      </c>
      <c r="C1042" s="132" t="s">
        <v>26</v>
      </c>
      <c r="D1042" s="133" t="s">
        <v>26</v>
      </c>
      <c r="E1042" s="133" t="s">
        <v>26</v>
      </c>
      <c r="F1042" s="133" t="s">
        <v>26</v>
      </c>
      <c r="G1042" s="176" t="s">
        <v>26</v>
      </c>
      <c r="H1042" s="30" t="s">
        <v>26</v>
      </c>
      <c r="I1042" s="133" t="s">
        <v>26</v>
      </c>
      <c r="J1042" s="189">
        <v>10</v>
      </c>
      <c r="K1042" s="139" t="s">
        <v>26</v>
      </c>
      <c r="L1042" s="139"/>
    </row>
    <row r="1043" spans="1:12" ht="45" hidden="1" x14ac:dyDescent="0.25">
      <c r="A1043" s="158">
        <v>45231</v>
      </c>
      <c r="B1043" s="175" t="s">
        <v>26</v>
      </c>
      <c r="C1043" s="132" t="s">
        <v>2151</v>
      </c>
      <c r="D1043" s="133" t="s">
        <v>26</v>
      </c>
      <c r="E1043" s="133" t="s">
        <v>17</v>
      </c>
      <c r="F1043" s="133" t="s">
        <v>1215</v>
      </c>
      <c r="G1043" s="176" t="s">
        <v>2152</v>
      </c>
      <c r="H1043" s="176" t="s">
        <v>26</v>
      </c>
      <c r="I1043" s="192" t="s">
        <v>26</v>
      </c>
      <c r="J1043" s="189">
        <v>14</v>
      </c>
      <c r="K1043" s="139" t="s">
        <v>26</v>
      </c>
      <c r="L1043" s="139"/>
    </row>
    <row r="1044" spans="1:12" ht="45" hidden="1" customHeight="1" x14ac:dyDescent="0.25">
      <c r="A1044" s="158">
        <v>45231</v>
      </c>
      <c r="B1044" s="175" t="s">
        <v>26</v>
      </c>
      <c r="C1044" s="132" t="s">
        <v>2153</v>
      </c>
      <c r="D1044" s="133" t="s">
        <v>26</v>
      </c>
      <c r="E1044" s="133" t="s">
        <v>2154</v>
      </c>
      <c r="F1044" t="s">
        <v>670</v>
      </c>
      <c r="G1044" s="133" t="s">
        <v>2155</v>
      </c>
      <c r="H1044" s="30" t="s">
        <v>26</v>
      </c>
      <c r="I1044" s="176" t="s">
        <v>26</v>
      </c>
      <c r="J1044" s="189">
        <v>12</v>
      </c>
      <c r="K1044" s="139" t="s">
        <v>26</v>
      </c>
      <c r="L1044" s="139"/>
    </row>
    <row r="1045" spans="1:12" hidden="1" x14ac:dyDescent="0.25">
      <c r="A1045" s="158">
        <v>45231</v>
      </c>
      <c r="B1045" s="175" t="s">
        <v>26</v>
      </c>
      <c r="C1045" s="132" t="s">
        <v>2156</v>
      </c>
      <c r="D1045" s="171" t="s">
        <v>26</v>
      </c>
      <c r="E1045" s="133" t="s">
        <v>17</v>
      </c>
      <c r="F1045" s="133" t="s">
        <v>753</v>
      </c>
      <c r="G1045" s="176" t="s">
        <v>2157</v>
      </c>
      <c r="H1045" s="30">
        <v>200</v>
      </c>
      <c r="I1045" s="176">
        <v>88</v>
      </c>
      <c r="J1045" s="189">
        <v>12</v>
      </c>
      <c r="K1045" s="139" t="s">
        <v>26</v>
      </c>
      <c r="L1045" s="139"/>
    </row>
    <row r="1046" spans="1:12" hidden="1" x14ac:dyDescent="0.25">
      <c r="A1046" s="158">
        <v>45231</v>
      </c>
      <c r="B1046" s="175" t="s">
        <v>26</v>
      </c>
      <c r="C1046" s="133" t="s">
        <v>2158</v>
      </c>
      <c r="D1046" s="133" t="s">
        <v>26</v>
      </c>
      <c r="E1046" s="171" t="s">
        <v>17</v>
      </c>
      <c r="F1046" s="133" t="s">
        <v>299</v>
      </c>
      <c r="G1046" s="133" t="s">
        <v>2159</v>
      </c>
      <c r="H1046" s="176">
        <v>200</v>
      </c>
      <c r="I1046" s="176">
        <v>177</v>
      </c>
      <c r="J1046" s="189">
        <v>14</v>
      </c>
      <c r="K1046" s="202" t="s">
        <v>26</v>
      </c>
      <c r="L1046" s="169"/>
    </row>
    <row r="1047" spans="1:12" ht="45" hidden="1" customHeight="1" x14ac:dyDescent="0.25">
      <c r="A1047" s="158">
        <v>45231</v>
      </c>
      <c r="B1047" s="175" t="s">
        <v>26</v>
      </c>
      <c r="C1047" s="132" t="s">
        <v>2160</v>
      </c>
      <c r="D1047" s="133" t="s">
        <v>26</v>
      </c>
      <c r="E1047" s="133" t="s">
        <v>17</v>
      </c>
      <c r="F1047" s="133" t="s">
        <v>2161</v>
      </c>
      <c r="G1047" s="133" t="s">
        <v>2162</v>
      </c>
      <c r="H1047" s="176">
        <v>200</v>
      </c>
      <c r="I1047" s="176">
        <v>127</v>
      </c>
      <c r="J1047" s="213">
        <v>14</v>
      </c>
      <c r="K1047" s="177" t="s">
        <v>26</v>
      </c>
      <c r="L1047" s="133"/>
    </row>
    <row r="1048" spans="1:12" hidden="1" x14ac:dyDescent="0.25">
      <c r="A1048" s="158">
        <v>45231</v>
      </c>
      <c r="B1048" s="175" t="s">
        <v>26</v>
      </c>
      <c r="C1048" s="132" t="s">
        <v>970</v>
      </c>
      <c r="D1048" s="133" t="s">
        <v>26</v>
      </c>
      <c r="E1048" s="133" t="s">
        <v>33</v>
      </c>
      <c r="F1048" s="133" t="s">
        <v>670</v>
      </c>
      <c r="G1048" s="176" t="s">
        <v>2163</v>
      </c>
      <c r="H1048" s="176">
        <v>200</v>
      </c>
      <c r="I1048" s="176">
        <v>69</v>
      </c>
      <c r="J1048" s="213">
        <v>14</v>
      </c>
      <c r="K1048" s="177" t="s">
        <v>26</v>
      </c>
      <c r="L1048" s="177"/>
    </row>
    <row r="1049" spans="1:12" hidden="1" x14ac:dyDescent="0.25">
      <c r="A1049" s="158">
        <v>45231</v>
      </c>
      <c r="B1049" s="175" t="s">
        <v>26</v>
      </c>
      <c r="C1049" s="133" t="s">
        <v>2158</v>
      </c>
      <c r="D1049" s="133" t="s">
        <v>26</v>
      </c>
      <c r="E1049" s="133" t="s">
        <v>17</v>
      </c>
      <c r="F1049" s="133" t="s">
        <v>299</v>
      </c>
      <c r="G1049" s="214" t="s">
        <v>2164</v>
      </c>
      <c r="H1049" s="176">
        <v>200</v>
      </c>
      <c r="I1049" s="176">
        <v>42</v>
      </c>
      <c r="J1049" s="213">
        <v>12</v>
      </c>
      <c r="K1049" s="177" t="s">
        <v>26</v>
      </c>
      <c r="L1049" s="177"/>
    </row>
    <row r="1050" spans="1:12" hidden="1" x14ac:dyDescent="0.25">
      <c r="A1050" s="158">
        <v>45232</v>
      </c>
      <c r="B1050" s="175" t="s">
        <v>26</v>
      </c>
      <c r="C1050" s="132" t="s">
        <v>1984</v>
      </c>
      <c r="D1050" s="133" t="s">
        <v>26</v>
      </c>
      <c r="E1050" s="133" t="s">
        <v>26</v>
      </c>
      <c r="F1050" s="176" t="s">
        <v>26</v>
      </c>
      <c r="G1050" s="176" t="s">
        <v>26</v>
      </c>
      <c r="H1050" s="30">
        <v>103</v>
      </c>
      <c r="I1050" s="133">
        <v>91</v>
      </c>
      <c r="J1050" s="189">
        <v>12</v>
      </c>
      <c r="K1050" s="186">
        <v>200</v>
      </c>
      <c r="L1050" s="139"/>
    </row>
    <row r="1051" spans="1:12" hidden="1" x14ac:dyDescent="0.25">
      <c r="A1051" s="158">
        <v>45232</v>
      </c>
      <c r="B1051" s="175" t="s">
        <v>26</v>
      </c>
      <c r="C1051" s="132" t="s">
        <v>2165</v>
      </c>
      <c r="D1051" s="133" t="s">
        <v>26</v>
      </c>
      <c r="E1051" s="133" t="s">
        <v>33</v>
      </c>
      <c r="F1051" s="133" t="s">
        <v>1043</v>
      </c>
      <c r="G1051" s="176" t="s">
        <v>2166</v>
      </c>
      <c r="H1051" s="30">
        <v>91</v>
      </c>
      <c r="I1051" s="133">
        <v>71</v>
      </c>
      <c r="J1051" s="189">
        <v>10</v>
      </c>
      <c r="K1051" s="186" t="s">
        <v>26</v>
      </c>
      <c r="L1051" s="139"/>
    </row>
    <row r="1052" spans="1:12" hidden="1" x14ac:dyDescent="0.25">
      <c r="A1052" s="158">
        <v>45232</v>
      </c>
      <c r="B1052" s="175" t="s">
        <v>26</v>
      </c>
      <c r="C1052" s="132" t="s">
        <v>1649</v>
      </c>
      <c r="D1052" s="133" t="s">
        <v>26</v>
      </c>
      <c r="E1052" s="133" t="s">
        <v>435</v>
      </c>
      <c r="F1052" s="133" t="s">
        <v>1043</v>
      </c>
      <c r="G1052" s="176" t="s">
        <v>2167</v>
      </c>
      <c r="H1052" s="30">
        <v>50</v>
      </c>
      <c r="I1052" s="133">
        <v>32</v>
      </c>
      <c r="J1052" s="189">
        <v>12</v>
      </c>
      <c r="K1052" s="186" t="s">
        <v>26</v>
      </c>
      <c r="L1052" s="139"/>
    </row>
    <row r="1053" spans="1:12" hidden="1" x14ac:dyDescent="0.25">
      <c r="A1053" s="158">
        <v>45232</v>
      </c>
      <c r="B1053" s="175" t="s">
        <v>26</v>
      </c>
      <c r="C1053" s="132" t="s">
        <v>2168</v>
      </c>
      <c r="D1053" s="133" t="s">
        <v>26</v>
      </c>
      <c r="E1053" s="133" t="s">
        <v>435</v>
      </c>
      <c r="F1053" s="133" t="s">
        <v>1377</v>
      </c>
      <c r="G1053" s="176" t="s">
        <v>2169</v>
      </c>
      <c r="H1053" s="30">
        <v>93</v>
      </c>
      <c r="I1053" s="133">
        <v>76</v>
      </c>
      <c r="J1053" s="189">
        <v>12</v>
      </c>
      <c r="K1053" s="186" t="s">
        <v>26</v>
      </c>
      <c r="L1053" s="139"/>
    </row>
    <row r="1054" spans="1:12" hidden="1" x14ac:dyDescent="0.25">
      <c r="A1054" s="158">
        <v>45232</v>
      </c>
      <c r="B1054" s="175" t="s">
        <v>26</v>
      </c>
      <c r="C1054" s="132" t="s">
        <v>2170</v>
      </c>
      <c r="D1054" s="133" t="s">
        <v>26</v>
      </c>
      <c r="E1054" s="133" t="s">
        <v>33</v>
      </c>
      <c r="F1054" s="133" t="s">
        <v>2171</v>
      </c>
      <c r="G1054" s="133" t="s">
        <v>2172</v>
      </c>
      <c r="H1054" s="30">
        <v>264</v>
      </c>
      <c r="I1054" s="133">
        <v>250</v>
      </c>
      <c r="J1054" s="189">
        <v>14</v>
      </c>
      <c r="K1054" s="139" t="s">
        <v>26</v>
      </c>
      <c r="L1054" s="139"/>
    </row>
    <row r="1055" spans="1:12" hidden="1" x14ac:dyDescent="0.25">
      <c r="A1055" s="158">
        <v>45232</v>
      </c>
      <c r="B1055" s="175" t="s">
        <v>26</v>
      </c>
      <c r="C1055" s="132" t="s">
        <v>2173</v>
      </c>
      <c r="D1055" s="133" t="s">
        <v>26</v>
      </c>
      <c r="E1055" s="133" t="s">
        <v>1266</v>
      </c>
      <c r="F1055" s="133" t="s">
        <v>2085</v>
      </c>
      <c r="G1055" s="176" t="s">
        <v>2174</v>
      </c>
      <c r="H1055" s="176">
        <v>99</v>
      </c>
      <c r="I1055" s="176">
        <v>77</v>
      </c>
      <c r="J1055" s="189">
        <v>12</v>
      </c>
      <c r="K1055" s="139" t="s">
        <v>26</v>
      </c>
      <c r="L1055" s="139"/>
    </row>
    <row r="1056" spans="1:12" hidden="1" x14ac:dyDescent="0.25">
      <c r="A1056" s="158">
        <v>45232</v>
      </c>
      <c r="B1056" s="175" t="s">
        <v>26</v>
      </c>
      <c r="C1056" s="132" t="s">
        <v>2170</v>
      </c>
      <c r="D1056" s="133" t="s">
        <v>26</v>
      </c>
      <c r="E1056" s="133" t="s">
        <v>33</v>
      </c>
      <c r="F1056" s="133" t="s">
        <v>2171</v>
      </c>
      <c r="G1056" s="176" t="s">
        <v>26</v>
      </c>
      <c r="H1056" s="30">
        <v>178</v>
      </c>
      <c r="I1056" s="176">
        <v>164</v>
      </c>
      <c r="J1056" s="189">
        <v>14</v>
      </c>
      <c r="K1056" s="139" t="s">
        <v>26</v>
      </c>
      <c r="L1056" s="139"/>
    </row>
    <row r="1057" spans="1:12" hidden="1" x14ac:dyDescent="0.25">
      <c r="A1057" s="158">
        <v>45232</v>
      </c>
      <c r="B1057" s="175" t="s">
        <v>26</v>
      </c>
      <c r="C1057" s="132" t="s">
        <v>1665</v>
      </c>
      <c r="D1057" s="133" t="s">
        <v>26</v>
      </c>
      <c r="E1057" s="133" t="s">
        <v>33</v>
      </c>
      <c r="F1057" s="133" t="s">
        <v>1981</v>
      </c>
      <c r="G1057" s="176" t="s">
        <v>2175</v>
      </c>
      <c r="H1057" s="30" t="s">
        <v>26</v>
      </c>
      <c r="I1057" s="133">
        <v>73</v>
      </c>
      <c r="J1057" s="189">
        <v>12</v>
      </c>
      <c r="K1057" s="139">
        <v>100</v>
      </c>
      <c r="L1057" s="139"/>
    </row>
    <row r="1058" spans="1:12" x14ac:dyDescent="0.25">
      <c r="A1058" s="158">
        <v>45232</v>
      </c>
      <c r="B1058" s="175" t="s">
        <v>26</v>
      </c>
      <c r="C1058" s="132" t="s">
        <v>2176</v>
      </c>
      <c r="D1058" s="133" t="s">
        <v>26</v>
      </c>
      <c r="E1058" s="133" t="s">
        <v>85</v>
      </c>
      <c r="F1058" s="133" t="s">
        <v>2177</v>
      </c>
      <c r="G1058" s="176" t="s">
        <v>2178</v>
      </c>
      <c r="H1058" s="176">
        <v>61</v>
      </c>
      <c r="I1058" s="192">
        <v>49</v>
      </c>
      <c r="J1058" s="189">
        <v>12</v>
      </c>
      <c r="K1058" s="139" t="s">
        <v>26</v>
      </c>
      <c r="L1058" s="139"/>
    </row>
    <row r="1059" spans="1:12" hidden="1" x14ac:dyDescent="0.25">
      <c r="A1059" s="158">
        <v>45232</v>
      </c>
      <c r="B1059" s="175" t="s">
        <v>26</v>
      </c>
      <c r="C1059" s="132" t="s">
        <v>1706</v>
      </c>
      <c r="D1059" s="133" t="s">
        <v>26</v>
      </c>
      <c r="E1059" s="133" t="s">
        <v>26</v>
      </c>
      <c r="F1059" s="133" t="s">
        <v>2048</v>
      </c>
      <c r="G1059" s="176" t="s">
        <v>2179</v>
      </c>
      <c r="H1059" s="30">
        <v>210</v>
      </c>
      <c r="I1059" s="176">
        <v>196</v>
      </c>
      <c r="J1059" s="189">
        <v>14</v>
      </c>
      <c r="K1059" s="139" t="s">
        <v>26</v>
      </c>
      <c r="L1059" s="139"/>
    </row>
    <row r="1060" spans="1:12" hidden="1" x14ac:dyDescent="0.25">
      <c r="A1060" s="158">
        <v>45232</v>
      </c>
      <c r="B1060" s="175" t="s">
        <v>26</v>
      </c>
      <c r="C1060" s="132" t="s">
        <v>2180</v>
      </c>
      <c r="D1060" s="171" t="s">
        <v>26</v>
      </c>
      <c r="E1060" s="133" t="s">
        <v>26</v>
      </c>
      <c r="F1060" s="133" t="s">
        <v>2181</v>
      </c>
      <c r="G1060" s="176" t="s">
        <v>2178</v>
      </c>
      <c r="H1060" s="30">
        <v>170</v>
      </c>
      <c r="I1060" s="176">
        <v>156</v>
      </c>
      <c r="J1060" s="189">
        <v>14</v>
      </c>
      <c r="K1060" s="139" t="s">
        <v>26</v>
      </c>
      <c r="L1060" s="139"/>
    </row>
    <row r="1061" spans="1:12" hidden="1" x14ac:dyDescent="0.25">
      <c r="A1061" s="158">
        <v>45232</v>
      </c>
      <c r="B1061" s="175" t="s">
        <v>26</v>
      </c>
      <c r="C1061" s="133" t="s">
        <v>2182</v>
      </c>
      <c r="D1061" s="133" t="s">
        <v>26</v>
      </c>
      <c r="E1061" s="171" t="s">
        <v>2183</v>
      </c>
      <c r="F1061" s="133" t="s">
        <v>2042</v>
      </c>
      <c r="G1061" s="176" t="s">
        <v>2184</v>
      </c>
      <c r="H1061" s="176">
        <v>700</v>
      </c>
      <c r="I1061" s="176">
        <v>480</v>
      </c>
      <c r="J1061" s="189">
        <v>14</v>
      </c>
      <c r="K1061" s="202" t="s">
        <v>26</v>
      </c>
      <c r="L1061" s="169"/>
    </row>
    <row r="1062" spans="1:12" hidden="1" x14ac:dyDescent="0.25">
      <c r="A1062" s="158">
        <v>45232</v>
      </c>
      <c r="B1062" s="175" t="s">
        <v>26</v>
      </c>
      <c r="C1062" s="134" t="s">
        <v>4113</v>
      </c>
      <c r="D1062" s="133" t="s">
        <v>26</v>
      </c>
      <c r="E1062" s="133" t="s">
        <v>2185</v>
      </c>
      <c r="F1062" s="133" t="s">
        <v>1405</v>
      </c>
      <c r="G1062" s="176" t="s">
        <v>2186</v>
      </c>
      <c r="H1062" s="176">
        <v>72</v>
      </c>
      <c r="I1062" s="176">
        <v>64</v>
      </c>
      <c r="J1062" s="213">
        <v>14</v>
      </c>
      <c r="K1062" s="177" t="s">
        <v>26</v>
      </c>
      <c r="L1062" s="133"/>
    </row>
    <row r="1063" spans="1:12" hidden="1" x14ac:dyDescent="0.25">
      <c r="A1063" s="158">
        <v>45232</v>
      </c>
      <c r="B1063" s="175" t="s">
        <v>26</v>
      </c>
      <c r="C1063" s="132" t="s">
        <v>2187</v>
      </c>
      <c r="D1063" s="133" t="s">
        <v>26</v>
      </c>
      <c r="E1063" s="133" t="s">
        <v>626</v>
      </c>
      <c r="F1063" s="133" t="s">
        <v>26</v>
      </c>
      <c r="G1063" s="176" t="s">
        <v>2188</v>
      </c>
      <c r="H1063" s="176">
        <v>350</v>
      </c>
      <c r="I1063" s="176">
        <v>326</v>
      </c>
      <c r="J1063" s="213">
        <v>20</v>
      </c>
      <c r="K1063" s="177">
        <v>500</v>
      </c>
      <c r="L1063" s="177"/>
    </row>
    <row r="1064" spans="1:12" hidden="1" x14ac:dyDescent="0.25">
      <c r="A1064" s="158">
        <v>45232</v>
      </c>
      <c r="B1064" s="175" t="s">
        <v>26</v>
      </c>
      <c r="C1064" s="31" t="s">
        <v>2189</v>
      </c>
      <c r="D1064" s="133" t="s">
        <v>26</v>
      </c>
      <c r="E1064" s="133" t="s">
        <v>33</v>
      </c>
      <c r="F1064" s="51" t="s">
        <v>2190</v>
      </c>
      <c r="G1064" s="214" t="s">
        <v>2191</v>
      </c>
      <c r="H1064" s="176">
        <v>301</v>
      </c>
      <c r="I1064" s="176">
        <v>287</v>
      </c>
      <c r="J1064" s="213">
        <v>14</v>
      </c>
      <c r="K1064" s="177">
        <v>500</v>
      </c>
      <c r="L1064" s="177"/>
    </row>
    <row r="1065" spans="1:12" hidden="1" x14ac:dyDescent="0.25">
      <c r="A1065" s="158">
        <v>45232</v>
      </c>
      <c r="B1065" s="175" t="s">
        <v>26</v>
      </c>
      <c r="C1065" s="134" t="s">
        <v>4113</v>
      </c>
      <c r="D1065" s="133" t="s">
        <v>26</v>
      </c>
      <c r="E1065" s="133" t="s">
        <v>33</v>
      </c>
      <c r="F1065" s="133" t="s">
        <v>1405</v>
      </c>
      <c r="G1065" s="176" t="s">
        <v>2192</v>
      </c>
      <c r="H1065" s="176">
        <v>500</v>
      </c>
      <c r="I1065" s="176">
        <v>168</v>
      </c>
      <c r="J1065" s="177">
        <v>14</v>
      </c>
      <c r="K1065" s="177">
        <v>500</v>
      </c>
      <c r="L1065" s="133"/>
    </row>
    <row r="1066" spans="1:12" hidden="1" x14ac:dyDescent="0.25">
      <c r="A1066" s="158">
        <v>45232</v>
      </c>
      <c r="B1066" s="175" t="s">
        <v>26</v>
      </c>
      <c r="C1066" s="132" t="s">
        <v>1471</v>
      </c>
      <c r="D1066" s="133" t="s">
        <v>26</v>
      </c>
      <c r="E1066" s="133" t="s">
        <v>33</v>
      </c>
      <c r="F1066" s="133" t="s">
        <v>703</v>
      </c>
      <c r="G1066" s="176" t="s">
        <v>2193</v>
      </c>
      <c r="H1066" s="176">
        <v>56</v>
      </c>
      <c r="I1066" s="176">
        <v>44</v>
      </c>
      <c r="J1066" s="177">
        <v>10</v>
      </c>
      <c r="K1066" s="177" t="s">
        <v>26</v>
      </c>
      <c r="L1066" s="133"/>
    </row>
    <row r="1067" spans="1:12" hidden="1" x14ac:dyDescent="0.25">
      <c r="A1067" s="158">
        <v>45232</v>
      </c>
      <c r="B1067" s="175" t="s">
        <v>26</v>
      </c>
      <c r="C1067" s="132" t="s">
        <v>2194</v>
      </c>
      <c r="D1067" s="133" t="s">
        <v>26</v>
      </c>
      <c r="E1067" s="133" t="s">
        <v>33</v>
      </c>
      <c r="F1067" s="133" t="s">
        <v>46</v>
      </c>
      <c r="G1067" s="176" t="s">
        <v>2195</v>
      </c>
      <c r="H1067" s="176">
        <v>67</v>
      </c>
      <c r="I1067" s="176">
        <v>57</v>
      </c>
      <c r="J1067" s="177">
        <v>10</v>
      </c>
      <c r="K1067" s="215" t="s">
        <v>26</v>
      </c>
      <c r="L1067" s="22"/>
    </row>
    <row r="1068" spans="1:12" hidden="1" x14ac:dyDescent="0.25">
      <c r="A1068" s="158">
        <v>45232</v>
      </c>
      <c r="B1068" s="175" t="s">
        <v>26</v>
      </c>
      <c r="C1068" s="132" t="s">
        <v>2196</v>
      </c>
      <c r="D1068" s="133" t="s">
        <v>26</v>
      </c>
      <c r="E1068" s="133" t="s">
        <v>33</v>
      </c>
      <c r="F1068" s="133" t="s">
        <v>302</v>
      </c>
      <c r="G1068" s="176" t="s">
        <v>2197</v>
      </c>
      <c r="H1068" s="176">
        <v>264</v>
      </c>
      <c r="I1068" s="176">
        <v>250</v>
      </c>
      <c r="J1068" s="177">
        <v>14</v>
      </c>
      <c r="K1068" s="215" t="s">
        <v>26</v>
      </c>
      <c r="L1068" s="22"/>
    </row>
    <row r="1069" spans="1:12" hidden="1" x14ac:dyDescent="0.25">
      <c r="A1069" s="158">
        <v>45232</v>
      </c>
      <c r="B1069" s="175" t="s">
        <v>26</v>
      </c>
      <c r="C1069" s="132" t="s">
        <v>4121</v>
      </c>
      <c r="D1069" s="135">
        <v>5610020620</v>
      </c>
      <c r="E1069" s="133" t="s">
        <v>2198</v>
      </c>
      <c r="F1069" s="139" t="s">
        <v>4119</v>
      </c>
      <c r="G1069" s="176" t="s">
        <v>2199</v>
      </c>
      <c r="H1069" s="176">
        <v>32</v>
      </c>
      <c r="I1069" s="176">
        <v>22</v>
      </c>
      <c r="J1069" s="177">
        <v>10</v>
      </c>
      <c r="K1069" s="215" t="s">
        <v>26</v>
      </c>
      <c r="L1069" s="22"/>
    </row>
    <row r="1070" spans="1:12" hidden="1" x14ac:dyDescent="0.25">
      <c r="A1070" s="158">
        <v>45232</v>
      </c>
      <c r="B1070" s="175" t="s">
        <v>26</v>
      </c>
      <c r="C1070" s="132" t="s">
        <v>813</v>
      </c>
      <c r="D1070" s="133" t="s">
        <v>26</v>
      </c>
      <c r="E1070" s="133" t="s">
        <v>33</v>
      </c>
      <c r="F1070" s="133" t="s">
        <v>2200</v>
      </c>
      <c r="G1070" s="176" t="s">
        <v>2201</v>
      </c>
      <c r="H1070" s="176">
        <v>176</v>
      </c>
      <c r="I1070" s="176">
        <v>167</v>
      </c>
      <c r="J1070" s="177">
        <v>14</v>
      </c>
      <c r="K1070" s="215" t="s">
        <v>26</v>
      </c>
      <c r="L1070" s="22"/>
    </row>
    <row r="1071" spans="1:12" hidden="1" x14ac:dyDescent="0.25">
      <c r="A1071" s="158">
        <v>45233</v>
      </c>
      <c r="B1071" s="175" t="s">
        <v>26</v>
      </c>
      <c r="C1071" s="132" t="s">
        <v>2202</v>
      </c>
      <c r="D1071" s="133">
        <v>5549473476</v>
      </c>
      <c r="E1071" s="133" t="s">
        <v>33</v>
      </c>
      <c r="F1071" s="176" t="s">
        <v>2203</v>
      </c>
      <c r="G1071" s="176" t="s">
        <v>2204</v>
      </c>
      <c r="H1071" s="30">
        <v>233</v>
      </c>
      <c r="I1071" s="133">
        <v>209</v>
      </c>
      <c r="J1071" s="189">
        <v>14</v>
      </c>
      <c r="K1071" s="186">
        <v>600</v>
      </c>
      <c r="L1071" s="139"/>
    </row>
    <row r="1072" spans="1:12" hidden="1" x14ac:dyDescent="0.25">
      <c r="A1072" s="158">
        <v>45233</v>
      </c>
      <c r="B1072" s="175" t="s">
        <v>26</v>
      </c>
      <c r="C1072" s="132" t="s">
        <v>240</v>
      </c>
      <c r="D1072" s="133" t="s">
        <v>26</v>
      </c>
      <c r="E1072" s="133" t="s">
        <v>2205</v>
      </c>
      <c r="F1072" s="133" t="s">
        <v>1320</v>
      </c>
      <c r="G1072" s="176" t="s">
        <v>2206</v>
      </c>
      <c r="H1072" s="30" t="s">
        <v>26</v>
      </c>
      <c r="I1072" s="133">
        <v>28</v>
      </c>
      <c r="J1072" s="189">
        <v>12</v>
      </c>
      <c r="K1072" s="186" t="s">
        <v>26</v>
      </c>
      <c r="L1072" s="139"/>
    </row>
    <row r="1073" spans="1:12" hidden="1" x14ac:dyDescent="0.25">
      <c r="A1073" s="158">
        <v>45233</v>
      </c>
      <c r="B1073" s="175" t="s">
        <v>26</v>
      </c>
      <c r="C1073" s="132" t="s">
        <v>160</v>
      </c>
      <c r="D1073" s="133">
        <v>5543821818</v>
      </c>
      <c r="E1073" s="133" t="s">
        <v>33</v>
      </c>
      <c r="F1073" s="133" t="s">
        <v>381</v>
      </c>
      <c r="G1073" s="176" t="s">
        <v>2207</v>
      </c>
      <c r="H1073" s="30" t="s">
        <v>26</v>
      </c>
      <c r="I1073" s="133">
        <v>232</v>
      </c>
      <c r="J1073" s="189">
        <v>14</v>
      </c>
      <c r="K1073" s="186">
        <v>150</v>
      </c>
      <c r="L1073" s="139"/>
    </row>
    <row r="1074" spans="1:12" hidden="1" x14ac:dyDescent="0.25">
      <c r="A1074" s="158">
        <v>45233</v>
      </c>
      <c r="B1074" s="175" t="s">
        <v>26</v>
      </c>
      <c r="C1074" s="132" t="s">
        <v>1665</v>
      </c>
      <c r="D1074" s="133">
        <v>5583364429</v>
      </c>
      <c r="E1074" s="133" t="s">
        <v>33</v>
      </c>
      <c r="F1074" s="133" t="s">
        <v>1981</v>
      </c>
      <c r="G1074" s="176" t="s">
        <v>2208</v>
      </c>
      <c r="H1074" s="30" t="s">
        <v>26</v>
      </c>
      <c r="I1074" s="133">
        <v>79</v>
      </c>
      <c r="J1074" s="189">
        <v>12</v>
      </c>
      <c r="K1074" s="186">
        <v>150</v>
      </c>
      <c r="L1074" s="139"/>
    </row>
    <row r="1075" spans="1:12" hidden="1" x14ac:dyDescent="0.25">
      <c r="A1075" s="158">
        <v>45233</v>
      </c>
      <c r="B1075" s="175" t="s">
        <v>26</v>
      </c>
      <c r="C1075" s="132" t="s">
        <v>2209</v>
      </c>
      <c r="D1075" s="133" t="s">
        <v>26</v>
      </c>
      <c r="E1075" s="133" t="s">
        <v>33</v>
      </c>
      <c r="F1075" s="133" t="s">
        <v>1793</v>
      </c>
      <c r="G1075" s="133" t="s">
        <v>2210</v>
      </c>
      <c r="H1075" s="30" t="s">
        <v>26</v>
      </c>
      <c r="I1075" s="133">
        <v>45</v>
      </c>
      <c r="J1075" s="189">
        <v>10</v>
      </c>
      <c r="K1075" s="139">
        <v>100</v>
      </c>
      <c r="L1075" s="139"/>
    </row>
    <row r="1076" spans="1:12" hidden="1" x14ac:dyDescent="0.25">
      <c r="A1076" s="158">
        <v>45233</v>
      </c>
      <c r="B1076" s="175" t="s">
        <v>26</v>
      </c>
      <c r="C1076" s="132" t="s">
        <v>976</v>
      </c>
      <c r="D1076" s="133">
        <v>5553181275</v>
      </c>
      <c r="E1076" s="133" t="s">
        <v>33</v>
      </c>
      <c r="F1076" s="133" t="s">
        <v>2211</v>
      </c>
      <c r="G1076" s="176" t="s">
        <v>2212</v>
      </c>
      <c r="H1076" s="176" t="s">
        <v>26</v>
      </c>
      <c r="I1076" s="176">
        <v>24</v>
      </c>
      <c r="J1076" s="189">
        <v>12</v>
      </c>
      <c r="K1076" s="139">
        <v>100</v>
      </c>
      <c r="L1076" s="139"/>
    </row>
    <row r="1077" spans="1:12" hidden="1" x14ac:dyDescent="0.25">
      <c r="A1077" s="158">
        <v>45233</v>
      </c>
      <c r="B1077" s="175" t="s">
        <v>26</v>
      </c>
      <c r="C1077" s="132" t="s">
        <v>2213</v>
      </c>
      <c r="D1077" s="133">
        <v>55630381453</v>
      </c>
      <c r="E1077" s="133" t="s">
        <v>33</v>
      </c>
      <c r="F1077" s="133" t="s">
        <v>961</v>
      </c>
      <c r="G1077" s="176" t="s">
        <v>2214</v>
      </c>
      <c r="H1077" s="30" t="s">
        <v>26</v>
      </c>
      <c r="I1077" s="176">
        <v>82</v>
      </c>
      <c r="J1077" s="189">
        <v>12</v>
      </c>
      <c r="K1077" s="139" t="s">
        <v>26</v>
      </c>
      <c r="L1077" s="139"/>
    </row>
    <row r="1078" spans="1:12" hidden="1" x14ac:dyDescent="0.25">
      <c r="A1078" s="158">
        <v>45233</v>
      </c>
      <c r="B1078" s="175" t="s">
        <v>26</v>
      </c>
      <c r="C1078" s="132" t="s">
        <v>1514</v>
      </c>
      <c r="D1078" s="133">
        <v>5612853273</v>
      </c>
      <c r="E1078" s="133" t="s">
        <v>2215</v>
      </c>
      <c r="F1078" s="133" t="s">
        <v>1652</v>
      </c>
      <c r="G1078" s="176" t="s">
        <v>2216</v>
      </c>
      <c r="H1078" s="30" t="s">
        <v>26</v>
      </c>
      <c r="I1078" s="133" t="s">
        <v>26</v>
      </c>
      <c r="J1078" s="189">
        <v>12</v>
      </c>
      <c r="K1078" s="139">
        <v>500</v>
      </c>
      <c r="L1078" s="139"/>
    </row>
    <row r="1079" spans="1:12" hidden="1" x14ac:dyDescent="0.25">
      <c r="A1079" s="158">
        <v>45233</v>
      </c>
      <c r="B1079" s="175" t="s">
        <v>26</v>
      </c>
      <c r="C1079" s="132" t="s">
        <v>2217</v>
      </c>
      <c r="D1079" s="133">
        <v>5572135350</v>
      </c>
      <c r="E1079" s="133" t="s">
        <v>33</v>
      </c>
      <c r="F1079" s="133" t="s">
        <v>1435</v>
      </c>
      <c r="G1079" s="176" t="s">
        <v>2218</v>
      </c>
      <c r="H1079" s="176" t="s">
        <v>26</v>
      </c>
      <c r="I1079" s="192">
        <v>62</v>
      </c>
      <c r="J1079" s="189">
        <v>14</v>
      </c>
      <c r="K1079" s="139" t="s">
        <v>26</v>
      </c>
      <c r="L1079" s="139"/>
    </row>
    <row r="1080" spans="1:12" hidden="1" x14ac:dyDescent="0.25">
      <c r="A1080" s="158">
        <v>45233</v>
      </c>
      <c r="B1080" s="175" t="s">
        <v>26</v>
      </c>
      <c r="C1080" s="132" t="s">
        <v>472</v>
      </c>
      <c r="D1080" s="133" t="s">
        <v>26</v>
      </c>
      <c r="E1080" s="133" t="s">
        <v>333</v>
      </c>
      <c r="F1080" s="133" t="s">
        <v>507</v>
      </c>
      <c r="G1080" s="176" t="s">
        <v>2219</v>
      </c>
      <c r="H1080" s="30" t="s">
        <v>26</v>
      </c>
      <c r="I1080" s="176" t="s">
        <v>26</v>
      </c>
      <c r="J1080" s="189">
        <v>12</v>
      </c>
      <c r="K1080" s="139" t="s">
        <v>26</v>
      </c>
      <c r="L1080" s="139"/>
    </row>
    <row r="1081" spans="1:12" hidden="1" x14ac:dyDescent="0.25">
      <c r="A1081" s="158">
        <v>45233</v>
      </c>
      <c r="B1081" s="175" t="s">
        <v>26</v>
      </c>
      <c r="C1081" s="132" t="s">
        <v>2220</v>
      </c>
      <c r="D1081" s="171" t="s">
        <v>26</v>
      </c>
      <c r="E1081" s="133" t="s">
        <v>114</v>
      </c>
      <c r="F1081" s="133" t="s">
        <v>302</v>
      </c>
      <c r="G1081" s="176" t="s">
        <v>2221</v>
      </c>
      <c r="H1081" s="30">
        <v>886</v>
      </c>
      <c r="I1081" s="176">
        <v>872</v>
      </c>
      <c r="J1081" s="189">
        <v>20</v>
      </c>
      <c r="K1081" s="139" t="s">
        <v>26</v>
      </c>
      <c r="L1081" s="139"/>
    </row>
    <row r="1082" spans="1:12" hidden="1" x14ac:dyDescent="0.25">
      <c r="A1082" s="158">
        <v>45233</v>
      </c>
      <c r="B1082" s="175" t="s">
        <v>26</v>
      </c>
      <c r="C1082" s="133" t="s">
        <v>2222</v>
      </c>
      <c r="D1082" s="133" t="s">
        <v>26</v>
      </c>
      <c r="E1082" s="171" t="s">
        <v>333</v>
      </c>
      <c r="F1082" s="133" t="s">
        <v>411</v>
      </c>
      <c r="G1082" s="176" t="s">
        <v>2223</v>
      </c>
      <c r="H1082" s="176">
        <v>212</v>
      </c>
      <c r="I1082" s="176">
        <v>198</v>
      </c>
      <c r="J1082" s="189">
        <v>14</v>
      </c>
      <c r="K1082" s="202" t="s">
        <v>26</v>
      </c>
      <c r="L1082" s="169"/>
    </row>
    <row r="1083" spans="1:12" hidden="1" x14ac:dyDescent="0.25">
      <c r="A1083" s="158">
        <v>45233</v>
      </c>
      <c r="B1083" s="175" t="s">
        <v>26</v>
      </c>
      <c r="C1083" s="54" t="s">
        <v>752</v>
      </c>
      <c r="D1083" s="133" t="s">
        <v>26</v>
      </c>
      <c r="E1083" s="133" t="s">
        <v>2224</v>
      </c>
      <c r="F1083" s="133" t="s">
        <v>753</v>
      </c>
      <c r="G1083" s="176" t="s">
        <v>2225</v>
      </c>
      <c r="H1083" s="176">
        <v>500</v>
      </c>
      <c r="I1083" s="176" t="s">
        <v>26</v>
      </c>
      <c r="J1083" s="213">
        <v>14</v>
      </c>
      <c r="K1083" s="177" t="s">
        <v>26</v>
      </c>
      <c r="L1083" s="133"/>
    </row>
    <row r="1084" spans="1:12" hidden="1" x14ac:dyDescent="0.25">
      <c r="A1084" s="158">
        <v>45233</v>
      </c>
      <c r="B1084" s="175" t="s">
        <v>26</v>
      </c>
      <c r="C1084" s="132" t="s">
        <v>2226</v>
      </c>
      <c r="D1084" s="133" t="s">
        <v>26</v>
      </c>
      <c r="E1084" s="133" t="s">
        <v>333</v>
      </c>
      <c r="F1084" s="133" t="s">
        <v>2227</v>
      </c>
      <c r="G1084" s="176" t="s">
        <v>2228</v>
      </c>
      <c r="H1084" s="176">
        <v>500</v>
      </c>
      <c r="I1084" s="176">
        <v>39</v>
      </c>
      <c r="J1084" s="213">
        <v>12</v>
      </c>
      <c r="K1084" s="177" t="s">
        <v>26</v>
      </c>
      <c r="L1084" s="177"/>
    </row>
    <row r="1085" spans="1:12" hidden="1" x14ac:dyDescent="0.25">
      <c r="A1085" s="158">
        <v>45233</v>
      </c>
      <c r="B1085" s="175" t="s">
        <v>26</v>
      </c>
      <c r="C1085" s="31" t="s">
        <v>1702</v>
      </c>
      <c r="D1085" s="133" t="s">
        <v>26</v>
      </c>
      <c r="E1085" s="133" t="s">
        <v>114</v>
      </c>
      <c r="F1085" s="51" t="s">
        <v>838</v>
      </c>
      <c r="G1085" s="214" t="s">
        <v>2229</v>
      </c>
      <c r="H1085" s="176">
        <v>143</v>
      </c>
      <c r="I1085" s="176">
        <v>129</v>
      </c>
      <c r="J1085" s="213">
        <v>14</v>
      </c>
      <c r="K1085" s="177" t="s">
        <v>26</v>
      </c>
      <c r="L1085" s="177"/>
    </row>
    <row r="1086" spans="1:12" hidden="1" x14ac:dyDescent="0.25">
      <c r="A1086" s="158">
        <v>45233</v>
      </c>
      <c r="B1086" s="175" t="s">
        <v>26</v>
      </c>
      <c r="C1086" s="132" t="s">
        <v>2230</v>
      </c>
      <c r="D1086" s="133" t="s">
        <v>26</v>
      </c>
      <c r="E1086" s="133" t="s">
        <v>33</v>
      </c>
      <c r="F1086" s="133" t="s">
        <v>302</v>
      </c>
      <c r="G1086" s="176" t="s">
        <v>2231</v>
      </c>
      <c r="H1086" s="176">
        <v>400</v>
      </c>
      <c r="I1086" s="176" t="s">
        <v>26</v>
      </c>
      <c r="J1086" s="177">
        <v>14</v>
      </c>
      <c r="K1086" s="177" t="s">
        <v>26</v>
      </c>
      <c r="L1086" s="133"/>
    </row>
    <row r="1087" spans="1:12" hidden="1" x14ac:dyDescent="0.25">
      <c r="A1087" s="158">
        <v>45233</v>
      </c>
      <c r="B1087" s="175" t="s">
        <v>26</v>
      </c>
      <c r="C1087" s="132" t="s">
        <v>1595</v>
      </c>
      <c r="D1087" s="133" t="s">
        <v>26</v>
      </c>
      <c r="E1087" s="133" t="s">
        <v>114</v>
      </c>
      <c r="F1087" s="133" t="s">
        <v>302</v>
      </c>
      <c r="G1087" s="176" t="s">
        <v>2232</v>
      </c>
      <c r="H1087" s="176">
        <v>600</v>
      </c>
      <c r="I1087" s="176">
        <v>754</v>
      </c>
      <c r="J1087" s="177">
        <v>14</v>
      </c>
      <c r="K1087" s="177" t="s">
        <v>26</v>
      </c>
      <c r="L1087" s="133"/>
    </row>
    <row r="1088" spans="1:12" hidden="1" x14ac:dyDescent="0.25">
      <c r="A1088" s="158">
        <v>45233</v>
      </c>
      <c r="B1088" s="175" t="s">
        <v>26</v>
      </c>
      <c r="C1088" s="132" t="s">
        <v>2024</v>
      </c>
      <c r="D1088" s="272">
        <v>5612050452</v>
      </c>
      <c r="E1088" s="133" t="s">
        <v>2233</v>
      </c>
      <c r="F1088" s="51" t="s">
        <v>354</v>
      </c>
      <c r="G1088" s="176" t="s">
        <v>2234</v>
      </c>
      <c r="H1088" s="176">
        <v>170</v>
      </c>
      <c r="I1088" s="176">
        <v>160</v>
      </c>
      <c r="J1088" s="177">
        <v>20</v>
      </c>
      <c r="K1088" s="215" t="s">
        <v>26</v>
      </c>
      <c r="L1088" s="22"/>
    </row>
    <row r="1089" spans="1:12" hidden="1" x14ac:dyDescent="0.25">
      <c r="A1089" s="158">
        <v>45233</v>
      </c>
      <c r="B1089" s="175" t="s">
        <v>26</v>
      </c>
      <c r="C1089" s="132" t="s">
        <v>2235</v>
      </c>
      <c r="D1089" s="133" t="s">
        <v>26</v>
      </c>
      <c r="E1089" s="133" t="s">
        <v>33</v>
      </c>
      <c r="F1089" s="133" t="s">
        <v>2236</v>
      </c>
      <c r="G1089" s="176" t="s">
        <v>2237</v>
      </c>
      <c r="H1089" s="176">
        <v>142</v>
      </c>
      <c r="I1089" s="176">
        <v>132</v>
      </c>
      <c r="J1089" s="177">
        <v>14</v>
      </c>
      <c r="K1089" s="215" t="s">
        <v>26</v>
      </c>
      <c r="L1089" s="22"/>
    </row>
    <row r="1090" spans="1:12" hidden="1" x14ac:dyDescent="0.25">
      <c r="A1090" s="158">
        <v>45233</v>
      </c>
      <c r="B1090" s="175" t="s">
        <v>26</v>
      </c>
      <c r="C1090" s="132" t="s">
        <v>1545</v>
      </c>
      <c r="D1090" s="133" t="s">
        <v>26</v>
      </c>
      <c r="E1090" s="133" t="s">
        <v>33</v>
      </c>
      <c r="F1090" s="133" t="s">
        <v>703</v>
      </c>
      <c r="G1090" s="176" t="s">
        <v>2238</v>
      </c>
      <c r="H1090" s="176">
        <v>600</v>
      </c>
      <c r="I1090" s="176">
        <v>120</v>
      </c>
      <c r="J1090" s="177">
        <v>14</v>
      </c>
      <c r="K1090" s="133" t="s">
        <v>26</v>
      </c>
      <c r="L1090" s="133"/>
    </row>
    <row r="1091" spans="1:12" hidden="1" x14ac:dyDescent="0.25">
      <c r="A1091" s="158">
        <v>45234</v>
      </c>
      <c r="B1091" s="175" t="s">
        <v>26</v>
      </c>
      <c r="C1091" s="132" t="s">
        <v>1842</v>
      </c>
      <c r="D1091" s="133">
        <v>5615394688</v>
      </c>
      <c r="E1091" s="133" t="s">
        <v>2239</v>
      </c>
      <c r="F1091" s="176" t="s">
        <v>2240</v>
      </c>
      <c r="G1091" s="176" t="s">
        <v>2241</v>
      </c>
      <c r="H1091" s="30">
        <v>60</v>
      </c>
      <c r="I1091" s="133">
        <v>40</v>
      </c>
      <c r="J1091" s="189">
        <v>20</v>
      </c>
      <c r="K1091" s="186">
        <v>200</v>
      </c>
      <c r="L1091" s="139"/>
    </row>
    <row r="1092" spans="1:12" hidden="1" x14ac:dyDescent="0.25">
      <c r="A1092" s="158">
        <v>45234</v>
      </c>
      <c r="B1092" s="175" t="s">
        <v>26</v>
      </c>
      <c r="C1092" s="132" t="s">
        <v>2242</v>
      </c>
      <c r="D1092" s="133">
        <v>5543821818</v>
      </c>
      <c r="E1092" s="133" t="s">
        <v>33</v>
      </c>
      <c r="F1092" s="133" t="s">
        <v>2243</v>
      </c>
      <c r="G1092" s="176" t="s">
        <v>2244</v>
      </c>
      <c r="H1092" s="30">
        <v>364</v>
      </c>
      <c r="I1092" s="133">
        <v>350</v>
      </c>
      <c r="J1092" s="189">
        <v>14</v>
      </c>
      <c r="K1092" s="186" t="s">
        <v>26</v>
      </c>
      <c r="L1092" s="139"/>
    </row>
    <row r="1093" spans="1:12" hidden="1" x14ac:dyDescent="0.25">
      <c r="A1093" s="158">
        <v>45234</v>
      </c>
      <c r="B1093" s="175" t="s">
        <v>26</v>
      </c>
      <c r="C1093" s="132" t="s">
        <v>2024</v>
      </c>
      <c r="D1093" s="272">
        <v>5612050452</v>
      </c>
      <c r="E1093" s="133" t="s">
        <v>2245</v>
      </c>
      <c r="F1093" s="133" t="s">
        <v>4123</v>
      </c>
      <c r="G1093" s="176" t="s">
        <v>2247</v>
      </c>
      <c r="H1093" s="30">
        <v>305</v>
      </c>
      <c r="I1093" s="133">
        <v>285</v>
      </c>
      <c r="J1093" s="189">
        <v>20</v>
      </c>
      <c r="K1093" s="186" t="s">
        <v>26</v>
      </c>
      <c r="L1093" s="139"/>
    </row>
    <row r="1094" spans="1:12" hidden="1" x14ac:dyDescent="0.25">
      <c r="A1094" s="158">
        <v>45234</v>
      </c>
      <c r="B1094" s="175" t="s">
        <v>26</v>
      </c>
      <c r="C1094" s="132" t="s">
        <v>2248</v>
      </c>
      <c r="D1094" s="133">
        <v>5541403377</v>
      </c>
      <c r="E1094" s="133" t="s">
        <v>33</v>
      </c>
      <c r="F1094" s="133" t="s">
        <v>1385</v>
      </c>
      <c r="G1094" s="176" t="s">
        <v>2249</v>
      </c>
      <c r="H1094" s="30">
        <v>223</v>
      </c>
      <c r="I1094" s="133">
        <v>208</v>
      </c>
      <c r="J1094" s="189">
        <v>15</v>
      </c>
      <c r="K1094" s="186" t="s">
        <v>26</v>
      </c>
      <c r="L1094" s="139"/>
    </row>
    <row r="1095" spans="1:12" hidden="1" x14ac:dyDescent="0.25">
      <c r="A1095" s="158">
        <v>45234</v>
      </c>
      <c r="B1095" s="175" t="s">
        <v>26</v>
      </c>
      <c r="C1095" s="132" t="s">
        <v>2250</v>
      </c>
      <c r="D1095" s="133" t="s">
        <v>26</v>
      </c>
      <c r="E1095" s="133" t="s">
        <v>64</v>
      </c>
      <c r="F1095" s="139" t="s">
        <v>354</v>
      </c>
      <c r="G1095" s="133" t="s">
        <v>2251</v>
      </c>
      <c r="H1095" s="30" t="s">
        <v>26</v>
      </c>
      <c r="I1095" s="133">
        <v>138</v>
      </c>
      <c r="J1095" s="189">
        <v>12</v>
      </c>
      <c r="K1095" s="139">
        <v>350</v>
      </c>
      <c r="L1095" s="139"/>
    </row>
    <row r="1096" spans="1:12" hidden="1" x14ac:dyDescent="0.25">
      <c r="A1096" s="158">
        <v>45234</v>
      </c>
      <c r="B1096" s="175" t="s">
        <v>26</v>
      </c>
      <c r="C1096" s="132" t="s">
        <v>2252</v>
      </c>
      <c r="D1096" s="133" t="s">
        <v>26</v>
      </c>
      <c r="E1096" s="133" t="s">
        <v>33</v>
      </c>
      <c r="F1096" s="133" t="s">
        <v>302</v>
      </c>
      <c r="G1096" s="176" t="s">
        <v>2253</v>
      </c>
      <c r="H1096" s="176" t="s">
        <v>26</v>
      </c>
      <c r="I1096" s="176" t="s">
        <v>26</v>
      </c>
      <c r="J1096" s="189">
        <v>12</v>
      </c>
      <c r="K1096" s="139" t="s">
        <v>26</v>
      </c>
      <c r="L1096" s="139"/>
    </row>
    <row r="1097" spans="1:12" hidden="1" x14ac:dyDescent="0.25">
      <c r="A1097" s="158">
        <v>45234</v>
      </c>
      <c r="B1097" s="175" t="s">
        <v>26</v>
      </c>
      <c r="C1097" s="134" t="s">
        <v>4113</v>
      </c>
      <c r="D1097" s="133" t="s">
        <v>26</v>
      </c>
      <c r="E1097" s="133" t="s">
        <v>2254</v>
      </c>
      <c r="F1097" s="133" t="s">
        <v>1405</v>
      </c>
      <c r="G1097" s="176" t="s">
        <v>2255</v>
      </c>
      <c r="H1097" s="30">
        <v>200</v>
      </c>
      <c r="I1097" s="176">
        <v>187</v>
      </c>
      <c r="J1097" s="189">
        <v>10</v>
      </c>
      <c r="K1097" s="139" t="s">
        <v>26</v>
      </c>
      <c r="L1097" s="139"/>
    </row>
    <row r="1098" spans="1:12" hidden="1" x14ac:dyDescent="0.25">
      <c r="A1098" s="158">
        <v>45234</v>
      </c>
      <c r="B1098" s="175" t="s">
        <v>26</v>
      </c>
      <c r="C1098" s="132" t="s">
        <v>2256</v>
      </c>
      <c r="D1098" s="133" t="s">
        <v>26</v>
      </c>
      <c r="E1098" s="133" t="s">
        <v>33</v>
      </c>
      <c r="F1098" s="133" t="s">
        <v>2257</v>
      </c>
      <c r="G1098" s="176" t="s">
        <v>2258</v>
      </c>
      <c r="H1098" s="30">
        <v>200</v>
      </c>
      <c r="I1098" s="133">
        <v>131</v>
      </c>
      <c r="J1098" s="189">
        <v>10</v>
      </c>
      <c r="K1098" s="139" t="s">
        <v>26</v>
      </c>
      <c r="L1098" s="139"/>
    </row>
    <row r="1099" spans="1:12" hidden="1" x14ac:dyDescent="0.25">
      <c r="A1099" s="158">
        <v>45234</v>
      </c>
      <c r="B1099" s="175" t="s">
        <v>26</v>
      </c>
      <c r="C1099" s="132" t="s">
        <v>2252</v>
      </c>
      <c r="D1099" s="133" t="s">
        <v>26</v>
      </c>
      <c r="E1099" s="133" t="s">
        <v>64</v>
      </c>
      <c r="F1099" s="133" t="s">
        <v>302</v>
      </c>
      <c r="G1099" s="176" t="s">
        <v>2259</v>
      </c>
      <c r="H1099" s="176">
        <v>376</v>
      </c>
      <c r="I1099" s="192">
        <v>366</v>
      </c>
      <c r="J1099" s="189">
        <v>10</v>
      </c>
      <c r="K1099" s="139" t="s">
        <v>26</v>
      </c>
      <c r="L1099" s="139"/>
    </row>
    <row r="1100" spans="1:12" hidden="1" x14ac:dyDescent="0.25">
      <c r="A1100" s="158">
        <v>45234</v>
      </c>
      <c r="B1100" s="175" t="s">
        <v>26</v>
      </c>
      <c r="C1100" s="132" t="s">
        <v>2260</v>
      </c>
      <c r="D1100" s="133" t="s">
        <v>26</v>
      </c>
      <c r="E1100" s="133" t="s">
        <v>33</v>
      </c>
      <c r="F1100" s="133" t="s">
        <v>302</v>
      </c>
      <c r="G1100" s="176" t="s">
        <v>2261</v>
      </c>
      <c r="H1100" s="30">
        <v>55</v>
      </c>
      <c r="I1100" s="176">
        <v>45</v>
      </c>
      <c r="J1100" s="189">
        <v>10</v>
      </c>
      <c r="K1100" s="139" t="s">
        <v>26</v>
      </c>
      <c r="L1100" s="139"/>
    </row>
    <row r="1101" spans="1:12" hidden="1" x14ac:dyDescent="0.25">
      <c r="A1101" s="158">
        <v>45234</v>
      </c>
      <c r="B1101" s="175" t="s">
        <v>26</v>
      </c>
      <c r="C1101" s="134" t="s">
        <v>4113</v>
      </c>
      <c r="D1101" s="171" t="s">
        <v>26</v>
      </c>
      <c r="E1101" s="133" t="s">
        <v>64</v>
      </c>
      <c r="F1101" s="139" t="s">
        <v>354</v>
      </c>
      <c r="G1101" s="176" t="s">
        <v>2262</v>
      </c>
      <c r="H1101" s="30" t="s">
        <v>26</v>
      </c>
      <c r="I1101" s="176">
        <v>200</v>
      </c>
      <c r="J1101" s="189">
        <v>10</v>
      </c>
      <c r="K1101" s="139">
        <v>400</v>
      </c>
      <c r="L1101" s="139"/>
    </row>
    <row r="1102" spans="1:12" hidden="1" x14ac:dyDescent="0.25">
      <c r="A1102" s="158">
        <v>45234</v>
      </c>
      <c r="B1102" s="175" t="s">
        <v>26</v>
      </c>
      <c r="C1102" s="133" t="s">
        <v>2250</v>
      </c>
      <c r="D1102" s="133" t="s">
        <v>26</v>
      </c>
      <c r="E1102" s="171" t="s">
        <v>64</v>
      </c>
      <c r="F1102" s="136" t="s">
        <v>4120</v>
      </c>
      <c r="G1102" s="176" t="s">
        <v>2263</v>
      </c>
      <c r="H1102" s="176" t="s">
        <v>26</v>
      </c>
      <c r="I1102" s="176">
        <v>113</v>
      </c>
      <c r="J1102" s="189">
        <v>10</v>
      </c>
      <c r="K1102" s="202" t="s">
        <v>26</v>
      </c>
      <c r="L1102" s="169"/>
    </row>
    <row r="1103" spans="1:12" hidden="1" x14ac:dyDescent="0.25">
      <c r="A1103" s="158">
        <v>45234</v>
      </c>
      <c r="B1103" s="175" t="s">
        <v>26</v>
      </c>
      <c r="C1103" s="132" t="s">
        <v>2264</v>
      </c>
      <c r="D1103" s="133" t="s">
        <v>26</v>
      </c>
      <c r="E1103" s="133" t="s">
        <v>1025</v>
      </c>
      <c r="F1103" s="133" t="s">
        <v>554</v>
      </c>
      <c r="G1103" s="176" t="s">
        <v>2265</v>
      </c>
      <c r="H1103" s="176" t="s">
        <v>26</v>
      </c>
      <c r="I1103" s="176">
        <v>135</v>
      </c>
      <c r="J1103" s="213">
        <v>20</v>
      </c>
      <c r="K1103" s="177" t="s">
        <v>26</v>
      </c>
      <c r="L1103" s="133"/>
    </row>
    <row r="1104" spans="1:12" hidden="1" x14ac:dyDescent="0.25">
      <c r="A1104" s="158">
        <v>45234</v>
      </c>
      <c r="B1104" s="175" t="s">
        <v>26</v>
      </c>
      <c r="C1104" s="133" t="s">
        <v>2250</v>
      </c>
      <c r="D1104" s="133" t="s">
        <v>26</v>
      </c>
      <c r="E1104" s="171" t="s">
        <v>64</v>
      </c>
      <c r="F1104" s="136" t="s">
        <v>4120</v>
      </c>
      <c r="G1104" s="176" t="s">
        <v>2266</v>
      </c>
      <c r="H1104" s="176" t="s">
        <v>26</v>
      </c>
      <c r="I1104" s="176">
        <v>290</v>
      </c>
      <c r="J1104" s="213">
        <v>10</v>
      </c>
      <c r="K1104" s="177" t="s">
        <v>26</v>
      </c>
      <c r="L1104" s="177"/>
    </row>
    <row r="1105" spans="1:12" hidden="1" x14ac:dyDescent="0.25">
      <c r="A1105" s="158">
        <v>45234</v>
      </c>
      <c r="B1105" s="175" t="s">
        <v>26</v>
      </c>
      <c r="C1105" s="31" t="s">
        <v>2267</v>
      </c>
      <c r="D1105" s="133" t="s">
        <v>26</v>
      </c>
      <c r="E1105" s="133" t="s">
        <v>1083</v>
      </c>
      <c r="F1105" s="51" t="s">
        <v>2268</v>
      </c>
      <c r="G1105" s="214" t="s">
        <v>2269</v>
      </c>
      <c r="H1105" s="176" t="s">
        <v>26</v>
      </c>
      <c r="I1105" s="176">
        <v>104</v>
      </c>
      <c r="J1105" s="213">
        <v>20</v>
      </c>
      <c r="K1105" s="177" t="s">
        <v>26</v>
      </c>
      <c r="L1105" s="177"/>
    </row>
    <row r="1106" spans="1:12" hidden="1" x14ac:dyDescent="0.25">
      <c r="A1106" s="158">
        <v>45234</v>
      </c>
      <c r="B1106" s="175" t="s">
        <v>26</v>
      </c>
      <c r="C1106" s="134" t="s">
        <v>39</v>
      </c>
      <c r="D1106" s="133">
        <v>5530508709</v>
      </c>
      <c r="E1106" s="133" t="s">
        <v>33</v>
      </c>
      <c r="F1106" s="136" t="s">
        <v>4116</v>
      </c>
      <c r="G1106" s="176" t="s">
        <v>2270</v>
      </c>
      <c r="H1106" s="176" t="s">
        <v>26</v>
      </c>
      <c r="I1106" s="176">
        <v>39</v>
      </c>
      <c r="J1106" s="177">
        <v>10</v>
      </c>
      <c r="K1106" s="177" t="s">
        <v>26</v>
      </c>
      <c r="L1106" s="133"/>
    </row>
    <row r="1107" spans="1:12" hidden="1" x14ac:dyDescent="0.25">
      <c r="A1107" s="158">
        <v>45234</v>
      </c>
      <c r="B1107" s="175" t="s">
        <v>26</v>
      </c>
      <c r="C1107" s="132" t="s">
        <v>2260</v>
      </c>
      <c r="D1107" s="133" t="s">
        <v>26</v>
      </c>
      <c r="E1107" s="133" t="s">
        <v>33</v>
      </c>
      <c r="F1107" s="139" t="s">
        <v>354</v>
      </c>
      <c r="G1107" s="176" t="s">
        <v>2271</v>
      </c>
      <c r="H1107" s="176" t="s">
        <v>26</v>
      </c>
      <c r="I1107" s="176">
        <v>14</v>
      </c>
      <c r="J1107" s="177">
        <v>11</v>
      </c>
      <c r="K1107" s="177" t="s">
        <v>26</v>
      </c>
      <c r="L1107" s="133"/>
    </row>
    <row r="1108" spans="1:12" hidden="1" x14ac:dyDescent="0.25">
      <c r="A1108" s="158">
        <v>45234</v>
      </c>
      <c r="B1108" s="175" t="s">
        <v>26</v>
      </c>
      <c r="C1108" s="132" t="s">
        <v>2272</v>
      </c>
      <c r="D1108" s="133" t="s">
        <v>26</v>
      </c>
      <c r="E1108" s="133" t="s">
        <v>33</v>
      </c>
      <c r="F1108" s="133" t="s">
        <v>507</v>
      </c>
      <c r="G1108" s="176" t="s">
        <v>2273</v>
      </c>
      <c r="H1108" s="176">
        <v>500</v>
      </c>
      <c r="I1108" s="176">
        <v>145</v>
      </c>
      <c r="J1108" s="177">
        <v>10</v>
      </c>
      <c r="K1108" s="215" t="s">
        <v>26</v>
      </c>
      <c r="L1108" s="22"/>
    </row>
    <row r="1109" spans="1:12" hidden="1" x14ac:dyDescent="0.25">
      <c r="A1109" s="158">
        <v>45235</v>
      </c>
      <c r="B1109" s="175" t="s">
        <v>26</v>
      </c>
      <c r="C1109" s="132" t="s">
        <v>1685</v>
      </c>
      <c r="D1109" s="133" t="s">
        <v>26</v>
      </c>
      <c r="E1109" s="133" t="s">
        <v>26</v>
      </c>
      <c r="F1109" s="176" t="s">
        <v>1611</v>
      </c>
      <c r="G1109" s="176" t="s">
        <v>2274</v>
      </c>
      <c r="H1109" s="30">
        <v>200</v>
      </c>
      <c r="I1109" s="133">
        <v>128</v>
      </c>
      <c r="J1109" s="189">
        <v>10</v>
      </c>
      <c r="K1109" s="186" t="s">
        <v>26</v>
      </c>
      <c r="L1109" s="139"/>
    </row>
    <row r="1110" spans="1:12" hidden="1" x14ac:dyDescent="0.25">
      <c r="A1110" s="158">
        <v>45235</v>
      </c>
      <c r="B1110" s="175" t="s">
        <v>26</v>
      </c>
      <c r="C1110" s="132" t="s">
        <v>1508</v>
      </c>
      <c r="D1110" s="133" t="s">
        <v>26</v>
      </c>
      <c r="E1110" s="133" t="s">
        <v>26</v>
      </c>
      <c r="F1110" s="133" t="s">
        <v>712</v>
      </c>
      <c r="G1110" s="176" t="s">
        <v>2275</v>
      </c>
      <c r="H1110" s="30">
        <v>250</v>
      </c>
      <c r="I1110" s="133">
        <v>197</v>
      </c>
      <c r="J1110" s="189">
        <v>14</v>
      </c>
      <c r="K1110" s="186" t="s">
        <v>26</v>
      </c>
      <c r="L1110" s="139"/>
    </row>
    <row r="1111" spans="1:12" hidden="1" x14ac:dyDescent="0.25">
      <c r="A1111" s="158">
        <v>45235</v>
      </c>
      <c r="B1111" s="175" t="s">
        <v>26</v>
      </c>
      <c r="C1111" t="s">
        <v>2222</v>
      </c>
      <c r="D1111" s="133" t="s">
        <v>26</v>
      </c>
      <c r="E1111" s="133" t="s">
        <v>26</v>
      </c>
      <c r="F1111" s="133" t="s">
        <v>2276</v>
      </c>
      <c r="G1111" s="132" t="s">
        <v>2277</v>
      </c>
      <c r="H1111" s="30">
        <v>100</v>
      </c>
      <c r="I1111" s="133">
        <v>85</v>
      </c>
      <c r="J1111" s="189">
        <v>10</v>
      </c>
      <c r="K1111" s="186" t="s">
        <v>26</v>
      </c>
      <c r="L1111" s="139"/>
    </row>
    <row r="1112" spans="1:12" hidden="1" x14ac:dyDescent="0.25">
      <c r="A1112" s="158">
        <v>45235</v>
      </c>
      <c r="B1112" s="175" t="s">
        <v>26</v>
      </c>
      <c r="C1112" s="132" t="s">
        <v>1799</v>
      </c>
      <c r="D1112" s="133" t="s">
        <v>26</v>
      </c>
      <c r="E1112" s="133" t="s">
        <v>33</v>
      </c>
      <c r="F1112" s="133" t="s">
        <v>2278</v>
      </c>
      <c r="G1112" s="176" t="s">
        <v>2279</v>
      </c>
      <c r="H1112" s="30">
        <v>100</v>
      </c>
      <c r="I1112" s="133">
        <v>79</v>
      </c>
      <c r="J1112" s="189">
        <v>10</v>
      </c>
      <c r="K1112" s="186">
        <v>150</v>
      </c>
      <c r="L1112" s="139"/>
    </row>
    <row r="1113" spans="1:12" hidden="1" x14ac:dyDescent="0.25">
      <c r="A1113" s="158">
        <v>45235</v>
      </c>
      <c r="B1113" s="175" t="s">
        <v>26</v>
      </c>
      <c r="C1113" s="132" t="s">
        <v>2280</v>
      </c>
      <c r="D1113" s="133" t="s">
        <v>26</v>
      </c>
      <c r="E1113" s="133" t="s">
        <v>64</v>
      </c>
      <c r="F1113" s="133" t="s">
        <v>2281</v>
      </c>
      <c r="G1113" s="133" t="s">
        <v>2282</v>
      </c>
      <c r="H1113" s="30">
        <v>200</v>
      </c>
      <c r="I1113" s="133">
        <v>112</v>
      </c>
      <c r="J1113" s="189">
        <v>10</v>
      </c>
      <c r="K1113" s="139">
        <v>170</v>
      </c>
      <c r="L1113" s="139"/>
    </row>
    <row r="1114" spans="1:12" hidden="1" x14ac:dyDescent="0.25">
      <c r="A1114" s="158">
        <v>45235</v>
      </c>
      <c r="B1114" s="175" t="s">
        <v>26</v>
      </c>
      <c r="C1114" s="132" t="s">
        <v>2283</v>
      </c>
      <c r="D1114" s="133">
        <v>5545506858</v>
      </c>
      <c r="E1114" s="133" t="s">
        <v>33</v>
      </c>
      <c r="F1114" s="133" t="s">
        <v>2284</v>
      </c>
      <c r="G1114" s="176" t="s">
        <v>2285</v>
      </c>
      <c r="H1114" s="176">
        <v>200</v>
      </c>
      <c r="I1114" s="176">
        <v>77</v>
      </c>
      <c r="J1114" s="189">
        <v>10</v>
      </c>
      <c r="K1114" s="139">
        <v>200</v>
      </c>
      <c r="L1114" s="139"/>
    </row>
    <row r="1115" spans="1:12" ht="45" hidden="1" customHeight="1" x14ac:dyDescent="0.25">
      <c r="A1115" s="158">
        <v>45235</v>
      </c>
      <c r="B1115" s="175" t="s">
        <v>26</v>
      </c>
      <c r="C1115" s="132" t="s">
        <v>2286</v>
      </c>
      <c r="D1115" s="133" t="s">
        <v>26</v>
      </c>
      <c r="E1115" s="133" t="s">
        <v>33</v>
      </c>
      <c r="F1115" s="133" t="s">
        <v>2287</v>
      </c>
      <c r="G1115" s="176" t="s">
        <v>2288</v>
      </c>
      <c r="H1115" s="30" t="s">
        <v>26</v>
      </c>
      <c r="I1115" s="176">
        <f>88+24</f>
        <v>112</v>
      </c>
      <c r="J1115" s="189">
        <v>10</v>
      </c>
      <c r="K1115" s="139">
        <v>100</v>
      </c>
      <c r="L1115" s="139"/>
    </row>
    <row r="1116" spans="1:12" ht="45" hidden="1" customHeight="1" x14ac:dyDescent="0.25">
      <c r="A1116" s="158">
        <v>45235</v>
      </c>
      <c r="B1116" s="175" t="s">
        <v>26</v>
      </c>
      <c r="C1116" s="132" t="s">
        <v>4113</v>
      </c>
      <c r="D1116" s="133" t="s">
        <v>26</v>
      </c>
      <c r="E1116" s="133" t="s">
        <v>33</v>
      </c>
      <c r="F1116" s="136" t="s">
        <v>4120</v>
      </c>
      <c r="G1116" s="176" t="s">
        <v>2289</v>
      </c>
      <c r="H1116" s="30" t="s">
        <v>26</v>
      </c>
      <c r="I1116" s="133" t="s">
        <v>26</v>
      </c>
      <c r="J1116" s="189">
        <v>10</v>
      </c>
      <c r="K1116" s="139">
        <v>100</v>
      </c>
      <c r="L1116" s="139"/>
    </row>
    <row r="1117" spans="1:12" ht="45" hidden="1" x14ac:dyDescent="0.25">
      <c r="A1117" s="158">
        <v>45235</v>
      </c>
      <c r="B1117" s="175" t="s">
        <v>26</v>
      </c>
      <c r="C1117" s="132" t="s">
        <v>4113</v>
      </c>
      <c r="D1117" s="133" t="s">
        <v>26</v>
      </c>
      <c r="E1117" s="133" t="s">
        <v>2239</v>
      </c>
      <c r="F1117" s="136" t="s">
        <v>4120</v>
      </c>
      <c r="G1117" s="176" t="s">
        <v>2290</v>
      </c>
      <c r="H1117" s="176" t="s">
        <v>26</v>
      </c>
      <c r="I1117" s="192" t="s">
        <v>26</v>
      </c>
      <c r="J1117" s="189">
        <v>10</v>
      </c>
      <c r="K1117" s="139" t="s">
        <v>26</v>
      </c>
      <c r="L1117" s="139"/>
    </row>
    <row r="1118" spans="1:12" ht="45" hidden="1" customHeight="1" x14ac:dyDescent="0.25">
      <c r="A1118" s="158">
        <v>45235</v>
      </c>
      <c r="B1118" s="175" t="s">
        <v>26</v>
      </c>
      <c r="C1118" s="132" t="s">
        <v>1595</v>
      </c>
      <c r="D1118" s="133" t="s">
        <v>26</v>
      </c>
      <c r="E1118" s="133" t="s">
        <v>627</v>
      </c>
      <c r="F1118" s="133" t="s">
        <v>2291</v>
      </c>
      <c r="G1118" s="176" t="s">
        <v>2292</v>
      </c>
      <c r="H1118" s="30" t="s">
        <v>26</v>
      </c>
      <c r="I1118" s="176">
        <v>149</v>
      </c>
      <c r="J1118" s="189">
        <v>10</v>
      </c>
      <c r="K1118" s="139">
        <v>250</v>
      </c>
      <c r="L1118" s="139"/>
    </row>
    <row r="1119" spans="1:12" hidden="1" x14ac:dyDescent="0.25">
      <c r="A1119" s="158">
        <v>45235</v>
      </c>
      <c r="B1119" s="175" t="s">
        <v>26</v>
      </c>
      <c r="C1119" s="132" t="s">
        <v>1969</v>
      </c>
      <c r="D1119" s="171" t="s">
        <v>26</v>
      </c>
      <c r="E1119" s="133" t="s">
        <v>33</v>
      </c>
      <c r="F1119" s="133" t="s">
        <v>1387</v>
      </c>
      <c r="G1119" s="176" t="s">
        <v>2293</v>
      </c>
      <c r="H1119" s="30">
        <v>200</v>
      </c>
      <c r="I1119" s="176">
        <v>101</v>
      </c>
      <c r="J1119" s="189">
        <v>14</v>
      </c>
      <c r="K1119" s="139" t="s">
        <v>26</v>
      </c>
      <c r="L1119" s="139"/>
    </row>
    <row r="1120" spans="1:12" hidden="1" x14ac:dyDescent="0.25">
      <c r="A1120" s="158">
        <v>45235</v>
      </c>
      <c r="B1120" s="175" t="s">
        <v>26</v>
      </c>
      <c r="C1120" s="133" t="s">
        <v>2242</v>
      </c>
      <c r="D1120" s="133" t="s">
        <v>26</v>
      </c>
      <c r="E1120" s="171" t="s">
        <v>33</v>
      </c>
      <c r="F1120" s="133" t="s">
        <v>2294</v>
      </c>
      <c r="G1120" s="176" t="s">
        <v>2295</v>
      </c>
      <c r="H1120" s="176" t="s">
        <v>26</v>
      </c>
      <c r="I1120" s="176" t="s">
        <v>26</v>
      </c>
      <c r="J1120" s="189">
        <v>10</v>
      </c>
      <c r="K1120" s="202" t="s">
        <v>26</v>
      </c>
      <c r="L1120" s="169"/>
    </row>
    <row r="1121" spans="1:12" ht="45" hidden="1" customHeight="1" x14ac:dyDescent="0.25">
      <c r="A1121" s="158">
        <v>45236</v>
      </c>
      <c r="B1121" s="175" t="s">
        <v>26</v>
      </c>
      <c r="C1121" s="132" t="s">
        <v>1380</v>
      </c>
      <c r="D1121" s="133" t="s">
        <v>26</v>
      </c>
      <c r="E1121" s="133" t="s">
        <v>1756</v>
      </c>
      <c r="F1121" s="176" t="s">
        <v>1380</v>
      </c>
      <c r="G1121" s="176" t="s">
        <v>2023</v>
      </c>
      <c r="H1121" s="30" t="s">
        <v>26</v>
      </c>
      <c r="I1121" s="133">
        <v>250</v>
      </c>
      <c r="J1121" s="189">
        <v>40</v>
      </c>
      <c r="K1121" s="186"/>
      <c r="L1121" s="139"/>
    </row>
    <row r="1122" spans="1:12" hidden="1" x14ac:dyDescent="0.25">
      <c r="A1122" s="158">
        <v>45236</v>
      </c>
      <c r="B1122" s="175" t="s">
        <v>26</v>
      </c>
      <c r="C1122" s="132" t="s">
        <v>1380</v>
      </c>
      <c r="D1122" s="133" t="s">
        <v>26</v>
      </c>
      <c r="E1122" s="133" t="s">
        <v>1756</v>
      </c>
      <c r="F1122" s="176" t="s">
        <v>1380</v>
      </c>
      <c r="G1122" s="176" t="s">
        <v>2296</v>
      </c>
      <c r="H1122" s="30" t="s">
        <v>26</v>
      </c>
      <c r="I1122" s="133">
        <v>722</v>
      </c>
      <c r="J1122" s="189">
        <v>40</v>
      </c>
      <c r="K1122" s="186"/>
      <c r="L1122" s="139"/>
    </row>
    <row r="1123" spans="1:12" hidden="1" x14ac:dyDescent="0.25">
      <c r="A1123" s="158">
        <v>45236</v>
      </c>
      <c r="B1123" s="175" t="s">
        <v>26</v>
      </c>
      <c r="C1123" s="132" t="s">
        <v>1984</v>
      </c>
      <c r="D1123" s="133" t="s">
        <v>26</v>
      </c>
      <c r="E1123" s="133" t="s">
        <v>33</v>
      </c>
      <c r="F1123" s="133" t="s">
        <v>26</v>
      </c>
      <c r="G1123" s="176" t="s">
        <v>2297</v>
      </c>
      <c r="H1123" s="30" t="s">
        <v>26</v>
      </c>
      <c r="I1123" s="133">
        <v>77</v>
      </c>
      <c r="J1123" s="189">
        <v>12</v>
      </c>
      <c r="K1123" s="186"/>
      <c r="L1123" s="139"/>
    </row>
    <row r="1124" spans="1:12" hidden="1" x14ac:dyDescent="0.25">
      <c r="A1124" s="158">
        <v>45236</v>
      </c>
      <c r="B1124" s="175" t="s">
        <v>26</v>
      </c>
      <c r="C1124" s="132" t="s">
        <v>1481</v>
      </c>
      <c r="D1124" s="133" t="s">
        <v>26</v>
      </c>
      <c r="E1124" s="133" t="s">
        <v>2298</v>
      </c>
      <c r="F1124" s="133" t="s">
        <v>2299</v>
      </c>
      <c r="G1124" s="176" t="s">
        <v>2300</v>
      </c>
      <c r="H1124" s="30" t="s">
        <v>26</v>
      </c>
      <c r="I1124" s="133">
        <v>123</v>
      </c>
      <c r="J1124" s="189">
        <v>14</v>
      </c>
      <c r="K1124" s="186"/>
      <c r="L1124" s="139"/>
    </row>
    <row r="1125" spans="1:12" hidden="1" x14ac:dyDescent="0.25">
      <c r="A1125" s="158">
        <v>45236</v>
      </c>
      <c r="B1125" s="175" t="s">
        <v>26</v>
      </c>
      <c r="C1125" s="132" t="s">
        <v>1984</v>
      </c>
      <c r="D1125" s="133" t="s">
        <v>26</v>
      </c>
      <c r="E1125" s="133" t="s">
        <v>2301</v>
      </c>
      <c r="F1125" s="133" t="s">
        <v>26</v>
      </c>
      <c r="G1125" s="133" t="s">
        <v>2302</v>
      </c>
      <c r="H1125" s="30" t="s">
        <v>26</v>
      </c>
      <c r="I1125" s="133">
        <v>120</v>
      </c>
      <c r="J1125" s="189">
        <v>14</v>
      </c>
      <c r="K1125" s="139"/>
      <c r="L1125" s="139"/>
    </row>
    <row r="1126" spans="1:12" hidden="1" x14ac:dyDescent="0.25">
      <c r="A1126" s="158">
        <v>45236</v>
      </c>
      <c r="B1126" s="175" t="s">
        <v>26</v>
      </c>
      <c r="C1126" s="132" t="s">
        <v>207</v>
      </c>
      <c r="D1126" s="133" t="s">
        <v>26</v>
      </c>
      <c r="E1126" s="133" t="s">
        <v>33</v>
      </c>
      <c r="F1126" s="133" t="s">
        <v>2303</v>
      </c>
      <c r="G1126" s="176" t="s">
        <v>2304</v>
      </c>
      <c r="H1126" s="176" t="s">
        <v>26</v>
      </c>
      <c r="I1126" s="176">
        <v>30</v>
      </c>
      <c r="J1126" s="189">
        <v>12</v>
      </c>
      <c r="K1126" s="139"/>
      <c r="L1126" s="139"/>
    </row>
    <row r="1127" spans="1:12" hidden="1" x14ac:dyDescent="0.25">
      <c r="A1127" s="158">
        <v>45236</v>
      </c>
      <c r="B1127" s="175" t="s">
        <v>26</v>
      </c>
      <c r="C1127" s="132" t="s">
        <v>2039</v>
      </c>
      <c r="D1127" s="133" t="s">
        <v>26</v>
      </c>
      <c r="E1127" s="133" t="s">
        <v>2305</v>
      </c>
      <c r="F1127" s="133" t="s">
        <v>2306</v>
      </c>
      <c r="G1127" s="176" t="s">
        <v>2307</v>
      </c>
      <c r="H1127" s="30" t="s">
        <v>26</v>
      </c>
      <c r="I1127" s="176" t="s">
        <v>26</v>
      </c>
      <c r="J1127" s="189">
        <v>20</v>
      </c>
      <c r="K1127" s="139"/>
      <c r="L1127" s="139"/>
    </row>
    <row r="1128" spans="1:12" hidden="1" x14ac:dyDescent="0.25">
      <c r="A1128" s="158">
        <v>45236</v>
      </c>
      <c r="B1128" s="175" t="s">
        <v>26</v>
      </c>
      <c r="C1128" s="132" t="s">
        <v>1649</v>
      </c>
      <c r="D1128" s="133" t="s">
        <v>26</v>
      </c>
      <c r="E1128" s="133" t="s">
        <v>1491</v>
      </c>
      <c r="F1128" s="133" t="s">
        <v>2308</v>
      </c>
      <c r="G1128" s="176" t="s">
        <v>2309</v>
      </c>
      <c r="H1128" s="30" t="s">
        <v>26</v>
      </c>
      <c r="I1128" s="133" t="s">
        <v>26</v>
      </c>
      <c r="J1128" s="189">
        <v>10</v>
      </c>
      <c r="K1128" s="139"/>
      <c r="L1128" s="139"/>
    </row>
    <row r="1129" spans="1:12" hidden="1" x14ac:dyDescent="0.25">
      <c r="A1129" s="158">
        <v>45236</v>
      </c>
      <c r="B1129" s="175" t="s">
        <v>26</v>
      </c>
      <c r="C1129" s="132" t="s">
        <v>1844</v>
      </c>
      <c r="D1129" s="133" t="s">
        <v>26</v>
      </c>
      <c r="E1129" s="171" t="s">
        <v>2310</v>
      </c>
      <c r="F1129" s="133" t="s">
        <v>1387</v>
      </c>
      <c r="G1129" s="176" t="s">
        <v>2311</v>
      </c>
      <c r="H1129" s="176">
        <v>78</v>
      </c>
      <c r="I1129" s="192">
        <v>66</v>
      </c>
      <c r="J1129" s="189">
        <v>12</v>
      </c>
      <c r="K1129" s="139"/>
      <c r="L1129" s="139"/>
    </row>
    <row r="1130" spans="1:12" hidden="1" x14ac:dyDescent="0.25">
      <c r="A1130" s="158">
        <v>45236</v>
      </c>
      <c r="B1130" s="175" t="s">
        <v>26</v>
      </c>
      <c r="C1130" s="132" t="s">
        <v>2312</v>
      </c>
      <c r="D1130" s="133" t="s">
        <v>26</v>
      </c>
      <c r="E1130" s="171" t="s">
        <v>333</v>
      </c>
      <c r="F1130" s="133" t="s">
        <v>2042</v>
      </c>
      <c r="G1130" s="176" t="s">
        <v>2313</v>
      </c>
      <c r="H1130" s="30">
        <v>118</v>
      </c>
      <c r="I1130" s="176">
        <v>104</v>
      </c>
      <c r="J1130" s="189">
        <v>14</v>
      </c>
      <c r="K1130" s="139"/>
      <c r="L1130" s="139"/>
    </row>
    <row r="1131" spans="1:12" hidden="1" x14ac:dyDescent="0.25">
      <c r="A1131" s="158">
        <v>45236</v>
      </c>
      <c r="B1131" s="175" t="s">
        <v>26</v>
      </c>
      <c r="C1131" s="132" t="s">
        <v>2156</v>
      </c>
      <c r="D1131" s="171" t="s">
        <v>26</v>
      </c>
      <c r="E1131" s="133" t="s">
        <v>33</v>
      </c>
      <c r="F1131" s="133" t="s">
        <v>753</v>
      </c>
      <c r="G1131" s="176" t="s">
        <v>2314</v>
      </c>
      <c r="H1131" s="30">
        <v>135</v>
      </c>
      <c r="I1131" s="176">
        <v>121</v>
      </c>
      <c r="J1131" s="189">
        <v>14</v>
      </c>
      <c r="K1131" s="139"/>
      <c r="L1131" s="139"/>
    </row>
    <row r="1132" spans="1:12" hidden="1" x14ac:dyDescent="0.25">
      <c r="A1132" s="158">
        <v>45236</v>
      </c>
      <c r="B1132" s="175" t="s">
        <v>26</v>
      </c>
      <c r="C1132" s="133" t="s">
        <v>2315</v>
      </c>
      <c r="D1132" s="133" t="s">
        <v>26</v>
      </c>
      <c r="E1132" s="171" t="s">
        <v>914</v>
      </c>
      <c r="F1132" s="133" t="s">
        <v>2316</v>
      </c>
      <c r="G1132" s="176" t="s">
        <v>1751</v>
      </c>
      <c r="H1132" s="176">
        <v>30</v>
      </c>
      <c r="I1132" s="176">
        <v>18</v>
      </c>
      <c r="J1132" s="189">
        <v>12</v>
      </c>
      <c r="K1132" s="202"/>
      <c r="L1132" s="169"/>
    </row>
    <row r="1133" spans="1:12" hidden="1" x14ac:dyDescent="0.25">
      <c r="A1133" s="158">
        <v>45236</v>
      </c>
      <c r="B1133" s="226" t="s">
        <v>26</v>
      </c>
      <c r="C1133" s="132" t="s">
        <v>2317</v>
      </c>
      <c r="D1133" s="133" t="s">
        <v>26</v>
      </c>
      <c r="E1133" s="133" t="s">
        <v>333</v>
      </c>
      <c r="F1133" s="133" t="s">
        <v>2318</v>
      </c>
      <c r="G1133" s="176" t="s">
        <v>2319</v>
      </c>
      <c r="H1133" s="176">
        <v>27</v>
      </c>
      <c r="I1133" s="176">
        <v>17</v>
      </c>
      <c r="J1133" s="213">
        <v>10</v>
      </c>
      <c r="K1133" s="177"/>
      <c r="L1133" s="133"/>
    </row>
    <row r="1134" spans="1:12" hidden="1" x14ac:dyDescent="0.25">
      <c r="A1134" s="158">
        <v>45236</v>
      </c>
      <c r="B1134" s="175" t="s">
        <v>26</v>
      </c>
      <c r="C1134" s="132" t="s">
        <v>1969</v>
      </c>
      <c r="D1134" s="133" t="s">
        <v>26</v>
      </c>
      <c r="E1134" s="133" t="s">
        <v>33</v>
      </c>
      <c r="F1134" s="133" t="s">
        <v>1387</v>
      </c>
      <c r="G1134" s="176" t="s">
        <v>2320</v>
      </c>
      <c r="H1134" s="176">
        <v>82</v>
      </c>
      <c r="I1134" s="176">
        <v>72</v>
      </c>
      <c r="J1134" s="213">
        <v>10</v>
      </c>
      <c r="K1134" s="177"/>
      <c r="L1134" s="177"/>
    </row>
    <row r="1135" spans="1:12" hidden="1" x14ac:dyDescent="0.25">
      <c r="A1135" s="158">
        <v>45237</v>
      </c>
      <c r="B1135" s="175" t="s">
        <v>26</v>
      </c>
      <c r="C1135" s="132" t="s">
        <v>1984</v>
      </c>
      <c r="D1135" s="133" t="s">
        <v>26</v>
      </c>
      <c r="E1135" s="133" t="s">
        <v>1510</v>
      </c>
      <c r="F1135" s="176" t="s">
        <v>1320</v>
      </c>
      <c r="G1135" s="176" t="s">
        <v>2321</v>
      </c>
      <c r="H1135" s="30" t="s">
        <v>26</v>
      </c>
      <c r="I1135" s="133">
        <v>50</v>
      </c>
      <c r="J1135" s="189">
        <v>12</v>
      </c>
      <c r="K1135" s="186"/>
      <c r="L1135" s="139"/>
    </row>
    <row r="1136" spans="1:12" hidden="1" x14ac:dyDescent="0.25">
      <c r="A1136" s="158">
        <v>45237</v>
      </c>
      <c r="B1136" s="175" t="s">
        <v>26</v>
      </c>
      <c r="C1136" s="132" t="s">
        <v>2322</v>
      </c>
      <c r="D1136" s="133">
        <v>5581063423</v>
      </c>
      <c r="E1136" s="133" t="s">
        <v>33</v>
      </c>
      <c r="F1136" s="133" t="s">
        <v>2323</v>
      </c>
      <c r="G1136" s="176" t="s">
        <v>2324</v>
      </c>
      <c r="H1136" s="30" t="s">
        <v>26</v>
      </c>
      <c r="I1136" s="133">
        <v>105</v>
      </c>
      <c r="J1136" s="189">
        <v>14</v>
      </c>
      <c r="K1136" s="186"/>
      <c r="L1136" s="139"/>
    </row>
    <row r="1137" spans="1:12" hidden="1" x14ac:dyDescent="0.25">
      <c r="A1137" s="158">
        <v>45237</v>
      </c>
      <c r="B1137" s="175" t="s">
        <v>26</v>
      </c>
      <c r="C1137" s="132" t="s">
        <v>2202</v>
      </c>
      <c r="D1137" s="133">
        <v>5549473476</v>
      </c>
      <c r="E1137" s="133" t="s">
        <v>1268</v>
      </c>
      <c r="F1137" s="133" t="s">
        <v>1579</v>
      </c>
      <c r="G1137" s="176" t="s">
        <v>2325</v>
      </c>
      <c r="H1137" s="30" t="s">
        <v>26</v>
      </c>
      <c r="I1137" s="133">
        <v>66</v>
      </c>
      <c r="J1137" s="189">
        <v>12</v>
      </c>
      <c r="K1137" s="186"/>
      <c r="L1137" s="139"/>
    </row>
    <row r="1138" spans="1:12" hidden="1" x14ac:dyDescent="0.25">
      <c r="A1138" s="158">
        <v>45237</v>
      </c>
      <c r="B1138" s="175" t="s">
        <v>26</v>
      </c>
      <c r="C1138" s="132" t="s">
        <v>1595</v>
      </c>
      <c r="D1138" s="133" t="s">
        <v>26</v>
      </c>
      <c r="E1138" s="133" t="s">
        <v>2326</v>
      </c>
      <c r="F1138" s="133" t="s">
        <v>2291</v>
      </c>
      <c r="G1138" s="176" t="s">
        <v>2327</v>
      </c>
      <c r="H1138" s="30">
        <v>140</v>
      </c>
      <c r="I1138" s="133">
        <v>130</v>
      </c>
      <c r="J1138" s="189">
        <v>10</v>
      </c>
      <c r="K1138" s="186"/>
      <c r="L1138" s="139"/>
    </row>
    <row r="1139" spans="1:12" hidden="1" x14ac:dyDescent="0.25">
      <c r="A1139" s="158">
        <v>45237</v>
      </c>
      <c r="B1139" s="175" t="s">
        <v>26</v>
      </c>
      <c r="C1139" s="132" t="s">
        <v>2328</v>
      </c>
      <c r="D1139" s="133" t="s">
        <v>26</v>
      </c>
      <c r="E1139" s="133" t="s">
        <v>2329</v>
      </c>
      <c r="F1139" s="133" t="s">
        <v>1821</v>
      </c>
      <c r="G1139" s="133" t="s">
        <v>2330</v>
      </c>
      <c r="H1139" s="30">
        <v>260</v>
      </c>
      <c r="I1139" s="133">
        <v>223</v>
      </c>
      <c r="J1139" s="189">
        <v>37</v>
      </c>
      <c r="K1139" s="139"/>
      <c r="L1139" s="139"/>
    </row>
    <row r="1140" spans="1:12" hidden="1" x14ac:dyDescent="0.25">
      <c r="A1140" s="158">
        <v>45237</v>
      </c>
      <c r="B1140" s="175" t="s">
        <v>26</v>
      </c>
      <c r="C1140" s="132" t="s">
        <v>2331</v>
      </c>
      <c r="D1140" s="133" t="s">
        <v>26</v>
      </c>
      <c r="E1140" s="133" t="s">
        <v>17</v>
      </c>
      <c r="F1140" s="133" t="s">
        <v>2332</v>
      </c>
      <c r="G1140" s="176" t="s">
        <v>2333</v>
      </c>
      <c r="H1140" s="176">
        <v>42</v>
      </c>
      <c r="I1140" s="176">
        <v>30</v>
      </c>
      <c r="J1140" s="189">
        <v>12</v>
      </c>
      <c r="K1140" s="139"/>
      <c r="L1140" s="139"/>
    </row>
    <row r="1141" spans="1:12" hidden="1" x14ac:dyDescent="0.25">
      <c r="A1141" s="158">
        <v>45237</v>
      </c>
      <c r="B1141" s="175" t="s">
        <v>26</v>
      </c>
      <c r="C1141" s="132" t="s">
        <v>507</v>
      </c>
      <c r="D1141" s="133" t="s">
        <v>26</v>
      </c>
      <c r="E1141" s="133" t="s">
        <v>17</v>
      </c>
      <c r="F1141" s="133" t="s">
        <v>1591</v>
      </c>
      <c r="G1141" s="176" t="s">
        <v>2334</v>
      </c>
      <c r="H1141" s="30">
        <v>150</v>
      </c>
      <c r="I1141" s="176">
        <v>136</v>
      </c>
      <c r="J1141" s="189">
        <v>14</v>
      </c>
      <c r="K1141" s="139"/>
      <c r="L1141" s="139"/>
    </row>
    <row r="1142" spans="1:12" hidden="1" x14ac:dyDescent="0.25">
      <c r="A1142" s="158">
        <v>45237</v>
      </c>
      <c r="B1142" s="175" t="s">
        <v>26</v>
      </c>
      <c r="C1142" s="134" t="s">
        <v>4113</v>
      </c>
      <c r="D1142" s="133" t="s">
        <v>26</v>
      </c>
      <c r="E1142" s="133" t="s">
        <v>2335</v>
      </c>
      <c r="F1142" s="133" t="s">
        <v>1754</v>
      </c>
      <c r="G1142" s="176" t="s">
        <v>2336</v>
      </c>
      <c r="H1142" s="30">
        <v>400</v>
      </c>
      <c r="I1142" s="133">
        <v>330</v>
      </c>
      <c r="J1142" s="189">
        <v>30</v>
      </c>
      <c r="K1142" s="139"/>
      <c r="L1142" s="139"/>
    </row>
    <row r="1143" spans="1:12" hidden="1" x14ac:dyDescent="0.25">
      <c r="A1143" s="158">
        <v>45237</v>
      </c>
      <c r="B1143" s="175" t="s">
        <v>26</v>
      </c>
      <c r="C1143" s="138" t="s">
        <v>4112</v>
      </c>
      <c r="D1143" s="133" t="s">
        <v>26</v>
      </c>
      <c r="E1143" s="133" t="s">
        <v>114</v>
      </c>
      <c r="F1143" s="133" t="s">
        <v>302</v>
      </c>
      <c r="G1143" s="176" t="s">
        <v>2338</v>
      </c>
      <c r="H1143" s="176">
        <v>500</v>
      </c>
      <c r="I1143" s="192">
        <v>425</v>
      </c>
      <c r="J1143" s="189">
        <v>15</v>
      </c>
      <c r="K1143" s="139"/>
      <c r="L1143" s="139"/>
    </row>
    <row r="1144" spans="1:12" hidden="1" x14ac:dyDescent="0.25">
      <c r="A1144" s="158">
        <v>45238</v>
      </c>
      <c r="B1144" s="175">
        <v>0.4284722222222222</v>
      </c>
      <c r="C1144" s="132" t="s">
        <v>1685</v>
      </c>
      <c r="D1144" s="133">
        <v>5553838178</v>
      </c>
      <c r="E1144" s="133" t="s">
        <v>2339</v>
      </c>
      <c r="F1144" s="176" t="s">
        <v>726</v>
      </c>
      <c r="G1144" s="176" t="s">
        <v>2340</v>
      </c>
      <c r="H1144" s="30">
        <v>200</v>
      </c>
      <c r="I1144" s="133">
        <v>109</v>
      </c>
      <c r="J1144" s="189">
        <v>20</v>
      </c>
      <c r="K1144" s="186"/>
      <c r="L1144" s="139"/>
    </row>
    <row r="1145" spans="1:12" hidden="1" x14ac:dyDescent="0.25">
      <c r="A1145" s="158">
        <v>45238</v>
      </c>
      <c r="B1145" s="175">
        <v>0.44236111111111109</v>
      </c>
      <c r="C1145" s="132" t="s">
        <v>1795</v>
      </c>
      <c r="D1145" s="133">
        <v>5516609716</v>
      </c>
      <c r="E1145" s="133" t="s">
        <v>85</v>
      </c>
      <c r="F1145" s="133" t="s">
        <v>2341</v>
      </c>
      <c r="G1145" s="176" t="s">
        <v>2342</v>
      </c>
      <c r="H1145" s="30">
        <v>70</v>
      </c>
      <c r="I1145" s="133">
        <v>50</v>
      </c>
      <c r="J1145" s="189">
        <v>10</v>
      </c>
      <c r="K1145" s="186"/>
      <c r="L1145" s="139"/>
    </row>
    <row r="1146" spans="1:12" hidden="1" x14ac:dyDescent="0.25">
      <c r="A1146" s="158">
        <v>45238</v>
      </c>
      <c r="B1146" s="175">
        <v>0.45833333333333331</v>
      </c>
      <c r="C1146" s="132" t="s">
        <v>2343</v>
      </c>
      <c r="D1146" s="133">
        <v>5568676408</v>
      </c>
      <c r="E1146" s="133" t="s">
        <v>313</v>
      </c>
      <c r="F1146" s="133" t="s">
        <v>2344</v>
      </c>
      <c r="G1146" s="176" t="s">
        <v>2345</v>
      </c>
      <c r="H1146" s="30">
        <v>198</v>
      </c>
      <c r="I1146" s="133">
        <v>178</v>
      </c>
      <c r="J1146" s="189">
        <v>10</v>
      </c>
      <c r="K1146" s="186"/>
      <c r="L1146" s="169"/>
    </row>
    <row r="1147" spans="1:12" hidden="1" x14ac:dyDescent="0.25">
      <c r="A1147" s="158">
        <v>45238</v>
      </c>
      <c r="B1147" s="175">
        <v>0.47361111111111109</v>
      </c>
      <c r="C1147" s="132" t="s">
        <v>2343</v>
      </c>
      <c r="D1147" s="133">
        <v>5568676408</v>
      </c>
      <c r="E1147" s="133" t="s">
        <v>85</v>
      </c>
      <c r="F1147" s="133" t="s">
        <v>2344</v>
      </c>
      <c r="G1147" s="176" t="s">
        <v>2346</v>
      </c>
      <c r="H1147" s="30">
        <v>69</v>
      </c>
      <c r="I1147" s="133">
        <v>39</v>
      </c>
      <c r="J1147" s="189">
        <v>10</v>
      </c>
      <c r="K1147" s="186"/>
      <c r="L1147" s="133"/>
    </row>
    <row r="1148" spans="1:12" hidden="1" x14ac:dyDescent="0.25">
      <c r="A1148" s="158">
        <v>45238</v>
      </c>
      <c r="B1148" s="175">
        <v>0.48819444444444438</v>
      </c>
      <c r="C1148" s="132" t="s">
        <v>1652</v>
      </c>
      <c r="D1148" s="133">
        <v>5612853273</v>
      </c>
      <c r="E1148" s="133" t="s">
        <v>1513</v>
      </c>
      <c r="F1148" s="133" t="s">
        <v>1652</v>
      </c>
      <c r="G1148" s="133" t="s">
        <v>2347</v>
      </c>
      <c r="H1148" s="30">
        <v>200</v>
      </c>
      <c r="I1148" s="133">
        <v>166</v>
      </c>
      <c r="J1148" s="189">
        <v>10</v>
      </c>
      <c r="K1148" s="139"/>
      <c r="L1148" s="177"/>
    </row>
    <row r="1149" spans="1:12" hidden="1" x14ac:dyDescent="0.25">
      <c r="A1149" s="158">
        <v>45238</v>
      </c>
      <c r="B1149" s="175">
        <v>0.52986111111111112</v>
      </c>
      <c r="C1149" s="132" t="s">
        <v>2348</v>
      </c>
      <c r="D1149" s="133">
        <v>5586180942</v>
      </c>
      <c r="E1149" s="133" t="s">
        <v>85</v>
      </c>
      <c r="F1149" s="133" t="s">
        <v>1281</v>
      </c>
      <c r="G1149" s="176" t="s">
        <v>2349</v>
      </c>
      <c r="H1149" s="176">
        <v>100</v>
      </c>
      <c r="I1149" s="176">
        <v>72</v>
      </c>
      <c r="J1149" s="189">
        <v>10</v>
      </c>
      <c r="K1149" s="139"/>
      <c r="L1149" s="177"/>
    </row>
    <row r="1150" spans="1:12" hidden="1" x14ac:dyDescent="0.25">
      <c r="A1150" s="158">
        <v>45238</v>
      </c>
      <c r="B1150" s="175">
        <v>0.62361111111111112</v>
      </c>
      <c r="C1150" s="138" t="s">
        <v>270</v>
      </c>
      <c r="D1150" s="133">
        <v>5615589545</v>
      </c>
      <c r="E1150" s="133" t="s">
        <v>1852</v>
      </c>
      <c r="F1150" s="139" t="s">
        <v>4124</v>
      </c>
      <c r="G1150" s="176" t="s">
        <v>2351</v>
      </c>
      <c r="H1150" s="30">
        <v>200</v>
      </c>
      <c r="I1150" s="176">
        <v>105</v>
      </c>
      <c r="J1150" s="189">
        <v>10</v>
      </c>
      <c r="K1150" s="139"/>
      <c r="L1150" s="133"/>
    </row>
    <row r="1151" spans="1:12" hidden="1" x14ac:dyDescent="0.25">
      <c r="A1151" s="158">
        <v>45238</v>
      </c>
      <c r="B1151" s="175">
        <v>0.66666666666666663</v>
      </c>
      <c r="C1151" s="132" t="s">
        <v>1612</v>
      </c>
      <c r="D1151" s="133">
        <v>5535831305</v>
      </c>
      <c r="E1151" s="133" t="s">
        <v>17</v>
      </c>
      <c r="F1151" s="133" t="s">
        <v>2352</v>
      </c>
      <c r="G1151" s="176" t="s">
        <v>2353</v>
      </c>
      <c r="H1151" s="30">
        <v>200</v>
      </c>
      <c r="I1151" s="133">
        <v>59</v>
      </c>
      <c r="J1151" s="189">
        <v>10</v>
      </c>
      <c r="K1151" s="139"/>
      <c r="L1151" s="133"/>
    </row>
    <row r="1152" spans="1:12" hidden="1" x14ac:dyDescent="0.25">
      <c r="A1152" s="158">
        <v>45238</v>
      </c>
      <c r="B1152" s="175" t="s">
        <v>2354</v>
      </c>
      <c r="C1152" s="132" t="s">
        <v>547</v>
      </c>
      <c r="D1152" s="133">
        <v>5611128220</v>
      </c>
      <c r="E1152" s="133" t="s">
        <v>114</v>
      </c>
      <c r="F1152" s="133" t="s">
        <v>2355</v>
      </c>
      <c r="G1152" s="176" t="s">
        <v>2356</v>
      </c>
      <c r="H1152" s="176">
        <v>300</v>
      </c>
      <c r="I1152" s="192">
        <v>190</v>
      </c>
      <c r="J1152" s="189">
        <v>10</v>
      </c>
      <c r="K1152" s="139"/>
      <c r="L1152" s="22"/>
    </row>
    <row r="1153" spans="1:12" hidden="1" x14ac:dyDescent="0.25">
      <c r="A1153" s="158">
        <v>45238</v>
      </c>
      <c r="B1153" s="175">
        <v>0.77430555555555558</v>
      </c>
      <c r="C1153" s="132" t="s">
        <v>2357</v>
      </c>
      <c r="D1153" s="133">
        <v>232323232</v>
      </c>
      <c r="E1153" s="133" t="s">
        <v>114</v>
      </c>
      <c r="F1153" s="133" t="s">
        <v>2358</v>
      </c>
      <c r="G1153" s="176" t="s">
        <v>2359</v>
      </c>
      <c r="H1153" s="30">
        <v>300</v>
      </c>
      <c r="I1153" s="176">
        <v>30</v>
      </c>
      <c r="J1153" s="189">
        <v>10</v>
      </c>
      <c r="K1153" s="139"/>
      <c r="L1153" s="133"/>
    </row>
    <row r="1154" spans="1:12" hidden="1" x14ac:dyDescent="0.25">
      <c r="A1154" s="158">
        <v>45238</v>
      </c>
      <c r="B1154" s="175">
        <v>0.33333333333333331</v>
      </c>
      <c r="C1154" s="132" t="s">
        <v>1534</v>
      </c>
      <c r="D1154" s="171">
        <v>5572135350</v>
      </c>
      <c r="E1154" s="133" t="s">
        <v>1774</v>
      </c>
      <c r="F1154" s="133" t="s">
        <v>2360</v>
      </c>
      <c r="G1154" s="176" t="s">
        <v>2361</v>
      </c>
      <c r="H1154" s="30">
        <v>270</v>
      </c>
      <c r="I1154" s="176">
        <v>45</v>
      </c>
      <c r="J1154" s="189">
        <v>15</v>
      </c>
      <c r="K1154" s="139"/>
      <c r="L1154" s="34"/>
    </row>
    <row r="1155" spans="1:12" hidden="1" x14ac:dyDescent="0.25">
      <c r="A1155" s="158">
        <v>45238</v>
      </c>
      <c r="B1155" s="175">
        <v>816</v>
      </c>
      <c r="C1155" s="133" t="s">
        <v>857</v>
      </c>
      <c r="D1155" s="133">
        <v>5537803548</v>
      </c>
      <c r="E1155" s="171" t="s">
        <v>17</v>
      </c>
      <c r="F1155" s="133" t="s">
        <v>2362</v>
      </c>
      <c r="G1155" s="176" t="s">
        <v>2363</v>
      </c>
      <c r="H1155" s="176">
        <v>270</v>
      </c>
      <c r="I1155" s="176">
        <v>130</v>
      </c>
      <c r="J1155" s="189">
        <v>18</v>
      </c>
      <c r="K1155" s="202"/>
    </row>
    <row r="1156" spans="1:12" hidden="1" x14ac:dyDescent="0.25">
      <c r="A1156" s="162">
        <v>45238</v>
      </c>
      <c r="B1156" s="226" t="s">
        <v>2364</v>
      </c>
      <c r="C1156" s="41" t="s">
        <v>2365</v>
      </c>
      <c r="D1156" s="36">
        <v>5550125009</v>
      </c>
      <c r="E1156" s="36" t="s">
        <v>26</v>
      </c>
      <c r="F1156" s="36" t="s">
        <v>2366</v>
      </c>
      <c r="G1156" s="216" t="s">
        <v>2367</v>
      </c>
      <c r="H1156" s="216" t="s">
        <v>26</v>
      </c>
      <c r="I1156" s="216">
        <v>85</v>
      </c>
      <c r="J1156" s="227">
        <v>10</v>
      </c>
      <c r="K1156" s="177"/>
    </row>
    <row r="1157" spans="1:12" hidden="1" x14ac:dyDescent="0.25">
      <c r="A1157" s="158">
        <v>45238</v>
      </c>
      <c r="B1157" s="175" t="s">
        <v>2368</v>
      </c>
      <c r="C1157" s="132" t="s">
        <v>1595</v>
      </c>
      <c r="D1157" s="133" t="s">
        <v>26</v>
      </c>
      <c r="E1157" s="133" t="s">
        <v>17</v>
      </c>
      <c r="F1157" s="133" t="s">
        <v>1601</v>
      </c>
      <c r="G1157" s="176" t="s">
        <v>2369</v>
      </c>
      <c r="H1157" s="176" t="s">
        <v>26</v>
      </c>
      <c r="I1157" s="176">
        <v>119</v>
      </c>
      <c r="J1157" s="213">
        <v>10</v>
      </c>
      <c r="K1157" s="177"/>
    </row>
    <row r="1158" spans="1:12" hidden="1" x14ac:dyDescent="0.25">
      <c r="A1158" s="158">
        <v>45238</v>
      </c>
      <c r="B1158" s="175" t="s">
        <v>2370</v>
      </c>
      <c r="C1158" s="175" t="s">
        <v>2127</v>
      </c>
      <c r="D1158" s="133">
        <v>5537803548</v>
      </c>
      <c r="E1158" s="171" t="s">
        <v>17</v>
      </c>
      <c r="F1158" s="51" t="s">
        <v>1573</v>
      </c>
      <c r="G1158" s="214" t="s">
        <v>2371</v>
      </c>
      <c r="H1158" s="176" t="s">
        <v>26</v>
      </c>
      <c r="I1158" s="176">
        <v>300</v>
      </c>
      <c r="J1158" s="213">
        <v>15</v>
      </c>
      <c r="K1158" s="177"/>
    </row>
    <row r="1159" spans="1:12" hidden="1" x14ac:dyDescent="0.25">
      <c r="A1159" s="158">
        <v>45238</v>
      </c>
      <c r="B1159" s="175">
        <v>0.43055555555555558</v>
      </c>
      <c r="C1159" s="31" t="s">
        <v>295</v>
      </c>
      <c r="D1159" s="133">
        <v>5618718638</v>
      </c>
      <c r="E1159" s="133" t="s">
        <v>17</v>
      </c>
      <c r="F1159" s="133" t="s">
        <v>509</v>
      </c>
      <c r="G1159" s="176" t="s">
        <v>2372</v>
      </c>
      <c r="H1159" s="176" t="s">
        <v>26</v>
      </c>
      <c r="I1159" s="176">
        <v>99</v>
      </c>
      <c r="J1159" s="177">
        <v>12</v>
      </c>
      <c r="K1159" s="177"/>
    </row>
    <row r="1160" spans="1:12" hidden="1" x14ac:dyDescent="0.25">
      <c r="A1160" s="158">
        <v>45239</v>
      </c>
      <c r="B1160" s="175">
        <v>0.45833333333333331</v>
      </c>
      <c r="C1160" s="175" t="s">
        <v>1984</v>
      </c>
      <c r="D1160" s="133">
        <v>5554180418</v>
      </c>
      <c r="E1160" s="133" t="s">
        <v>2205</v>
      </c>
      <c r="F1160" s="176" t="s">
        <v>2373</v>
      </c>
      <c r="G1160" s="176" t="s">
        <v>2374</v>
      </c>
      <c r="H1160" s="30">
        <v>500</v>
      </c>
      <c r="I1160" s="133">
        <v>100</v>
      </c>
      <c r="J1160" s="189">
        <v>20</v>
      </c>
      <c r="K1160" s="186"/>
    </row>
    <row r="1161" spans="1:12" hidden="1" x14ac:dyDescent="0.25">
      <c r="A1161" s="158">
        <v>45239</v>
      </c>
      <c r="B1161" s="175">
        <v>0.46111111111111108</v>
      </c>
      <c r="C1161" s="175" t="s">
        <v>2375</v>
      </c>
      <c r="D1161" s="133">
        <v>5615394688</v>
      </c>
      <c r="E1161" s="133" t="s">
        <v>305</v>
      </c>
      <c r="F1161" s="133" t="s">
        <v>2376</v>
      </c>
      <c r="G1161" s="176" t="s">
        <v>2377</v>
      </c>
      <c r="H1161" s="30">
        <v>69</v>
      </c>
      <c r="I1161" s="133">
        <v>59</v>
      </c>
      <c r="J1161" s="189">
        <v>10</v>
      </c>
      <c r="K1161" s="186"/>
    </row>
    <row r="1162" spans="1:12" hidden="1" x14ac:dyDescent="0.25">
      <c r="A1162" s="158">
        <v>45239</v>
      </c>
      <c r="B1162" s="175">
        <v>0.47430555555555548</v>
      </c>
      <c r="C1162" s="132" t="s">
        <v>1449</v>
      </c>
      <c r="D1162" s="133">
        <v>5516609716</v>
      </c>
      <c r="E1162" s="133" t="s">
        <v>17</v>
      </c>
      <c r="F1162" s="133" t="s">
        <v>849</v>
      </c>
      <c r="G1162" s="176" t="s">
        <v>2378</v>
      </c>
      <c r="H1162" s="30">
        <v>82</v>
      </c>
      <c r="I1162" s="133">
        <v>62</v>
      </c>
      <c r="J1162" s="189">
        <v>10</v>
      </c>
      <c r="K1162" s="186"/>
    </row>
    <row r="1163" spans="1:12" hidden="1" x14ac:dyDescent="0.25">
      <c r="A1163" s="158">
        <v>45239</v>
      </c>
      <c r="B1163" s="175">
        <v>0.5</v>
      </c>
      <c r="C1163" s="132" t="s">
        <v>2379</v>
      </c>
      <c r="D1163" s="133">
        <v>5585668921</v>
      </c>
      <c r="E1163" s="133" t="s">
        <v>2380</v>
      </c>
      <c r="F1163" s="133" t="s">
        <v>2381</v>
      </c>
      <c r="G1163" s="176" t="s">
        <v>2382</v>
      </c>
      <c r="H1163" s="30">
        <v>500</v>
      </c>
      <c r="I1163" s="133">
        <v>236</v>
      </c>
      <c r="J1163" s="189">
        <v>20</v>
      </c>
      <c r="K1163" s="186"/>
    </row>
    <row r="1164" spans="1:12" hidden="1" x14ac:dyDescent="0.25">
      <c r="A1164" s="158">
        <v>45239</v>
      </c>
      <c r="B1164" s="175">
        <v>0.5131944444444444</v>
      </c>
      <c r="C1164" s="132" t="s">
        <v>2009</v>
      </c>
      <c r="D1164" s="133">
        <v>9531286830</v>
      </c>
      <c r="E1164" s="133" t="s">
        <v>2205</v>
      </c>
      <c r="F1164" s="133" t="s">
        <v>2383</v>
      </c>
      <c r="G1164" s="133" t="s">
        <v>2384</v>
      </c>
      <c r="H1164" s="30">
        <v>118</v>
      </c>
      <c r="I1164" s="133">
        <v>108</v>
      </c>
      <c r="J1164" s="189">
        <v>10</v>
      </c>
      <c r="K1164" s="139"/>
    </row>
    <row r="1165" spans="1:12" hidden="1" x14ac:dyDescent="0.25">
      <c r="A1165" s="158">
        <v>45239</v>
      </c>
      <c r="B1165" s="175">
        <v>0.52152777777777781</v>
      </c>
      <c r="C1165" s="132" t="s">
        <v>823</v>
      </c>
      <c r="D1165" s="133">
        <v>5613476389</v>
      </c>
      <c r="E1165" s="133" t="s">
        <v>85</v>
      </c>
      <c r="F1165" s="133" t="s">
        <v>2344</v>
      </c>
      <c r="G1165" s="176" t="s">
        <v>2385</v>
      </c>
      <c r="H1165" s="176">
        <v>117</v>
      </c>
      <c r="I1165" s="176">
        <v>97</v>
      </c>
      <c r="J1165" s="189">
        <v>10</v>
      </c>
      <c r="K1165" s="139"/>
    </row>
    <row r="1166" spans="1:12" hidden="1" x14ac:dyDescent="0.25">
      <c r="A1166" s="158">
        <v>45239</v>
      </c>
      <c r="B1166" s="175">
        <v>0.56736111111111109</v>
      </c>
      <c r="C1166" s="132" t="s">
        <v>2386</v>
      </c>
      <c r="D1166" s="133">
        <v>5536801894</v>
      </c>
      <c r="E1166" s="133" t="s">
        <v>33</v>
      </c>
      <c r="F1166" s="133" t="s">
        <v>2387</v>
      </c>
      <c r="G1166" s="176" t="s">
        <v>2388</v>
      </c>
      <c r="H1166" s="176">
        <v>35</v>
      </c>
      <c r="I1166" s="176">
        <v>20</v>
      </c>
      <c r="J1166" s="189">
        <v>10</v>
      </c>
      <c r="K1166" s="139"/>
    </row>
    <row r="1167" spans="1:12" hidden="1" x14ac:dyDescent="0.25">
      <c r="A1167" s="158">
        <v>45239</v>
      </c>
      <c r="B1167" s="175">
        <v>0.60763888888888884</v>
      </c>
      <c r="C1167" s="132" t="s">
        <v>564</v>
      </c>
      <c r="D1167" s="133">
        <v>5553181586</v>
      </c>
      <c r="E1167" s="133" t="s">
        <v>721</v>
      </c>
      <c r="F1167" s="133" t="s">
        <v>2389</v>
      </c>
      <c r="G1167" s="176" t="s">
        <v>2390</v>
      </c>
      <c r="H1167" s="30">
        <v>200</v>
      </c>
      <c r="I1167" s="176">
        <v>170</v>
      </c>
      <c r="J1167" s="189">
        <v>10</v>
      </c>
      <c r="K1167" s="139"/>
    </row>
    <row r="1168" spans="1:12" hidden="1" x14ac:dyDescent="0.25">
      <c r="A1168" s="158">
        <v>45239</v>
      </c>
      <c r="B1168" s="175">
        <v>0.64652777777777781</v>
      </c>
      <c r="C1168" s="132" t="s">
        <v>2283</v>
      </c>
      <c r="D1168" s="133">
        <v>5545506858</v>
      </c>
      <c r="E1168" s="133" t="s">
        <v>64</v>
      </c>
      <c r="F1168" s="133" t="s">
        <v>2391</v>
      </c>
      <c r="G1168" s="176" t="s">
        <v>2392</v>
      </c>
      <c r="H1168" s="176">
        <v>100</v>
      </c>
      <c r="I1168" s="192">
        <v>79</v>
      </c>
      <c r="J1168" s="189">
        <v>10</v>
      </c>
      <c r="K1168" s="139"/>
    </row>
    <row r="1169" spans="1:11" hidden="1" x14ac:dyDescent="0.25">
      <c r="A1169" s="158">
        <v>45239</v>
      </c>
      <c r="B1169" s="175">
        <v>0.67222222222222228</v>
      </c>
      <c r="C1169" s="132" t="s">
        <v>1280</v>
      </c>
      <c r="D1169" s="133">
        <v>5585652455</v>
      </c>
      <c r="E1169" s="133" t="s">
        <v>1198</v>
      </c>
      <c r="F1169" s="133" t="s">
        <v>2393</v>
      </c>
      <c r="G1169" s="176" t="s">
        <v>2394</v>
      </c>
      <c r="H1169" s="30">
        <v>100</v>
      </c>
      <c r="I1169" s="176">
        <v>75</v>
      </c>
      <c r="J1169" s="189">
        <v>13</v>
      </c>
      <c r="K1169" s="139"/>
    </row>
    <row r="1170" spans="1:11" hidden="1" x14ac:dyDescent="0.25">
      <c r="A1170" s="158">
        <v>45239</v>
      </c>
      <c r="B1170" s="175">
        <v>0.74305555555555558</v>
      </c>
      <c r="C1170" s="132" t="s">
        <v>113</v>
      </c>
      <c r="D1170" s="171">
        <v>5527189840</v>
      </c>
      <c r="E1170" s="133" t="s">
        <v>2395</v>
      </c>
      <c r="F1170" s="133" t="s">
        <v>511</v>
      </c>
      <c r="G1170" s="176" t="s">
        <v>2396</v>
      </c>
      <c r="H1170" s="30">
        <v>300</v>
      </c>
      <c r="I1170" s="176">
        <v>283</v>
      </c>
      <c r="J1170" s="189">
        <v>17</v>
      </c>
      <c r="K1170" s="139"/>
    </row>
    <row r="1171" spans="1:11" hidden="1" x14ac:dyDescent="0.25">
      <c r="A1171" s="158">
        <v>45239</v>
      </c>
      <c r="B1171" s="175">
        <v>0.76180555555555551</v>
      </c>
      <c r="C1171" s="133" t="s">
        <v>200</v>
      </c>
      <c r="D1171" s="133">
        <v>5520873875</v>
      </c>
      <c r="E1171" s="171" t="s">
        <v>333</v>
      </c>
      <c r="F1171" s="133" t="s">
        <v>703</v>
      </c>
      <c r="G1171" s="176" t="s">
        <v>2397</v>
      </c>
      <c r="H1171" s="176">
        <v>200</v>
      </c>
      <c r="I1171" s="176">
        <v>45</v>
      </c>
      <c r="J1171" s="189">
        <v>12</v>
      </c>
      <c r="K1171" s="202"/>
    </row>
    <row r="1172" spans="1:11" hidden="1" x14ac:dyDescent="0.25">
      <c r="A1172" s="158">
        <v>45239</v>
      </c>
      <c r="B1172" s="175">
        <v>0.80555555555555558</v>
      </c>
      <c r="C1172" s="134" t="s">
        <v>39</v>
      </c>
      <c r="D1172" s="133">
        <v>5530508709</v>
      </c>
      <c r="E1172" s="133" t="s">
        <v>85</v>
      </c>
      <c r="F1172" s="136" t="s">
        <v>4116</v>
      </c>
      <c r="G1172" s="176" t="s">
        <v>2399</v>
      </c>
      <c r="H1172" s="176">
        <v>129</v>
      </c>
      <c r="I1172" s="176">
        <v>107</v>
      </c>
      <c r="J1172" s="213">
        <v>15</v>
      </c>
      <c r="K1172" s="177"/>
    </row>
    <row r="1173" spans="1:11" hidden="1" x14ac:dyDescent="0.25">
      <c r="A1173" s="158">
        <v>45239</v>
      </c>
      <c r="B1173" s="175">
        <v>0.85416666666666663</v>
      </c>
      <c r="C1173" s="134" t="s">
        <v>4113</v>
      </c>
      <c r="D1173" s="133">
        <v>5544332211</v>
      </c>
      <c r="E1173" s="133" t="s">
        <v>17</v>
      </c>
      <c r="F1173" s="133" t="s">
        <v>2400</v>
      </c>
      <c r="G1173" s="133" t="s">
        <v>2401</v>
      </c>
      <c r="H1173" s="176">
        <v>165</v>
      </c>
      <c r="I1173" s="176">
        <v>155</v>
      </c>
      <c r="J1173" s="213">
        <v>15</v>
      </c>
      <c r="K1173" s="177"/>
    </row>
    <row r="1174" spans="1:11" hidden="1" x14ac:dyDescent="0.25">
      <c r="A1174" s="158">
        <v>45239</v>
      </c>
      <c r="B1174" s="175">
        <v>0.86805555555555558</v>
      </c>
      <c r="C1174" s="138" t="s">
        <v>4112</v>
      </c>
      <c r="D1174" s="133">
        <v>5559971116</v>
      </c>
      <c r="E1174" s="133" t="s">
        <v>17</v>
      </c>
      <c r="F1174" s="51" t="s">
        <v>302</v>
      </c>
      <c r="G1174" s="51" t="s">
        <v>2402</v>
      </c>
      <c r="H1174" s="176">
        <v>175</v>
      </c>
      <c r="I1174" s="176">
        <v>163</v>
      </c>
      <c r="J1174" s="213">
        <v>12</v>
      </c>
      <c r="K1174" s="177"/>
    </row>
    <row r="1175" spans="1:11" hidden="1" x14ac:dyDescent="0.25">
      <c r="A1175" s="158">
        <v>45239</v>
      </c>
      <c r="B1175" s="175">
        <v>0.89583333333333337</v>
      </c>
      <c r="C1175" s="175" t="s">
        <v>898</v>
      </c>
      <c r="D1175" s="133">
        <v>5630381453</v>
      </c>
      <c r="E1175" s="133" t="s">
        <v>17</v>
      </c>
      <c r="F1175" s="133" t="s">
        <v>2403</v>
      </c>
      <c r="G1175" s="133" t="s">
        <v>2404</v>
      </c>
      <c r="H1175" s="176">
        <v>100</v>
      </c>
      <c r="I1175" s="176">
        <v>100</v>
      </c>
      <c r="J1175" s="177">
        <v>12</v>
      </c>
      <c r="K1175" s="177"/>
    </row>
    <row r="1176" spans="1:11" hidden="1" x14ac:dyDescent="0.25">
      <c r="A1176" s="158">
        <v>45179</v>
      </c>
      <c r="B1176" s="175">
        <v>0.44930555555555562</v>
      </c>
      <c r="C1176" s="132" t="s">
        <v>857</v>
      </c>
      <c r="D1176" s="133">
        <v>5537803548</v>
      </c>
      <c r="E1176" t="s">
        <v>1083</v>
      </c>
      <c r="F1176" s="176" t="s">
        <v>2405</v>
      </c>
      <c r="G1176" s="133" t="s">
        <v>2406</v>
      </c>
      <c r="H1176" s="30">
        <v>149</v>
      </c>
      <c r="I1176" s="133">
        <v>119.5</v>
      </c>
      <c r="J1176" s="189">
        <v>10</v>
      </c>
      <c r="K1176" s="186"/>
    </row>
    <row r="1177" spans="1:11" hidden="1" x14ac:dyDescent="0.25">
      <c r="A1177" s="158">
        <v>45179</v>
      </c>
      <c r="B1177" s="175">
        <v>0.45833333333333331</v>
      </c>
      <c r="C1177" s="132" t="s">
        <v>2407</v>
      </c>
      <c r="D1177" s="133">
        <v>5589529270</v>
      </c>
      <c r="E1177" s="133" t="s">
        <v>2117</v>
      </c>
      <c r="F1177" s="133" t="s">
        <v>2408</v>
      </c>
      <c r="G1177" s="176" t="s">
        <v>1122</v>
      </c>
      <c r="H1177" s="30">
        <v>240</v>
      </c>
      <c r="I1177" s="133">
        <v>200</v>
      </c>
      <c r="J1177" s="189">
        <v>40</v>
      </c>
      <c r="K1177" s="186"/>
    </row>
    <row r="1178" spans="1:11" hidden="1" x14ac:dyDescent="0.25">
      <c r="A1178" s="158">
        <v>45179</v>
      </c>
      <c r="B1178" s="175">
        <v>1200</v>
      </c>
      <c r="C1178" s="132" t="s">
        <v>2409</v>
      </c>
      <c r="D1178" s="133">
        <v>5624838483</v>
      </c>
      <c r="E1178" s="133" t="s">
        <v>2410</v>
      </c>
      <c r="F1178" s="133" t="s">
        <v>2411</v>
      </c>
      <c r="G1178" s="176" t="s">
        <v>26</v>
      </c>
      <c r="H1178" s="30">
        <v>226</v>
      </c>
      <c r="I1178" s="133">
        <v>213</v>
      </c>
      <c r="J1178" s="189">
        <v>13</v>
      </c>
      <c r="K1178" s="186"/>
    </row>
    <row r="1179" spans="1:11" hidden="1" x14ac:dyDescent="0.25">
      <c r="A1179" s="158">
        <v>45179</v>
      </c>
      <c r="B1179" s="175">
        <v>0.51388888888888884</v>
      </c>
      <c r="C1179" s="132" t="s">
        <v>898</v>
      </c>
      <c r="D1179" s="133">
        <v>5630381453</v>
      </c>
      <c r="E1179" s="133" t="s">
        <v>380</v>
      </c>
      <c r="F1179" s="133" t="s">
        <v>2403</v>
      </c>
      <c r="G1179" s="176" t="s">
        <v>2412</v>
      </c>
      <c r="H1179" s="30">
        <v>150</v>
      </c>
      <c r="I1179" s="133">
        <v>67</v>
      </c>
      <c r="J1179" s="189">
        <v>12</v>
      </c>
      <c r="K1179" s="186"/>
    </row>
    <row r="1180" spans="1:11" hidden="1" x14ac:dyDescent="0.25">
      <c r="A1180" s="158">
        <v>45179</v>
      </c>
      <c r="B1180" s="175">
        <v>6.9444444444444448E-2</v>
      </c>
      <c r="C1180" s="132" t="s">
        <v>78</v>
      </c>
      <c r="D1180" s="133">
        <v>5510466400</v>
      </c>
      <c r="E1180" s="133" t="s">
        <v>889</v>
      </c>
      <c r="F1180" s="133" t="s">
        <v>4127</v>
      </c>
      <c r="G1180" s="133" t="s">
        <v>2415</v>
      </c>
      <c r="H1180" s="30">
        <v>107</v>
      </c>
      <c r="I1180" s="133">
        <v>95</v>
      </c>
      <c r="J1180" s="189">
        <v>12</v>
      </c>
      <c r="K1180" s="187"/>
    </row>
    <row r="1181" spans="1:11" hidden="1" x14ac:dyDescent="0.25">
      <c r="A1181" s="158">
        <v>45179</v>
      </c>
      <c r="B1181" s="175">
        <v>0.14305555555555549</v>
      </c>
      <c r="C1181" s="132" t="s">
        <v>1481</v>
      </c>
      <c r="D1181" s="133">
        <v>5578861024</v>
      </c>
      <c r="E1181" s="133" t="s">
        <v>721</v>
      </c>
      <c r="F1181" s="133" t="s">
        <v>1043</v>
      </c>
      <c r="G1181" s="176" t="s">
        <v>2416</v>
      </c>
      <c r="H1181" s="176" t="s">
        <v>26</v>
      </c>
      <c r="I1181" s="176">
        <v>56</v>
      </c>
      <c r="J1181" s="189">
        <v>10</v>
      </c>
      <c r="K1181" s="139"/>
    </row>
    <row r="1182" spans="1:11" hidden="1" x14ac:dyDescent="0.25">
      <c r="A1182" s="158">
        <v>45179</v>
      </c>
      <c r="B1182" s="175" t="s">
        <v>26</v>
      </c>
      <c r="C1182" s="132" t="s">
        <v>1799</v>
      </c>
      <c r="D1182" s="133" t="s">
        <v>26</v>
      </c>
      <c r="E1182" s="133" t="s">
        <v>2417</v>
      </c>
      <c r="F1182" s="133" t="s">
        <v>2278</v>
      </c>
      <c r="G1182" s="176" t="s">
        <v>2418</v>
      </c>
      <c r="H1182" s="30" t="s">
        <v>26</v>
      </c>
      <c r="I1182" s="176">
        <v>280</v>
      </c>
      <c r="J1182" s="189">
        <v>20</v>
      </c>
      <c r="K1182" s="139"/>
    </row>
    <row r="1183" spans="1:11" hidden="1" x14ac:dyDescent="0.25">
      <c r="A1183" s="158">
        <v>45179</v>
      </c>
      <c r="B1183" s="175">
        <v>0.38194444444444442</v>
      </c>
      <c r="C1183" s="132" t="s">
        <v>2021</v>
      </c>
      <c r="D1183" s="133" t="s">
        <v>26</v>
      </c>
      <c r="E1183" s="133" t="s">
        <v>33</v>
      </c>
      <c r="F1183" s="136" t="s">
        <v>4120</v>
      </c>
      <c r="G1183" s="176" t="s">
        <v>2419</v>
      </c>
      <c r="H1183" s="30" t="s">
        <v>26</v>
      </c>
      <c r="I1183" s="133">
        <v>25</v>
      </c>
      <c r="J1183" s="189">
        <v>10</v>
      </c>
      <c r="K1183" s="139"/>
    </row>
    <row r="1184" spans="1:11" hidden="1" x14ac:dyDescent="0.25">
      <c r="A1184" s="158">
        <v>45242</v>
      </c>
      <c r="B1184" s="175">
        <v>0.47013888888888888</v>
      </c>
      <c r="C1184" s="132" t="s">
        <v>2420</v>
      </c>
      <c r="D1184" s="133">
        <v>5578037085</v>
      </c>
      <c r="E1184" s="133" t="s">
        <v>33</v>
      </c>
      <c r="F1184" s="176" t="s">
        <v>2421</v>
      </c>
      <c r="G1184" s="176" t="s">
        <v>2422</v>
      </c>
      <c r="H1184" s="30" t="s">
        <v>26</v>
      </c>
      <c r="I1184" s="133" t="s">
        <v>26</v>
      </c>
      <c r="J1184" s="189">
        <v>10</v>
      </c>
      <c r="K1184" s="186"/>
    </row>
    <row r="1185" spans="1:12" hidden="1" x14ac:dyDescent="0.25">
      <c r="A1185" s="158">
        <v>45242</v>
      </c>
      <c r="B1185" s="175">
        <v>0.4777777777777778</v>
      </c>
      <c r="C1185" s="132" t="s">
        <v>1842</v>
      </c>
      <c r="D1185" s="133">
        <v>5615394688</v>
      </c>
      <c r="E1185" s="133" t="s">
        <v>2417</v>
      </c>
      <c r="F1185" s="133" t="s">
        <v>997</v>
      </c>
      <c r="G1185" s="176" t="s">
        <v>2241</v>
      </c>
      <c r="H1185" s="30">
        <v>80</v>
      </c>
      <c r="I1185" s="133">
        <v>60</v>
      </c>
      <c r="J1185" s="189">
        <v>20</v>
      </c>
      <c r="K1185" s="186"/>
    </row>
    <row r="1186" spans="1:12" hidden="1" x14ac:dyDescent="0.25">
      <c r="A1186" s="158">
        <v>45242</v>
      </c>
      <c r="B1186" s="175">
        <v>0.48472222222222222</v>
      </c>
      <c r="C1186" s="132" t="s">
        <v>813</v>
      </c>
      <c r="D1186" s="133">
        <v>5537803548</v>
      </c>
      <c r="E1186" s="133" t="s">
        <v>33</v>
      </c>
      <c r="F1186" s="133" t="s">
        <v>2423</v>
      </c>
      <c r="G1186" s="176" t="s">
        <v>2424</v>
      </c>
      <c r="H1186" s="30">
        <v>500</v>
      </c>
      <c r="I1186" s="133">
        <v>216</v>
      </c>
      <c r="J1186" s="189">
        <v>10</v>
      </c>
      <c r="K1186" s="186"/>
    </row>
    <row r="1187" spans="1:12" hidden="1" x14ac:dyDescent="0.25">
      <c r="A1187" s="158">
        <v>45242</v>
      </c>
      <c r="B1187" s="175">
        <v>0.52916666666666667</v>
      </c>
      <c r="C1187" s="132" t="s">
        <v>2425</v>
      </c>
      <c r="D1187" s="133">
        <v>5523163096</v>
      </c>
      <c r="E1187" s="133" t="s">
        <v>2426</v>
      </c>
      <c r="F1187" s="133" t="s">
        <v>2427</v>
      </c>
      <c r="G1187" s="176" t="s">
        <v>2428</v>
      </c>
      <c r="H1187" s="30">
        <v>108</v>
      </c>
      <c r="I1187" s="133">
        <v>195</v>
      </c>
      <c r="J1187" s="189">
        <v>13</v>
      </c>
      <c r="K1187" s="186"/>
    </row>
    <row r="1188" spans="1:12" hidden="1" x14ac:dyDescent="0.25">
      <c r="A1188" s="158">
        <v>45242</v>
      </c>
      <c r="B1188" s="175">
        <v>0.625</v>
      </c>
      <c r="C1188" s="132" t="s">
        <v>813</v>
      </c>
      <c r="D1188" s="133">
        <v>5523163096</v>
      </c>
      <c r="E1188" s="133" t="s">
        <v>33</v>
      </c>
      <c r="F1188" s="133" t="s">
        <v>2429</v>
      </c>
      <c r="G1188" s="133" t="s">
        <v>2430</v>
      </c>
      <c r="H1188" s="30">
        <v>37</v>
      </c>
      <c r="I1188" s="133">
        <v>26</v>
      </c>
      <c r="J1188" s="189">
        <v>11</v>
      </c>
      <c r="K1188" s="139"/>
    </row>
    <row r="1189" spans="1:12" hidden="1" x14ac:dyDescent="0.25">
      <c r="A1189" s="158">
        <v>45242</v>
      </c>
      <c r="B1189" s="175">
        <v>0.62847222222222221</v>
      </c>
      <c r="C1189" s="132" t="s">
        <v>760</v>
      </c>
      <c r="D1189" s="133">
        <v>5522701719</v>
      </c>
      <c r="E1189" s="133" t="s">
        <v>2431</v>
      </c>
      <c r="F1189" s="133" t="s">
        <v>2432</v>
      </c>
      <c r="G1189" s="176" t="s">
        <v>2433</v>
      </c>
      <c r="H1189" s="176">
        <v>0</v>
      </c>
      <c r="I1189" s="176">
        <v>685</v>
      </c>
      <c r="J1189" s="189">
        <v>20</v>
      </c>
      <c r="K1189" s="139"/>
    </row>
    <row r="1190" spans="1:12" hidden="1" x14ac:dyDescent="0.25">
      <c r="A1190" s="158">
        <v>45242</v>
      </c>
      <c r="B1190" s="175" t="s">
        <v>2434</v>
      </c>
      <c r="C1190" s="132" t="s">
        <v>683</v>
      </c>
      <c r="D1190" s="133">
        <v>5559912411</v>
      </c>
      <c r="E1190" s="133" t="s">
        <v>2183</v>
      </c>
      <c r="F1190" s="133" t="s">
        <v>2435</v>
      </c>
      <c r="G1190" s="176" t="s">
        <v>2436</v>
      </c>
      <c r="H1190" s="30">
        <v>100</v>
      </c>
      <c r="I1190" s="176">
        <v>69</v>
      </c>
      <c r="J1190" s="189">
        <v>10</v>
      </c>
      <c r="K1190" s="139"/>
    </row>
    <row r="1191" spans="1:12" hidden="1" x14ac:dyDescent="0.25">
      <c r="A1191" s="158">
        <v>45242</v>
      </c>
      <c r="B1191" s="175" t="s">
        <v>26</v>
      </c>
      <c r="C1191" s="132" t="s">
        <v>2437</v>
      </c>
      <c r="D1191" s="133" t="s">
        <v>26</v>
      </c>
      <c r="E1191" s="133" t="s">
        <v>26</v>
      </c>
      <c r="F1191" s="133" t="s">
        <v>26</v>
      </c>
      <c r="G1191" s="176" t="s">
        <v>2438</v>
      </c>
      <c r="H1191" s="30">
        <v>500</v>
      </c>
      <c r="I1191" s="133">
        <v>63</v>
      </c>
      <c r="J1191" s="189">
        <v>13</v>
      </c>
      <c r="K1191" s="139"/>
    </row>
    <row r="1192" spans="1:12" hidden="1" x14ac:dyDescent="0.25">
      <c r="A1192" s="158">
        <v>45242</v>
      </c>
      <c r="B1192" s="175" t="s">
        <v>26</v>
      </c>
      <c r="C1192" s="132" t="s">
        <v>1208</v>
      </c>
      <c r="D1192" s="133" t="s">
        <v>26</v>
      </c>
      <c r="E1192" s="133" t="s">
        <v>26</v>
      </c>
      <c r="F1192" s="133" t="s">
        <v>26</v>
      </c>
      <c r="G1192" s="176" t="s">
        <v>2439</v>
      </c>
      <c r="H1192" s="176" t="s">
        <v>26</v>
      </c>
      <c r="I1192" s="192">
        <v>220</v>
      </c>
      <c r="J1192" s="189">
        <v>10</v>
      </c>
      <c r="K1192" s="139"/>
    </row>
    <row r="1193" spans="1:12" hidden="1" x14ac:dyDescent="0.25">
      <c r="A1193" s="158">
        <v>45242</v>
      </c>
      <c r="B1193" s="175" t="s">
        <v>26</v>
      </c>
      <c r="C1193" s="132" t="s">
        <v>813</v>
      </c>
      <c r="D1193" s="133" t="s">
        <v>26</v>
      </c>
      <c r="E1193" s="133" t="s">
        <v>26</v>
      </c>
      <c r="F1193" s="133" t="s">
        <v>26</v>
      </c>
      <c r="G1193" s="176" t="s">
        <v>2440</v>
      </c>
      <c r="H1193" s="30">
        <v>156</v>
      </c>
      <c r="I1193" s="176">
        <v>90</v>
      </c>
      <c r="J1193" s="189">
        <v>10</v>
      </c>
      <c r="K1193" s="139"/>
    </row>
    <row r="1194" spans="1:12" hidden="1" x14ac:dyDescent="0.25">
      <c r="A1194" s="158">
        <v>45242</v>
      </c>
      <c r="B1194" s="175" t="s">
        <v>26</v>
      </c>
      <c r="C1194" s="132" t="s">
        <v>1969</v>
      </c>
      <c r="D1194" s="171" t="s">
        <v>26</v>
      </c>
      <c r="E1194" s="133" t="s">
        <v>26</v>
      </c>
      <c r="F1194" s="133" t="s">
        <v>26</v>
      </c>
      <c r="G1194" s="176" t="s">
        <v>2441</v>
      </c>
      <c r="H1194" s="30">
        <v>100</v>
      </c>
      <c r="I1194" s="176">
        <v>56</v>
      </c>
      <c r="J1194" s="189">
        <v>10</v>
      </c>
      <c r="K1194" s="139"/>
    </row>
    <row r="1195" spans="1:12" hidden="1" x14ac:dyDescent="0.25">
      <c r="A1195" s="158">
        <v>45242</v>
      </c>
      <c r="B1195" s="175" t="s">
        <v>26</v>
      </c>
      <c r="C1195" s="133" t="s">
        <v>2442</v>
      </c>
      <c r="D1195" s="133" t="s">
        <v>26</v>
      </c>
      <c r="E1195" s="171" t="s">
        <v>26</v>
      </c>
      <c r="F1195" s="133" t="s">
        <v>26</v>
      </c>
      <c r="G1195" s="176" t="s">
        <v>2443</v>
      </c>
      <c r="H1195" s="176" t="s">
        <v>26</v>
      </c>
      <c r="I1195" s="176">
        <v>82</v>
      </c>
      <c r="J1195" s="189">
        <v>10</v>
      </c>
      <c r="K1195" s="202"/>
    </row>
    <row r="1196" spans="1:12" hidden="1" x14ac:dyDescent="0.25">
      <c r="A1196" s="158">
        <v>45243</v>
      </c>
      <c r="B1196" s="175">
        <v>0.40625</v>
      </c>
      <c r="C1196" s="132" t="s">
        <v>1665</v>
      </c>
      <c r="D1196" s="133">
        <v>5535975295</v>
      </c>
      <c r="E1196" s="133" t="s">
        <v>2444</v>
      </c>
      <c r="F1196" s="176" t="s">
        <v>1246</v>
      </c>
      <c r="G1196" s="176" t="s">
        <v>2445</v>
      </c>
      <c r="H1196" s="30">
        <v>100</v>
      </c>
      <c r="I1196" s="133">
        <v>50</v>
      </c>
      <c r="J1196" s="189">
        <v>30</v>
      </c>
      <c r="K1196" s="186"/>
      <c r="L1196" s="139"/>
    </row>
    <row r="1197" spans="1:12" hidden="1" x14ac:dyDescent="0.25">
      <c r="A1197" s="158">
        <v>45243</v>
      </c>
      <c r="B1197" s="175">
        <v>0.49930555555555561</v>
      </c>
      <c r="C1197" s="132" t="s">
        <v>2180</v>
      </c>
      <c r="D1197" s="133">
        <v>5579945373</v>
      </c>
      <c r="E1197" s="133" t="s">
        <v>33</v>
      </c>
      <c r="F1197" s="133" t="s">
        <v>2446</v>
      </c>
      <c r="G1197" s="176" t="s">
        <v>2447</v>
      </c>
      <c r="H1197" s="30">
        <v>200</v>
      </c>
      <c r="I1197" s="133">
        <v>122</v>
      </c>
      <c r="J1197" s="189">
        <v>14</v>
      </c>
      <c r="K1197" s="186"/>
      <c r="L1197" s="139"/>
    </row>
    <row r="1198" spans="1:12" hidden="1" x14ac:dyDescent="0.25">
      <c r="A1198" s="158">
        <v>45243</v>
      </c>
      <c r="B1198" s="175">
        <v>0.53402777777777777</v>
      </c>
      <c r="C1198" s="132" t="s">
        <v>164</v>
      </c>
      <c r="D1198" s="133">
        <v>5529573104</v>
      </c>
      <c r="E1198" s="133" t="s">
        <v>2448</v>
      </c>
      <c r="F1198" s="133" t="s">
        <v>468</v>
      </c>
      <c r="G1198" s="176" t="s">
        <v>2449</v>
      </c>
      <c r="H1198" s="30">
        <v>200</v>
      </c>
      <c r="I1198" s="133">
        <v>80</v>
      </c>
      <c r="J1198" s="189">
        <v>10</v>
      </c>
      <c r="K1198" s="186"/>
      <c r="L1198" s="139"/>
    </row>
    <row r="1199" spans="1:12" hidden="1" x14ac:dyDescent="0.25">
      <c r="A1199" s="158">
        <v>45243</v>
      </c>
      <c r="B1199" s="175">
        <v>0.62916666666666665</v>
      </c>
      <c r="C1199" s="132" t="s">
        <v>383</v>
      </c>
      <c r="D1199" s="133">
        <v>5510080515</v>
      </c>
      <c r="E1199" s="133" t="s">
        <v>33</v>
      </c>
      <c r="F1199" s="139" t="s">
        <v>354</v>
      </c>
      <c r="G1199" s="176" t="s">
        <v>2450</v>
      </c>
      <c r="H1199" s="30">
        <v>100</v>
      </c>
      <c r="I1199" s="133">
        <v>88</v>
      </c>
      <c r="J1199" s="189">
        <v>10</v>
      </c>
      <c r="K1199" s="186"/>
      <c r="L1199" s="139"/>
    </row>
    <row r="1200" spans="1:12" hidden="1" x14ac:dyDescent="0.25">
      <c r="A1200" s="158">
        <v>45243</v>
      </c>
      <c r="B1200" s="175">
        <v>0.1423611111111111</v>
      </c>
      <c r="C1200" s="132" t="s">
        <v>2451</v>
      </c>
      <c r="D1200" s="133" t="s">
        <v>26</v>
      </c>
      <c r="E1200" s="133" t="s">
        <v>1719</v>
      </c>
      <c r="F1200" s="133" t="s">
        <v>2452</v>
      </c>
      <c r="G1200" s="133" t="s">
        <v>2453</v>
      </c>
      <c r="H1200" s="30">
        <v>500</v>
      </c>
      <c r="I1200" s="133">
        <v>243</v>
      </c>
      <c r="J1200" s="189">
        <v>10</v>
      </c>
      <c r="K1200" s="139"/>
      <c r="L1200" s="139"/>
    </row>
    <row r="1201" spans="1:12" hidden="1" x14ac:dyDescent="0.25">
      <c r="A1201" s="158">
        <v>45243</v>
      </c>
      <c r="B1201" s="175">
        <v>0.72847222222222219</v>
      </c>
      <c r="C1201" s="132" t="s">
        <v>2454</v>
      </c>
      <c r="D1201" s="133">
        <v>5514920308</v>
      </c>
      <c r="E1201" s="133" t="s">
        <v>2455</v>
      </c>
      <c r="F1201" s="133" t="s">
        <v>2456</v>
      </c>
      <c r="G1201" s="176" t="s">
        <v>2457</v>
      </c>
      <c r="H1201" s="176">
        <v>42</v>
      </c>
      <c r="I1201" s="176">
        <v>32</v>
      </c>
      <c r="J1201" s="189">
        <v>12</v>
      </c>
      <c r="K1201" s="139"/>
      <c r="L1201" s="139"/>
    </row>
    <row r="1202" spans="1:12" hidden="1" x14ac:dyDescent="0.25">
      <c r="A1202" s="158">
        <v>45243</v>
      </c>
      <c r="B1202" s="175">
        <v>0.7368055555555556</v>
      </c>
      <c r="C1202" s="132" t="s">
        <v>2451</v>
      </c>
      <c r="D1202" s="133">
        <v>7029645152</v>
      </c>
      <c r="E1202" s="133" t="s">
        <v>33</v>
      </c>
      <c r="F1202" s="133" t="s">
        <v>2458</v>
      </c>
      <c r="G1202" s="176" t="s">
        <v>2459</v>
      </c>
      <c r="H1202" s="30">
        <v>75</v>
      </c>
      <c r="I1202" s="176">
        <v>58</v>
      </c>
      <c r="J1202" s="189">
        <v>12</v>
      </c>
      <c r="K1202" s="139"/>
      <c r="L1202" s="139"/>
    </row>
    <row r="1203" spans="1:12" hidden="1" x14ac:dyDescent="0.25">
      <c r="A1203" s="158">
        <v>45243</v>
      </c>
      <c r="B1203" s="175">
        <v>0.77847222222222223</v>
      </c>
      <c r="C1203" s="132" t="s">
        <v>240</v>
      </c>
      <c r="D1203" s="133">
        <v>5554180418</v>
      </c>
      <c r="E1203" s="133" t="s">
        <v>33</v>
      </c>
      <c r="F1203" s="133" t="s">
        <v>2460</v>
      </c>
      <c r="G1203" s="176" t="s">
        <v>2461</v>
      </c>
      <c r="H1203" s="30">
        <v>260</v>
      </c>
      <c r="I1203" s="133">
        <v>250</v>
      </c>
      <c r="J1203" s="189">
        <v>10</v>
      </c>
      <c r="K1203" s="139"/>
      <c r="L1203" s="139"/>
    </row>
    <row r="1204" spans="1:12" hidden="1" x14ac:dyDescent="0.25">
      <c r="A1204" s="158">
        <v>45243</v>
      </c>
      <c r="B1204" s="175">
        <v>0.31597222222222221</v>
      </c>
      <c r="C1204" s="132" t="s">
        <v>2462</v>
      </c>
      <c r="D1204" s="133">
        <v>5614311291</v>
      </c>
      <c r="E1204" s="133" t="s">
        <v>2463</v>
      </c>
      <c r="F1204" s="133" t="s">
        <v>2464</v>
      </c>
      <c r="G1204" s="176" t="s">
        <v>2465</v>
      </c>
      <c r="H1204" s="176">
        <v>85</v>
      </c>
      <c r="I1204" s="192">
        <v>73</v>
      </c>
      <c r="J1204" s="189">
        <v>12</v>
      </c>
      <c r="K1204" s="139"/>
      <c r="L1204" s="139"/>
    </row>
    <row r="1205" spans="1:12" hidden="1" x14ac:dyDescent="0.25">
      <c r="A1205" s="158">
        <v>45243</v>
      </c>
      <c r="B1205" s="175">
        <v>0.36805555555555558</v>
      </c>
      <c r="C1205" s="132" t="s">
        <v>160</v>
      </c>
      <c r="D1205" s="133">
        <v>5543821818</v>
      </c>
      <c r="E1205" s="133" t="s">
        <v>33</v>
      </c>
      <c r="F1205" s="133" t="s">
        <v>2466</v>
      </c>
      <c r="G1205" s="176" t="s">
        <v>2467</v>
      </c>
      <c r="H1205" s="30">
        <v>500</v>
      </c>
      <c r="I1205" s="176">
        <v>183</v>
      </c>
      <c r="J1205" s="189">
        <v>12</v>
      </c>
      <c r="K1205" s="139"/>
      <c r="L1205" s="139"/>
    </row>
    <row r="1206" spans="1:12" hidden="1" x14ac:dyDescent="0.25">
      <c r="A1206" s="158">
        <v>45243</v>
      </c>
      <c r="B1206" s="175">
        <v>0.90972222222222221</v>
      </c>
      <c r="C1206" s="132" t="s">
        <v>2468</v>
      </c>
      <c r="D1206" s="171">
        <v>5555554443</v>
      </c>
      <c r="E1206" s="133" t="s">
        <v>33</v>
      </c>
      <c r="F1206" s="133" t="s">
        <v>2469</v>
      </c>
      <c r="G1206" s="176" t="s">
        <v>2470</v>
      </c>
      <c r="H1206" s="30">
        <v>100</v>
      </c>
      <c r="I1206" s="176">
        <v>86</v>
      </c>
      <c r="J1206" s="189">
        <v>12</v>
      </c>
      <c r="K1206" s="139"/>
      <c r="L1206" s="139"/>
    </row>
    <row r="1207" spans="1:12" hidden="1" x14ac:dyDescent="0.25">
      <c r="A1207" s="158">
        <v>45244</v>
      </c>
      <c r="B1207" s="175">
        <v>0.45833333333333331</v>
      </c>
      <c r="C1207" s="132" t="s">
        <v>514</v>
      </c>
      <c r="D1207" s="132" t="e">
        <v>#VALUE!</v>
      </c>
      <c r="E1207" s="133" t="s">
        <v>2471</v>
      </c>
      <c r="F1207" s="176" t="s">
        <v>1043</v>
      </c>
      <c r="G1207" s="176" t="s">
        <v>2472</v>
      </c>
      <c r="H1207" s="30" t="s">
        <v>26</v>
      </c>
      <c r="I1207" s="133">
        <v>103</v>
      </c>
      <c r="J1207" s="189">
        <v>15</v>
      </c>
      <c r="K1207" s="186"/>
      <c r="L1207" s="139"/>
    </row>
    <row r="1208" spans="1:12" hidden="1" x14ac:dyDescent="0.25">
      <c r="A1208" s="158">
        <v>45244</v>
      </c>
      <c r="B1208" s="175">
        <v>0.47222222222222221</v>
      </c>
      <c r="C1208" s="132" t="s">
        <v>2473</v>
      </c>
      <c r="D1208" s="132" t="e">
        <v>#VALUE!</v>
      </c>
      <c r="E1208" s="133" t="s">
        <v>2474</v>
      </c>
      <c r="F1208" s="133" t="s">
        <v>2475</v>
      </c>
      <c r="G1208" s="176" t="s">
        <v>2476</v>
      </c>
      <c r="H1208" s="30" t="s">
        <v>26</v>
      </c>
      <c r="I1208" s="133">
        <v>248</v>
      </c>
      <c r="J1208" s="189">
        <v>10</v>
      </c>
      <c r="K1208" s="186"/>
      <c r="L1208" s="139"/>
    </row>
    <row r="1209" spans="1:12" hidden="1" x14ac:dyDescent="0.25">
      <c r="A1209" s="158">
        <v>45244</v>
      </c>
      <c r="B1209" s="175" t="s">
        <v>26</v>
      </c>
      <c r="C1209" s="132" t="s">
        <v>2477</v>
      </c>
      <c r="D1209" s="133" t="s">
        <v>26</v>
      </c>
      <c r="E1209" s="133" t="s">
        <v>216</v>
      </c>
      <c r="F1209" s="133" t="s">
        <v>2478</v>
      </c>
      <c r="G1209" s="176" t="s">
        <v>2479</v>
      </c>
      <c r="H1209" s="30" t="s">
        <v>26</v>
      </c>
      <c r="I1209" s="133">
        <v>80</v>
      </c>
      <c r="J1209" s="189">
        <v>10</v>
      </c>
      <c r="K1209" s="186"/>
      <c r="L1209" s="139"/>
    </row>
    <row r="1210" spans="1:12" hidden="1" x14ac:dyDescent="0.25">
      <c r="A1210" s="158">
        <v>45244</v>
      </c>
      <c r="B1210" s="175" t="s">
        <v>26</v>
      </c>
      <c r="C1210" s="132" t="s">
        <v>813</v>
      </c>
      <c r="D1210" s="133" t="s">
        <v>26</v>
      </c>
      <c r="E1210" s="133" t="s">
        <v>33</v>
      </c>
      <c r="F1210" s="133" t="s">
        <v>1640</v>
      </c>
      <c r="G1210" s="176" t="s">
        <v>2480</v>
      </c>
      <c r="H1210" s="30" t="s">
        <v>26</v>
      </c>
      <c r="I1210" s="133">
        <f>178+22</f>
        <v>200</v>
      </c>
      <c r="J1210" s="189">
        <v>10</v>
      </c>
      <c r="K1210" s="186"/>
      <c r="L1210" s="139"/>
    </row>
    <row r="1211" spans="1:12" hidden="1" x14ac:dyDescent="0.25">
      <c r="A1211" s="158">
        <v>45244</v>
      </c>
      <c r="B1211" s="175" t="s">
        <v>26</v>
      </c>
      <c r="C1211" s="132" t="s">
        <v>2481</v>
      </c>
      <c r="D1211" s="133" t="s">
        <v>26</v>
      </c>
      <c r="E1211" s="133" t="s">
        <v>721</v>
      </c>
      <c r="F1211" s="133" t="s">
        <v>26</v>
      </c>
      <c r="G1211" s="133" t="s">
        <v>2482</v>
      </c>
      <c r="H1211" s="30" t="s">
        <v>26</v>
      </c>
      <c r="I1211" s="133">
        <v>87</v>
      </c>
      <c r="J1211" s="189">
        <v>10</v>
      </c>
      <c r="K1211" s="139"/>
      <c r="L1211" s="139"/>
    </row>
    <row r="1212" spans="1:12" hidden="1" x14ac:dyDescent="0.25">
      <c r="A1212" s="158">
        <v>45244</v>
      </c>
      <c r="B1212" s="175" t="s">
        <v>26</v>
      </c>
      <c r="C1212" s="132" t="s">
        <v>4121</v>
      </c>
      <c r="D1212" s="135">
        <v>5610020620</v>
      </c>
      <c r="E1212" s="133" t="s">
        <v>85</v>
      </c>
      <c r="F1212" s="139" t="s">
        <v>4119</v>
      </c>
      <c r="G1212" s="176" t="s">
        <v>1490</v>
      </c>
      <c r="H1212" s="176" t="s">
        <v>26</v>
      </c>
      <c r="I1212" s="176">
        <v>57</v>
      </c>
      <c r="J1212" s="189">
        <v>10</v>
      </c>
      <c r="K1212" s="139"/>
      <c r="L1212" s="139"/>
    </row>
    <row r="1213" spans="1:12" hidden="1" x14ac:dyDescent="0.25">
      <c r="A1213" s="158">
        <v>45244</v>
      </c>
      <c r="B1213" s="175">
        <v>0.3263888888888889</v>
      </c>
      <c r="C1213" s="132" t="s">
        <v>2484</v>
      </c>
      <c r="D1213" s="133">
        <v>5518380748</v>
      </c>
      <c r="E1213" s="133" t="s">
        <v>2485</v>
      </c>
      <c r="F1213" s="133" t="s">
        <v>2486</v>
      </c>
      <c r="G1213" s="176" t="s">
        <v>2487</v>
      </c>
      <c r="H1213" s="30">
        <v>200</v>
      </c>
      <c r="I1213" s="176">
        <v>149</v>
      </c>
      <c r="J1213" s="189">
        <v>11</v>
      </c>
      <c r="K1213" s="139"/>
      <c r="L1213" s="139"/>
    </row>
    <row r="1214" spans="1:12" hidden="1" x14ac:dyDescent="0.25">
      <c r="A1214" s="158">
        <v>45244</v>
      </c>
      <c r="B1214" s="175">
        <v>0.33333333333333331</v>
      </c>
      <c r="C1214" s="132" t="s">
        <v>2488</v>
      </c>
      <c r="D1214" s="133">
        <v>5620167396</v>
      </c>
      <c r="E1214" s="133" t="s">
        <v>2489</v>
      </c>
      <c r="F1214" s="133" t="s">
        <v>2490</v>
      </c>
      <c r="G1214" s="176" t="s">
        <v>2491</v>
      </c>
      <c r="H1214" s="30">
        <v>120</v>
      </c>
      <c r="I1214" s="133">
        <v>99</v>
      </c>
      <c r="J1214" s="189">
        <v>13</v>
      </c>
      <c r="K1214" s="139"/>
      <c r="L1214" s="139"/>
    </row>
    <row r="1215" spans="1:12" hidden="1" x14ac:dyDescent="0.25">
      <c r="A1215" s="158">
        <v>45244</v>
      </c>
      <c r="B1215" s="175">
        <v>0.35416666666666669</v>
      </c>
      <c r="C1215" s="134" t="s">
        <v>4113</v>
      </c>
      <c r="D1215" s="133">
        <v>5566778778</v>
      </c>
      <c r="E1215" s="133" t="s">
        <v>2492</v>
      </c>
      <c r="F1215" s="176" t="s">
        <v>2493</v>
      </c>
      <c r="G1215" s="198" t="s">
        <v>2494</v>
      </c>
      <c r="H1215" s="176">
        <v>500</v>
      </c>
      <c r="I1215" s="192">
        <v>214</v>
      </c>
      <c r="J1215" s="189">
        <v>24</v>
      </c>
      <c r="K1215" s="139"/>
      <c r="L1215" s="139"/>
    </row>
    <row r="1216" spans="1:12" hidden="1" x14ac:dyDescent="0.25">
      <c r="A1216" s="158">
        <v>45244</v>
      </c>
      <c r="B1216" s="175">
        <v>0.375</v>
      </c>
      <c r="C1216" s="132" t="s">
        <v>1500</v>
      </c>
      <c r="D1216" s="133">
        <v>5572135350</v>
      </c>
      <c r="E1216" s="133" t="s">
        <v>33</v>
      </c>
      <c r="F1216" s="133" t="s">
        <v>2495</v>
      </c>
      <c r="G1216" s="176" t="s">
        <v>2496</v>
      </c>
      <c r="H1216" s="30">
        <v>89</v>
      </c>
      <c r="I1216" s="176">
        <v>76</v>
      </c>
      <c r="J1216" s="189">
        <v>12</v>
      </c>
      <c r="K1216" s="139"/>
      <c r="L1216" s="139"/>
    </row>
    <row r="1217" spans="1:12" hidden="1" x14ac:dyDescent="0.25">
      <c r="A1217" s="158">
        <v>45244</v>
      </c>
      <c r="B1217" s="175">
        <v>0.3888888888888889</v>
      </c>
      <c r="C1217" s="132" t="s">
        <v>383</v>
      </c>
      <c r="D1217" s="171">
        <v>5510080515</v>
      </c>
      <c r="E1217" s="133" t="s">
        <v>347</v>
      </c>
      <c r="F1217" s="133" t="s">
        <v>2497</v>
      </c>
      <c r="G1217" s="176" t="s">
        <v>2498</v>
      </c>
      <c r="H1217" s="30" t="s">
        <v>26</v>
      </c>
      <c r="I1217" s="176">
        <v>110</v>
      </c>
      <c r="J1217" s="189">
        <v>10</v>
      </c>
      <c r="K1217" s="139"/>
      <c r="L1217" s="139"/>
    </row>
    <row r="1218" spans="1:12" hidden="1" x14ac:dyDescent="0.25">
      <c r="A1218" s="158">
        <v>45245</v>
      </c>
      <c r="B1218" s="175">
        <v>0.46666666666666667</v>
      </c>
      <c r="C1218" s="132" t="s">
        <v>1481</v>
      </c>
      <c r="D1218" s="133" t="s">
        <v>26</v>
      </c>
      <c r="E1218" s="133" t="s">
        <v>2499</v>
      </c>
      <c r="F1218" s="176" t="s">
        <v>1043</v>
      </c>
      <c r="G1218" s="133" t="s">
        <v>2500</v>
      </c>
      <c r="H1218" s="30">
        <v>500</v>
      </c>
      <c r="I1218" s="133">
        <v>163</v>
      </c>
      <c r="J1218" s="189">
        <v>15</v>
      </c>
      <c r="K1218" s="186"/>
      <c r="L1218" s="139"/>
    </row>
    <row r="1219" spans="1:12" hidden="1" x14ac:dyDescent="0.25">
      <c r="A1219" s="158">
        <v>45245</v>
      </c>
      <c r="B1219" s="175">
        <v>0.46736111111111112</v>
      </c>
      <c r="C1219" s="132" t="s">
        <v>207</v>
      </c>
      <c r="D1219" s="133" t="s">
        <v>26</v>
      </c>
      <c r="E1219" s="133" t="s">
        <v>2499</v>
      </c>
      <c r="F1219" s="133">
        <v>844</v>
      </c>
      <c r="G1219" s="133" t="s">
        <v>2501</v>
      </c>
      <c r="H1219" s="30" t="s">
        <v>26</v>
      </c>
      <c r="I1219" s="133">
        <v>118</v>
      </c>
      <c r="J1219" s="189">
        <v>10</v>
      </c>
      <c r="K1219" s="186"/>
      <c r="L1219" s="139"/>
    </row>
    <row r="1220" spans="1:12" hidden="1" x14ac:dyDescent="0.25">
      <c r="A1220" s="158">
        <v>45245</v>
      </c>
      <c r="B1220" s="175">
        <v>0.51597222222222228</v>
      </c>
      <c r="C1220" s="132" t="s">
        <v>2502</v>
      </c>
      <c r="D1220" s="133" t="s">
        <v>26</v>
      </c>
      <c r="E1220" s="133" t="s">
        <v>2503</v>
      </c>
      <c r="F1220" s="133" t="s">
        <v>2504</v>
      </c>
      <c r="G1220" s="133" t="s">
        <v>2505</v>
      </c>
      <c r="H1220" s="30" t="s">
        <v>26</v>
      </c>
      <c r="I1220" s="133">
        <v>78</v>
      </c>
      <c r="J1220" s="189">
        <v>10</v>
      </c>
      <c r="K1220" s="186"/>
      <c r="L1220" s="139"/>
    </row>
    <row r="1221" spans="1:12" hidden="1" x14ac:dyDescent="0.25">
      <c r="A1221" s="158">
        <v>45245</v>
      </c>
      <c r="B1221" s="175">
        <v>0.58611111111111114</v>
      </c>
      <c r="C1221" s="132" t="s">
        <v>2598</v>
      </c>
      <c r="D1221" s="133" t="s">
        <v>26</v>
      </c>
      <c r="E1221" s="133" t="s">
        <v>1050</v>
      </c>
      <c r="F1221" s="271" t="s">
        <v>4122</v>
      </c>
      <c r="G1221" s="176" t="s">
        <v>2506</v>
      </c>
      <c r="H1221" s="30" t="s">
        <v>26</v>
      </c>
      <c r="I1221" s="133">
        <v>17</v>
      </c>
      <c r="J1221" s="189">
        <v>10</v>
      </c>
      <c r="K1221" s="186"/>
      <c r="L1221" s="139"/>
    </row>
    <row r="1222" spans="1:12" hidden="1" x14ac:dyDescent="0.25">
      <c r="A1222" s="158">
        <v>45245</v>
      </c>
      <c r="B1222" s="175">
        <v>0.60624999999999996</v>
      </c>
      <c r="C1222" s="132" t="s">
        <v>2507</v>
      </c>
      <c r="D1222" s="133" t="s">
        <v>26</v>
      </c>
      <c r="E1222" s="133" t="s">
        <v>2508</v>
      </c>
      <c r="F1222" s="133" t="s">
        <v>2509</v>
      </c>
      <c r="G1222" s="176" t="s">
        <v>2510</v>
      </c>
      <c r="H1222" s="30" t="s">
        <v>26</v>
      </c>
      <c r="I1222" s="133">
        <f>56*2</f>
        <v>112</v>
      </c>
      <c r="J1222" s="189">
        <v>10</v>
      </c>
      <c r="K1222" s="139"/>
      <c r="L1222" s="139"/>
    </row>
    <row r="1223" spans="1:12" hidden="1" x14ac:dyDescent="0.25">
      <c r="A1223" s="158">
        <v>45245</v>
      </c>
      <c r="B1223" s="175">
        <v>0.64236111111111116</v>
      </c>
      <c r="C1223" s="132" t="s">
        <v>2156</v>
      </c>
      <c r="D1223" s="133" t="s">
        <v>26</v>
      </c>
      <c r="E1223" s="133" t="s">
        <v>2503</v>
      </c>
      <c r="F1223" s="133" t="s">
        <v>1054</v>
      </c>
      <c r="G1223" s="176" t="s">
        <v>2511</v>
      </c>
      <c r="H1223" s="176" t="s">
        <v>26</v>
      </c>
      <c r="I1223" s="176">
        <v>11</v>
      </c>
      <c r="J1223" s="189">
        <v>10</v>
      </c>
      <c r="K1223" s="139"/>
      <c r="L1223" s="139"/>
    </row>
    <row r="1224" spans="1:12" hidden="1" x14ac:dyDescent="0.25">
      <c r="A1224" s="158">
        <v>45245</v>
      </c>
      <c r="B1224" s="175">
        <v>0.65486111111111112</v>
      </c>
      <c r="C1224" s="132" t="s">
        <v>1883</v>
      </c>
      <c r="D1224" s="133" t="s">
        <v>26</v>
      </c>
      <c r="E1224" s="133" t="s">
        <v>2512</v>
      </c>
      <c r="F1224" s="133" t="s">
        <v>686</v>
      </c>
      <c r="G1224" s="176" t="s">
        <v>1299</v>
      </c>
      <c r="H1224" s="30" t="s">
        <v>26</v>
      </c>
      <c r="I1224" s="176">
        <v>21</v>
      </c>
      <c r="J1224" s="189">
        <v>10</v>
      </c>
      <c r="K1224" s="139"/>
      <c r="L1224" s="139"/>
    </row>
    <row r="1225" spans="1:12" hidden="1" x14ac:dyDescent="0.25">
      <c r="A1225" s="158">
        <v>45245</v>
      </c>
      <c r="B1225" s="175">
        <v>0.83472222222222225</v>
      </c>
      <c r="C1225" s="132" t="s">
        <v>2513</v>
      </c>
      <c r="D1225" s="133" t="s">
        <v>26</v>
      </c>
      <c r="E1225" s="133" t="s">
        <v>2514</v>
      </c>
      <c r="F1225" s="133" t="s">
        <v>2515</v>
      </c>
      <c r="G1225" s="176" t="s">
        <v>2516</v>
      </c>
      <c r="H1225" s="30">
        <v>500</v>
      </c>
      <c r="I1225" s="133">
        <v>174</v>
      </c>
      <c r="J1225" s="189">
        <v>20</v>
      </c>
      <c r="K1225" s="139"/>
      <c r="L1225" s="139"/>
    </row>
    <row r="1226" spans="1:12" hidden="1" x14ac:dyDescent="0.25">
      <c r="A1226" s="158">
        <v>45245</v>
      </c>
      <c r="B1226" s="175">
        <v>0.83750000000000002</v>
      </c>
      <c r="C1226" s="132" t="s">
        <v>898</v>
      </c>
      <c r="D1226" s="133" t="s">
        <v>26</v>
      </c>
      <c r="E1226" s="133" t="s">
        <v>333</v>
      </c>
      <c r="F1226" s="133" t="s">
        <v>2517</v>
      </c>
      <c r="G1226" s="176" t="s">
        <v>2518</v>
      </c>
      <c r="H1226" s="176" t="s">
        <v>26</v>
      </c>
      <c r="I1226" s="192">
        <v>56</v>
      </c>
      <c r="J1226" s="189">
        <v>11</v>
      </c>
      <c r="K1226" s="139"/>
      <c r="L1226" s="139"/>
    </row>
    <row r="1227" spans="1:12" hidden="1" x14ac:dyDescent="0.25">
      <c r="A1227" s="158">
        <v>45245</v>
      </c>
      <c r="B1227" s="175">
        <v>0.86388888888888893</v>
      </c>
      <c r="C1227" s="134" t="s">
        <v>4113</v>
      </c>
      <c r="D1227" s="133" t="s">
        <v>26</v>
      </c>
      <c r="E1227" s="133" t="s">
        <v>17</v>
      </c>
      <c r="F1227" s="133" t="s">
        <v>2519</v>
      </c>
      <c r="G1227" s="176" t="s">
        <v>2520</v>
      </c>
      <c r="H1227" s="30">
        <v>500</v>
      </c>
      <c r="I1227" s="176">
        <v>259</v>
      </c>
      <c r="J1227" s="189">
        <v>10</v>
      </c>
      <c r="K1227" s="139"/>
      <c r="L1227" s="139"/>
    </row>
    <row r="1228" spans="1:12" hidden="1" x14ac:dyDescent="0.25">
      <c r="A1228" s="158">
        <v>45245</v>
      </c>
      <c r="B1228" s="175">
        <v>0.875</v>
      </c>
      <c r="C1228" s="134" t="s">
        <v>39</v>
      </c>
      <c r="D1228" s="133">
        <v>5530508709</v>
      </c>
      <c r="E1228" s="133" t="s">
        <v>17</v>
      </c>
      <c r="F1228" s="136" t="s">
        <v>4116</v>
      </c>
      <c r="G1228" s="176" t="s">
        <v>2522</v>
      </c>
      <c r="H1228" s="30">
        <v>135</v>
      </c>
      <c r="I1228" s="176">
        <v>112</v>
      </c>
      <c r="J1228" s="189">
        <v>23</v>
      </c>
      <c r="K1228" s="139"/>
      <c r="L1228" s="139"/>
    </row>
    <row r="1229" spans="1:12" hidden="1" x14ac:dyDescent="0.25">
      <c r="A1229" s="158">
        <v>45245</v>
      </c>
      <c r="B1229" s="175">
        <v>0.88541666666666663</v>
      </c>
      <c r="C1229" s="133" t="s">
        <v>2523</v>
      </c>
      <c r="D1229" s="133" t="s">
        <v>26</v>
      </c>
      <c r="E1229" s="171" t="s">
        <v>17</v>
      </c>
      <c r="F1229" s="133" t="s">
        <v>2524</v>
      </c>
      <c r="G1229" s="176" t="s">
        <v>2525</v>
      </c>
      <c r="H1229" s="176">
        <v>61</v>
      </c>
      <c r="I1229" s="176">
        <v>51</v>
      </c>
      <c r="J1229" s="189">
        <v>10</v>
      </c>
      <c r="K1229" s="202"/>
      <c r="L1229" s="169"/>
    </row>
    <row r="1230" spans="1:12" hidden="1" x14ac:dyDescent="0.25">
      <c r="A1230" s="158">
        <v>45245</v>
      </c>
      <c r="B1230" s="175">
        <v>0.40277777777777779</v>
      </c>
      <c r="C1230" s="132" t="s">
        <v>2024</v>
      </c>
      <c r="D1230" s="272">
        <v>5612050452</v>
      </c>
      <c r="E1230" s="133" t="s">
        <v>17</v>
      </c>
      <c r="F1230" s="51" t="s">
        <v>354</v>
      </c>
      <c r="G1230" s="176" t="s">
        <v>2527</v>
      </c>
      <c r="H1230" s="176">
        <v>237</v>
      </c>
      <c r="I1230" s="176">
        <v>227</v>
      </c>
      <c r="J1230" s="213">
        <v>10</v>
      </c>
      <c r="K1230" s="177"/>
      <c r="L1230" s="133"/>
    </row>
    <row r="1231" spans="1:12" hidden="1" x14ac:dyDescent="0.25">
      <c r="A1231" s="158">
        <v>45246</v>
      </c>
      <c r="B1231" s="175">
        <v>0.42499999999999999</v>
      </c>
      <c r="C1231" s="132" t="s">
        <v>1120</v>
      </c>
      <c r="D1231" s="133">
        <v>5589529270</v>
      </c>
      <c r="E1231" s="133" t="s">
        <v>1906</v>
      </c>
      <c r="F1231" s="176" t="s">
        <v>1380</v>
      </c>
      <c r="G1231" s="176" t="s">
        <v>2528</v>
      </c>
      <c r="H1231" s="30">
        <f>+J1221+I1221</f>
        <v>27</v>
      </c>
      <c r="I1231" s="133">
        <v>275</v>
      </c>
      <c r="J1231" s="189">
        <v>40</v>
      </c>
      <c r="K1231" s="186"/>
      <c r="L1231" s="139"/>
    </row>
    <row r="1232" spans="1:12" hidden="1" x14ac:dyDescent="0.25">
      <c r="A1232" s="158">
        <v>45246</v>
      </c>
      <c r="B1232" s="175">
        <v>0.46250000000000002</v>
      </c>
      <c r="C1232" s="132" t="s">
        <v>1471</v>
      </c>
      <c r="D1232" s="133">
        <v>5520873875</v>
      </c>
      <c r="E1232" s="133" t="s">
        <v>333</v>
      </c>
      <c r="F1232" s="133" t="s">
        <v>554</v>
      </c>
      <c r="G1232" s="176" t="s">
        <v>2529</v>
      </c>
      <c r="H1232" s="30" t="s">
        <v>26</v>
      </c>
      <c r="I1232" s="133">
        <v>43</v>
      </c>
      <c r="J1232" s="189">
        <v>14</v>
      </c>
      <c r="K1232" s="186"/>
      <c r="L1232" s="139"/>
    </row>
    <row r="1233" spans="1:12" hidden="1" x14ac:dyDescent="0.25">
      <c r="A1233" s="158">
        <v>45246</v>
      </c>
      <c r="B1233" s="175">
        <v>0.50763888888888886</v>
      </c>
      <c r="C1233" s="132" t="s">
        <v>2509</v>
      </c>
      <c r="D1233" s="133">
        <v>5613476389</v>
      </c>
      <c r="E1233" s="133" t="s">
        <v>333</v>
      </c>
      <c r="F1233" s="133" t="s">
        <v>2509</v>
      </c>
      <c r="G1233" s="176" t="s">
        <v>2530</v>
      </c>
      <c r="H1233" s="30" t="s">
        <v>26</v>
      </c>
      <c r="I1233" s="133">
        <v>114</v>
      </c>
      <c r="J1233" s="189">
        <v>10</v>
      </c>
      <c r="K1233" s="186"/>
      <c r="L1233" s="139"/>
    </row>
    <row r="1234" spans="1:12" hidden="1" x14ac:dyDescent="0.25">
      <c r="A1234" s="158">
        <v>45246</v>
      </c>
      <c r="B1234" s="175">
        <v>0.50972222222222219</v>
      </c>
      <c r="C1234" s="132" t="s">
        <v>2531</v>
      </c>
      <c r="D1234" s="132" t="e">
        <v>#VALUE!</v>
      </c>
      <c r="E1234" s="133" t="s">
        <v>2532</v>
      </c>
      <c r="F1234" s="133" t="s">
        <v>2533</v>
      </c>
      <c r="G1234" s="133" t="s">
        <v>2534</v>
      </c>
      <c r="H1234" s="30" t="s">
        <v>26</v>
      </c>
      <c r="I1234" s="133">
        <v>164</v>
      </c>
      <c r="J1234" s="189">
        <v>10</v>
      </c>
      <c r="K1234" s="186"/>
      <c r="L1234" s="139"/>
    </row>
    <row r="1235" spans="1:12" hidden="1" x14ac:dyDescent="0.25">
      <c r="A1235" s="158">
        <v>45246</v>
      </c>
      <c r="B1235" s="175">
        <v>0.51944444444444449</v>
      </c>
      <c r="C1235" s="132" t="s">
        <v>1514</v>
      </c>
      <c r="D1235" s="133">
        <v>5612853273</v>
      </c>
      <c r="E1235" s="133" t="s">
        <v>64</v>
      </c>
      <c r="F1235" s="133" t="s">
        <v>2535</v>
      </c>
      <c r="G1235" s="133" t="s">
        <v>2536</v>
      </c>
      <c r="H1235" s="30" t="s">
        <v>26</v>
      </c>
      <c r="I1235" s="133" t="s">
        <v>26</v>
      </c>
      <c r="J1235" s="189">
        <v>13</v>
      </c>
      <c r="K1235" s="139"/>
      <c r="L1235" s="139"/>
    </row>
    <row r="1236" spans="1:12" hidden="1" x14ac:dyDescent="0.25">
      <c r="A1236" s="158">
        <v>45246</v>
      </c>
      <c r="B1236" s="175">
        <v>0.52083333333333337</v>
      </c>
      <c r="C1236" s="132" t="s">
        <v>1917</v>
      </c>
      <c r="D1236" s="133">
        <v>5583364429</v>
      </c>
      <c r="E1236" s="133" t="s">
        <v>64</v>
      </c>
      <c r="F1236" s="133" t="s">
        <v>2537</v>
      </c>
      <c r="G1236" s="133" t="s">
        <v>2538</v>
      </c>
      <c r="H1236" s="30">
        <v>90</v>
      </c>
      <c r="I1236" s="133">
        <v>73</v>
      </c>
      <c r="J1236" s="189">
        <v>10</v>
      </c>
      <c r="K1236" s="139"/>
      <c r="L1236" s="139"/>
    </row>
    <row r="1237" spans="1:12" hidden="1" x14ac:dyDescent="0.25">
      <c r="A1237" s="158">
        <v>45246</v>
      </c>
      <c r="B1237" s="175">
        <v>0.54236111111111107</v>
      </c>
      <c r="C1237" s="132" t="s">
        <v>1481</v>
      </c>
      <c r="D1237" s="133">
        <v>5578861024</v>
      </c>
      <c r="E1237" s="133" t="s">
        <v>2539</v>
      </c>
      <c r="F1237" s="136" t="s">
        <v>4120</v>
      </c>
      <c r="G1237" s="133" t="s">
        <v>2540</v>
      </c>
      <c r="H1237" s="30">
        <v>160</v>
      </c>
      <c r="I1237" s="133">
        <v>150</v>
      </c>
      <c r="J1237" s="189">
        <v>20</v>
      </c>
      <c r="K1237" s="139"/>
      <c r="L1237" s="139"/>
    </row>
    <row r="1238" spans="1:12" hidden="1" x14ac:dyDescent="0.25">
      <c r="A1238" s="158">
        <v>45246</v>
      </c>
      <c r="B1238" s="175">
        <v>0.55555555555555558</v>
      </c>
      <c r="C1238" s="132" t="s">
        <v>1453</v>
      </c>
      <c r="D1238" s="133">
        <v>5535831305</v>
      </c>
      <c r="E1238" s="133" t="s">
        <v>33</v>
      </c>
      <c r="F1238" s="133" t="s">
        <v>2509</v>
      </c>
      <c r="G1238" s="176" t="s">
        <v>2541</v>
      </c>
      <c r="H1238" s="30" t="s">
        <v>26</v>
      </c>
      <c r="I1238" s="133">
        <v>32</v>
      </c>
      <c r="J1238" s="189">
        <v>10</v>
      </c>
      <c r="K1238" s="139"/>
      <c r="L1238" s="139"/>
    </row>
    <row r="1239" spans="1:12" hidden="1" x14ac:dyDescent="0.25">
      <c r="A1239" s="158">
        <v>45246</v>
      </c>
      <c r="B1239" s="175" t="s">
        <v>26</v>
      </c>
      <c r="C1239" s="132" t="s">
        <v>2542</v>
      </c>
      <c r="D1239" s="133" t="s">
        <v>26</v>
      </c>
      <c r="E1239" s="133" t="s">
        <v>17</v>
      </c>
      <c r="F1239" s="133" t="s">
        <v>2543</v>
      </c>
      <c r="G1239" s="176" t="s">
        <v>2544</v>
      </c>
      <c r="H1239" s="176" t="s">
        <v>26</v>
      </c>
      <c r="I1239" s="192">
        <v>100</v>
      </c>
      <c r="J1239" s="189">
        <v>10</v>
      </c>
      <c r="K1239" s="139"/>
      <c r="L1239" s="139"/>
    </row>
    <row r="1240" spans="1:12" hidden="1" x14ac:dyDescent="0.25">
      <c r="A1240" s="158">
        <v>45246</v>
      </c>
      <c r="B1240" s="175">
        <v>0.63402777777777775</v>
      </c>
      <c r="C1240" s="134" t="s">
        <v>39</v>
      </c>
      <c r="D1240" s="133">
        <v>5530508709</v>
      </c>
      <c r="E1240" s="133" t="s">
        <v>33</v>
      </c>
      <c r="F1240" s="136" t="s">
        <v>4116</v>
      </c>
      <c r="G1240" s="176" t="s">
        <v>2545</v>
      </c>
      <c r="H1240" s="30" t="s">
        <v>26</v>
      </c>
      <c r="I1240" s="176">
        <v>76</v>
      </c>
      <c r="J1240" s="189">
        <v>10</v>
      </c>
      <c r="K1240" s="139"/>
      <c r="L1240" s="139"/>
    </row>
    <row r="1241" spans="1:12" hidden="1" x14ac:dyDescent="0.25">
      <c r="A1241" s="158">
        <v>45246</v>
      </c>
      <c r="B1241" s="175">
        <v>0.69861111111111107</v>
      </c>
      <c r="C1241" s="132" t="s">
        <v>2546</v>
      </c>
      <c r="D1241" s="171">
        <v>5615394688</v>
      </c>
      <c r="E1241" s="133" t="s">
        <v>26</v>
      </c>
      <c r="F1241" s="133" t="s">
        <v>26</v>
      </c>
      <c r="G1241" s="176" t="s">
        <v>26</v>
      </c>
      <c r="H1241" s="30" t="s">
        <v>26</v>
      </c>
      <c r="I1241" s="176" t="s">
        <v>26</v>
      </c>
      <c r="J1241" s="189">
        <v>10</v>
      </c>
      <c r="K1241" s="139"/>
      <c r="L1241" s="139"/>
    </row>
    <row r="1242" spans="1:12" hidden="1" x14ac:dyDescent="0.25">
      <c r="A1242" s="158">
        <v>45246</v>
      </c>
      <c r="B1242" s="175">
        <v>0.79027777777777775</v>
      </c>
      <c r="C1242" s="133" t="s">
        <v>857</v>
      </c>
      <c r="D1242" s="133">
        <v>5537803548</v>
      </c>
      <c r="E1242" s="171" t="s">
        <v>2547</v>
      </c>
      <c r="F1242" s="133" t="s">
        <v>2548</v>
      </c>
      <c r="G1242" s="176" t="s">
        <v>2549</v>
      </c>
      <c r="H1242" s="176">
        <v>252</v>
      </c>
      <c r="I1242" s="176">
        <v>252</v>
      </c>
      <c r="J1242" s="189">
        <v>10</v>
      </c>
      <c r="K1242" s="202"/>
      <c r="L1242" s="169"/>
    </row>
    <row r="1243" spans="1:12" hidden="1" x14ac:dyDescent="0.25">
      <c r="A1243" s="158">
        <v>45246</v>
      </c>
      <c r="B1243" s="175">
        <v>0.875</v>
      </c>
      <c r="C1243" s="134" t="s">
        <v>4113</v>
      </c>
      <c r="D1243" s="133">
        <v>5544332211</v>
      </c>
      <c r="E1243" s="133" t="s">
        <v>2550</v>
      </c>
      <c r="F1243" s="133" t="s">
        <v>2551</v>
      </c>
      <c r="G1243" s="176" t="s">
        <v>2552</v>
      </c>
      <c r="H1243" s="176">
        <v>479</v>
      </c>
      <c r="I1243" s="176">
        <v>459</v>
      </c>
      <c r="J1243" s="213">
        <v>20</v>
      </c>
      <c r="K1243" s="177"/>
      <c r="L1243" s="133"/>
    </row>
    <row r="1244" spans="1:12" hidden="1" x14ac:dyDescent="0.25">
      <c r="A1244" s="158">
        <v>45246</v>
      </c>
      <c r="B1244" s="175">
        <v>0.88888888888888884</v>
      </c>
      <c r="C1244" s="132" t="s">
        <v>383</v>
      </c>
      <c r="D1244" s="133">
        <v>5510080515</v>
      </c>
      <c r="E1244" s="133" t="s">
        <v>2553</v>
      </c>
      <c r="F1244" s="133" t="s">
        <v>2554</v>
      </c>
      <c r="G1244" s="176" t="s">
        <v>26</v>
      </c>
      <c r="H1244" s="176" t="s">
        <v>26</v>
      </c>
      <c r="I1244" s="176">
        <v>207</v>
      </c>
      <c r="J1244" s="213">
        <v>11</v>
      </c>
      <c r="K1244" s="177"/>
      <c r="L1244" s="177"/>
    </row>
    <row r="1245" spans="1:12" hidden="1" x14ac:dyDescent="0.25">
      <c r="A1245" s="158">
        <v>45246</v>
      </c>
      <c r="B1245" s="175">
        <v>0.88888888888888884</v>
      </c>
      <c r="C1245" s="132" t="s">
        <v>479</v>
      </c>
      <c r="D1245" s="133">
        <v>5515136715</v>
      </c>
      <c r="E1245" s="133" t="s">
        <v>626</v>
      </c>
      <c r="F1245" s="51" t="s">
        <v>2555</v>
      </c>
      <c r="G1245" s="214" t="s">
        <v>26</v>
      </c>
      <c r="H1245" s="176" t="s">
        <v>26</v>
      </c>
      <c r="I1245" s="176">
        <v>133</v>
      </c>
      <c r="J1245" s="213">
        <v>10</v>
      </c>
      <c r="K1245" s="177"/>
      <c r="L1245" s="177"/>
    </row>
    <row r="1246" spans="1:12" hidden="1" x14ac:dyDescent="0.25">
      <c r="A1246" s="158">
        <v>45247</v>
      </c>
      <c r="B1246" s="175">
        <v>0.4284722222222222</v>
      </c>
      <c r="C1246" s="132" t="s">
        <v>4121</v>
      </c>
      <c r="D1246" s="135">
        <v>5610020620</v>
      </c>
      <c r="E1246" s="133" t="s">
        <v>2556</v>
      </c>
      <c r="F1246" s="139" t="s">
        <v>4119</v>
      </c>
      <c r="G1246" s="176" t="s">
        <v>929</v>
      </c>
      <c r="H1246" s="30" t="s">
        <v>26</v>
      </c>
      <c r="I1246" s="133">
        <v>17</v>
      </c>
      <c r="J1246" s="189">
        <v>10</v>
      </c>
      <c r="K1246" s="186"/>
      <c r="L1246" s="139"/>
    </row>
    <row r="1247" spans="1:12" hidden="1" x14ac:dyDescent="0.25">
      <c r="A1247" s="158">
        <v>45247</v>
      </c>
      <c r="B1247" s="175">
        <v>0.5131944444444444</v>
      </c>
      <c r="C1247" s="132" t="s">
        <v>1120</v>
      </c>
      <c r="D1247" s="133">
        <v>5536710987</v>
      </c>
      <c r="E1247" s="133" t="s">
        <v>1379</v>
      </c>
      <c r="F1247" s="133" t="s">
        <v>2558</v>
      </c>
      <c r="G1247" s="176" t="s">
        <v>2559</v>
      </c>
      <c r="H1247" s="30" t="s">
        <v>26</v>
      </c>
      <c r="I1247" s="133">
        <v>170</v>
      </c>
      <c r="J1247" s="189">
        <v>40</v>
      </c>
      <c r="K1247" s="186"/>
      <c r="L1247" s="139"/>
    </row>
    <row r="1248" spans="1:12" hidden="1" x14ac:dyDescent="0.25">
      <c r="A1248" s="158">
        <v>45247</v>
      </c>
      <c r="B1248" s="175">
        <v>0.55902777777777779</v>
      </c>
      <c r="C1248" s="138" t="s">
        <v>270</v>
      </c>
      <c r="D1248" s="133">
        <v>5615589545</v>
      </c>
      <c r="E1248" s="133" t="s">
        <v>33</v>
      </c>
      <c r="F1248" s="139" t="s">
        <v>4124</v>
      </c>
      <c r="G1248" s="176" t="s">
        <v>2561</v>
      </c>
      <c r="H1248" s="30" t="s">
        <v>26</v>
      </c>
      <c r="I1248" s="133">
        <v>100</v>
      </c>
      <c r="J1248" s="189">
        <v>12</v>
      </c>
      <c r="K1248" s="186"/>
      <c r="L1248" s="139"/>
    </row>
    <row r="1249" spans="1:12" hidden="1" x14ac:dyDescent="0.25">
      <c r="A1249" s="158">
        <v>45247</v>
      </c>
      <c r="B1249" s="175">
        <v>0.57638888888888884</v>
      </c>
      <c r="C1249" s="132" t="s">
        <v>1453</v>
      </c>
      <c r="D1249" s="133">
        <v>5535831305</v>
      </c>
      <c r="E1249" s="133" t="s">
        <v>2562</v>
      </c>
      <c r="F1249" s="133" t="s">
        <v>1561</v>
      </c>
      <c r="G1249" s="176" t="s">
        <v>2563</v>
      </c>
      <c r="H1249" s="30" t="s">
        <v>26</v>
      </c>
      <c r="I1249" s="133">
        <v>41</v>
      </c>
      <c r="J1249" s="189">
        <v>10</v>
      </c>
      <c r="K1249" s="186"/>
      <c r="L1249" s="139"/>
    </row>
    <row r="1250" spans="1:12" hidden="1" x14ac:dyDescent="0.25">
      <c r="A1250" s="158">
        <v>45247</v>
      </c>
      <c r="B1250" s="175">
        <v>0.58333333333333337</v>
      </c>
      <c r="C1250" s="132" t="s">
        <v>1917</v>
      </c>
      <c r="D1250" s="133">
        <v>5535975295</v>
      </c>
      <c r="E1250" s="133" t="s">
        <v>17</v>
      </c>
      <c r="F1250" s="133" t="s">
        <v>2564</v>
      </c>
      <c r="G1250" s="133" t="s">
        <v>2565</v>
      </c>
      <c r="H1250" s="30">
        <v>200</v>
      </c>
      <c r="I1250" s="133">
        <v>99</v>
      </c>
      <c r="J1250" s="189">
        <v>12</v>
      </c>
      <c r="K1250" s="139"/>
      <c r="L1250" s="139"/>
    </row>
    <row r="1251" spans="1:12" hidden="1" x14ac:dyDescent="0.25">
      <c r="A1251" s="158">
        <v>45247</v>
      </c>
      <c r="B1251" s="175">
        <v>0.1340277777777778</v>
      </c>
      <c r="C1251" s="132" t="s">
        <v>1799</v>
      </c>
      <c r="D1251" s="133">
        <v>5621699116</v>
      </c>
      <c r="E1251" s="133" t="s">
        <v>2566</v>
      </c>
      <c r="F1251" s="133" t="s">
        <v>2567</v>
      </c>
      <c r="G1251" s="176" t="s">
        <v>2568</v>
      </c>
      <c r="H1251" s="176">
        <v>100</v>
      </c>
      <c r="I1251" s="176">
        <v>86</v>
      </c>
      <c r="J1251" s="189">
        <v>15</v>
      </c>
      <c r="K1251" s="139"/>
      <c r="L1251" s="139"/>
    </row>
    <row r="1252" spans="1:12" ht="45" hidden="1" customHeight="1" x14ac:dyDescent="0.25">
      <c r="A1252" s="158">
        <v>45247</v>
      </c>
      <c r="B1252" s="175">
        <v>0.1590277777777778</v>
      </c>
      <c r="C1252" s="132" t="s">
        <v>1489</v>
      </c>
      <c r="D1252" s="133">
        <v>5621699116</v>
      </c>
      <c r="E1252" s="133" t="s">
        <v>748</v>
      </c>
      <c r="F1252" s="133" t="s">
        <v>1793</v>
      </c>
      <c r="G1252" s="176" t="s">
        <v>2569</v>
      </c>
      <c r="H1252" s="30" t="s">
        <v>26</v>
      </c>
      <c r="I1252" s="176">
        <v>11</v>
      </c>
      <c r="J1252" s="189">
        <v>10</v>
      </c>
      <c r="K1252" s="139"/>
      <c r="L1252" s="139"/>
    </row>
    <row r="1253" spans="1:12" ht="45" hidden="1" customHeight="1" x14ac:dyDescent="0.25">
      <c r="A1253" s="158">
        <v>45247</v>
      </c>
      <c r="B1253" s="175">
        <v>0.20069444444444451</v>
      </c>
      <c r="C1253" s="132" t="s">
        <v>1969</v>
      </c>
      <c r="D1253" s="133" t="s">
        <v>26</v>
      </c>
      <c r="E1253" s="133" t="s">
        <v>114</v>
      </c>
      <c r="F1253" s="133" t="s">
        <v>2468</v>
      </c>
      <c r="G1253" s="176" t="s">
        <v>2570</v>
      </c>
      <c r="H1253" s="30">
        <v>200</v>
      </c>
      <c r="I1253" s="133">
        <v>120</v>
      </c>
      <c r="J1253" s="189">
        <v>10</v>
      </c>
      <c r="K1253" s="139"/>
      <c r="L1253" s="139"/>
    </row>
    <row r="1254" spans="1:12" ht="45" hidden="1" x14ac:dyDescent="0.25">
      <c r="A1254" s="158">
        <v>45247</v>
      </c>
      <c r="B1254" s="175">
        <v>0.2409722222222222</v>
      </c>
      <c r="C1254" s="132" t="s">
        <v>2571</v>
      </c>
      <c r="D1254" s="133">
        <v>5539148545</v>
      </c>
      <c r="E1254" s="133" t="s">
        <v>17</v>
      </c>
      <c r="F1254" s="133" t="s">
        <v>2572</v>
      </c>
      <c r="G1254" s="176" t="s">
        <v>2573</v>
      </c>
      <c r="H1254" s="176">
        <v>150</v>
      </c>
      <c r="I1254" s="192" t="s">
        <v>26</v>
      </c>
      <c r="J1254" s="189">
        <v>10</v>
      </c>
      <c r="K1254" s="139"/>
      <c r="L1254" s="139"/>
    </row>
    <row r="1255" spans="1:12" ht="45" hidden="1" customHeight="1" x14ac:dyDescent="0.25">
      <c r="A1255" s="158">
        <v>45247</v>
      </c>
      <c r="B1255" s="175">
        <v>0.30763888888888891</v>
      </c>
      <c r="C1255" s="132" t="s">
        <v>1280</v>
      </c>
      <c r="D1255" s="133">
        <v>5585652455</v>
      </c>
      <c r="E1255" s="133" t="s">
        <v>2183</v>
      </c>
      <c r="F1255" s="133" t="s">
        <v>2393</v>
      </c>
      <c r="G1255" s="176" t="s">
        <v>2574</v>
      </c>
      <c r="H1255" s="30">
        <v>150</v>
      </c>
      <c r="I1255" s="176">
        <v>57</v>
      </c>
      <c r="J1255" s="189">
        <v>10</v>
      </c>
      <c r="K1255" s="139"/>
      <c r="L1255" s="139"/>
    </row>
    <row r="1256" spans="1:12" hidden="1" x14ac:dyDescent="0.25">
      <c r="A1256" s="158">
        <v>45248</v>
      </c>
      <c r="B1256" s="175">
        <v>0.45763888888888887</v>
      </c>
      <c r="C1256" s="132" t="s">
        <v>2575</v>
      </c>
      <c r="D1256" s="133">
        <v>5524194327</v>
      </c>
      <c r="E1256" s="133" t="s">
        <v>17</v>
      </c>
      <c r="F1256" s="176" t="s">
        <v>2576</v>
      </c>
      <c r="G1256" s="176" t="s">
        <v>2577</v>
      </c>
      <c r="H1256" s="30">
        <v>100</v>
      </c>
      <c r="I1256" s="133">
        <v>47</v>
      </c>
      <c r="J1256" s="189">
        <v>10</v>
      </c>
      <c r="K1256" s="186"/>
      <c r="L1256" s="139"/>
    </row>
    <row r="1257" spans="1:12" hidden="1" x14ac:dyDescent="0.25">
      <c r="A1257" s="158">
        <v>45248</v>
      </c>
      <c r="B1257" s="175">
        <v>0.51041666666666663</v>
      </c>
      <c r="C1257" s="132" t="s">
        <v>2009</v>
      </c>
      <c r="D1257" s="133">
        <v>9531286830</v>
      </c>
      <c r="E1257" s="133" t="s">
        <v>85</v>
      </c>
      <c r="F1257" s="133" t="s">
        <v>2578</v>
      </c>
      <c r="G1257" s="176" t="s">
        <v>26</v>
      </c>
      <c r="H1257" s="30" t="s">
        <v>26</v>
      </c>
      <c r="I1257" s="133">
        <v>67</v>
      </c>
      <c r="J1257" s="189">
        <v>10</v>
      </c>
      <c r="K1257" s="186"/>
      <c r="L1257" s="139"/>
    </row>
    <row r="1258" spans="1:12" ht="45" hidden="1" customHeight="1" x14ac:dyDescent="0.25">
      <c r="A1258" s="158">
        <v>45248</v>
      </c>
      <c r="B1258" s="175">
        <v>0.54305555555555551</v>
      </c>
      <c r="C1258" s="132" t="s">
        <v>2579</v>
      </c>
      <c r="D1258" s="133">
        <v>5578037085</v>
      </c>
      <c r="E1258" s="133" t="s">
        <v>1719</v>
      </c>
      <c r="F1258" s="133" t="s">
        <v>2421</v>
      </c>
      <c r="G1258" s="176" t="s">
        <v>2580</v>
      </c>
      <c r="H1258" s="30">
        <v>50</v>
      </c>
      <c r="I1258" s="133">
        <v>40</v>
      </c>
      <c r="J1258" s="189">
        <v>10</v>
      </c>
      <c r="K1258" s="186"/>
      <c r="L1258" s="139"/>
    </row>
    <row r="1259" spans="1:12" hidden="1" x14ac:dyDescent="0.25">
      <c r="A1259" s="158">
        <v>45248</v>
      </c>
      <c r="B1259" s="175">
        <v>0.55972222222222223</v>
      </c>
      <c r="C1259" s="132" t="s">
        <v>1665</v>
      </c>
      <c r="D1259" s="133">
        <v>5535975295</v>
      </c>
      <c r="E1259" s="133" t="s">
        <v>2581</v>
      </c>
      <c r="F1259" s="133" t="s">
        <v>2582</v>
      </c>
      <c r="G1259" s="176" t="s">
        <v>2583</v>
      </c>
      <c r="H1259" s="30" t="s">
        <v>26</v>
      </c>
      <c r="I1259" s="133">
        <v>160</v>
      </c>
      <c r="J1259" s="189">
        <v>10</v>
      </c>
      <c r="K1259" s="186"/>
      <c r="L1259" s="139"/>
    </row>
    <row r="1260" spans="1:12" hidden="1" x14ac:dyDescent="0.25">
      <c r="A1260" s="158">
        <v>45248</v>
      </c>
      <c r="B1260" s="228">
        <v>0.13263888888888889</v>
      </c>
      <c r="C1260" s="59" t="s">
        <v>2584</v>
      </c>
      <c r="D1260" s="62">
        <v>5614683694</v>
      </c>
      <c r="E1260" s="62" t="s">
        <v>33</v>
      </c>
      <c r="F1260" s="62" t="s">
        <v>1043</v>
      </c>
      <c r="G1260" s="62" t="s">
        <v>2585</v>
      </c>
      <c r="H1260" s="30" t="s">
        <v>26</v>
      </c>
      <c r="I1260" s="62">
        <v>69</v>
      </c>
      <c r="J1260" s="222">
        <v>10</v>
      </c>
      <c r="K1260" s="139"/>
      <c r="L1260" s="139"/>
    </row>
    <row r="1261" spans="1:12" hidden="1" x14ac:dyDescent="0.25">
      <c r="A1261" s="158">
        <v>45248</v>
      </c>
      <c r="B1261" s="175">
        <v>0.63888888888888884</v>
      </c>
      <c r="C1261" s="132" t="s">
        <v>950</v>
      </c>
      <c r="D1261" s="133">
        <v>5537651796</v>
      </c>
      <c r="E1261" s="133" t="s">
        <v>33</v>
      </c>
      <c r="F1261" s="133" t="s">
        <v>2586</v>
      </c>
      <c r="G1261" s="176" t="s">
        <v>1012</v>
      </c>
      <c r="H1261" s="176" t="s">
        <v>26</v>
      </c>
      <c r="I1261" s="176" t="s">
        <v>26</v>
      </c>
      <c r="J1261" s="189">
        <v>10</v>
      </c>
      <c r="K1261" s="139"/>
      <c r="L1261" s="139"/>
    </row>
    <row r="1262" spans="1:12" ht="45" hidden="1" customHeight="1" x14ac:dyDescent="0.25">
      <c r="A1262" s="158">
        <v>45248</v>
      </c>
      <c r="B1262" s="175">
        <v>0.69791666666666663</v>
      </c>
      <c r="C1262" s="134" t="s">
        <v>4113</v>
      </c>
      <c r="D1262" s="133" t="s">
        <v>26</v>
      </c>
      <c r="E1262" s="133" t="s">
        <v>33</v>
      </c>
      <c r="F1262" s="136" t="s">
        <v>4120</v>
      </c>
      <c r="G1262" s="176" t="s">
        <v>2587</v>
      </c>
      <c r="H1262" s="30">
        <v>500</v>
      </c>
      <c r="I1262" s="176">
        <v>198</v>
      </c>
      <c r="J1262" s="189">
        <v>10</v>
      </c>
      <c r="K1262" s="139"/>
      <c r="L1262" s="139"/>
    </row>
    <row r="1263" spans="1:12" ht="45" hidden="1" customHeight="1" x14ac:dyDescent="0.25">
      <c r="A1263" s="158">
        <v>45248</v>
      </c>
      <c r="B1263" s="175">
        <v>0.81666666666666665</v>
      </c>
      <c r="C1263" s="132" t="s">
        <v>1156</v>
      </c>
      <c r="D1263" s="133">
        <v>5578037085</v>
      </c>
      <c r="E1263" s="133" t="s">
        <v>2588</v>
      </c>
      <c r="F1263" s="132" t="s">
        <v>2579</v>
      </c>
      <c r="G1263" s="176" t="s">
        <v>2589</v>
      </c>
      <c r="H1263" s="30">
        <v>79</v>
      </c>
      <c r="I1263" s="229">
        <v>59</v>
      </c>
      <c r="J1263" s="189">
        <v>20</v>
      </c>
      <c r="K1263" s="139"/>
      <c r="L1263" s="139"/>
    </row>
    <row r="1264" spans="1:12" ht="45" hidden="1" x14ac:dyDescent="0.25">
      <c r="A1264" s="158">
        <v>45248</v>
      </c>
      <c r="B1264" s="175">
        <v>0.33541666666666659</v>
      </c>
      <c r="C1264" s="132" t="s">
        <v>346</v>
      </c>
      <c r="D1264" s="133">
        <v>5520954168</v>
      </c>
      <c r="E1264" s="133" t="s">
        <v>17</v>
      </c>
      <c r="F1264" s="133" t="s">
        <v>2590</v>
      </c>
      <c r="G1264" s="133" t="s">
        <v>2591</v>
      </c>
      <c r="H1264" s="176">
        <v>200</v>
      </c>
      <c r="I1264" s="192" t="s">
        <v>26</v>
      </c>
      <c r="J1264" s="189">
        <v>10</v>
      </c>
      <c r="K1264" s="139"/>
      <c r="L1264" s="139"/>
    </row>
    <row r="1265" spans="1:12" ht="45" hidden="1" customHeight="1" x14ac:dyDescent="0.25">
      <c r="A1265" s="158">
        <v>45248</v>
      </c>
      <c r="B1265" s="175">
        <v>0.86041666666666672</v>
      </c>
      <c r="C1265" s="132" t="s">
        <v>2546</v>
      </c>
      <c r="D1265" s="133">
        <v>5615394688</v>
      </c>
      <c r="E1265" s="133" t="s">
        <v>17</v>
      </c>
      <c r="F1265" s="133" t="s">
        <v>997</v>
      </c>
      <c r="G1265" s="176" t="s">
        <v>2592</v>
      </c>
      <c r="H1265" s="30" t="s">
        <v>26</v>
      </c>
      <c r="I1265" s="176">
        <v>40</v>
      </c>
      <c r="J1265" s="189">
        <v>10</v>
      </c>
      <c r="K1265" s="139"/>
      <c r="L1265" s="139"/>
    </row>
    <row r="1266" spans="1:12" hidden="1" x14ac:dyDescent="0.25">
      <c r="A1266" s="158">
        <v>45248</v>
      </c>
      <c r="B1266" s="175">
        <v>0.86041666666666672</v>
      </c>
      <c r="C1266" s="132" t="s">
        <v>4121</v>
      </c>
      <c r="D1266" s="135">
        <v>5610020620</v>
      </c>
      <c r="E1266" s="133" t="s">
        <v>33</v>
      </c>
      <c r="F1266" s="133" t="s">
        <v>4120</v>
      </c>
      <c r="G1266" s="176" t="s">
        <v>2593</v>
      </c>
      <c r="H1266" s="30" t="s">
        <v>26</v>
      </c>
      <c r="I1266" s="176" t="s">
        <v>26</v>
      </c>
      <c r="J1266" s="189">
        <v>10</v>
      </c>
      <c r="K1266" s="139"/>
      <c r="L1266" s="139"/>
    </row>
    <row r="1267" spans="1:12" hidden="1" x14ac:dyDescent="0.25">
      <c r="A1267" s="158">
        <v>45248</v>
      </c>
      <c r="B1267" s="175">
        <v>0.375</v>
      </c>
      <c r="C1267" s="133" t="s">
        <v>1969</v>
      </c>
      <c r="D1267" s="133">
        <v>5567561157</v>
      </c>
      <c r="E1267" s="171" t="s">
        <v>17</v>
      </c>
      <c r="F1267" s="133" t="s">
        <v>2594</v>
      </c>
      <c r="G1267" s="176" t="s">
        <v>2595</v>
      </c>
      <c r="H1267" s="176">
        <v>85</v>
      </c>
      <c r="I1267" s="176">
        <v>75</v>
      </c>
      <c r="J1267" s="189">
        <v>10</v>
      </c>
      <c r="K1267" s="202"/>
      <c r="L1267" s="169"/>
    </row>
    <row r="1268" spans="1:12" ht="45" hidden="1" customHeight="1" x14ac:dyDescent="0.25">
      <c r="A1268" s="158">
        <v>45248</v>
      </c>
      <c r="B1268" s="175">
        <v>0.40277777777777779</v>
      </c>
      <c r="C1268" s="132" t="s">
        <v>2596</v>
      </c>
      <c r="D1268" s="133" t="s">
        <v>26</v>
      </c>
      <c r="E1268" s="133" t="s">
        <v>1676</v>
      </c>
      <c r="F1268" s="133" t="s">
        <v>26</v>
      </c>
      <c r="G1268" s="176" t="s">
        <v>26</v>
      </c>
      <c r="H1268" s="176" t="s">
        <v>26</v>
      </c>
      <c r="I1268" s="176" t="s">
        <v>26</v>
      </c>
      <c r="J1268" s="213">
        <v>10</v>
      </c>
      <c r="K1268" s="177"/>
      <c r="L1268" s="133"/>
    </row>
    <row r="1269" spans="1:12" hidden="1" x14ac:dyDescent="0.25">
      <c r="A1269" s="158">
        <v>45249</v>
      </c>
      <c r="B1269" s="175">
        <v>0.5</v>
      </c>
      <c r="C1269" s="132" t="s">
        <v>2189</v>
      </c>
      <c r="D1269" s="133">
        <v>5532536647</v>
      </c>
      <c r="E1269" s="133" t="s">
        <v>17</v>
      </c>
      <c r="F1269" s="176" t="s">
        <v>2278</v>
      </c>
      <c r="G1269" s="176" t="s">
        <v>2597</v>
      </c>
      <c r="H1269" s="30">
        <v>500</v>
      </c>
      <c r="I1269" s="133">
        <v>278</v>
      </c>
      <c r="J1269" s="189">
        <v>10</v>
      </c>
      <c r="K1269" s="186"/>
      <c r="L1269" s="139"/>
    </row>
    <row r="1270" spans="1:12" hidden="1" x14ac:dyDescent="0.25">
      <c r="A1270" s="158">
        <v>45182</v>
      </c>
      <c r="B1270" s="175">
        <v>0.50555555555555554</v>
      </c>
      <c r="C1270" s="132" t="s">
        <v>105</v>
      </c>
      <c r="D1270" s="133" t="s">
        <v>26</v>
      </c>
      <c r="E1270" s="133" t="s">
        <v>17</v>
      </c>
      <c r="F1270" s="133" t="s">
        <v>26</v>
      </c>
      <c r="G1270" s="176" t="s">
        <v>26</v>
      </c>
      <c r="H1270" s="30" t="s">
        <v>26</v>
      </c>
      <c r="I1270" s="133">
        <v>44</v>
      </c>
      <c r="J1270" s="189">
        <v>10</v>
      </c>
      <c r="K1270" s="186"/>
      <c r="L1270" s="139"/>
    </row>
    <row r="1271" spans="1:12" hidden="1" x14ac:dyDescent="0.25">
      <c r="A1271" s="159">
        <v>45182</v>
      </c>
      <c r="B1271" s="175">
        <v>0.53680555555555554</v>
      </c>
      <c r="C1271" s="132" t="s">
        <v>2598</v>
      </c>
      <c r="D1271" s="133">
        <v>5624838493</v>
      </c>
      <c r="E1271" s="133" t="s">
        <v>17</v>
      </c>
      <c r="F1271" s="271" t="s">
        <v>4122</v>
      </c>
      <c r="G1271" s="133" t="s">
        <v>2600</v>
      </c>
      <c r="H1271" s="30">
        <v>77</v>
      </c>
      <c r="I1271" s="133">
        <v>77</v>
      </c>
      <c r="J1271" s="189">
        <v>10</v>
      </c>
      <c r="K1271" s="186"/>
      <c r="L1271" s="139"/>
    </row>
    <row r="1272" spans="1:12" hidden="1" x14ac:dyDescent="0.25">
      <c r="A1272" s="159">
        <v>45182</v>
      </c>
      <c r="B1272" s="175">
        <v>4.1666666666666657E-2</v>
      </c>
      <c r="C1272" s="132" t="s">
        <v>760</v>
      </c>
      <c r="D1272" s="133">
        <v>5522701719</v>
      </c>
      <c r="E1272" s="133" t="s">
        <v>17</v>
      </c>
      <c r="F1272" s="133" t="s">
        <v>2601</v>
      </c>
      <c r="G1272" s="133" t="s">
        <v>2602</v>
      </c>
      <c r="H1272" s="30">
        <v>105</v>
      </c>
      <c r="I1272" s="133">
        <v>95</v>
      </c>
      <c r="J1272" s="189">
        <v>10</v>
      </c>
      <c r="K1272" s="186"/>
      <c r="L1272" s="139"/>
    </row>
    <row r="1273" spans="1:12" hidden="1" x14ac:dyDescent="0.25">
      <c r="A1273" s="159">
        <v>45182</v>
      </c>
      <c r="B1273" s="175">
        <v>6.25E-2</v>
      </c>
      <c r="C1273" s="132" t="s">
        <v>2194</v>
      </c>
      <c r="D1273" s="133">
        <v>5572135350</v>
      </c>
      <c r="E1273" s="133" t="s">
        <v>17</v>
      </c>
      <c r="F1273" s="133" t="s">
        <v>2603</v>
      </c>
      <c r="G1273" s="133" t="s">
        <v>2604</v>
      </c>
      <c r="H1273" s="30">
        <v>80</v>
      </c>
      <c r="I1273" s="133">
        <v>66</v>
      </c>
      <c r="J1273" s="189">
        <v>12</v>
      </c>
      <c r="K1273" s="139"/>
      <c r="L1273" s="139"/>
    </row>
    <row r="1274" spans="1:12" hidden="1" x14ac:dyDescent="0.25">
      <c r="A1274" s="159">
        <v>45182</v>
      </c>
      <c r="B1274" s="175">
        <v>6.458333333333334E-2</v>
      </c>
      <c r="C1274" s="132" t="s">
        <v>55</v>
      </c>
      <c r="D1274" s="133">
        <v>5625982564</v>
      </c>
      <c r="E1274" s="133" t="s">
        <v>114</v>
      </c>
      <c r="F1274" s="133" t="s">
        <v>2605</v>
      </c>
      <c r="G1274" s="133" t="s">
        <v>2606</v>
      </c>
      <c r="H1274" s="176">
        <v>250</v>
      </c>
      <c r="I1274" s="176">
        <v>246</v>
      </c>
      <c r="J1274" s="189">
        <v>10</v>
      </c>
      <c r="K1274" s="139"/>
      <c r="L1274" s="139"/>
    </row>
    <row r="1275" spans="1:12" hidden="1" x14ac:dyDescent="0.25">
      <c r="A1275" s="159">
        <v>45182</v>
      </c>
      <c r="B1275" s="175">
        <v>8.3333333333333329E-2</v>
      </c>
      <c r="C1275" s="132" t="s">
        <v>2488</v>
      </c>
      <c r="D1275" s="133">
        <v>5620167396</v>
      </c>
      <c r="E1275" s="133" t="s">
        <v>2607</v>
      </c>
      <c r="F1275" s="133" t="s">
        <v>2490</v>
      </c>
      <c r="G1275" s="133" t="s">
        <v>2608</v>
      </c>
      <c r="H1275" s="30">
        <v>433</v>
      </c>
      <c r="I1275" s="176">
        <v>393</v>
      </c>
      <c r="J1275" s="189">
        <v>40</v>
      </c>
      <c r="K1275" s="139"/>
      <c r="L1275" s="139"/>
    </row>
    <row r="1276" spans="1:12" hidden="1" x14ac:dyDescent="0.25">
      <c r="A1276" s="159">
        <v>45182</v>
      </c>
      <c r="B1276" s="175">
        <v>0.1111111111111111</v>
      </c>
      <c r="C1276" s="132" t="s">
        <v>2609</v>
      </c>
      <c r="D1276" s="133">
        <v>5554575800</v>
      </c>
      <c r="E1276" s="133" t="s">
        <v>17</v>
      </c>
      <c r="F1276" s="132" t="s">
        <v>2609</v>
      </c>
      <c r="G1276" s="133" t="s">
        <v>2016</v>
      </c>
      <c r="H1276" s="30">
        <v>152</v>
      </c>
      <c r="I1276" s="133">
        <v>132</v>
      </c>
      <c r="J1276" s="189">
        <v>10</v>
      </c>
      <c r="K1276" s="139"/>
      <c r="L1276" s="139"/>
    </row>
    <row r="1277" spans="1:12" hidden="1" x14ac:dyDescent="0.25">
      <c r="A1277" s="159">
        <v>45182</v>
      </c>
      <c r="B1277" s="175">
        <v>0.125</v>
      </c>
      <c r="C1277" s="132" t="s">
        <v>1426</v>
      </c>
      <c r="D1277" s="133">
        <v>5612853273</v>
      </c>
      <c r="E1277" s="133" t="s">
        <v>2610</v>
      </c>
      <c r="F1277" s="133" t="s">
        <v>1652</v>
      </c>
      <c r="G1277" s="133" t="s">
        <v>2611</v>
      </c>
      <c r="H1277" s="176">
        <v>142</v>
      </c>
      <c r="I1277" s="192">
        <v>132</v>
      </c>
      <c r="J1277" s="189">
        <v>12</v>
      </c>
      <c r="K1277" s="139"/>
      <c r="L1277" s="139"/>
    </row>
    <row r="1278" spans="1:12" hidden="1" x14ac:dyDescent="0.25">
      <c r="A1278" s="159">
        <v>45182</v>
      </c>
      <c r="B1278" s="175">
        <v>0.15277777777777779</v>
      </c>
      <c r="C1278" s="132" t="s">
        <v>2609</v>
      </c>
      <c r="D1278" s="133">
        <v>5554575800</v>
      </c>
      <c r="E1278" s="133" t="s">
        <v>17</v>
      </c>
      <c r="F1278" s="132" t="s">
        <v>2609</v>
      </c>
      <c r="G1278" s="133" t="s">
        <v>2016</v>
      </c>
      <c r="H1278" s="30">
        <v>142</v>
      </c>
      <c r="I1278" s="176">
        <v>132</v>
      </c>
      <c r="J1278" s="189">
        <v>10</v>
      </c>
      <c r="K1278" s="139"/>
      <c r="L1278" s="139"/>
    </row>
    <row r="1279" spans="1:12" hidden="1" x14ac:dyDescent="0.25">
      <c r="A1279" s="159">
        <v>45182</v>
      </c>
      <c r="B1279" s="175">
        <v>0.16666666666666671</v>
      </c>
      <c r="C1279" s="132" t="s">
        <v>55</v>
      </c>
      <c r="D1279" s="133">
        <v>5625982564</v>
      </c>
      <c r="E1279" s="133" t="s">
        <v>114</v>
      </c>
      <c r="F1279" s="133" t="s">
        <v>2605</v>
      </c>
      <c r="G1279" s="133" t="s">
        <v>2612</v>
      </c>
      <c r="H1279" s="30">
        <v>350</v>
      </c>
      <c r="I1279" s="176">
        <v>332</v>
      </c>
      <c r="J1279" s="189">
        <v>10</v>
      </c>
      <c r="K1279" s="139"/>
      <c r="L1279" s="139"/>
    </row>
    <row r="1280" spans="1:12" hidden="1" x14ac:dyDescent="0.25">
      <c r="A1280" s="159">
        <v>45182</v>
      </c>
      <c r="B1280" s="175">
        <v>0.2361111111111111</v>
      </c>
      <c r="C1280" s="133" t="s">
        <v>2613</v>
      </c>
      <c r="D1280" s="133">
        <v>5515394688</v>
      </c>
      <c r="E1280" s="171" t="s">
        <v>17</v>
      </c>
      <c r="F1280" s="133" t="s">
        <v>2614</v>
      </c>
      <c r="G1280" s="133" t="s">
        <v>2615</v>
      </c>
      <c r="H1280" s="176">
        <v>46</v>
      </c>
      <c r="I1280" s="176">
        <v>35</v>
      </c>
      <c r="J1280" s="189">
        <v>11</v>
      </c>
      <c r="K1280" s="202"/>
      <c r="L1280" s="169"/>
    </row>
    <row r="1281" spans="1:12" hidden="1" x14ac:dyDescent="0.25">
      <c r="A1281" s="159">
        <v>45182</v>
      </c>
      <c r="B1281" s="175">
        <v>0.24305555555555561</v>
      </c>
      <c r="C1281" s="132" t="s">
        <v>766</v>
      </c>
      <c r="D1281" s="133">
        <v>5545917658</v>
      </c>
      <c r="E1281" s="133" t="s">
        <v>17</v>
      </c>
      <c r="F1281" s="133" t="s">
        <v>2616</v>
      </c>
      <c r="G1281" s="133" t="s">
        <v>2617</v>
      </c>
      <c r="H1281" s="176" t="s">
        <v>26</v>
      </c>
      <c r="I1281" s="176">
        <v>78</v>
      </c>
      <c r="J1281" s="213">
        <v>11</v>
      </c>
      <c r="K1281" s="177"/>
      <c r="L1281" s="133"/>
    </row>
    <row r="1282" spans="1:12" hidden="1" x14ac:dyDescent="0.25">
      <c r="A1282" s="159">
        <v>45182</v>
      </c>
      <c r="B1282" s="175">
        <v>0.2479166666666667</v>
      </c>
      <c r="C1282" s="132" t="s">
        <v>857</v>
      </c>
      <c r="D1282" s="133">
        <v>5537803548</v>
      </c>
      <c r="E1282" s="133" t="s">
        <v>17</v>
      </c>
      <c r="F1282" s="133" t="s">
        <v>2618</v>
      </c>
      <c r="G1282" s="133" t="s">
        <v>2619</v>
      </c>
      <c r="H1282" s="176" t="s">
        <v>26</v>
      </c>
      <c r="I1282" s="176">
        <v>128</v>
      </c>
      <c r="J1282" s="213">
        <v>10</v>
      </c>
      <c r="K1282" s="177"/>
      <c r="L1282" s="177"/>
    </row>
    <row r="1283" spans="1:12" hidden="1" x14ac:dyDescent="0.25">
      <c r="A1283" s="159">
        <v>45182</v>
      </c>
      <c r="B1283" s="175">
        <v>0.25</v>
      </c>
      <c r="C1283" s="31" t="s">
        <v>2194</v>
      </c>
      <c r="D1283" s="133">
        <v>5572135350</v>
      </c>
      <c r="E1283" s="133" t="s">
        <v>17</v>
      </c>
      <c r="F1283" s="133" t="s">
        <v>2603</v>
      </c>
      <c r="G1283" s="51" t="s">
        <v>2620</v>
      </c>
      <c r="H1283" s="176" t="s">
        <v>26</v>
      </c>
      <c r="I1283" s="176" t="s">
        <v>26</v>
      </c>
      <c r="J1283" s="213">
        <v>10</v>
      </c>
      <c r="K1283" s="177"/>
      <c r="L1283" s="177"/>
    </row>
    <row r="1284" spans="1:12" hidden="1" x14ac:dyDescent="0.25">
      <c r="A1284" s="159">
        <v>45182</v>
      </c>
      <c r="B1284" s="175">
        <v>0.31041666666666667</v>
      </c>
      <c r="C1284" s="132" t="s">
        <v>2484</v>
      </c>
      <c r="D1284" s="133">
        <v>5518380748</v>
      </c>
      <c r="E1284" s="133" t="s">
        <v>923</v>
      </c>
      <c r="F1284" s="133" t="s">
        <v>2621</v>
      </c>
      <c r="G1284" s="176" t="s">
        <v>2622</v>
      </c>
      <c r="H1284" s="176">
        <v>209</v>
      </c>
      <c r="I1284" s="176">
        <v>189</v>
      </c>
      <c r="J1284" s="177">
        <v>20</v>
      </c>
      <c r="K1284" s="177"/>
      <c r="L1284" s="133"/>
    </row>
    <row r="1285" spans="1:12" hidden="1" x14ac:dyDescent="0.25">
      <c r="A1285" s="159">
        <v>45182</v>
      </c>
      <c r="B1285" s="175">
        <v>0.3125</v>
      </c>
      <c r="C1285" s="132" t="s">
        <v>760</v>
      </c>
      <c r="D1285" s="133">
        <v>5522701719</v>
      </c>
      <c r="E1285" s="133" t="s">
        <v>2623</v>
      </c>
      <c r="F1285" s="133" t="s">
        <v>2624</v>
      </c>
      <c r="G1285" s="176" t="s">
        <v>2625</v>
      </c>
      <c r="H1285" s="176">
        <v>300</v>
      </c>
      <c r="I1285" s="176">
        <v>290</v>
      </c>
      <c r="J1285" s="177">
        <v>10</v>
      </c>
      <c r="K1285" s="177"/>
      <c r="L1285" s="133"/>
    </row>
    <row r="1286" spans="1:12" hidden="1" x14ac:dyDescent="0.25">
      <c r="A1286" s="159">
        <v>45182</v>
      </c>
      <c r="B1286" s="93">
        <v>0.375</v>
      </c>
      <c r="C1286" s="132" t="s">
        <v>1969</v>
      </c>
      <c r="D1286" s="133">
        <v>5567561157</v>
      </c>
      <c r="E1286" s="133" t="s">
        <v>17</v>
      </c>
      <c r="F1286" s="133" t="s">
        <v>2626</v>
      </c>
      <c r="G1286" s="133" t="s">
        <v>2627</v>
      </c>
      <c r="H1286" s="176">
        <v>278</v>
      </c>
      <c r="I1286" s="176">
        <v>266</v>
      </c>
      <c r="J1286" s="177">
        <v>12</v>
      </c>
      <c r="K1286" s="215"/>
      <c r="L1286" s="22"/>
    </row>
    <row r="1287" spans="1:12" hidden="1" x14ac:dyDescent="0.25">
      <c r="A1287" s="158">
        <v>45264</v>
      </c>
      <c r="B1287" s="175">
        <v>0.44097222222222221</v>
      </c>
      <c r="C1287" s="132" t="s">
        <v>2628</v>
      </c>
      <c r="D1287" s="133">
        <v>5615394688</v>
      </c>
      <c r="E1287" s="133" t="s">
        <v>1083</v>
      </c>
      <c r="F1287" s="176" t="s">
        <v>2629</v>
      </c>
      <c r="G1287" s="176" t="s">
        <v>2630</v>
      </c>
      <c r="H1287" s="30">
        <v>20</v>
      </c>
      <c r="I1287" s="133">
        <v>3</v>
      </c>
      <c r="J1287" s="189">
        <v>10</v>
      </c>
      <c r="K1287" s="186"/>
      <c r="L1287" s="139"/>
    </row>
    <row r="1288" spans="1:12" hidden="1" x14ac:dyDescent="0.25">
      <c r="A1288" s="158">
        <v>45264</v>
      </c>
      <c r="B1288" s="175">
        <v>0.45833333333333331</v>
      </c>
      <c r="C1288" s="132" t="s">
        <v>988</v>
      </c>
      <c r="D1288" s="133">
        <v>578861024</v>
      </c>
      <c r="E1288" s="133" t="s">
        <v>721</v>
      </c>
      <c r="F1288" s="133" t="s">
        <v>1239</v>
      </c>
      <c r="G1288" s="176" t="s">
        <v>2631</v>
      </c>
      <c r="H1288" s="30">
        <v>200</v>
      </c>
      <c r="I1288" s="133">
        <f>70+14</f>
        <v>84</v>
      </c>
      <c r="J1288" s="189">
        <v>10</v>
      </c>
      <c r="K1288" s="186"/>
      <c r="L1288" s="139"/>
    </row>
    <row r="1289" spans="1:12" hidden="1" x14ac:dyDescent="0.25">
      <c r="A1289" s="158">
        <v>45264</v>
      </c>
      <c r="B1289" s="175" t="s">
        <v>26</v>
      </c>
      <c r="C1289" s="132" t="s">
        <v>2632</v>
      </c>
      <c r="D1289" s="133">
        <v>5513336066</v>
      </c>
      <c r="E1289" s="133" t="s">
        <v>2633</v>
      </c>
      <c r="F1289" s="133" t="s">
        <v>2634</v>
      </c>
      <c r="G1289" s="176" t="s">
        <v>2635</v>
      </c>
      <c r="H1289" s="30" t="s">
        <v>26</v>
      </c>
      <c r="I1289" s="133">
        <f>29+165</f>
        <v>194</v>
      </c>
      <c r="J1289" s="189">
        <v>10</v>
      </c>
      <c r="K1289" s="186"/>
      <c r="L1289" s="139"/>
    </row>
    <row r="1290" spans="1:12" hidden="1" x14ac:dyDescent="0.25">
      <c r="A1290" s="158">
        <v>45264</v>
      </c>
      <c r="B1290" s="175" t="s">
        <v>26</v>
      </c>
      <c r="C1290" s="132" t="s">
        <v>78</v>
      </c>
      <c r="D1290" s="133">
        <v>5510466400</v>
      </c>
      <c r="E1290" s="133" t="s">
        <v>2637</v>
      </c>
      <c r="F1290" s="133" t="s">
        <v>4127</v>
      </c>
      <c r="G1290" s="176" t="s">
        <v>2639</v>
      </c>
      <c r="H1290" s="30" t="s">
        <v>26</v>
      </c>
      <c r="I1290" s="133">
        <f>154+84</f>
        <v>238</v>
      </c>
      <c r="J1290" s="189">
        <v>10</v>
      </c>
      <c r="K1290" s="186"/>
      <c r="L1290" s="139"/>
    </row>
    <row r="1291" spans="1:12" hidden="1" x14ac:dyDescent="0.25">
      <c r="A1291" s="158">
        <v>45264</v>
      </c>
      <c r="B1291" s="175" t="s">
        <v>26</v>
      </c>
      <c r="C1291" s="138" t="s">
        <v>270</v>
      </c>
      <c r="D1291" s="133">
        <v>5615589545</v>
      </c>
      <c r="E1291" s="133" t="s">
        <v>33</v>
      </c>
      <c r="F1291" s="139" t="s">
        <v>4124</v>
      </c>
      <c r="G1291" s="133" t="s">
        <v>2642</v>
      </c>
      <c r="H1291" s="30" t="s">
        <v>26</v>
      </c>
      <c r="I1291" s="133">
        <v>120</v>
      </c>
      <c r="J1291" s="189">
        <v>10</v>
      </c>
      <c r="K1291" s="139"/>
      <c r="L1291" s="139"/>
    </row>
    <row r="1292" spans="1:12" hidden="1" x14ac:dyDescent="0.25">
      <c r="A1292" s="158">
        <v>45264</v>
      </c>
      <c r="B1292" s="175" t="s">
        <v>26</v>
      </c>
      <c r="C1292" s="132" t="s">
        <v>78</v>
      </c>
      <c r="D1292" s="133">
        <v>5510466400</v>
      </c>
      <c r="E1292" s="133" t="s">
        <v>33</v>
      </c>
      <c r="F1292" s="133" t="s">
        <v>4127</v>
      </c>
      <c r="G1292" s="133" t="s">
        <v>2642</v>
      </c>
      <c r="H1292" s="30" t="s">
        <v>26</v>
      </c>
      <c r="I1292" s="133">
        <v>70</v>
      </c>
      <c r="J1292" s="189">
        <v>10</v>
      </c>
      <c r="K1292" s="139"/>
      <c r="L1292" s="139"/>
    </row>
    <row r="1293" spans="1:12" ht="45" hidden="1" customHeight="1" x14ac:dyDescent="0.25">
      <c r="A1293" s="158">
        <v>45264</v>
      </c>
      <c r="B1293" s="175" t="s">
        <v>26</v>
      </c>
      <c r="C1293" s="132" t="s">
        <v>2643</v>
      </c>
      <c r="D1293" s="133">
        <v>5562185282</v>
      </c>
      <c r="E1293" s="133" t="s">
        <v>834</v>
      </c>
      <c r="F1293" s="133" t="s">
        <v>2644</v>
      </c>
      <c r="G1293" s="176" t="s">
        <v>2645</v>
      </c>
      <c r="H1293" s="30" t="s">
        <v>26</v>
      </c>
      <c r="I1293" s="176">
        <v>22</v>
      </c>
      <c r="J1293" s="189">
        <v>10</v>
      </c>
      <c r="K1293" s="139"/>
      <c r="L1293" s="139"/>
    </row>
    <row r="1294" spans="1:12" ht="45" hidden="1" customHeight="1" x14ac:dyDescent="0.25">
      <c r="A1294" s="158">
        <v>45264</v>
      </c>
      <c r="B1294" s="175" t="s">
        <v>26</v>
      </c>
      <c r="C1294" s="132" t="s">
        <v>1297</v>
      </c>
      <c r="D1294" s="133">
        <v>5535831305</v>
      </c>
      <c r="E1294" s="133" t="s">
        <v>26</v>
      </c>
      <c r="F1294" s="133" t="s">
        <v>2646</v>
      </c>
      <c r="G1294" s="176" t="s">
        <v>26</v>
      </c>
      <c r="H1294" s="30" t="s">
        <v>26</v>
      </c>
      <c r="I1294" s="133" t="s">
        <v>26</v>
      </c>
      <c r="J1294" s="189">
        <v>10</v>
      </c>
      <c r="K1294" s="139"/>
      <c r="L1294" s="139"/>
    </row>
    <row r="1295" spans="1:12" ht="45" hidden="1" x14ac:dyDescent="0.25">
      <c r="A1295" s="158">
        <v>45264</v>
      </c>
      <c r="B1295" s="175" t="s">
        <v>26</v>
      </c>
      <c r="C1295" s="132" t="s">
        <v>2647</v>
      </c>
      <c r="D1295" s="133">
        <v>7029645125</v>
      </c>
      <c r="E1295" s="133" t="s">
        <v>33</v>
      </c>
      <c r="F1295" s="133" t="s">
        <v>2648</v>
      </c>
      <c r="G1295" s="176" t="s">
        <v>2649</v>
      </c>
      <c r="H1295" s="176">
        <v>200</v>
      </c>
      <c r="I1295" s="192" t="s">
        <v>26</v>
      </c>
      <c r="J1295" s="189">
        <v>10</v>
      </c>
      <c r="K1295" s="139"/>
      <c r="L1295" s="139"/>
    </row>
    <row r="1296" spans="1:12" ht="45" hidden="1" customHeight="1" x14ac:dyDescent="0.25">
      <c r="A1296" s="158">
        <v>45264</v>
      </c>
      <c r="B1296" s="175" t="s">
        <v>26</v>
      </c>
      <c r="C1296" s="132" t="s">
        <v>2189</v>
      </c>
      <c r="D1296" s="133">
        <v>5532536647</v>
      </c>
      <c r="E1296" s="133" t="s">
        <v>2650</v>
      </c>
      <c r="F1296" s="133" t="s">
        <v>2278</v>
      </c>
      <c r="G1296" s="176" t="s">
        <v>2651</v>
      </c>
      <c r="H1296" s="30">
        <v>119</v>
      </c>
      <c r="I1296" s="176">
        <v>109</v>
      </c>
      <c r="J1296" s="189">
        <v>10</v>
      </c>
      <c r="K1296" s="139"/>
      <c r="L1296" s="139"/>
    </row>
    <row r="1297" spans="1:12" hidden="1" x14ac:dyDescent="0.25">
      <c r="A1297" s="158">
        <v>45264</v>
      </c>
      <c r="B1297" s="175" t="s">
        <v>26</v>
      </c>
      <c r="C1297" s="132" t="s">
        <v>2652</v>
      </c>
      <c r="D1297" s="171">
        <v>56</v>
      </c>
      <c r="E1297" s="133" t="s">
        <v>33</v>
      </c>
      <c r="F1297" s="133" t="s">
        <v>2652</v>
      </c>
      <c r="G1297" s="176" t="s">
        <v>2653</v>
      </c>
      <c r="H1297" s="30">
        <v>170</v>
      </c>
      <c r="I1297" s="176">
        <v>140</v>
      </c>
      <c r="J1297" s="189">
        <v>10</v>
      </c>
      <c r="K1297" s="139"/>
      <c r="L1297" s="139"/>
    </row>
    <row r="1298" spans="1:12" hidden="1" x14ac:dyDescent="0.25">
      <c r="A1298" s="158">
        <v>45265</v>
      </c>
      <c r="B1298" s="175" t="s">
        <v>26</v>
      </c>
      <c r="C1298" s="132" t="s">
        <v>2654</v>
      </c>
      <c r="D1298" s="133" t="s">
        <v>26</v>
      </c>
      <c r="E1298" s="133" t="s">
        <v>64</v>
      </c>
      <c r="F1298" s="176" t="s">
        <v>26</v>
      </c>
      <c r="G1298" s="176" t="s">
        <v>2655</v>
      </c>
      <c r="H1298" s="30" t="s">
        <v>26</v>
      </c>
      <c r="I1298" s="133">
        <f>624+150+70+37+21</f>
        <v>902</v>
      </c>
      <c r="J1298" s="189">
        <v>10</v>
      </c>
      <c r="K1298" s="186"/>
      <c r="L1298" s="139"/>
    </row>
    <row r="1299" spans="1:12" ht="45" hidden="1" customHeight="1" x14ac:dyDescent="0.25">
      <c r="A1299" s="158">
        <v>45265</v>
      </c>
      <c r="B1299" s="175" t="s">
        <v>26</v>
      </c>
      <c r="C1299" s="132" t="s">
        <v>164</v>
      </c>
      <c r="D1299" s="133">
        <v>5529573104</v>
      </c>
      <c r="E1299" s="133" t="s">
        <v>17</v>
      </c>
      <c r="F1299" s="133" t="s">
        <v>468</v>
      </c>
      <c r="G1299" s="176" t="s">
        <v>2656</v>
      </c>
      <c r="H1299" s="30" t="s">
        <v>26</v>
      </c>
      <c r="I1299" s="133">
        <v>85</v>
      </c>
      <c r="J1299" s="189">
        <v>10</v>
      </c>
      <c r="K1299" s="186"/>
      <c r="L1299" s="139"/>
    </row>
    <row r="1300" spans="1:12" hidden="1" x14ac:dyDescent="0.25">
      <c r="A1300" s="158">
        <v>45265</v>
      </c>
      <c r="B1300" s="175" t="s">
        <v>26</v>
      </c>
      <c r="C1300" s="132" t="s">
        <v>2657</v>
      </c>
      <c r="D1300" s="133">
        <v>5521837478</v>
      </c>
      <c r="E1300" s="133" t="s">
        <v>721</v>
      </c>
      <c r="F1300" s="133">
        <v>111</v>
      </c>
      <c r="G1300" s="176" t="s">
        <v>2658</v>
      </c>
      <c r="H1300" s="30">
        <v>188</v>
      </c>
      <c r="I1300" s="133">
        <v>168</v>
      </c>
      <c r="J1300" s="189">
        <v>10</v>
      </c>
      <c r="K1300" s="186"/>
      <c r="L1300" s="139"/>
    </row>
    <row r="1301" spans="1:12" hidden="1" x14ac:dyDescent="0.25">
      <c r="A1301" s="158">
        <v>45265</v>
      </c>
      <c r="B1301" s="175" t="s">
        <v>26</v>
      </c>
      <c r="C1301" s="132" t="s">
        <v>2659</v>
      </c>
      <c r="D1301" s="133">
        <v>5624838493</v>
      </c>
      <c r="E1301" s="133" t="s">
        <v>333</v>
      </c>
      <c r="F1301" s="133" t="s">
        <v>2660</v>
      </c>
      <c r="G1301" s="176" t="s">
        <v>2661</v>
      </c>
      <c r="H1301" s="30">
        <v>77</v>
      </c>
      <c r="I1301" s="133">
        <v>67</v>
      </c>
      <c r="J1301" s="189">
        <v>10</v>
      </c>
      <c r="K1301" s="186"/>
      <c r="L1301" s="139"/>
    </row>
    <row r="1302" spans="1:12" hidden="1" x14ac:dyDescent="0.25">
      <c r="A1302" s="158">
        <v>45266</v>
      </c>
      <c r="B1302" s="175">
        <v>0.40972222222222221</v>
      </c>
      <c r="C1302" s="132" t="s">
        <v>240</v>
      </c>
      <c r="D1302" s="133">
        <v>5554180418</v>
      </c>
      <c r="E1302" s="133" t="s">
        <v>547</v>
      </c>
      <c r="F1302" s="176" t="s">
        <v>925</v>
      </c>
      <c r="G1302" s="176" t="s">
        <v>2662</v>
      </c>
      <c r="H1302" s="30">
        <v>500</v>
      </c>
      <c r="I1302" s="133">
        <v>120</v>
      </c>
      <c r="J1302" s="189">
        <v>20</v>
      </c>
      <c r="K1302" s="186"/>
      <c r="L1302" s="139"/>
    </row>
    <row r="1303" spans="1:12" hidden="1" x14ac:dyDescent="0.25">
      <c r="A1303" s="158">
        <v>45266</v>
      </c>
      <c r="B1303" s="175">
        <v>0.44374999999999998</v>
      </c>
      <c r="C1303" s="132" t="s">
        <v>2663</v>
      </c>
      <c r="D1303" s="133">
        <v>5613895664</v>
      </c>
      <c r="E1303" s="133" t="s">
        <v>85</v>
      </c>
      <c r="F1303" s="133" t="s">
        <v>2664</v>
      </c>
      <c r="G1303" s="176" t="s">
        <v>2665</v>
      </c>
      <c r="H1303" s="30">
        <v>100</v>
      </c>
      <c r="I1303" s="133">
        <v>40</v>
      </c>
      <c r="J1303" s="189">
        <v>10</v>
      </c>
      <c r="K1303" s="186"/>
      <c r="L1303" s="139"/>
    </row>
    <row r="1304" spans="1:12" hidden="1" x14ac:dyDescent="0.25">
      <c r="A1304" s="158">
        <v>45266</v>
      </c>
      <c r="B1304" s="175">
        <v>0.47222222222222221</v>
      </c>
      <c r="C1304" s="132" t="s">
        <v>514</v>
      </c>
      <c r="D1304" s="133">
        <v>5578861024</v>
      </c>
      <c r="E1304" s="133" t="s">
        <v>313</v>
      </c>
      <c r="F1304" s="133" t="s">
        <v>2666</v>
      </c>
      <c r="G1304" s="176" t="s">
        <v>2667</v>
      </c>
      <c r="H1304" s="30" t="s">
        <v>26</v>
      </c>
      <c r="I1304" s="133">
        <v>43</v>
      </c>
      <c r="J1304" s="189">
        <v>10</v>
      </c>
      <c r="K1304" s="186"/>
      <c r="L1304" s="139"/>
    </row>
    <row r="1305" spans="1:12" hidden="1" x14ac:dyDescent="0.25">
      <c r="A1305" s="158">
        <v>45266</v>
      </c>
      <c r="B1305" s="175">
        <v>0.48888888888888887</v>
      </c>
      <c r="C1305" s="132" t="s">
        <v>2668</v>
      </c>
      <c r="D1305" s="133">
        <v>5546392505</v>
      </c>
      <c r="E1305" s="133" t="s">
        <v>1719</v>
      </c>
      <c r="F1305" s="133">
        <v>844</v>
      </c>
      <c r="G1305" s="176" t="s">
        <v>929</v>
      </c>
      <c r="H1305" s="30" t="s">
        <v>26</v>
      </c>
      <c r="I1305" s="133">
        <v>57</v>
      </c>
      <c r="J1305" s="189">
        <v>10</v>
      </c>
      <c r="K1305" s="186"/>
      <c r="L1305" s="139"/>
    </row>
    <row r="1306" spans="1:12" hidden="1" x14ac:dyDescent="0.25">
      <c r="A1306" s="158">
        <v>45266</v>
      </c>
      <c r="B1306" s="175">
        <v>0.49375000000000002</v>
      </c>
      <c r="C1306" s="132" t="s">
        <v>1120</v>
      </c>
      <c r="D1306" s="133">
        <v>5589529270</v>
      </c>
      <c r="E1306" s="133" t="s">
        <v>1904</v>
      </c>
      <c r="F1306" s="133" t="s">
        <v>1120</v>
      </c>
      <c r="G1306" s="133" t="s">
        <v>2669</v>
      </c>
      <c r="H1306" s="30" t="s">
        <v>26</v>
      </c>
      <c r="I1306" s="133">
        <v>28</v>
      </c>
      <c r="J1306" s="189">
        <v>40</v>
      </c>
      <c r="K1306" s="139"/>
      <c r="L1306" s="139"/>
    </row>
    <row r="1307" spans="1:12" hidden="1" x14ac:dyDescent="0.25">
      <c r="A1307" s="158">
        <v>45266</v>
      </c>
      <c r="B1307" s="175">
        <v>0.52777777777777779</v>
      </c>
      <c r="C1307" s="138" t="s">
        <v>270</v>
      </c>
      <c r="D1307" s="133">
        <v>5615589545</v>
      </c>
      <c r="E1307" s="133" t="s">
        <v>1266</v>
      </c>
      <c r="F1307" s="139" t="s">
        <v>4124</v>
      </c>
      <c r="G1307" s="176" t="s">
        <v>2671</v>
      </c>
      <c r="H1307" s="176" t="s">
        <v>26</v>
      </c>
      <c r="I1307" s="176">
        <v>240</v>
      </c>
      <c r="J1307" s="189">
        <v>10</v>
      </c>
      <c r="K1307" s="139"/>
      <c r="L1307" s="139"/>
    </row>
    <row r="1308" spans="1:12" hidden="1" x14ac:dyDescent="0.25">
      <c r="A1308" s="158">
        <v>45266</v>
      </c>
      <c r="B1308" s="175">
        <v>0.61597222222222225</v>
      </c>
      <c r="C1308" s="132" t="s">
        <v>383</v>
      </c>
      <c r="D1308" s="133">
        <v>5510080515</v>
      </c>
      <c r="E1308" s="133" t="s">
        <v>114</v>
      </c>
      <c r="F1308" s="139" t="s">
        <v>354</v>
      </c>
      <c r="G1308" s="176" t="s">
        <v>2672</v>
      </c>
      <c r="H1308" s="30" t="s">
        <v>26</v>
      </c>
      <c r="I1308" s="176">
        <v>135</v>
      </c>
      <c r="J1308" s="189">
        <v>5</v>
      </c>
      <c r="K1308" s="139"/>
      <c r="L1308" s="139"/>
    </row>
    <row r="1309" spans="1:12" hidden="1" x14ac:dyDescent="0.25">
      <c r="A1309" s="158">
        <v>45266</v>
      </c>
      <c r="B1309" s="175">
        <v>0.61805555555555558</v>
      </c>
      <c r="C1309" s="132" t="s">
        <v>2673</v>
      </c>
      <c r="D1309" s="133">
        <v>5511330620</v>
      </c>
      <c r="E1309" s="133" t="s">
        <v>313</v>
      </c>
      <c r="F1309" s="133" t="s">
        <v>2674</v>
      </c>
      <c r="G1309" s="133" t="s">
        <v>2675</v>
      </c>
      <c r="H1309" s="30" t="s">
        <v>26</v>
      </c>
      <c r="I1309" s="133">
        <v>136</v>
      </c>
      <c r="J1309" s="189">
        <v>10</v>
      </c>
      <c r="K1309" s="139"/>
      <c r="L1309" s="139"/>
    </row>
    <row r="1310" spans="1:12" hidden="1" x14ac:dyDescent="0.25">
      <c r="A1310" s="158">
        <v>45266</v>
      </c>
      <c r="B1310" s="175">
        <v>0.625</v>
      </c>
      <c r="C1310" s="132" t="s">
        <v>2676</v>
      </c>
      <c r="D1310" s="133">
        <v>5553838178</v>
      </c>
      <c r="E1310" s="133" t="s">
        <v>1254</v>
      </c>
      <c r="F1310" s="133" t="s">
        <v>961</v>
      </c>
      <c r="G1310" s="133" t="s">
        <v>2677</v>
      </c>
      <c r="H1310" s="176" t="s">
        <v>26</v>
      </c>
      <c r="I1310" s="192">
        <v>175</v>
      </c>
      <c r="J1310" s="189">
        <v>10</v>
      </c>
      <c r="K1310" s="139"/>
      <c r="L1310" s="139"/>
    </row>
    <row r="1311" spans="1:12" hidden="1" x14ac:dyDescent="0.25">
      <c r="A1311" s="158">
        <v>45266</v>
      </c>
      <c r="B1311" s="175">
        <v>0.29166666666666669</v>
      </c>
      <c r="C1311" s="132" t="s">
        <v>857</v>
      </c>
      <c r="D1311" s="133" t="s">
        <v>26</v>
      </c>
      <c r="E1311" s="133" t="s">
        <v>17</v>
      </c>
      <c r="F1311" s="133" t="s">
        <v>2678</v>
      </c>
      <c r="G1311" s="176" t="s">
        <v>2679</v>
      </c>
      <c r="H1311" s="30">
        <v>120</v>
      </c>
      <c r="I1311" s="176">
        <v>110</v>
      </c>
      <c r="J1311" s="189">
        <v>10</v>
      </c>
      <c r="K1311" s="139"/>
      <c r="L1311" s="139"/>
    </row>
    <row r="1312" spans="1:12" hidden="1" x14ac:dyDescent="0.25">
      <c r="A1312" s="158">
        <v>45266</v>
      </c>
      <c r="B1312" s="175">
        <v>0.3888888888888889</v>
      </c>
      <c r="C1312" s="132" t="s">
        <v>49</v>
      </c>
      <c r="D1312" s="171" t="s">
        <v>26</v>
      </c>
      <c r="E1312" s="133" t="s">
        <v>85</v>
      </c>
      <c r="F1312" s="133" t="s">
        <v>2680</v>
      </c>
      <c r="G1312" s="176" t="s">
        <v>2681</v>
      </c>
      <c r="H1312" s="30">
        <v>130</v>
      </c>
      <c r="I1312" s="176">
        <v>110</v>
      </c>
      <c r="J1312" s="189">
        <v>10</v>
      </c>
      <c r="K1312" s="139"/>
      <c r="L1312" s="139"/>
    </row>
    <row r="1313" spans="1:12" hidden="1" x14ac:dyDescent="0.25">
      <c r="A1313" s="158">
        <v>45266</v>
      </c>
      <c r="B1313" s="175">
        <v>0.3923611111111111</v>
      </c>
      <c r="C1313" s="133" t="s">
        <v>2260</v>
      </c>
      <c r="D1313" s="133" t="s">
        <v>26</v>
      </c>
      <c r="E1313" s="171" t="s">
        <v>17</v>
      </c>
      <c r="F1313" s="133" t="s">
        <v>1744</v>
      </c>
      <c r="G1313" s="176" t="s">
        <v>2682</v>
      </c>
      <c r="H1313" s="176">
        <v>150</v>
      </c>
      <c r="I1313" s="176">
        <v>132</v>
      </c>
      <c r="J1313" s="189">
        <v>10</v>
      </c>
      <c r="K1313" s="202"/>
      <c r="L1313" s="169"/>
    </row>
    <row r="1314" spans="1:12" hidden="1" x14ac:dyDescent="0.25">
      <c r="A1314" s="158">
        <v>45266</v>
      </c>
      <c r="B1314" s="175">
        <v>0.41666666666666669</v>
      </c>
      <c r="C1314" s="132" t="s">
        <v>1773</v>
      </c>
      <c r="D1314" s="133" t="s">
        <v>26</v>
      </c>
      <c r="E1314" s="133" t="s">
        <v>17</v>
      </c>
      <c r="F1314" s="133" t="s">
        <v>2683</v>
      </c>
      <c r="G1314" s="176" t="s">
        <v>2684</v>
      </c>
      <c r="H1314" s="176">
        <v>65</v>
      </c>
      <c r="I1314" s="176">
        <v>55</v>
      </c>
      <c r="J1314" s="213">
        <v>10</v>
      </c>
      <c r="K1314" s="177"/>
      <c r="L1314" s="133"/>
    </row>
    <row r="1315" spans="1:12" hidden="1" x14ac:dyDescent="0.25">
      <c r="A1315" s="158">
        <v>45266</v>
      </c>
      <c r="B1315" s="175">
        <v>0.4201388888888889</v>
      </c>
      <c r="C1315" s="132" t="s">
        <v>760</v>
      </c>
      <c r="D1315" s="133" t="s">
        <v>26</v>
      </c>
      <c r="E1315" s="133" t="s">
        <v>17</v>
      </c>
      <c r="F1315" s="133" t="s">
        <v>2685</v>
      </c>
      <c r="G1315" s="176" t="s">
        <v>2686</v>
      </c>
      <c r="H1315" s="176">
        <v>42</v>
      </c>
      <c r="I1315" s="176">
        <v>32</v>
      </c>
      <c r="J1315" s="213">
        <v>10</v>
      </c>
      <c r="K1315" s="177"/>
      <c r="L1315" s="177"/>
    </row>
    <row r="1316" spans="1:12" hidden="1" x14ac:dyDescent="0.25">
      <c r="A1316" s="158">
        <v>45267</v>
      </c>
      <c r="B1316" s="175">
        <v>0.45555555555555549</v>
      </c>
      <c r="C1316" s="132" t="s">
        <v>2647</v>
      </c>
      <c r="D1316" s="133">
        <v>7029645125</v>
      </c>
      <c r="E1316" s="133" t="s">
        <v>333</v>
      </c>
      <c r="F1316" s="176" t="s">
        <v>1550</v>
      </c>
      <c r="G1316" s="176" t="s">
        <v>2687</v>
      </c>
      <c r="H1316" s="30">
        <v>200</v>
      </c>
      <c r="I1316" s="133">
        <v>114</v>
      </c>
      <c r="J1316" s="189">
        <v>10</v>
      </c>
      <c r="K1316" s="186"/>
      <c r="L1316" s="139"/>
    </row>
    <row r="1317" spans="1:12" hidden="1" x14ac:dyDescent="0.25">
      <c r="A1317" s="158">
        <v>45267</v>
      </c>
      <c r="B1317" s="175">
        <v>0.51180555555555551</v>
      </c>
      <c r="C1317" s="132" t="s">
        <v>2688</v>
      </c>
      <c r="D1317" s="133">
        <v>5624436149</v>
      </c>
      <c r="E1317" s="133" t="s">
        <v>2503</v>
      </c>
      <c r="F1317" s="133" t="s">
        <v>2689</v>
      </c>
      <c r="G1317" s="176" t="s">
        <v>2690</v>
      </c>
      <c r="H1317" s="30" t="s">
        <v>26</v>
      </c>
      <c r="I1317" s="133">
        <v>65</v>
      </c>
      <c r="J1317" s="189">
        <v>10</v>
      </c>
      <c r="K1317" s="186"/>
      <c r="L1317" s="139"/>
    </row>
    <row r="1318" spans="1:12" hidden="1" x14ac:dyDescent="0.25">
      <c r="A1318" s="158">
        <v>45267</v>
      </c>
      <c r="B1318" s="175" t="s">
        <v>26</v>
      </c>
      <c r="C1318" s="132" t="s">
        <v>2160</v>
      </c>
      <c r="D1318" s="133" t="s">
        <v>26</v>
      </c>
      <c r="E1318" s="133" t="s">
        <v>26</v>
      </c>
      <c r="F1318" s="133" t="s">
        <v>2691</v>
      </c>
      <c r="G1318" s="176" t="s">
        <v>2692</v>
      </c>
      <c r="H1318" s="30" t="s">
        <v>26</v>
      </c>
      <c r="I1318" s="133">
        <v>163</v>
      </c>
      <c r="J1318" s="189">
        <v>10</v>
      </c>
      <c r="K1318" s="186"/>
      <c r="L1318" s="139"/>
    </row>
    <row r="1319" spans="1:12" hidden="1" x14ac:dyDescent="0.25">
      <c r="A1319" s="158">
        <v>45267</v>
      </c>
      <c r="B1319" s="175">
        <v>8.819444444444445E-2</v>
      </c>
      <c r="C1319" s="132" t="s">
        <v>2693</v>
      </c>
      <c r="D1319" s="133">
        <v>5537803548</v>
      </c>
      <c r="E1319" s="133" t="s">
        <v>2694</v>
      </c>
      <c r="F1319" s="133" t="s">
        <v>2695</v>
      </c>
      <c r="G1319" s="176" t="s">
        <v>2696</v>
      </c>
      <c r="H1319" s="30">
        <v>400</v>
      </c>
      <c r="I1319" s="133">
        <v>285</v>
      </c>
      <c r="J1319" s="189">
        <v>20</v>
      </c>
      <c r="K1319" s="186"/>
      <c r="L1319" s="139"/>
    </row>
    <row r="1320" spans="1:12" hidden="1" x14ac:dyDescent="0.25">
      <c r="A1320" s="158">
        <v>45267</v>
      </c>
      <c r="B1320" s="175">
        <v>0.125</v>
      </c>
      <c r="C1320" s="132" t="s">
        <v>55</v>
      </c>
      <c r="D1320" s="133">
        <v>5625982564</v>
      </c>
      <c r="E1320" s="133" t="s">
        <v>17</v>
      </c>
      <c r="F1320" s="133" t="s">
        <v>2697</v>
      </c>
      <c r="G1320" s="133" t="s">
        <v>2698</v>
      </c>
      <c r="H1320" s="30">
        <v>78</v>
      </c>
      <c r="I1320" s="133">
        <v>68</v>
      </c>
      <c r="J1320" s="189">
        <v>10</v>
      </c>
      <c r="K1320" s="139"/>
      <c r="L1320" s="139"/>
    </row>
    <row r="1321" spans="1:12" hidden="1" x14ac:dyDescent="0.25">
      <c r="A1321" s="158">
        <v>45267</v>
      </c>
      <c r="B1321" s="175">
        <v>0.1118055555555556</v>
      </c>
      <c r="C1321" s="132" t="s">
        <v>988</v>
      </c>
      <c r="D1321" s="133">
        <v>5578861024</v>
      </c>
      <c r="E1321" s="133" t="s">
        <v>17</v>
      </c>
      <c r="F1321" s="133" t="s">
        <v>2699</v>
      </c>
      <c r="G1321" s="176" t="s">
        <v>2700</v>
      </c>
      <c r="H1321" s="176">
        <v>54</v>
      </c>
      <c r="I1321" s="176">
        <v>59</v>
      </c>
      <c r="J1321" s="189">
        <v>10</v>
      </c>
      <c r="K1321" s="139"/>
      <c r="L1321" s="139"/>
    </row>
    <row r="1322" spans="1:12" hidden="1" x14ac:dyDescent="0.25">
      <c r="A1322" s="158">
        <v>45267</v>
      </c>
      <c r="B1322" s="175">
        <v>8.4027777777777785E-2</v>
      </c>
      <c r="C1322" s="132" t="s">
        <v>350</v>
      </c>
      <c r="D1322" s="140">
        <v>5562236073</v>
      </c>
      <c r="E1322" s="133" t="s">
        <v>180</v>
      </c>
      <c r="F1322" s="271" t="s">
        <v>4125</v>
      </c>
      <c r="G1322" s="176" t="s">
        <v>2701</v>
      </c>
      <c r="H1322" s="30">
        <v>54</v>
      </c>
      <c r="I1322" s="176">
        <v>44</v>
      </c>
      <c r="J1322" s="189">
        <v>10</v>
      </c>
      <c r="K1322" s="139"/>
      <c r="L1322" s="139"/>
    </row>
    <row r="1323" spans="1:12" hidden="1" x14ac:dyDescent="0.25">
      <c r="A1323" s="158">
        <v>45267</v>
      </c>
      <c r="B1323" s="175">
        <v>0.24444444444444441</v>
      </c>
      <c r="C1323" s="134" t="s">
        <v>4113</v>
      </c>
      <c r="D1323" s="133">
        <v>5562234554</v>
      </c>
      <c r="E1323" s="133" t="s">
        <v>2702</v>
      </c>
      <c r="F1323" s="136" t="s">
        <v>4120</v>
      </c>
      <c r="G1323" s="176" t="s">
        <v>481</v>
      </c>
      <c r="H1323" s="30">
        <v>100</v>
      </c>
      <c r="I1323" s="133">
        <v>100</v>
      </c>
      <c r="J1323" s="189">
        <v>0</v>
      </c>
      <c r="K1323" s="139"/>
      <c r="L1323" s="139"/>
    </row>
    <row r="1324" spans="1:12" hidden="1" x14ac:dyDescent="0.25">
      <c r="A1324" s="158">
        <v>45267</v>
      </c>
      <c r="B1324" s="175">
        <v>0.34652777777777782</v>
      </c>
      <c r="C1324" s="132" t="s">
        <v>1844</v>
      </c>
      <c r="D1324" s="133">
        <v>5615394688</v>
      </c>
      <c r="E1324" s="133" t="s">
        <v>2703</v>
      </c>
      <c r="F1324" s="133" t="s">
        <v>2704</v>
      </c>
      <c r="G1324" s="176" t="s">
        <v>2705</v>
      </c>
      <c r="H1324" s="176">
        <v>78</v>
      </c>
      <c r="I1324" s="192">
        <v>68</v>
      </c>
      <c r="J1324" s="189">
        <v>10</v>
      </c>
      <c r="K1324" s="139"/>
      <c r="L1324" s="139"/>
    </row>
    <row r="1325" spans="1:12" hidden="1" x14ac:dyDescent="0.25">
      <c r="A1325" s="158">
        <v>45267</v>
      </c>
      <c r="B1325" s="175">
        <v>0.34583333333333333</v>
      </c>
      <c r="C1325" s="132" t="s">
        <v>2024</v>
      </c>
      <c r="D1325" s="272">
        <v>5612050452</v>
      </c>
      <c r="E1325" s="133" t="s">
        <v>17</v>
      </c>
      <c r="F1325" s="51" t="s">
        <v>354</v>
      </c>
      <c r="G1325" s="176" t="s">
        <v>2707</v>
      </c>
      <c r="H1325" s="30">
        <v>250</v>
      </c>
      <c r="I1325" s="176">
        <v>36</v>
      </c>
      <c r="J1325" s="189">
        <v>10</v>
      </c>
      <c r="K1325" s="139"/>
      <c r="L1325" s="139"/>
    </row>
    <row r="1326" spans="1:12" hidden="1" x14ac:dyDescent="0.25">
      <c r="A1326" s="158">
        <v>45267</v>
      </c>
      <c r="B1326" s="175">
        <v>0.34722222222222221</v>
      </c>
      <c r="C1326" s="132" t="s">
        <v>4121</v>
      </c>
      <c r="D1326" s="135">
        <v>5610020620</v>
      </c>
      <c r="E1326" s="133" t="s">
        <v>17</v>
      </c>
      <c r="F1326" s="133" t="s">
        <v>302</v>
      </c>
      <c r="G1326" s="176" t="s">
        <v>2708</v>
      </c>
      <c r="H1326" s="30">
        <v>250</v>
      </c>
      <c r="I1326" s="176">
        <v>132</v>
      </c>
      <c r="J1326" s="189">
        <v>10</v>
      </c>
      <c r="K1326" s="139"/>
      <c r="L1326" s="139"/>
    </row>
    <row r="1327" spans="1:12" hidden="1" x14ac:dyDescent="0.25">
      <c r="A1327" s="161">
        <v>45268</v>
      </c>
      <c r="B1327" s="228">
        <v>0.56458333333333333</v>
      </c>
      <c r="C1327" s="59" t="s">
        <v>1586</v>
      </c>
      <c r="D1327" s="62">
        <v>5621699116</v>
      </c>
      <c r="E1327" s="62" t="s">
        <v>2709</v>
      </c>
      <c r="F1327" s="221" t="s">
        <v>1043</v>
      </c>
      <c r="G1327" s="61" t="s">
        <v>2710</v>
      </c>
      <c r="H1327" s="30" t="s">
        <v>26</v>
      </c>
      <c r="I1327" s="62">
        <v>175</v>
      </c>
      <c r="J1327" s="222">
        <v>10</v>
      </c>
      <c r="K1327" s="230"/>
      <c r="L1327" s="139"/>
    </row>
    <row r="1328" spans="1:12" hidden="1" x14ac:dyDescent="0.25">
      <c r="A1328" s="158">
        <v>45268</v>
      </c>
      <c r="B1328" s="175">
        <v>0.58333333333333337</v>
      </c>
      <c r="C1328" s="132" t="s">
        <v>2711</v>
      </c>
      <c r="D1328" s="133">
        <v>5541902669</v>
      </c>
      <c r="E1328" s="133" t="s">
        <v>333</v>
      </c>
      <c r="F1328" s="176" t="s">
        <v>2711</v>
      </c>
      <c r="G1328" s="30" t="s">
        <v>2712</v>
      </c>
      <c r="H1328" s="30" t="s">
        <v>26</v>
      </c>
      <c r="I1328" s="133">
        <f>125+28+18</f>
        <v>171</v>
      </c>
      <c r="J1328" s="189">
        <v>10</v>
      </c>
      <c r="K1328" s="186"/>
      <c r="L1328" s="139"/>
    </row>
    <row r="1329" spans="1:12" hidden="1" x14ac:dyDescent="0.25">
      <c r="A1329" s="158">
        <v>45268</v>
      </c>
      <c r="B1329" s="175">
        <v>0.59027777777777779</v>
      </c>
      <c r="C1329" s="132" t="s">
        <v>2387</v>
      </c>
      <c r="D1329" s="133">
        <v>5562185282</v>
      </c>
      <c r="E1329" s="133" t="s">
        <v>17</v>
      </c>
      <c r="F1329" s="176" t="s">
        <v>2644</v>
      </c>
      <c r="G1329" s="176" t="s">
        <v>2713</v>
      </c>
      <c r="H1329" s="176" t="s">
        <v>26</v>
      </c>
      <c r="I1329" s="133">
        <v>38</v>
      </c>
      <c r="J1329" s="189">
        <v>10</v>
      </c>
      <c r="K1329" s="186"/>
      <c r="L1329" s="139"/>
    </row>
    <row r="1330" spans="1:12" hidden="1" x14ac:dyDescent="0.25">
      <c r="A1330" s="158">
        <v>45268</v>
      </c>
      <c r="B1330" s="175">
        <v>0.59513888888888888</v>
      </c>
      <c r="C1330" s="132" t="s">
        <v>847</v>
      </c>
      <c r="D1330" s="133">
        <v>5516609716</v>
      </c>
      <c r="E1330" s="133" t="s">
        <v>333</v>
      </c>
      <c r="F1330" s="133" t="s">
        <v>2341</v>
      </c>
      <c r="G1330" s="30" t="s">
        <v>2714</v>
      </c>
      <c r="H1330" s="30" t="s">
        <v>26</v>
      </c>
      <c r="I1330" s="133">
        <v>36</v>
      </c>
      <c r="J1330" s="189">
        <v>10</v>
      </c>
      <c r="K1330" s="186"/>
      <c r="L1330" s="139"/>
    </row>
    <row r="1331" spans="1:12" hidden="1" x14ac:dyDescent="0.25">
      <c r="A1331" s="158">
        <v>45268</v>
      </c>
      <c r="B1331" s="175">
        <v>0.1069444444444444</v>
      </c>
      <c r="C1331" s="132" t="s">
        <v>1917</v>
      </c>
      <c r="D1331" s="133">
        <v>5535975295</v>
      </c>
      <c r="E1331" s="133" t="s">
        <v>2709</v>
      </c>
      <c r="F1331" s="133" t="s">
        <v>808</v>
      </c>
      <c r="G1331" s="30" t="s">
        <v>2715</v>
      </c>
      <c r="H1331" s="30" t="s">
        <v>26</v>
      </c>
      <c r="I1331" s="133">
        <v>65</v>
      </c>
      <c r="J1331" s="189">
        <v>30</v>
      </c>
      <c r="K1331" s="186"/>
      <c r="L1331" s="139"/>
    </row>
    <row r="1332" spans="1:12" hidden="1" x14ac:dyDescent="0.25">
      <c r="A1332" s="158">
        <v>45268</v>
      </c>
      <c r="B1332" s="175">
        <v>0.62152777777777779</v>
      </c>
      <c r="C1332" s="132" t="s">
        <v>383</v>
      </c>
      <c r="D1332" s="133">
        <v>5510080515</v>
      </c>
      <c r="E1332" s="133" t="s">
        <v>17</v>
      </c>
      <c r="F1332" s="139" t="s">
        <v>354</v>
      </c>
      <c r="G1332" s="30" t="s">
        <v>2716</v>
      </c>
      <c r="H1332" s="30" t="s">
        <v>26</v>
      </c>
      <c r="I1332" s="133">
        <v>44</v>
      </c>
      <c r="J1332" s="189">
        <v>5</v>
      </c>
      <c r="K1332" s="186"/>
      <c r="L1332" s="139"/>
    </row>
    <row r="1333" spans="1:12" hidden="1" x14ac:dyDescent="0.25">
      <c r="A1333" s="158">
        <v>45268</v>
      </c>
      <c r="B1333" s="175">
        <v>0.30277777777777781</v>
      </c>
      <c r="C1333" s="132" t="s">
        <v>1773</v>
      </c>
      <c r="D1333" s="133">
        <v>5620167396</v>
      </c>
      <c r="E1333" s="133" t="s">
        <v>2717</v>
      </c>
      <c r="F1333" s="133" t="s">
        <v>2718</v>
      </c>
      <c r="G1333" s="133" t="s">
        <v>2719</v>
      </c>
      <c r="H1333" s="30">
        <v>200</v>
      </c>
      <c r="I1333" s="133">
        <v>118</v>
      </c>
      <c r="J1333" s="189">
        <v>10</v>
      </c>
      <c r="K1333" s="139"/>
      <c r="L1333" s="139"/>
    </row>
    <row r="1334" spans="1:12" hidden="1" x14ac:dyDescent="0.25">
      <c r="A1334" s="158">
        <v>45268</v>
      </c>
      <c r="B1334" s="175">
        <v>0.31388888888888888</v>
      </c>
      <c r="C1334" s="132" t="s">
        <v>240</v>
      </c>
      <c r="D1334" s="133">
        <v>5554180418</v>
      </c>
      <c r="E1334" s="133" t="s">
        <v>2720</v>
      </c>
      <c r="F1334" s="133" t="s">
        <v>2721</v>
      </c>
      <c r="G1334" s="176" t="s">
        <v>2722</v>
      </c>
      <c r="H1334" s="176">
        <v>270</v>
      </c>
      <c r="I1334" s="176">
        <v>250</v>
      </c>
      <c r="J1334" s="189">
        <v>20</v>
      </c>
      <c r="K1334" s="139"/>
      <c r="L1334" s="139"/>
    </row>
    <row r="1335" spans="1:12" hidden="1" x14ac:dyDescent="0.25">
      <c r="A1335" s="158">
        <v>45268</v>
      </c>
      <c r="B1335" s="175">
        <v>0.33333333333333331</v>
      </c>
      <c r="C1335" s="132" t="s">
        <v>2723</v>
      </c>
      <c r="D1335" s="133" t="s">
        <v>26</v>
      </c>
      <c r="E1335" s="133" t="s">
        <v>17</v>
      </c>
      <c r="F1335" s="133" t="s">
        <v>2724</v>
      </c>
      <c r="G1335" s="176" t="s">
        <v>2725</v>
      </c>
      <c r="H1335" s="30">
        <v>261</v>
      </c>
      <c r="I1335" s="176">
        <v>241</v>
      </c>
      <c r="J1335" s="189">
        <v>20</v>
      </c>
      <c r="K1335" s="139"/>
      <c r="L1335" s="139"/>
    </row>
    <row r="1336" spans="1:12" hidden="1" x14ac:dyDescent="0.25">
      <c r="A1336" s="158">
        <v>45268</v>
      </c>
      <c r="B1336" s="175">
        <v>0.33680555555555558</v>
      </c>
      <c r="C1336" s="132" t="s">
        <v>1416</v>
      </c>
      <c r="D1336" s="133" t="s">
        <v>26</v>
      </c>
      <c r="E1336" s="133" t="s">
        <v>17</v>
      </c>
      <c r="F1336" s="133" t="s">
        <v>1744</v>
      </c>
      <c r="G1336" s="176" t="s">
        <v>2726</v>
      </c>
      <c r="H1336" s="30" t="s">
        <v>26</v>
      </c>
      <c r="I1336" s="133" t="s">
        <v>26</v>
      </c>
      <c r="J1336" s="189">
        <v>10</v>
      </c>
      <c r="K1336" s="139"/>
      <c r="L1336" s="139"/>
    </row>
    <row r="1337" spans="1:12" hidden="1" x14ac:dyDescent="0.25">
      <c r="A1337" s="158">
        <v>45268</v>
      </c>
      <c r="B1337" s="175">
        <v>0.35416666666666669</v>
      </c>
      <c r="C1337" s="132" t="s">
        <v>2127</v>
      </c>
      <c r="D1337" s="133" t="s">
        <v>26</v>
      </c>
      <c r="E1337" s="133" t="s">
        <v>17</v>
      </c>
      <c r="F1337" s="133" t="s">
        <v>2727</v>
      </c>
      <c r="G1337" s="176" t="s">
        <v>2728</v>
      </c>
      <c r="H1337" s="176" t="s">
        <v>26</v>
      </c>
      <c r="I1337" s="192">
        <v>32</v>
      </c>
      <c r="J1337" s="189">
        <v>10</v>
      </c>
      <c r="K1337" s="139"/>
      <c r="L1337" s="139"/>
    </row>
    <row r="1338" spans="1:12" hidden="1" x14ac:dyDescent="0.25">
      <c r="A1338" s="158">
        <v>45268</v>
      </c>
      <c r="B1338" s="175">
        <v>0.375</v>
      </c>
      <c r="C1338" s="132" t="s">
        <v>2729</v>
      </c>
      <c r="D1338" s="133" t="s">
        <v>26</v>
      </c>
      <c r="E1338" s="133" t="s">
        <v>17</v>
      </c>
      <c r="F1338" s="133" t="s">
        <v>26</v>
      </c>
      <c r="G1338" s="30" t="s">
        <v>2730</v>
      </c>
      <c r="H1338" s="30">
        <v>67</v>
      </c>
      <c r="I1338" s="176">
        <v>57</v>
      </c>
      <c r="J1338" s="189">
        <v>10</v>
      </c>
      <c r="K1338" s="139"/>
      <c r="L1338" s="139"/>
    </row>
    <row r="1339" spans="1:12" hidden="1" x14ac:dyDescent="0.25">
      <c r="A1339" s="158">
        <v>45268</v>
      </c>
      <c r="B1339" s="175">
        <v>0.39583333333333331</v>
      </c>
      <c r="C1339" s="132" t="s">
        <v>2731</v>
      </c>
      <c r="D1339" s="171" t="s">
        <v>26</v>
      </c>
      <c r="E1339" s="133" t="s">
        <v>17</v>
      </c>
      <c r="F1339" s="133" t="s">
        <v>2732</v>
      </c>
      <c r="G1339" s="176" t="s">
        <v>2733</v>
      </c>
      <c r="H1339" s="30" t="s">
        <v>26</v>
      </c>
      <c r="I1339" s="176" t="s">
        <v>26</v>
      </c>
      <c r="J1339" s="189">
        <v>10</v>
      </c>
      <c r="K1339" s="139"/>
      <c r="L1339" s="139"/>
    </row>
    <row r="1340" spans="1:12" hidden="1" x14ac:dyDescent="0.25">
      <c r="A1340" s="158">
        <v>45268</v>
      </c>
      <c r="B1340" s="175">
        <v>0.19791666666666671</v>
      </c>
      <c r="C1340" s="133" t="s">
        <v>172</v>
      </c>
      <c r="D1340" s="133" t="s">
        <v>26</v>
      </c>
      <c r="E1340" s="171" t="s">
        <v>2734</v>
      </c>
      <c r="F1340" s="133" t="s">
        <v>2735</v>
      </c>
      <c r="G1340" s="176" t="s">
        <v>26</v>
      </c>
      <c r="H1340" s="176">
        <v>1</v>
      </c>
      <c r="I1340" s="176">
        <v>85</v>
      </c>
      <c r="J1340" s="189">
        <v>20</v>
      </c>
      <c r="K1340" s="202"/>
      <c r="L1340" s="169"/>
    </row>
    <row r="1341" spans="1:12" hidden="1" x14ac:dyDescent="0.25">
      <c r="A1341" s="158">
        <v>45269</v>
      </c>
      <c r="B1341" s="175">
        <v>0.52430555555555558</v>
      </c>
      <c r="C1341" s="132" t="s">
        <v>2736</v>
      </c>
      <c r="D1341" s="133">
        <v>5568676408</v>
      </c>
      <c r="E1341" s="133" t="s">
        <v>2737</v>
      </c>
      <c r="F1341" s="176" t="s">
        <v>2738</v>
      </c>
      <c r="G1341" s="176" t="s">
        <v>2739</v>
      </c>
      <c r="H1341" s="30">
        <v>200</v>
      </c>
      <c r="I1341" s="133">
        <v>114</v>
      </c>
      <c r="J1341" s="189">
        <v>10</v>
      </c>
      <c r="K1341" s="186"/>
      <c r="L1341" s="139"/>
    </row>
    <row r="1342" spans="1:12" hidden="1" x14ac:dyDescent="0.25">
      <c r="A1342" s="158">
        <v>45269</v>
      </c>
      <c r="B1342" s="175" t="s">
        <v>26</v>
      </c>
      <c r="C1342" s="132" t="s">
        <v>55</v>
      </c>
      <c r="D1342" s="133" t="s">
        <v>26</v>
      </c>
      <c r="E1342" s="133" t="s">
        <v>17</v>
      </c>
      <c r="F1342" s="133" t="s">
        <v>2740</v>
      </c>
      <c r="G1342" s="176" t="s">
        <v>2741</v>
      </c>
      <c r="H1342" s="30" t="s">
        <v>26</v>
      </c>
      <c r="I1342" s="133" t="s">
        <v>26</v>
      </c>
      <c r="J1342" s="189">
        <v>10</v>
      </c>
      <c r="K1342" s="186"/>
      <c r="L1342" s="139"/>
    </row>
    <row r="1343" spans="1:12" hidden="1" x14ac:dyDescent="0.25">
      <c r="A1343" s="158">
        <v>45269</v>
      </c>
      <c r="B1343" s="175" t="s">
        <v>26</v>
      </c>
      <c r="C1343" s="132" t="s">
        <v>514</v>
      </c>
      <c r="D1343" s="133" t="s">
        <v>26</v>
      </c>
      <c r="E1343" s="133" t="s">
        <v>2742</v>
      </c>
      <c r="F1343" s="133" t="s">
        <v>1043</v>
      </c>
      <c r="G1343" s="176" t="s">
        <v>2743</v>
      </c>
      <c r="H1343" s="30" t="s">
        <v>26</v>
      </c>
      <c r="I1343" s="133" t="s">
        <v>26</v>
      </c>
      <c r="J1343" s="189">
        <v>10</v>
      </c>
      <c r="K1343" s="186"/>
      <c r="L1343" s="139"/>
    </row>
    <row r="1344" spans="1:12" hidden="1" x14ac:dyDescent="0.25">
      <c r="A1344" s="158">
        <v>45269</v>
      </c>
      <c r="B1344" s="175" t="s">
        <v>26</v>
      </c>
      <c r="C1344" s="134" t="s">
        <v>39</v>
      </c>
      <c r="D1344" s="133">
        <v>5530508709</v>
      </c>
      <c r="E1344" s="133" t="s">
        <v>313</v>
      </c>
      <c r="F1344" s="136" t="s">
        <v>4116</v>
      </c>
      <c r="G1344" s="176" t="s">
        <v>2744</v>
      </c>
      <c r="H1344" s="30" t="s">
        <v>26</v>
      </c>
      <c r="I1344" s="133" t="s">
        <v>26</v>
      </c>
      <c r="J1344" s="189">
        <v>10</v>
      </c>
      <c r="K1344" s="186"/>
      <c r="L1344" s="139"/>
    </row>
    <row r="1345" spans="1:12" hidden="1" x14ac:dyDescent="0.25">
      <c r="A1345" s="158">
        <v>45269</v>
      </c>
      <c r="B1345" s="175" t="s">
        <v>26</v>
      </c>
      <c r="C1345" s="132" t="s">
        <v>2745</v>
      </c>
      <c r="D1345" s="133" t="s">
        <v>26</v>
      </c>
      <c r="E1345" s="133" t="s">
        <v>26</v>
      </c>
      <c r="F1345" s="133" t="s">
        <v>26</v>
      </c>
      <c r="G1345" s="133" t="s">
        <v>26</v>
      </c>
      <c r="H1345" s="30" t="s">
        <v>26</v>
      </c>
      <c r="I1345" s="133" t="s">
        <v>26</v>
      </c>
      <c r="J1345" s="189">
        <v>10</v>
      </c>
      <c r="K1345" s="139"/>
      <c r="L1345" s="139"/>
    </row>
    <row r="1346" spans="1:12" hidden="1" x14ac:dyDescent="0.25">
      <c r="A1346" s="158">
        <v>45269</v>
      </c>
      <c r="B1346" s="175" t="s">
        <v>26</v>
      </c>
      <c r="C1346" s="132" t="s">
        <v>2746</v>
      </c>
      <c r="D1346" s="133" t="s">
        <v>26</v>
      </c>
      <c r="E1346" s="133" t="s">
        <v>2747</v>
      </c>
      <c r="F1346" s="133" t="s">
        <v>2748</v>
      </c>
      <c r="G1346" s="176" t="s">
        <v>2749</v>
      </c>
      <c r="H1346" s="176">
        <v>134</v>
      </c>
      <c r="I1346" s="176">
        <v>124</v>
      </c>
      <c r="J1346" s="189">
        <v>10</v>
      </c>
      <c r="K1346" s="139"/>
      <c r="L1346" s="139"/>
    </row>
    <row r="1347" spans="1:12" hidden="1" x14ac:dyDescent="0.25">
      <c r="A1347" s="158">
        <v>45269</v>
      </c>
      <c r="B1347" s="175" t="s">
        <v>26</v>
      </c>
      <c r="C1347" s="132" t="s">
        <v>55</v>
      </c>
      <c r="D1347" s="133" t="s">
        <v>26</v>
      </c>
      <c r="E1347" s="133" t="s">
        <v>17</v>
      </c>
      <c r="F1347" s="133" t="s">
        <v>2750</v>
      </c>
      <c r="G1347" s="133" t="s">
        <v>2751</v>
      </c>
      <c r="H1347" s="30">
        <v>109</v>
      </c>
      <c r="I1347" s="176">
        <v>99</v>
      </c>
      <c r="J1347" s="189">
        <v>10</v>
      </c>
      <c r="K1347" s="139"/>
      <c r="L1347" s="139"/>
    </row>
    <row r="1348" spans="1:12" hidden="1" x14ac:dyDescent="0.25">
      <c r="A1348" s="158">
        <v>45269</v>
      </c>
      <c r="B1348" s="175" t="s">
        <v>26</v>
      </c>
      <c r="C1348" s="132" t="s">
        <v>2752</v>
      </c>
      <c r="D1348" s="133" t="s">
        <v>26</v>
      </c>
      <c r="E1348" s="133" t="s">
        <v>17</v>
      </c>
      <c r="F1348" s="133" t="s">
        <v>2753</v>
      </c>
      <c r="G1348" s="133" t="s">
        <v>2754</v>
      </c>
      <c r="H1348" s="30" t="s">
        <v>26</v>
      </c>
      <c r="I1348" s="133" t="s">
        <v>26</v>
      </c>
      <c r="J1348" s="189">
        <v>10</v>
      </c>
      <c r="K1348" s="139"/>
      <c r="L1348" s="139"/>
    </row>
    <row r="1349" spans="1:12" hidden="1" x14ac:dyDescent="0.25">
      <c r="A1349" s="158">
        <v>45269</v>
      </c>
      <c r="B1349" s="175" t="s">
        <v>26</v>
      </c>
      <c r="C1349" s="132" t="s">
        <v>2755</v>
      </c>
      <c r="D1349" s="133" t="s">
        <v>26</v>
      </c>
      <c r="E1349" s="133" t="s">
        <v>17</v>
      </c>
      <c r="F1349" s="133" t="s">
        <v>2724</v>
      </c>
      <c r="G1349" s="176" t="s">
        <v>2756</v>
      </c>
      <c r="H1349" s="176">
        <v>100</v>
      </c>
      <c r="I1349" s="192">
        <v>75</v>
      </c>
      <c r="J1349" s="189">
        <v>15</v>
      </c>
      <c r="K1349" s="139"/>
      <c r="L1349" s="139"/>
    </row>
    <row r="1350" spans="1:12" hidden="1" x14ac:dyDescent="0.25">
      <c r="A1350" s="158">
        <v>45269</v>
      </c>
      <c r="B1350" s="175" t="s">
        <v>26</v>
      </c>
      <c r="C1350" s="132" t="s">
        <v>1844</v>
      </c>
      <c r="D1350" s="133" t="s">
        <v>26</v>
      </c>
      <c r="E1350" s="133" t="s">
        <v>17</v>
      </c>
      <c r="F1350" s="133" t="s">
        <v>2757</v>
      </c>
      <c r="G1350" s="176" t="s">
        <v>2758</v>
      </c>
      <c r="H1350" s="30">
        <v>154</v>
      </c>
      <c r="I1350" s="176">
        <v>144</v>
      </c>
      <c r="J1350" s="189">
        <v>10</v>
      </c>
      <c r="K1350" s="139"/>
      <c r="L1350" s="139"/>
    </row>
    <row r="1351" spans="1:12" hidden="1" x14ac:dyDescent="0.25">
      <c r="A1351" s="158">
        <v>45269</v>
      </c>
      <c r="B1351" s="175" t="s">
        <v>26</v>
      </c>
      <c r="C1351" s="132" t="s">
        <v>2759</v>
      </c>
      <c r="D1351" s="171" t="s">
        <v>26</v>
      </c>
      <c r="E1351" s="133" t="s">
        <v>2760</v>
      </c>
      <c r="F1351" s="133" t="s">
        <v>2761</v>
      </c>
      <c r="G1351" s="176" t="s">
        <v>2762</v>
      </c>
      <c r="H1351" s="30">
        <v>157</v>
      </c>
      <c r="I1351" s="176">
        <v>137</v>
      </c>
      <c r="J1351" s="189">
        <v>20</v>
      </c>
      <c r="K1351" s="139"/>
      <c r="L1351" s="139"/>
    </row>
    <row r="1352" spans="1:12" hidden="1" x14ac:dyDescent="0.25">
      <c r="A1352" s="158">
        <v>45269</v>
      </c>
      <c r="B1352" s="175" t="s">
        <v>26</v>
      </c>
      <c r="C1352" s="132" t="s">
        <v>78</v>
      </c>
      <c r="D1352" s="133">
        <v>5510466400</v>
      </c>
      <c r="E1352" s="171" t="s">
        <v>26</v>
      </c>
      <c r="F1352" s="133" t="s">
        <v>4127</v>
      </c>
      <c r="G1352" s="176" t="s">
        <v>26</v>
      </c>
      <c r="H1352" s="176" t="s">
        <v>26</v>
      </c>
      <c r="I1352" s="176" t="s">
        <v>26</v>
      </c>
      <c r="J1352" s="189">
        <v>10</v>
      </c>
      <c r="K1352" s="202"/>
      <c r="L1352" s="169"/>
    </row>
    <row r="1353" spans="1:12" hidden="1" x14ac:dyDescent="0.25">
      <c r="A1353" s="158">
        <v>45269</v>
      </c>
      <c r="B1353" s="175" t="s">
        <v>26</v>
      </c>
      <c r="C1353" s="132" t="s">
        <v>85</v>
      </c>
      <c r="D1353" s="133" t="s">
        <v>26</v>
      </c>
      <c r="E1353" s="133" t="s">
        <v>26</v>
      </c>
      <c r="F1353" s="133" t="s">
        <v>26</v>
      </c>
      <c r="G1353" s="176" t="s">
        <v>2763</v>
      </c>
      <c r="H1353" s="176" t="s">
        <v>26</v>
      </c>
      <c r="I1353" s="176" t="s">
        <v>26</v>
      </c>
      <c r="J1353" s="213">
        <v>10</v>
      </c>
      <c r="K1353" s="177"/>
      <c r="L1353" s="133"/>
    </row>
    <row r="1354" spans="1:12" hidden="1" x14ac:dyDescent="0.25">
      <c r="A1354" s="158">
        <v>45270</v>
      </c>
      <c r="B1354" s="175" t="s">
        <v>26</v>
      </c>
      <c r="C1354" s="132" t="s">
        <v>970</v>
      </c>
      <c r="D1354" s="133" t="s">
        <v>26</v>
      </c>
      <c r="E1354" s="133" t="s">
        <v>26</v>
      </c>
      <c r="F1354" s="176" t="s">
        <v>2764</v>
      </c>
      <c r="G1354" s="176" t="s">
        <v>2765</v>
      </c>
      <c r="H1354" s="30" t="s">
        <v>26</v>
      </c>
      <c r="I1354" s="133" t="s">
        <v>26</v>
      </c>
      <c r="J1354" s="189">
        <v>10</v>
      </c>
      <c r="K1354" s="186"/>
      <c r="L1354" s="139"/>
    </row>
    <row r="1355" spans="1:12" hidden="1" x14ac:dyDescent="0.25">
      <c r="A1355" s="158">
        <v>10</v>
      </c>
      <c r="B1355" s="175" t="s">
        <v>26</v>
      </c>
      <c r="C1355" s="132" t="s">
        <v>2766</v>
      </c>
      <c r="D1355" s="133" t="s">
        <v>26</v>
      </c>
      <c r="E1355" s="133" t="s">
        <v>2767</v>
      </c>
      <c r="F1355" s="133" t="s">
        <v>2768</v>
      </c>
      <c r="G1355" s="133" t="s">
        <v>2769</v>
      </c>
      <c r="H1355" s="30">
        <v>148</v>
      </c>
      <c r="I1355" s="133">
        <v>124</v>
      </c>
      <c r="J1355" s="189">
        <v>25</v>
      </c>
      <c r="K1355" s="186"/>
      <c r="L1355" s="139"/>
    </row>
    <row r="1356" spans="1:12" hidden="1" x14ac:dyDescent="0.25">
      <c r="A1356" s="159">
        <v>45182</v>
      </c>
      <c r="B1356" s="175" t="s">
        <v>26</v>
      </c>
      <c r="C1356" s="132" t="s">
        <v>2770</v>
      </c>
      <c r="D1356" s="133" t="s">
        <v>26</v>
      </c>
      <c r="E1356" s="133" t="s">
        <v>2771</v>
      </c>
      <c r="F1356" s="133" t="s">
        <v>26</v>
      </c>
      <c r="G1356" s="176" t="s">
        <v>26</v>
      </c>
      <c r="H1356" s="30">
        <v>345</v>
      </c>
      <c r="I1356" s="133">
        <v>315</v>
      </c>
      <c r="J1356" s="189">
        <v>20</v>
      </c>
      <c r="K1356" s="186"/>
      <c r="L1356" s="139"/>
    </row>
    <row r="1357" spans="1:12" hidden="1" x14ac:dyDescent="0.25">
      <c r="A1357" s="159">
        <v>45182</v>
      </c>
      <c r="B1357" s="175" t="s">
        <v>26</v>
      </c>
      <c r="C1357" s="132" t="s">
        <v>2772</v>
      </c>
      <c r="D1357" s="133" t="s">
        <v>26</v>
      </c>
      <c r="E1357" s="133" t="s">
        <v>17</v>
      </c>
      <c r="F1357" s="133" t="s">
        <v>26</v>
      </c>
      <c r="G1357" s="176" t="s">
        <v>2773</v>
      </c>
      <c r="H1357" s="30">
        <v>70</v>
      </c>
      <c r="I1357" s="133">
        <v>60</v>
      </c>
      <c r="J1357" s="189">
        <v>10</v>
      </c>
      <c r="K1357" s="186"/>
      <c r="L1357" s="139"/>
    </row>
    <row r="1358" spans="1:12" hidden="1" x14ac:dyDescent="0.25">
      <c r="A1358" s="159">
        <v>45182</v>
      </c>
      <c r="B1358" s="175" t="s">
        <v>26</v>
      </c>
      <c r="C1358" s="132" t="s">
        <v>2220</v>
      </c>
      <c r="D1358" s="133" t="s">
        <v>26</v>
      </c>
      <c r="E1358" s="133" t="s">
        <v>17</v>
      </c>
      <c r="F1358" s="133" t="s">
        <v>26</v>
      </c>
      <c r="G1358" s="133" t="s">
        <v>2774</v>
      </c>
      <c r="H1358" s="30">
        <v>120</v>
      </c>
      <c r="I1358" s="133">
        <v>105</v>
      </c>
      <c r="J1358" s="189">
        <v>10</v>
      </c>
      <c r="K1358" s="139"/>
      <c r="L1358" s="139"/>
    </row>
    <row r="1359" spans="1:12" hidden="1" x14ac:dyDescent="0.25">
      <c r="A1359" s="159">
        <v>45182</v>
      </c>
      <c r="B1359" s="175" t="s">
        <v>26</v>
      </c>
      <c r="C1359" s="132" t="s">
        <v>2220</v>
      </c>
      <c r="D1359" s="133" t="s">
        <v>26</v>
      </c>
      <c r="E1359" s="133" t="s">
        <v>333</v>
      </c>
      <c r="F1359" s="133" t="s">
        <v>26</v>
      </c>
      <c r="G1359" s="176" t="s">
        <v>2775</v>
      </c>
      <c r="H1359" s="176">
        <v>171</v>
      </c>
      <c r="I1359" s="176">
        <v>161</v>
      </c>
      <c r="J1359" s="189">
        <v>10</v>
      </c>
      <c r="K1359" s="139"/>
      <c r="L1359" s="139"/>
    </row>
    <row r="1360" spans="1:12" hidden="1" x14ac:dyDescent="0.25">
      <c r="A1360" s="159">
        <v>45182</v>
      </c>
      <c r="B1360" s="175" t="s">
        <v>26</v>
      </c>
      <c r="C1360" s="132" t="s">
        <v>2776</v>
      </c>
      <c r="D1360" s="133" t="s">
        <v>26</v>
      </c>
      <c r="E1360" s="133" t="s">
        <v>17</v>
      </c>
      <c r="F1360" s="133" t="s">
        <v>26</v>
      </c>
      <c r="G1360" s="176" t="s">
        <v>2777</v>
      </c>
      <c r="H1360" s="30">
        <v>98</v>
      </c>
      <c r="I1360" s="176">
        <v>88</v>
      </c>
      <c r="J1360" s="189">
        <v>10</v>
      </c>
      <c r="K1360" s="139"/>
      <c r="L1360" s="139"/>
    </row>
    <row r="1361" spans="1:12" hidden="1" x14ac:dyDescent="0.25">
      <c r="A1361" s="159">
        <v>45182</v>
      </c>
      <c r="B1361" s="175" t="s">
        <v>26</v>
      </c>
      <c r="C1361" s="132" t="s">
        <v>27</v>
      </c>
      <c r="D1361" s="133" t="s">
        <v>26</v>
      </c>
      <c r="E1361" s="133" t="s">
        <v>17</v>
      </c>
      <c r="F1361" s="133" t="s">
        <v>26</v>
      </c>
      <c r="G1361" s="176" t="s">
        <v>2778</v>
      </c>
      <c r="H1361" s="30">
        <v>103</v>
      </c>
      <c r="I1361" s="133">
        <v>93</v>
      </c>
      <c r="J1361" s="189">
        <v>10</v>
      </c>
      <c r="K1361" s="139"/>
      <c r="L1361" s="139"/>
    </row>
    <row r="1362" spans="1:12" hidden="1" x14ac:dyDescent="0.25">
      <c r="A1362" s="159">
        <v>45182</v>
      </c>
      <c r="B1362" s="175" t="s">
        <v>26</v>
      </c>
      <c r="C1362" s="132" t="s">
        <v>2770</v>
      </c>
      <c r="D1362" s="133" t="s">
        <v>26</v>
      </c>
      <c r="E1362" s="133" t="s">
        <v>834</v>
      </c>
      <c r="F1362" s="133" t="s">
        <v>26</v>
      </c>
      <c r="G1362" s="176" t="s">
        <v>2779</v>
      </c>
      <c r="H1362" s="176">
        <v>38</v>
      </c>
      <c r="I1362" s="192">
        <v>22</v>
      </c>
      <c r="J1362" s="189">
        <v>10</v>
      </c>
      <c r="K1362" s="139"/>
      <c r="L1362" s="139"/>
    </row>
    <row r="1363" spans="1:12" hidden="1" x14ac:dyDescent="0.25">
      <c r="A1363" s="159">
        <v>45182</v>
      </c>
      <c r="B1363" s="175" t="s">
        <v>26</v>
      </c>
      <c r="C1363" s="132" t="s">
        <v>201</v>
      </c>
      <c r="D1363" s="133" t="s">
        <v>26</v>
      </c>
      <c r="E1363" s="133" t="s">
        <v>17</v>
      </c>
      <c r="F1363" s="133" t="s">
        <v>554</v>
      </c>
      <c r="G1363" s="176" t="s">
        <v>2780</v>
      </c>
      <c r="H1363" s="30">
        <v>152</v>
      </c>
      <c r="I1363" s="176">
        <v>142</v>
      </c>
      <c r="J1363" s="189">
        <v>10</v>
      </c>
      <c r="K1363" s="139"/>
      <c r="L1363" s="139"/>
    </row>
    <row r="1364" spans="1:12" hidden="1" x14ac:dyDescent="0.25">
      <c r="A1364" s="159">
        <v>45182</v>
      </c>
      <c r="B1364" s="175" t="s">
        <v>26</v>
      </c>
      <c r="C1364" s="132" t="s">
        <v>1416</v>
      </c>
      <c r="D1364" s="171" t="s">
        <v>26</v>
      </c>
      <c r="E1364" s="133" t="s">
        <v>2767</v>
      </c>
      <c r="F1364" s="133" t="s">
        <v>2781</v>
      </c>
      <c r="G1364" s="176" t="s">
        <v>2782</v>
      </c>
      <c r="H1364" s="30" t="s">
        <v>26</v>
      </c>
      <c r="I1364" s="176">
        <v>216</v>
      </c>
      <c r="J1364" s="189">
        <v>10</v>
      </c>
      <c r="K1364" s="139"/>
      <c r="L1364" s="139"/>
    </row>
    <row r="1365" spans="1:12" hidden="1" x14ac:dyDescent="0.25">
      <c r="A1365" s="159">
        <v>45182</v>
      </c>
      <c r="B1365" s="175" t="s">
        <v>26</v>
      </c>
      <c r="C1365" s="133" t="s">
        <v>2021</v>
      </c>
      <c r="D1365" s="133" t="s">
        <v>26</v>
      </c>
      <c r="E1365" s="171" t="s">
        <v>26</v>
      </c>
      <c r="F1365" s="133" t="s">
        <v>26</v>
      </c>
      <c r="G1365" s="176" t="s">
        <v>2783</v>
      </c>
      <c r="H1365" s="176" t="s">
        <v>26</v>
      </c>
      <c r="I1365" s="176">
        <v>25</v>
      </c>
      <c r="J1365" s="189">
        <v>20</v>
      </c>
      <c r="K1365" s="202"/>
      <c r="L1365" s="169"/>
    </row>
    <row r="1366" spans="1:12" hidden="1" x14ac:dyDescent="0.25">
      <c r="A1366" s="158">
        <v>45271</v>
      </c>
      <c r="B1366" s="175">
        <v>0.46736111111111112</v>
      </c>
      <c r="C1366" s="132" t="s">
        <v>2784</v>
      </c>
      <c r="D1366" s="133">
        <v>5553193486</v>
      </c>
      <c r="E1366" s="133" t="s">
        <v>2503</v>
      </c>
      <c r="F1366" s="176" t="s">
        <v>26</v>
      </c>
      <c r="G1366" s="176" t="s">
        <v>2785</v>
      </c>
      <c r="H1366" s="30" t="s">
        <v>26</v>
      </c>
      <c r="I1366" s="133">
        <f>32+40+14</f>
        <v>86</v>
      </c>
      <c r="J1366" s="189">
        <v>10</v>
      </c>
      <c r="K1366" s="186"/>
      <c r="L1366" s="139"/>
    </row>
    <row r="1367" spans="1:12" hidden="1" x14ac:dyDescent="0.25">
      <c r="A1367" s="158">
        <v>45271</v>
      </c>
      <c r="B1367" s="175">
        <v>0.50138888888888888</v>
      </c>
      <c r="C1367" s="132" t="s">
        <v>2724</v>
      </c>
      <c r="D1367" s="133">
        <v>5541406158</v>
      </c>
      <c r="E1367" s="133" t="s">
        <v>2786</v>
      </c>
      <c r="F1367" s="133" t="s">
        <v>2724</v>
      </c>
      <c r="G1367" s="176" t="s">
        <v>2787</v>
      </c>
      <c r="H1367" s="30" t="s">
        <v>26</v>
      </c>
      <c r="I1367" s="133">
        <f>150+118+45+30</f>
        <v>343</v>
      </c>
      <c r="J1367" s="189">
        <v>10</v>
      </c>
      <c r="K1367" s="186"/>
      <c r="L1367" s="139"/>
    </row>
    <row r="1368" spans="1:12" hidden="1" x14ac:dyDescent="0.25">
      <c r="A1368" s="158">
        <v>45271</v>
      </c>
      <c r="B1368" s="175">
        <v>0.51111111111111107</v>
      </c>
      <c r="C1368" s="132" t="s">
        <v>350</v>
      </c>
      <c r="D1368" s="140">
        <v>5562236073</v>
      </c>
      <c r="E1368" s="133" t="s">
        <v>1120</v>
      </c>
      <c r="F1368" s="271" t="s">
        <v>4125</v>
      </c>
      <c r="G1368" s="176" t="s">
        <v>2789</v>
      </c>
      <c r="H1368" s="30" t="s">
        <v>26</v>
      </c>
      <c r="I1368" s="133">
        <v>82</v>
      </c>
      <c r="J1368" s="189">
        <v>10</v>
      </c>
      <c r="K1368" s="186"/>
      <c r="L1368" s="139"/>
    </row>
    <row r="1369" spans="1:12" hidden="1" x14ac:dyDescent="0.25">
      <c r="A1369" s="158">
        <v>45271</v>
      </c>
      <c r="B1369" s="175">
        <v>0.52152777777777781</v>
      </c>
      <c r="C1369" s="132" t="s">
        <v>1786</v>
      </c>
      <c r="D1369" s="133">
        <v>95311286830</v>
      </c>
      <c r="E1369" s="133" t="s">
        <v>851</v>
      </c>
      <c r="F1369" s="133" t="s">
        <v>2790</v>
      </c>
      <c r="G1369" s="176" t="s">
        <v>2791</v>
      </c>
      <c r="H1369" s="30" t="s">
        <v>26</v>
      </c>
      <c r="I1369" s="133">
        <v>78</v>
      </c>
      <c r="J1369" s="189">
        <v>10</v>
      </c>
      <c r="K1369" s="186"/>
      <c r="L1369" s="139"/>
    </row>
    <row r="1370" spans="1:12" hidden="1" x14ac:dyDescent="0.25">
      <c r="A1370" s="158">
        <v>45271</v>
      </c>
      <c r="B1370" s="175">
        <v>0.52222222222222225</v>
      </c>
      <c r="C1370" s="138" t="s">
        <v>270</v>
      </c>
      <c r="D1370" s="133">
        <v>5615589545</v>
      </c>
      <c r="E1370" s="133" t="s">
        <v>851</v>
      </c>
      <c r="F1370" s="139" t="s">
        <v>4124</v>
      </c>
      <c r="G1370" s="133" t="s">
        <v>2792</v>
      </c>
      <c r="H1370" s="30" t="s">
        <v>26</v>
      </c>
      <c r="I1370" s="133">
        <v>103</v>
      </c>
      <c r="J1370" s="189">
        <v>10</v>
      </c>
      <c r="K1370" s="139"/>
      <c r="L1370" s="139"/>
    </row>
    <row r="1371" spans="1:12" hidden="1" x14ac:dyDescent="0.25">
      <c r="A1371" s="158">
        <v>45271</v>
      </c>
      <c r="B1371" s="175">
        <v>0.52569444444444446</v>
      </c>
      <c r="C1371" s="132" t="s">
        <v>2793</v>
      </c>
      <c r="D1371" s="133">
        <v>5535831305</v>
      </c>
      <c r="E1371" s="133" t="s">
        <v>1868</v>
      </c>
      <c r="F1371" s="133" t="s">
        <v>2794</v>
      </c>
      <c r="G1371" s="176" t="s">
        <v>2795</v>
      </c>
      <c r="H1371" s="176" t="s">
        <v>26</v>
      </c>
      <c r="I1371" s="176">
        <v>117</v>
      </c>
      <c r="J1371" s="189">
        <v>10</v>
      </c>
      <c r="K1371" s="139"/>
      <c r="L1371" s="139"/>
    </row>
    <row r="1372" spans="1:12" hidden="1" x14ac:dyDescent="0.25">
      <c r="A1372" s="161">
        <v>45271</v>
      </c>
      <c r="B1372" s="228">
        <v>0.58333333333333337</v>
      </c>
      <c r="C1372" s="138" t="s">
        <v>4112</v>
      </c>
      <c r="D1372" s="133" t="s">
        <v>26</v>
      </c>
      <c r="E1372" s="62" t="s">
        <v>1120</v>
      </c>
      <c r="F1372" s="139" t="s">
        <v>354</v>
      </c>
      <c r="G1372" s="221" t="s">
        <v>2796</v>
      </c>
      <c r="H1372" s="30" t="s">
        <v>26</v>
      </c>
      <c r="I1372" s="221">
        <v>84</v>
      </c>
      <c r="J1372" s="222">
        <v>10</v>
      </c>
      <c r="K1372" s="139"/>
      <c r="L1372" s="139"/>
    </row>
    <row r="1373" spans="1:12" hidden="1" x14ac:dyDescent="0.25">
      <c r="A1373" s="158">
        <v>45271</v>
      </c>
      <c r="B1373" s="175">
        <v>0.58333333333333337</v>
      </c>
      <c r="C1373" s="132" t="s">
        <v>172</v>
      </c>
      <c r="D1373" s="133">
        <v>5579996920</v>
      </c>
      <c r="E1373" s="133" t="s">
        <v>2503</v>
      </c>
      <c r="F1373" s="133" t="s">
        <v>851</v>
      </c>
      <c r="G1373" s="176" t="s">
        <v>2505</v>
      </c>
      <c r="H1373" s="30" t="s">
        <v>26</v>
      </c>
      <c r="I1373" s="133">
        <v>120</v>
      </c>
      <c r="J1373" s="189">
        <v>10</v>
      </c>
      <c r="K1373" s="139"/>
      <c r="L1373" s="139"/>
    </row>
    <row r="1374" spans="1:12" hidden="1" x14ac:dyDescent="0.25">
      <c r="A1374" s="158">
        <v>45271</v>
      </c>
      <c r="B1374" s="175">
        <v>0.1388888888888889</v>
      </c>
      <c r="C1374" s="132" t="s">
        <v>1586</v>
      </c>
      <c r="D1374" s="133">
        <v>5625982564</v>
      </c>
      <c r="E1374" s="133" t="s">
        <v>2797</v>
      </c>
      <c r="F1374" s="133" t="s">
        <v>2798</v>
      </c>
      <c r="G1374" s="176" t="s">
        <v>2799</v>
      </c>
      <c r="H1374" s="176" t="s">
        <v>26</v>
      </c>
      <c r="I1374" s="192">
        <v>93</v>
      </c>
      <c r="J1374" s="189">
        <v>11</v>
      </c>
      <c r="K1374" s="139"/>
      <c r="L1374" s="139"/>
    </row>
    <row r="1375" spans="1:12" hidden="1" x14ac:dyDescent="0.25">
      <c r="A1375" s="158">
        <v>45271</v>
      </c>
      <c r="B1375" s="175">
        <v>0.20833333333333329</v>
      </c>
      <c r="C1375" s="132" t="s">
        <v>2800</v>
      </c>
      <c r="D1375" s="133">
        <v>5621621129</v>
      </c>
      <c r="E1375" s="133" t="s">
        <v>2801</v>
      </c>
      <c r="F1375" s="133" t="s">
        <v>2802</v>
      </c>
      <c r="G1375" s="176" t="s">
        <v>2803</v>
      </c>
      <c r="H1375" s="30">
        <v>55</v>
      </c>
      <c r="I1375" s="176">
        <v>40</v>
      </c>
      <c r="J1375" s="189">
        <v>12</v>
      </c>
      <c r="K1375" s="139"/>
      <c r="L1375" s="139"/>
    </row>
    <row r="1376" spans="1:12" hidden="1" x14ac:dyDescent="0.25">
      <c r="A1376" s="158">
        <v>45271</v>
      </c>
      <c r="B1376" s="175">
        <v>0.24930555555555561</v>
      </c>
      <c r="C1376" s="132" t="s">
        <v>2804</v>
      </c>
      <c r="D1376" s="171">
        <v>5545383189</v>
      </c>
      <c r="E1376" s="133" t="s">
        <v>333</v>
      </c>
      <c r="F1376" s="133" t="s">
        <v>2805</v>
      </c>
      <c r="G1376" s="176" t="s">
        <v>2806</v>
      </c>
      <c r="H1376" s="30">
        <v>50</v>
      </c>
      <c r="I1376" s="176">
        <v>34</v>
      </c>
      <c r="J1376" s="189">
        <v>14</v>
      </c>
      <c r="K1376" s="139"/>
      <c r="L1376" s="139"/>
    </row>
    <row r="1377" spans="1:12" hidden="1" x14ac:dyDescent="0.25">
      <c r="A1377" s="158">
        <v>45271</v>
      </c>
      <c r="B1377" s="175">
        <v>0.29166666666666669</v>
      </c>
      <c r="C1377" s="133" t="s">
        <v>2807</v>
      </c>
      <c r="D1377" s="133">
        <v>5546768900</v>
      </c>
      <c r="E1377" s="171" t="s">
        <v>17</v>
      </c>
      <c r="F1377" s="171" t="s">
        <v>2808</v>
      </c>
      <c r="G1377" s="176" t="s">
        <v>2809</v>
      </c>
      <c r="H1377" s="176">
        <v>1200</v>
      </c>
      <c r="I1377" s="176">
        <v>100</v>
      </c>
      <c r="J1377" s="189">
        <v>19</v>
      </c>
      <c r="K1377" s="202"/>
      <c r="L1377" s="169"/>
    </row>
    <row r="1378" spans="1:12" hidden="1" x14ac:dyDescent="0.25">
      <c r="A1378" s="158">
        <v>45271</v>
      </c>
      <c r="B1378" s="175">
        <v>0.31944444444444442</v>
      </c>
      <c r="C1378" s="138" t="s">
        <v>4112</v>
      </c>
      <c r="D1378" s="133">
        <v>5567433665</v>
      </c>
      <c r="E1378" s="133" t="s">
        <v>333</v>
      </c>
      <c r="F1378" s="133" t="s">
        <v>302</v>
      </c>
      <c r="G1378" s="176" t="s">
        <v>698</v>
      </c>
      <c r="H1378" s="176">
        <v>100</v>
      </c>
      <c r="I1378" s="176">
        <v>88</v>
      </c>
      <c r="J1378" s="213">
        <v>10</v>
      </c>
      <c r="K1378" s="177"/>
      <c r="L1378" s="133"/>
    </row>
    <row r="1379" spans="1:12" hidden="1" x14ac:dyDescent="0.25">
      <c r="A1379" s="158">
        <v>45271</v>
      </c>
      <c r="B1379" s="175">
        <v>0.35208333333333341</v>
      </c>
      <c r="C1379" s="132" t="s">
        <v>857</v>
      </c>
      <c r="D1379" s="133">
        <v>5537803548</v>
      </c>
      <c r="E1379" s="133" t="s">
        <v>2810</v>
      </c>
      <c r="F1379" s="133" t="s">
        <v>2695</v>
      </c>
      <c r="G1379" s="176" t="s">
        <v>2811</v>
      </c>
      <c r="H1379" s="176">
        <v>110</v>
      </c>
      <c r="I1379" s="176">
        <v>93</v>
      </c>
      <c r="J1379" s="213">
        <v>14</v>
      </c>
      <c r="K1379" s="177"/>
      <c r="L1379" s="177"/>
    </row>
    <row r="1380" spans="1:12" hidden="1" x14ac:dyDescent="0.25">
      <c r="A1380" s="158">
        <v>45271</v>
      </c>
      <c r="B1380" s="175">
        <v>0.375</v>
      </c>
      <c r="C1380" s="31" t="s">
        <v>2812</v>
      </c>
      <c r="D1380" s="133">
        <v>5562236073</v>
      </c>
      <c r="E1380" s="133" t="s">
        <v>17</v>
      </c>
      <c r="F1380" s="51" t="s">
        <v>389</v>
      </c>
      <c r="G1380" s="214" t="s">
        <v>2813</v>
      </c>
      <c r="H1380" s="176">
        <v>340</v>
      </c>
      <c r="I1380" s="176">
        <v>315</v>
      </c>
      <c r="J1380" s="213">
        <v>10</v>
      </c>
      <c r="K1380" s="177"/>
      <c r="L1380" s="177"/>
    </row>
    <row r="1381" spans="1:12" hidden="1" x14ac:dyDescent="0.25">
      <c r="A1381" s="158">
        <v>45272</v>
      </c>
      <c r="B1381" s="175">
        <v>0.57013888888888886</v>
      </c>
      <c r="C1381" s="271" t="s">
        <v>4113</v>
      </c>
      <c r="D1381" s="133">
        <v>5545383189</v>
      </c>
      <c r="E1381" s="133" t="s">
        <v>2814</v>
      </c>
      <c r="F1381" s="136" t="s">
        <v>4120</v>
      </c>
      <c r="G1381" s="176" t="s">
        <v>2815</v>
      </c>
      <c r="H1381" s="30" t="s">
        <v>26</v>
      </c>
      <c r="I1381" s="133">
        <v>260</v>
      </c>
      <c r="J1381" s="189">
        <v>40</v>
      </c>
      <c r="K1381" s="186"/>
      <c r="L1381" s="139"/>
    </row>
    <row r="1382" spans="1:12" hidden="1" x14ac:dyDescent="0.25">
      <c r="A1382" s="158">
        <v>45272</v>
      </c>
      <c r="B1382" s="175">
        <v>0.58472222222222225</v>
      </c>
      <c r="C1382" s="175" t="s">
        <v>1917</v>
      </c>
      <c r="D1382" s="133">
        <v>5535975295</v>
      </c>
      <c r="E1382" s="133" t="s">
        <v>114</v>
      </c>
      <c r="F1382" s="133" t="s">
        <v>2816</v>
      </c>
      <c r="G1382" s="176" t="s">
        <v>2817</v>
      </c>
      <c r="H1382" s="30" t="s">
        <v>26</v>
      </c>
      <c r="I1382" s="133">
        <v>82</v>
      </c>
      <c r="J1382" s="189">
        <v>10</v>
      </c>
      <c r="K1382" s="186"/>
      <c r="L1382" s="139"/>
    </row>
    <row r="1383" spans="1:12" hidden="1" x14ac:dyDescent="0.25">
      <c r="A1383" s="158">
        <v>45272</v>
      </c>
      <c r="B1383" s="175">
        <v>0.61319444444444449</v>
      </c>
      <c r="C1383" s="175" t="s">
        <v>392</v>
      </c>
      <c r="D1383" s="133">
        <v>5615394688</v>
      </c>
      <c r="E1383" s="133" t="s">
        <v>2503</v>
      </c>
      <c r="F1383" s="133" t="s">
        <v>1451</v>
      </c>
      <c r="G1383" s="176" t="s">
        <v>2818</v>
      </c>
      <c r="H1383" s="30" t="s">
        <v>26</v>
      </c>
      <c r="I1383" s="133">
        <v>115</v>
      </c>
      <c r="J1383" s="189">
        <v>10</v>
      </c>
      <c r="K1383" s="186"/>
      <c r="L1383" s="139"/>
    </row>
    <row r="1384" spans="1:12" hidden="1" x14ac:dyDescent="0.25">
      <c r="A1384" s="158">
        <v>45272</v>
      </c>
      <c r="B1384" s="175">
        <v>0.625</v>
      </c>
      <c r="C1384" s="132" t="s">
        <v>514</v>
      </c>
      <c r="D1384" s="133">
        <v>5578861024</v>
      </c>
      <c r="E1384" s="133" t="s">
        <v>2819</v>
      </c>
      <c r="F1384" s="133" t="s">
        <v>1239</v>
      </c>
      <c r="G1384" s="176" t="s">
        <v>2820</v>
      </c>
      <c r="H1384" s="30">
        <v>200</v>
      </c>
      <c r="I1384" s="133">
        <v>51</v>
      </c>
      <c r="J1384" s="189">
        <v>10</v>
      </c>
      <c r="K1384" s="186"/>
      <c r="L1384" s="139"/>
    </row>
    <row r="1385" spans="1:12" hidden="1" x14ac:dyDescent="0.25">
      <c r="A1385" s="158">
        <v>45272</v>
      </c>
      <c r="B1385" s="175">
        <v>0.66249999999999998</v>
      </c>
      <c r="C1385" s="132" t="s">
        <v>619</v>
      </c>
      <c r="D1385" s="133">
        <v>5563186070</v>
      </c>
      <c r="E1385" s="133" t="s">
        <v>333</v>
      </c>
      <c r="F1385" s="133" t="s">
        <v>2446</v>
      </c>
      <c r="G1385" s="133" t="s">
        <v>2821</v>
      </c>
      <c r="H1385" s="30" t="s">
        <v>26</v>
      </c>
      <c r="I1385" s="133">
        <v>130</v>
      </c>
      <c r="J1385" s="189">
        <v>10</v>
      </c>
      <c r="K1385" s="139"/>
      <c r="L1385" s="139"/>
    </row>
    <row r="1386" spans="1:12" hidden="1" x14ac:dyDescent="0.25">
      <c r="A1386" s="158">
        <v>45272</v>
      </c>
      <c r="B1386" s="175">
        <v>0.16666666666666671</v>
      </c>
      <c r="C1386" s="132" t="s">
        <v>55</v>
      </c>
      <c r="D1386" s="133" t="s">
        <v>26</v>
      </c>
      <c r="E1386" s="133" t="s">
        <v>333</v>
      </c>
      <c r="F1386" s="133" t="s">
        <v>2750</v>
      </c>
      <c r="G1386" s="176" t="s">
        <v>2822</v>
      </c>
      <c r="H1386" s="176">
        <v>58</v>
      </c>
      <c r="I1386" s="176">
        <v>52</v>
      </c>
      <c r="J1386" s="189">
        <v>14</v>
      </c>
      <c r="K1386" s="139"/>
      <c r="L1386" s="139"/>
    </row>
    <row r="1387" spans="1:12" hidden="1" x14ac:dyDescent="0.25">
      <c r="A1387" s="158">
        <v>45272</v>
      </c>
      <c r="B1387" s="175">
        <v>0.1736111111111111</v>
      </c>
      <c r="C1387" s="132" t="s">
        <v>857</v>
      </c>
      <c r="D1387" s="133" t="s">
        <v>26</v>
      </c>
      <c r="E1387" s="133" t="s">
        <v>2823</v>
      </c>
      <c r="F1387" s="133" t="s">
        <v>2757</v>
      </c>
      <c r="G1387" s="176" t="s">
        <v>2818</v>
      </c>
      <c r="H1387" s="30">
        <v>125</v>
      </c>
      <c r="I1387" s="176">
        <v>101</v>
      </c>
      <c r="J1387" s="189">
        <v>14</v>
      </c>
      <c r="K1387" s="139"/>
      <c r="L1387" s="139"/>
    </row>
    <row r="1388" spans="1:12" hidden="1" x14ac:dyDescent="0.25">
      <c r="A1388" s="158">
        <v>45272</v>
      </c>
      <c r="B1388" s="175">
        <v>0.20833333333333329</v>
      </c>
      <c r="C1388" s="132" t="s">
        <v>2824</v>
      </c>
      <c r="D1388" s="133" t="s">
        <v>26</v>
      </c>
      <c r="E1388" s="133" t="s">
        <v>333</v>
      </c>
      <c r="F1388" s="133" t="s">
        <v>2825</v>
      </c>
      <c r="G1388" s="176" t="s">
        <v>2826</v>
      </c>
      <c r="H1388" s="30">
        <v>62</v>
      </c>
      <c r="I1388" s="133">
        <v>52</v>
      </c>
      <c r="J1388" s="189">
        <v>10</v>
      </c>
      <c r="K1388" s="139"/>
      <c r="L1388" s="139"/>
    </row>
    <row r="1389" spans="1:12" hidden="1" x14ac:dyDescent="0.25">
      <c r="A1389" s="158">
        <v>45272</v>
      </c>
      <c r="B1389" s="175">
        <v>0.24930555555555561</v>
      </c>
      <c r="C1389" s="132" t="s">
        <v>2827</v>
      </c>
      <c r="D1389" s="133" t="s">
        <v>26</v>
      </c>
      <c r="E1389" s="133" t="s">
        <v>2828</v>
      </c>
      <c r="F1389" s="133" t="s">
        <v>2829</v>
      </c>
      <c r="G1389" s="176" t="s">
        <v>2830</v>
      </c>
      <c r="H1389" s="176">
        <v>324</v>
      </c>
      <c r="I1389" s="192">
        <v>307</v>
      </c>
      <c r="J1389" s="189">
        <v>23</v>
      </c>
      <c r="K1389" s="139"/>
      <c r="L1389" s="139"/>
    </row>
    <row r="1390" spans="1:12" hidden="1" x14ac:dyDescent="0.25">
      <c r="A1390" s="158">
        <v>45272</v>
      </c>
      <c r="B1390" s="175">
        <v>0.27083333333333331</v>
      </c>
      <c r="C1390" s="132" t="s">
        <v>2156</v>
      </c>
      <c r="D1390" s="133" t="s">
        <v>26</v>
      </c>
      <c r="E1390" s="133" t="s">
        <v>17</v>
      </c>
      <c r="F1390" s="133" t="s">
        <v>2278</v>
      </c>
      <c r="G1390" s="176" t="s">
        <v>2831</v>
      </c>
      <c r="H1390" s="30">
        <v>80</v>
      </c>
      <c r="I1390" s="176">
        <v>77</v>
      </c>
      <c r="J1390" s="189">
        <v>11</v>
      </c>
      <c r="K1390" s="139"/>
      <c r="L1390" s="139"/>
    </row>
    <row r="1391" spans="1:12" hidden="1" x14ac:dyDescent="0.25">
      <c r="A1391" s="158">
        <v>45272</v>
      </c>
      <c r="B1391" s="175">
        <v>0.29166666666666669</v>
      </c>
      <c r="C1391" s="132" t="s">
        <v>857</v>
      </c>
      <c r="D1391" s="171" t="s">
        <v>26</v>
      </c>
      <c r="E1391" s="133" t="s">
        <v>17</v>
      </c>
      <c r="F1391" s="133" t="s">
        <v>2695</v>
      </c>
      <c r="G1391" s="176" t="s">
        <v>2832</v>
      </c>
      <c r="H1391" s="30">
        <v>500</v>
      </c>
      <c r="I1391" s="176">
        <v>268</v>
      </c>
      <c r="J1391" s="189">
        <v>12</v>
      </c>
      <c r="K1391" s="139"/>
      <c r="L1391" s="139"/>
    </row>
    <row r="1392" spans="1:12" hidden="1" x14ac:dyDescent="0.25">
      <c r="A1392" s="158">
        <v>45272</v>
      </c>
      <c r="B1392" s="175">
        <v>0.40625</v>
      </c>
      <c r="C1392" s="133" t="s">
        <v>2833</v>
      </c>
      <c r="D1392" s="133" t="s">
        <v>26</v>
      </c>
      <c r="E1392" s="171" t="s">
        <v>17</v>
      </c>
      <c r="F1392" s="133" t="s">
        <v>2834</v>
      </c>
      <c r="G1392" s="176" t="s">
        <v>26</v>
      </c>
      <c r="H1392" s="176">
        <v>76</v>
      </c>
      <c r="I1392" s="176">
        <v>57</v>
      </c>
      <c r="J1392" s="189">
        <v>12</v>
      </c>
      <c r="K1392" s="202"/>
      <c r="L1392" s="169"/>
    </row>
    <row r="1393" spans="1:12" hidden="1" x14ac:dyDescent="0.25">
      <c r="A1393" s="158">
        <v>45273</v>
      </c>
      <c r="B1393" s="175">
        <v>0.43125000000000002</v>
      </c>
      <c r="C1393" s="132" t="s">
        <v>2835</v>
      </c>
      <c r="D1393" s="133">
        <v>5567561157</v>
      </c>
      <c r="E1393" s="133" t="s">
        <v>1719</v>
      </c>
      <c r="F1393" s="176" t="s">
        <v>2836</v>
      </c>
      <c r="G1393" s="176" t="s">
        <v>2837</v>
      </c>
      <c r="H1393" s="30">
        <v>100</v>
      </c>
      <c r="I1393" s="133">
        <v>70</v>
      </c>
      <c r="J1393" s="189">
        <v>10</v>
      </c>
      <c r="K1393" s="186"/>
      <c r="L1393" s="139"/>
    </row>
    <row r="1394" spans="1:12" hidden="1" x14ac:dyDescent="0.25">
      <c r="A1394" s="158">
        <v>45273</v>
      </c>
      <c r="B1394" s="175">
        <v>0.47708333333333341</v>
      </c>
      <c r="C1394" s="132" t="s">
        <v>2838</v>
      </c>
      <c r="D1394" s="133">
        <v>5546392505</v>
      </c>
      <c r="E1394" s="133" t="s">
        <v>1120</v>
      </c>
      <c r="F1394" s="133">
        <v>844</v>
      </c>
      <c r="G1394" s="176" t="s">
        <v>2739</v>
      </c>
      <c r="H1394" s="30">
        <v>134</v>
      </c>
      <c r="I1394" s="133">
        <v>114</v>
      </c>
      <c r="J1394" s="189">
        <v>10</v>
      </c>
      <c r="K1394" s="186"/>
      <c r="L1394" s="139"/>
    </row>
    <row r="1395" spans="1:12" hidden="1" x14ac:dyDescent="0.25">
      <c r="A1395" s="158">
        <v>45273</v>
      </c>
      <c r="B1395" s="175">
        <v>0.49791666666666667</v>
      </c>
      <c r="C1395" s="132" t="s">
        <v>350</v>
      </c>
      <c r="D1395" s="140">
        <v>5562236073</v>
      </c>
      <c r="E1395" s="133" t="s">
        <v>2839</v>
      </c>
      <c r="F1395" s="271" t="s">
        <v>4125</v>
      </c>
      <c r="G1395" s="176" t="s">
        <v>2840</v>
      </c>
      <c r="H1395" s="30">
        <v>100</v>
      </c>
      <c r="I1395" s="133">
        <v>78</v>
      </c>
      <c r="J1395" s="189">
        <v>10</v>
      </c>
      <c r="K1395" s="186"/>
      <c r="L1395" s="139"/>
    </row>
    <row r="1396" spans="1:12" hidden="1" x14ac:dyDescent="0.25">
      <c r="A1396" s="158">
        <v>45273</v>
      </c>
      <c r="B1396" s="175">
        <v>0.52500000000000002</v>
      </c>
      <c r="C1396" s="132" t="s">
        <v>2841</v>
      </c>
      <c r="D1396" s="133">
        <v>5563186070</v>
      </c>
      <c r="E1396" s="133" t="s">
        <v>333</v>
      </c>
      <c r="F1396" s="133" t="s">
        <v>2842</v>
      </c>
      <c r="G1396" s="176" t="s">
        <v>2843</v>
      </c>
      <c r="H1396" s="30" t="s">
        <v>26</v>
      </c>
      <c r="I1396" s="133">
        <f>71+35+34</f>
        <v>140</v>
      </c>
      <c r="J1396" s="189">
        <v>10</v>
      </c>
      <c r="K1396" s="186"/>
      <c r="L1396" s="139"/>
    </row>
    <row r="1397" spans="1:12" hidden="1" x14ac:dyDescent="0.25">
      <c r="A1397" s="158">
        <v>45273</v>
      </c>
      <c r="B1397" s="175">
        <v>0.53680555555555554</v>
      </c>
      <c r="C1397" s="134" t="s">
        <v>39</v>
      </c>
      <c r="D1397" s="133">
        <v>5530508709</v>
      </c>
      <c r="E1397" s="133" t="s">
        <v>333</v>
      </c>
      <c r="F1397" s="136" t="s">
        <v>4116</v>
      </c>
      <c r="G1397" s="176" t="s">
        <v>2845</v>
      </c>
      <c r="H1397" s="176">
        <v>200</v>
      </c>
      <c r="I1397" s="133">
        <v>113</v>
      </c>
      <c r="J1397" s="189">
        <v>10</v>
      </c>
      <c r="K1397" s="139"/>
      <c r="L1397" s="139"/>
    </row>
    <row r="1398" spans="1:12" hidden="1" x14ac:dyDescent="0.25">
      <c r="A1398" s="158">
        <v>45273</v>
      </c>
      <c r="B1398" s="175">
        <v>0.54513888888888884</v>
      </c>
      <c r="C1398" s="132" t="s">
        <v>1856</v>
      </c>
      <c r="D1398" s="133">
        <v>9531286830</v>
      </c>
      <c r="E1398" s="133" t="s">
        <v>26</v>
      </c>
      <c r="F1398" s="133" t="s">
        <v>26</v>
      </c>
      <c r="G1398" s="176" t="s">
        <v>26</v>
      </c>
      <c r="H1398" s="176" t="s">
        <v>26</v>
      </c>
      <c r="I1398" s="176">
        <v>141</v>
      </c>
      <c r="J1398" s="189">
        <v>10</v>
      </c>
      <c r="K1398" s="139"/>
      <c r="L1398" s="139"/>
    </row>
    <row r="1399" spans="1:12" hidden="1" x14ac:dyDescent="0.25">
      <c r="A1399" s="158">
        <v>45273</v>
      </c>
      <c r="B1399" s="175" t="s">
        <v>26</v>
      </c>
      <c r="C1399" s="132" t="s">
        <v>2846</v>
      </c>
      <c r="D1399" s="133" t="s">
        <v>26</v>
      </c>
      <c r="E1399" s="133" t="s">
        <v>333</v>
      </c>
      <c r="F1399" s="133" t="s">
        <v>2847</v>
      </c>
      <c r="G1399" s="176" t="s">
        <v>2848</v>
      </c>
      <c r="H1399" s="30" t="s">
        <v>26</v>
      </c>
      <c r="I1399" s="176">
        <v>206</v>
      </c>
      <c r="J1399" s="189">
        <v>10</v>
      </c>
      <c r="K1399" s="139"/>
      <c r="L1399" s="139"/>
    </row>
    <row r="1400" spans="1:12" hidden="1" x14ac:dyDescent="0.25">
      <c r="A1400" s="158">
        <v>45273</v>
      </c>
      <c r="B1400" s="175">
        <v>0.58680555555555558</v>
      </c>
      <c r="C1400" s="132" t="s">
        <v>550</v>
      </c>
      <c r="D1400" s="133">
        <v>5537803548</v>
      </c>
      <c r="E1400" s="133" t="s">
        <v>2849</v>
      </c>
      <c r="F1400" s="133" t="s">
        <v>518</v>
      </c>
      <c r="G1400" s="176" t="s">
        <v>735</v>
      </c>
      <c r="H1400" s="30">
        <v>200</v>
      </c>
      <c r="I1400" s="133">
        <f>190+16</f>
        <v>206</v>
      </c>
      <c r="J1400" s="189">
        <v>20</v>
      </c>
      <c r="K1400" s="139"/>
      <c r="L1400" s="139"/>
    </row>
    <row r="1401" spans="1:12" hidden="1" x14ac:dyDescent="0.25">
      <c r="A1401" s="158">
        <v>45273</v>
      </c>
      <c r="B1401" s="175">
        <v>0.60069444444444442</v>
      </c>
      <c r="C1401" s="132" t="s">
        <v>2850</v>
      </c>
      <c r="D1401" s="133">
        <v>5541902669</v>
      </c>
      <c r="E1401" s="133" t="s">
        <v>2851</v>
      </c>
      <c r="F1401" s="133" t="s">
        <v>2850</v>
      </c>
      <c r="G1401" s="176" t="s">
        <v>2852</v>
      </c>
      <c r="H1401" s="176">
        <v>500</v>
      </c>
      <c r="I1401" s="192">
        <f>60+20+239</f>
        <v>319</v>
      </c>
      <c r="J1401" s="189">
        <v>10</v>
      </c>
      <c r="K1401" s="139"/>
      <c r="L1401" s="139"/>
    </row>
    <row r="1402" spans="1:12" hidden="1" x14ac:dyDescent="0.25">
      <c r="A1402" s="158">
        <v>45273</v>
      </c>
      <c r="B1402" s="175">
        <v>0.60069444444444442</v>
      </c>
      <c r="C1402" s="132" t="s">
        <v>392</v>
      </c>
      <c r="D1402" s="133">
        <v>5615394688</v>
      </c>
      <c r="E1402" s="133" t="s">
        <v>2853</v>
      </c>
      <c r="F1402" s="133" t="s">
        <v>2854</v>
      </c>
      <c r="G1402" s="176" t="s">
        <v>2855</v>
      </c>
      <c r="H1402" s="30" t="s">
        <v>26</v>
      </c>
      <c r="I1402" s="176" t="s">
        <v>26</v>
      </c>
      <c r="J1402" s="189">
        <v>10</v>
      </c>
      <c r="K1402" s="139"/>
      <c r="L1402" s="139"/>
    </row>
    <row r="1403" spans="1:12" hidden="1" x14ac:dyDescent="0.25">
      <c r="A1403" s="158">
        <v>45273</v>
      </c>
      <c r="B1403" s="175">
        <v>0.63194444444444442</v>
      </c>
      <c r="C1403" s="132" t="s">
        <v>1297</v>
      </c>
      <c r="D1403" s="171">
        <v>5535831305</v>
      </c>
      <c r="E1403" s="133" t="s">
        <v>64</v>
      </c>
      <c r="F1403" s="133" t="s">
        <v>2856</v>
      </c>
      <c r="G1403" s="176" t="s">
        <v>2857</v>
      </c>
      <c r="H1403" s="30" t="s">
        <v>26</v>
      </c>
      <c r="I1403" s="176">
        <v>131</v>
      </c>
      <c r="J1403" s="189">
        <v>10</v>
      </c>
      <c r="K1403" s="139"/>
      <c r="L1403" s="139"/>
    </row>
    <row r="1404" spans="1:12" hidden="1" x14ac:dyDescent="0.25">
      <c r="A1404" s="158">
        <v>45273</v>
      </c>
      <c r="B1404" s="175">
        <v>0.16666666666666671</v>
      </c>
      <c r="C1404" s="133" t="s">
        <v>1416</v>
      </c>
      <c r="D1404" s="133">
        <v>5546678995</v>
      </c>
      <c r="E1404" s="171" t="s">
        <v>333</v>
      </c>
      <c r="F1404" s="133" t="s">
        <v>192</v>
      </c>
      <c r="G1404" s="176" t="s">
        <v>698</v>
      </c>
      <c r="H1404" s="176">
        <v>100</v>
      </c>
      <c r="I1404" s="176">
        <v>88</v>
      </c>
      <c r="J1404" s="189">
        <v>10</v>
      </c>
      <c r="K1404" s="202"/>
      <c r="L1404" s="169"/>
    </row>
    <row r="1405" spans="1:12" hidden="1" x14ac:dyDescent="0.25">
      <c r="A1405" s="158">
        <v>45273</v>
      </c>
      <c r="B1405" s="175">
        <v>0.26527777777777778</v>
      </c>
      <c r="C1405" s="132" t="s">
        <v>2858</v>
      </c>
      <c r="D1405" s="133">
        <v>5532040003</v>
      </c>
      <c r="E1405" s="133" t="s">
        <v>333</v>
      </c>
      <c r="F1405" s="133" t="s">
        <v>468</v>
      </c>
      <c r="G1405" s="176" t="s">
        <v>2859</v>
      </c>
      <c r="H1405" s="176">
        <v>48</v>
      </c>
      <c r="I1405" s="176">
        <v>31</v>
      </c>
      <c r="J1405" s="213">
        <v>12</v>
      </c>
      <c r="K1405" s="177"/>
      <c r="L1405" s="133"/>
    </row>
    <row r="1406" spans="1:12" hidden="1" x14ac:dyDescent="0.25">
      <c r="A1406" s="158">
        <v>45273</v>
      </c>
      <c r="B1406" s="175">
        <v>0.27083333333333331</v>
      </c>
      <c r="C1406" s="132" t="s">
        <v>2189</v>
      </c>
      <c r="D1406" s="133">
        <v>5543534413</v>
      </c>
      <c r="E1406" s="133" t="s">
        <v>2860</v>
      </c>
      <c r="F1406" s="133" t="s">
        <v>2861</v>
      </c>
      <c r="G1406" s="176" t="s">
        <v>2862</v>
      </c>
      <c r="H1406" s="176">
        <v>640</v>
      </c>
      <c r="I1406" s="176">
        <v>622</v>
      </c>
      <c r="J1406" s="213">
        <v>14</v>
      </c>
      <c r="K1406" s="177"/>
      <c r="L1406" s="177"/>
    </row>
    <row r="1407" spans="1:12" hidden="1" x14ac:dyDescent="0.25">
      <c r="A1407" s="158">
        <v>45273</v>
      </c>
      <c r="B1407" s="175">
        <v>0.375</v>
      </c>
      <c r="C1407" s="132" t="s">
        <v>2024</v>
      </c>
      <c r="D1407" s="272">
        <v>5612050452</v>
      </c>
      <c r="E1407" s="133" t="s">
        <v>333</v>
      </c>
      <c r="F1407" s="51" t="s">
        <v>354</v>
      </c>
      <c r="G1407" s="214" t="s">
        <v>2863</v>
      </c>
      <c r="H1407" s="176">
        <v>173</v>
      </c>
      <c r="I1407" s="176">
        <v>163</v>
      </c>
      <c r="J1407" s="213">
        <v>10</v>
      </c>
      <c r="K1407" s="177"/>
      <c r="L1407" s="177"/>
    </row>
    <row r="1408" spans="1:12" hidden="1" x14ac:dyDescent="0.25">
      <c r="A1408" s="158">
        <v>45273</v>
      </c>
      <c r="B1408" s="175">
        <v>0.4201388888888889</v>
      </c>
      <c r="C1408" s="132" t="s">
        <v>2864</v>
      </c>
      <c r="D1408" s="133">
        <v>5518380748</v>
      </c>
      <c r="E1408" s="133" t="s">
        <v>333</v>
      </c>
      <c r="F1408" s="133" t="s">
        <v>2865</v>
      </c>
      <c r="G1408" s="176" t="s">
        <v>2866</v>
      </c>
      <c r="H1408" s="176">
        <v>114</v>
      </c>
      <c r="I1408" s="176">
        <v>99</v>
      </c>
      <c r="J1408" s="177">
        <v>10</v>
      </c>
      <c r="K1408" s="177"/>
      <c r="L1408" s="133"/>
    </row>
    <row r="1409" spans="1:12" hidden="1" x14ac:dyDescent="0.25">
      <c r="A1409" s="158">
        <v>45274</v>
      </c>
      <c r="B1409" s="175">
        <v>0.45277777777777778</v>
      </c>
      <c r="C1409" s="138" t="s">
        <v>270</v>
      </c>
      <c r="D1409" s="133" t="s">
        <v>26</v>
      </c>
      <c r="E1409" s="133" t="s">
        <v>2868</v>
      </c>
      <c r="F1409" s="139" t="s">
        <v>4124</v>
      </c>
      <c r="G1409" s="176" t="s">
        <v>2869</v>
      </c>
      <c r="H1409" s="30" t="s">
        <v>26</v>
      </c>
      <c r="I1409" s="133">
        <v>60</v>
      </c>
      <c r="J1409" s="189">
        <v>10</v>
      </c>
      <c r="K1409" s="186"/>
      <c r="L1409" s="139"/>
    </row>
    <row r="1410" spans="1:12" hidden="1" x14ac:dyDescent="0.25">
      <c r="A1410" s="158">
        <v>45274</v>
      </c>
      <c r="B1410" s="175">
        <v>0.53472222222222221</v>
      </c>
      <c r="C1410" s="132" t="s">
        <v>223</v>
      </c>
      <c r="D1410" s="133">
        <v>5614683694</v>
      </c>
      <c r="E1410" s="133" t="s">
        <v>748</v>
      </c>
      <c r="F1410" s="133" t="s">
        <v>2870</v>
      </c>
      <c r="G1410" s="176" t="s">
        <v>2871</v>
      </c>
      <c r="H1410" s="30">
        <v>31</v>
      </c>
      <c r="I1410" s="133">
        <v>21</v>
      </c>
      <c r="J1410" s="189">
        <v>10</v>
      </c>
      <c r="K1410" s="186"/>
      <c r="L1410" s="139"/>
    </row>
    <row r="1411" spans="1:12" hidden="1" x14ac:dyDescent="0.25">
      <c r="A1411" s="158">
        <v>45274</v>
      </c>
      <c r="B1411" s="175">
        <v>0.64722222222222225</v>
      </c>
      <c r="C1411" s="132" t="s">
        <v>550</v>
      </c>
      <c r="D1411" s="133">
        <v>5537803548</v>
      </c>
      <c r="E1411" s="133" t="s">
        <v>2872</v>
      </c>
      <c r="F1411" s="133" t="s">
        <v>2873</v>
      </c>
      <c r="G1411" s="176" t="s">
        <v>2874</v>
      </c>
      <c r="H1411" s="30" t="s">
        <v>26</v>
      </c>
      <c r="I1411" s="133">
        <v>190</v>
      </c>
      <c r="J1411" s="189">
        <v>10</v>
      </c>
      <c r="K1411" s="186"/>
      <c r="L1411" s="139"/>
    </row>
    <row r="1412" spans="1:12" hidden="1" x14ac:dyDescent="0.25">
      <c r="A1412" s="158">
        <v>45274</v>
      </c>
      <c r="B1412" s="175">
        <v>0.65277777777777779</v>
      </c>
      <c r="C1412" s="132" t="s">
        <v>2875</v>
      </c>
      <c r="D1412" s="133">
        <v>5543534413</v>
      </c>
      <c r="E1412" s="133" t="s">
        <v>2610</v>
      </c>
      <c r="F1412" s="133" t="s">
        <v>2876</v>
      </c>
      <c r="G1412" s="176" t="s">
        <v>2877</v>
      </c>
      <c r="H1412" s="30" t="s">
        <v>26</v>
      </c>
      <c r="I1412" s="133" t="s">
        <v>26</v>
      </c>
      <c r="J1412" s="189">
        <v>10</v>
      </c>
      <c r="K1412" s="186"/>
      <c r="L1412" s="139"/>
    </row>
    <row r="1413" spans="1:12" hidden="1" x14ac:dyDescent="0.25">
      <c r="A1413" s="161">
        <v>45274</v>
      </c>
      <c r="B1413" s="175" t="s">
        <v>26</v>
      </c>
      <c r="C1413" s="59" t="s">
        <v>1162</v>
      </c>
      <c r="D1413" s="133" t="s">
        <v>26</v>
      </c>
      <c r="E1413" s="133" t="s">
        <v>26</v>
      </c>
      <c r="F1413" s="133" t="s">
        <v>26</v>
      </c>
      <c r="G1413" s="62" t="s">
        <v>2878</v>
      </c>
      <c r="H1413" s="176" t="s">
        <v>26</v>
      </c>
      <c r="I1413" s="221">
        <v>67</v>
      </c>
      <c r="J1413" s="222">
        <v>10</v>
      </c>
      <c r="K1413" s="139"/>
      <c r="L1413" s="139"/>
    </row>
    <row r="1414" spans="1:12" hidden="1" x14ac:dyDescent="0.25">
      <c r="A1414" s="158">
        <v>45274</v>
      </c>
      <c r="B1414" s="175">
        <v>0.1736111111111111</v>
      </c>
      <c r="C1414" s="132" t="s">
        <v>1595</v>
      </c>
      <c r="D1414" s="133" t="s">
        <v>26</v>
      </c>
      <c r="E1414" s="133" t="s">
        <v>17</v>
      </c>
      <c r="F1414" s="133" t="s">
        <v>302</v>
      </c>
      <c r="G1414" s="133" t="s">
        <v>2879</v>
      </c>
      <c r="H1414" s="176">
        <v>98</v>
      </c>
      <c r="I1414" s="176">
        <v>88</v>
      </c>
      <c r="J1414" s="189">
        <v>10</v>
      </c>
      <c r="K1414" s="139"/>
      <c r="L1414" s="139"/>
    </row>
    <row r="1415" spans="1:12" hidden="1" x14ac:dyDescent="0.25">
      <c r="A1415" s="158">
        <v>45274</v>
      </c>
      <c r="B1415" s="175">
        <v>0.20833333333333329</v>
      </c>
      <c r="C1415" s="132" t="s">
        <v>4121</v>
      </c>
      <c r="D1415" s="135">
        <v>5610020620</v>
      </c>
      <c r="E1415" s="133" t="s">
        <v>17</v>
      </c>
      <c r="F1415" s="133" t="s">
        <v>4120</v>
      </c>
      <c r="G1415" s="176" t="s">
        <v>2880</v>
      </c>
      <c r="H1415" s="30">
        <v>129</v>
      </c>
      <c r="I1415" s="176">
        <v>109</v>
      </c>
      <c r="J1415" s="189">
        <v>10</v>
      </c>
      <c r="K1415" s="139"/>
      <c r="L1415" s="139"/>
    </row>
    <row r="1416" spans="1:12" hidden="1" x14ac:dyDescent="0.25">
      <c r="A1416" s="158">
        <v>45274</v>
      </c>
      <c r="B1416" s="175">
        <v>0.24236111111111111</v>
      </c>
      <c r="C1416" s="132" t="s">
        <v>2881</v>
      </c>
      <c r="D1416" s="133">
        <v>5629985003</v>
      </c>
      <c r="E1416" s="133" t="s">
        <v>333</v>
      </c>
      <c r="F1416" s="133" t="s">
        <v>443</v>
      </c>
      <c r="G1416" s="176" t="s">
        <v>2882</v>
      </c>
      <c r="H1416" s="30">
        <v>35</v>
      </c>
      <c r="I1416" s="133">
        <v>17</v>
      </c>
      <c r="J1416" s="189">
        <v>10</v>
      </c>
      <c r="K1416" s="139"/>
      <c r="L1416" s="139"/>
    </row>
    <row r="1417" spans="1:12" hidden="1" x14ac:dyDescent="0.25">
      <c r="A1417" s="158">
        <v>45274</v>
      </c>
      <c r="B1417" s="175">
        <v>0.29166666666666669</v>
      </c>
      <c r="C1417" s="134" t="s">
        <v>39</v>
      </c>
      <c r="D1417" s="133">
        <v>5530508709</v>
      </c>
      <c r="E1417" s="133" t="s">
        <v>380</v>
      </c>
      <c r="F1417" s="136" t="s">
        <v>4116</v>
      </c>
      <c r="G1417" s="176" t="s">
        <v>2884</v>
      </c>
      <c r="H1417" s="176">
        <v>32</v>
      </c>
      <c r="I1417" s="192">
        <v>22</v>
      </c>
      <c r="J1417" s="189">
        <v>10</v>
      </c>
      <c r="K1417" s="139"/>
      <c r="L1417" s="139"/>
    </row>
    <row r="1418" spans="1:12" hidden="1" x14ac:dyDescent="0.25">
      <c r="A1418" s="158">
        <v>45274</v>
      </c>
      <c r="B1418" s="175">
        <v>0.40277777777777779</v>
      </c>
      <c r="C1418" s="132" t="s">
        <v>760</v>
      </c>
      <c r="D1418" s="133">
        <v>5522701719</v>
      </c>
      <c r="E1418" s="133" t="s">
        <v>17</v>
      </c>
      <c r="F1418" s="136" t="s">
        <v>4120</v>
      </c>
      <c r="G1418" s="176" t="s">
        <v>2885</v>
      </c>
      <c r="H1418" s="30">
        <v>200</v>
      </c>
      <c r="I1418" s="176">
        <v>86</v>
      </c>
      <c r="J1418" s="189">
        <v>10</v>
      </c>
      <c r="K1418" s="139"/>
      <c r="L1418" s="139"/>
    </row>
    <row r="1419" spans="1:12" hidden="1" x14ac:dyDescent="0.25">
      <c r="A1419" s="158">
        <v>45275</v>
      </c>
      <c r="B1419" s="175">
        <v>0.44791666666666669</v>
      </c>
      <c r="C1419" s="132" t="s">
        <v>857</v>
      </c>
      <c r="D1419" s="133">
        <v>5537803548</v>
      </c>
      <c r="E1419" s="133" t="s">
        <v>333</v>
      </c>
      <c r="F1419" s="176" t="s">
        <v>2886</v>
      </c>
      <c r="G1419" s="176" t="s">
        <v>2887</v>
      </c>
      <c r="H1419" s="30" t="s">
        <v>26</v>
      </c>
      <c r="I1419" s="133">
        <v>175</v>
      </c>
      <c r="J1419" s="189">
        <v>10</v>
      </c>
      <c r="K1419" s="186"/>
      <c r="L1419" s="139"/>
    </row>
    <row r="1420" spans="1:12" hidden="1" x14ac:dyDescent="0.25">
      <c r="A1420" s="158">
        <v>45275</v>
      </c>
      <c r="B1420" s="175">
        <v>0.46527777777777779</v>
      </c>
      <c r="C1420" s="132" t="s">
        <v>1917</v>
      </c>
      <c r="D1420" s="133">
        <v>5535975295</v>
      </c>
      <c r="E1420" s="133" t="s">
        <v>2888</v>
      </c>
      <c r="F1420" s="133" t="s">
        <v>2889</v>
      </c>
      <c r="G1420" s="176" t="s">
        <v>2890</v>
      </c>
      <c r="H1420" s="30" t="s">
        <v>26</v>
      </c>
      <c r="I1420" s="133">
        <v>85</v>
      </c>
      <c r="J1420" s="189">
        <v>40</v>
      </c>
      <c r="K1420" s="186"/>
      <c r="L1420" s="139"/>
    </row>
    <row r="1421" spans="1:12" hidden="1" x14ac:dyDescent="0.25">
      <c r="A1421" s="158">
        <v>45275</v>
      </c>
      <c r="B1421" s="175">
        <v>0.48125000000000001</v>
      </c>
      <c r="C1421" s="132" t="s">
        <v>240</v>
      </c>
      <c r="D1421" s="133">
        <v>5554180418</v>
      </c>
      <c r="E1421" s="133" t="s">
        <v>333</v>
      </c>
      <c r="F1421" s="133" t="s">
        <v>925</v>
      </c>
      <c r="G1421" s="176" t="s">
        <v>2891</v>
      </c>
      <c r="H1421" s="30" t="s">
        <v>26</v>
      </c>
      <c r="I1421" s="133">
        <v>69</v>
      </c>
      <c r="J1421" s="189">
        <v>10</v>
      </c>
      <c r="K1421" s="186"/>
      <c r="L1421" s="139"/>
    </row>
    <row r="1422" spans="1:12" hidden="1" x14ac:dyDescent="0.25">
      <c r="A1422" s="158">
        <v>45275</v>
      </c>
      <c r="B1422" s="175">
        <v>0.60138888888888886</v>
      </c>
      <c r="C1422" s="132" t="s">
        <v>2724</v>
      </c>
      <c r="D1422" s="133">
        <v>5541406158</v>
      </c>
      <c r="E1422" s="133" t="s">
        <v>1868</v>
      </c>
      <c r="F1422" s="133" t="s">
        <v>2892</v>
      </c>
      <c r="G1422" s="176" t="s">
        <v>2893</v>
      </c>
      <c r="H1422" s="30" t="s">
        <v>26</v>
      </c>
      <c r="I1422" s="133">
        <f>21+327+45+158</f>
        <v>551</v>
      </c>
      <c r="J1422" s="189">
        <v>10</v>
      </c>
      <c r="K1422" s="186"/>
      <c r="L1422" s="139"/>
    </row>
    <row r="1423" spans="1:12" hidden="1" x14ac:dyDescent="0.25">
      <c r="A1423" s="158">
        <v>45275</v>
      </c>
      <c r="B1423" s="175">
        <v>0.61319444444444449</v>
      </c>
      <c r="C1423" s="132" t="s">
        <v>49</v>
      </c>
      <c r="D1423" s="133">
        <v>5567925871</v>
      </c>
      <c r="E1423" s="133" t="s">
        <v>333</v>
      </c>
      <c r="F1423" s="133" t="s">
        <v>2894</v>
      </c>
      <c r="G1423" s="133" t="s">
        <v>2895</v>
      </c>
      <c r="H1423" s="30" t="s">
        <v>26</v>
      </c>
      <c r="I1423" s="133">
        <v>118</v>
      </c>
      <c r="J1423" s="189">
        <v>10</v>
      </c>
      <c r="K1423" s="139"/>
      <c r="L1423" s="139"/>
    </row>
    <row r="1424" spans="1:12" hidden="1" x14ac:dyDescent="0.25">
      <c r="A1424" s="158">
        <v>45275</v>
      </c>
      <c r="B1424" s="175">
        <v>0.625</v>
      </c>
      <c r="C1424" s="132" t="s">
        <v>2896</v>
      </c>
      <c r="D1424" s="133">
        <v>5621837478</v>
      </c>
      <c r="E1424" s="133" t="s">
        <v>2503</v>
      </c>
      <c r="F1424" s="133">
        <v>111</v>
      </c>
      <c r="G1424" s="176" t="s">
        <v>2897</v>
      </c>
      <c r="H1424" s="176" t="s">
        <v>26</v>
      </c>
      <c r="I1424" s="176">
        <v>67</v>
      </c>
      <c r="J1424" s="189">
        <v>10</v>
      </c>
      <c r="K1424" s="139"/>
      <c r="L1424" s="139"/>
    </row>
    <row r="1425" spans="1:12" hidden="1" x14ac:dyDescent="0.25">
      <c r="A1425" s="158">
        <v>45275</v>
      </c>
      <c r="B1425" s="175">
        <v>0.64375000000000004</v>
      </c>
      <c r="C1425" s="132" t="s">
        <v>1865</v>
      </c>
      <c r="D1425" s="133">
        <v>5572135350</v>
      </c>
      <c r="E1425" s="133" t="s">
        <v>17</v>
      </c>
      <c r="F1425" s="133" t="s">
        <v>2898</v>
      </c>
      <c r="G1425" s="176" t="s">
        <v>2899</v>
      </c>
      <c r="H1425" s="30" t="s">
        <v>26</v>
      </c>
      <c r="I1425" s="176">
        <f>52+13</f>
        <v>65</v>
      </c>
      <c r="J1425" s="189">
        <v>10</v>
      </c>
      <c r="K1425" s="139"/>
      <c r="L1425" s="139"/>
    </row>
    <row r="1426" spans="1:12" hidden="1" x14ac:dyDescent="0.25">
      <c r="A1426" s="158">
        <v>45275</v>
      </c>
      <c r="B1426" s="175">
        <v>0.65555555555555556</v>
      </c>
      <c r="C1426" s="132" t="s">
        <v>2900</v>
      </c>
      <c r="D1426" s="133">
        <v>5614683694</v>
      </c>
      <c r="E1426" s="133" t="s">
        <v>114</v>
      </c>
      <c r="F1426" s="133" t="s">
        <v>1043</v>
      </c>
      <c r="G1426" s="176" t="s">
        <v>2901</v>
      </c>
      <c r="H1426" s="30" t="s">
        <v>26</v>
      </c>
      <c r="I1426" s="133">
        <v>127</v>
      </c>
      <c r="J1426" s="189">
        <v>10</v>
      </c>
      <c r="K1426" s="139"/>
      <c r="L1426" s="139"/>
    </row>
    <row r="1427" spans="1:12" hidden="1" x14ac:dyDescent="0.25">
      <c r="A1427" s="158">
        <v>45275</v>
      </c>
      <c r="B1427" s="175">
        <v>0.16666666666666671</v>
      </c>
      <c r="C1427" s="132" t="s">
        <v>2900</v>
      </c>
      <c r="D1427" s="133">
        <v>5614683694</v>
      </c>
      <c r="E1427" s="133" t="s">
        <v>114</v>
      </c>
      <c r="F1427" s="133" t="s">
        <v>1043</v>
      </c>
      <c r="G1427" s="176" t="s">
        <v>2901</v>
      </c>
      <c r="H1427" s="176">
        <v>500</v>
      </c>
      <c r="I1427" s="192">
        <v>127</v>
      </c>
      <c r="J1427" s="189">
        <v>11</v>
      </c>
      <c r="K1427" s="139"/>
      <c r="L1427" s="139"/>
    </row>
    <row r="1428" spans="1:12" hidden="1" x14ac:dyDescent="0.25">
      <c r="A1428" s="158">
        <v>45275</v>
      </c>
      <c r="B1428" s="228">
        <v>0.1736111111111111</v>
      </c>
      <c r="C1428" s="59" t="s">
        <v>1416</v>
      </c>
      <c r="D1428" s="62">
        <v>5564788989</v>
      </c>
      <c r="E1428" s="62" t="s">
        <v>17</v>
      </c>
      <c r="F1428" s="62" t="s">
        <v>302</v>
      </c>
      <c r="G1428" s="221" t="s">
        <v>2902</v>
      </c>
      <c r="H1428" s="61">
        <v>105</v>
      </c>
      <c r="I1428" s="221">
        <v>105</v>
      </c>
      <c r="J1428" s="222">
        <v>10</v>
      </c>
      <c r="K1428" s="139"/>
      <c r="L1428" s="139"/>
    </row>
    <row r="1429" spans="1:12" hidden="1" x14ac:dyDescent="0.25">
      <c r="A1429" s="158">
        <v>45275</v>
      </c>
      <c r="B1429" s="175">
        <v>0.30972222222222218</v>
      </c>
      <c r="C1429" s="132" t="s">
        <v>78</v>
      </c>
      <c r="D1429" s="133">
        <v>5510466400</v>
      </c>
      <c r="E1429" s="133" t="s">
        <v>2903</v>
      </c>
      <c r="F1429" s="133" t="s">
        <v>4127</v>
      </c>
      <c r="G1429" s="176" t="s">
        <v>26</v>
      </c>
      <c r="H1429" s="30">
        <v>500</v>
      </c>
      <c r="I1429" s="176">
        <v>71</v>
      </c>
      <c r="J1429" s="189">
        <v>10</v>
      </c>
      <c r="K1429" s="139"/>
      <c r="L1429" s="139"/>
    </row>
    <row r="1430" spans="1:12" hidden="1" x14ac:dyDescent="0.25">
      <c r="A1430" s="158">
        <v>45275</v>
      </c>
      <c r="B1430" s="175">
        <v>0.31944444444444442</v>
      </c>
      <c r="C1430" s="133" t="s">
        <v>55</v>
      </c>
      <c r="D1430" s="133">
        <v>5625982564</v>
      </c>
      <c r="E1430" s="171" t="s">
        <v>333</v>
      </c>
      <c r="F1430" s="133" t="s">
        <v>2905</v>
      </c>
      <c r="G1430" s="133" t="s">
        <v>2906</v>
      </c>
      <c r="H1430" s="176">
        <v>500</v>
      </c>
      <c r="I1430" s="176">
        <v>45</v>
      </c>
      <c r="J1430" s="189">
        <v>10</v>
      </c>
      <c r="K1430" s="202"/>
      <c r="L1430" s="169"/>
    </row>
    <row r="1431" spans="1:12" hidden="1" x14ac:dyDescent="0.25">
      <c r="A1431" s="158">
        <v>45275</v>
      </c>
      <c r="B1431" s="175">
        <v>0.33333333333333331</v>
      </c>
      <c r="C1431" s="132" t="s">
        <v>2907</v>
      </c>
      <c r="D1431" s="133">
        <v>5518380748</v>
      </c>
      <c r="E1431" s="133" t="s">
        <v>333</v>
      </c>
      <c r="F1431" s="133" t="s">
        <v>2829</v>
      </c>
      <c r="G1431" s="176" t="s">
        <v>2908</v>
      </c>
      <c r="H1431" s="176">
        <v>150</v>
      </c>
      <c r="I1431" s="176">
        <v>135</v>
      </c>
      <c r="J1431" s="213">
        <v>10</v>
      </c>
      <c r="K1431" s="177"/>
      <c r="L1431" s="133"/>
    </row>
    <row r="1432" spans="1:12" hidden="1" x14ac:dyDescent="0.25">
      <c r="A1432" s="158">
        <v>45275</v>
      </c>
      <c r="B1432" s="231">
        <v>0.3576388888888889</v>
      </c>
      <c r="C1432" s="98" t="s">
        <v>2909</v>
      </c>
      <c r="D1432" s="133" t="s">
        <v>26</v>
      </c>
      <c r="E1432" s="99" t="s">
        <v>2910</v>
      </c>
      <c r="F1432" s="99" t="s">
        <v>2911</v>
      </c>
      <c r="G1432" s="232" t="s">
        <v>2912</v>
      </c>
      <c r="H1432" s="232">
        <v>500</v>
      </c>
      <c r="I1432" s="232">
        <v>163</v>
      </c>
      <c r="J1432" s="233">
        <v>10</v>
      </c>
      <c r="K1432" s="177"/>
      <c r="L1432" s="177"/>
    </row>
    <row r="1433" spans="1:12" hidden="1" x14ac:dyDescent="0.25">
      <c r="A1433" s="158">
        <v>45275</v>
      </c>
      <c r="B1433" s="175">
        <v>0.375</v>
      </c>
      <c r="C1433" s="31" t="s">
        <v>1500</v>
      </c>
      <c r="D1433" s="133" t="s">
        <v>26</v>
      </c>
      <c r="E1433" s="133" t="s">
        <v>17</v>
      </c>
      <c r="F1433" s="51" t="s">
        <v>2898</v>
      </c>
      <c r="G1433" s="214" t="s">
        <v>2913</v>
      </c>
      <c r="H1433" s="176">
        <v>169</v>
      </c>
      <c r="I1433" s="176">
        <v>159</v>
      </c>
      <c r="J1433" s="213">
        <v>10</v>
      </c>
      <c r="K1433" s="177"/>
      <c r="L1433" s="177"/>
    </row>
    <row r="1434" spans="1:12" hidden="1" x14ac:dyDescent="0.25">
      <c r="A1434" s="158">
        <v>45275</v>
      </c>
      <c r="B1434" s="175">
        <v>0.39583333333333331</v>
      </c>
      <c r="C1434" s="132" t="s">
        <v>49</v>
      </c>
      <c r="D1434" s="133" t="s">
        <v>26</v>
      </c>
      <c r="E1434" s="133" t="s">
        <v>2914</v>
      </c>
      <c r="F1434" s="133" t="s">
        <v>2915</v>
      </c>
      <c r="G1434" s="176" t="s">
        <v>2916</v>
      </c>
      <c r="H1434" s="176">
        <v>530</v>
      </c>
      <c r="I1434" s="176">
        <v>528</v>
      </c>
      <c r="J1434" s="177">
        <v>22</v>
      </c>
      <c r="K1434" s="177"/>
      <c r="L1434" s="133"/>
    </row>
    <row r="1435" spans="1:12" hidden="1" x14ac:dyDescent="0.25">
      <c r="A1435" s="158">
        <v>45275</v>
      </c>
      <c r="B1435" s="175">
        <v>0.39930555555555558</v>
      </c>
      <c r="C1435" s="132" t="s">
        <v>2917</v>
      </c>
      <c r="D1435" s="133" t="s">
        <v>26</v>
      </c>
      <c r="E1435" s="133" t="s">
        <v>17</v>
      </c>
      <c r="F1435" s="133" t="s">
        <v>2918</v>
      </c>
      <c r="G1435" s="176" t="s">
        <v>2919</v>
      </c>
      <c r="H1435" s="176">
        <v>55</v>
      </c>
      <c r="I1435" s="176">
        <v>41</v>
      </c>
      <c r="J1435" s="177">
        <v>14</v>
      </c>
      <c r="K1435" s="177"/>
      <c r="L1435" s="133"/>
    </row>
    <row r="1436" spans="1:12" hidden="1" x14ac:dyDescent="0.25">
      <c r="A1436" s="158">
        <v>45275</v>
      </c>
      <c r="B1436" s="93">
        <v>0.41666666666666669</v>
      </c>
      <c r="C1436" s="132" t="s">
        <v>2920</v>
      </c>
      <c r="D1436" s="133" t="s">
        <v>26</v>
      </c>
      <c r="E1436" s="133" t="s">
        <v>17</v>
      </c>
      <c r="F1436" s="133" t="s">
        <v>2921</v>
      </c>
      <c r="G1436" s="176" t="s">
        <v>2922</v>
      </c>
      <c r="H1436" s="176">
        <v>86</v>
      </c>
      <c r="I1436" s="176">
        <v>71</v>
      </c>
      <c r="J1436" s="177">
        <v>15</v>
      </c>
      <c r="K1436" s="215"/>
      <c r="L1436" s="22"/>
    </row>
    <row r="1437" spans="1:12" hidden="1" x14ac:dyDescent="0.25">
      <c r="A1437" s="158">
        <v>45276</v>
      </c>
      <c r="B1437" s="175">
        <v>0.41666666666666669</v>
      </c>
      <c r="C1437" s="132" t="s">
        <v>2923</v>
      </c>
      <c r="D1437" s="133">
        <v>5566798984</v>
      </c>
      <c r="E1437" s="133" t="s">
        <v>333</v>
      </c>
      <c r="F1437" s="176" t="s">
        <v>2924</v>
      </c>
      <c r="G1437" s="176" t="s">
        <v>2925</v>
      </c>
      <c r="H1437" s="30">
        <v>185</v>
      </c>
      <c r="I1437" s="133">
        <v>166</v>
      </c>
      <c r="J1437" s="189">
        <v>11</v>
      </c>
      <c r="K1437" s="186"/>
      <c r="L1437" s="139"/>
    </row>
    <row r="1438" spans="1:12" hidden="1" x14ac:dyDescent="0.25">
      <c r="A1438" s="158">
        <v>45276</v>
      </c>
      <c r="B1438" s="175">
        <v>0.43055555555555558</v>
      </c>
      <c r="C1438" s="132" t="s">
        <v>2926</v>
      </c>
      <c r="D1438" s="133" t="s">
        <v>26</v>
      </c>
      <c r="E1438" s="133" t="s">
        <v>509</v>
      </c>
      <c r="F1438" s="133" t="s">
        <v>2911</v>
      </c>
      <c r="G1438" s="133" t="s">
        <v>2927</v>
      </c>
      <c r="H1438" s="30">
        <v>115</v>
      </c>
      <c r="I1438" s="133">
        <v>100</v>
      </c>
      <c r="J1438" s="189">
        <v>15</v>
      </c>
      <c r="K1438" s="186"/>
      <c r="L1438" s="139"/>
    </row>
    <row r="1439" spans="1:12" hidden="1" x14ac:dyDescent="0.25">
      <c r="A1439" s="158">
        <v>45276</v>
      </c>
      <c r="B1439" s="175">
        <v>0.43958333333333333</v>
      </c>
      <c r="C1439" s="132" t="s">
        <v>514</v>
      </c>
      <c r="D1439" s="133" t="s">
        <v>26</v>
      </c>
      <c r="E1439" s="133" t="s">
        <v>2928</v>
      </c>
      <c r="F1439" s="133" t="s">
        <v>2699</v>
      </c>
      <c r="G1439" s="176" t="s">
        <v>2929</v>
      </c>
      <c r="H1439" s="30" t="s">
        <v>26</v>
      </c>
      <c r="I1439" s="133" t="s">
        <v>26</v>
      </c>
      <c r="J1439" s="189">
        <v>10</v>
      </c>
      <c r="K1439" s="186"/>
      <c r="L1439" s="139"/>
    </row>
    <row r="1440" spans="1:12" hidden="1" x14ac:dyDescent="0.25">
      <c r="A1440" s="158">
        <v>45276</v>
      </c>
      <c r="B1440" s="175">
        <v>0.44166666666666671</v>
      </c>
      <c r="C1440" s="132" t="s">
        <v>1773</v>
      </c>
      <c r="D1440" s="133" t="s">
        <v>26</v>
      </c>
      <c r="E1440" s="133" t="s">
        <v>333</v>
      </c>
      <c r="F1440" s="133" t="s">
        <v>2683</v>
      </c>
      <c r="G1440" s="176" t="s">
        <v>2930</v>
      </c>
      <c r="H1440" s="30">
        <v>178</v>
      </c>
      <c r="I1440" s="133">
        <v>168</v>
      </c>
      <c r="J1440" s="189">
        <v>10</v>
      </c>
      <c r="K1440" s="186"/>
      <c r="L1440" s="139"/>
    </row>
    <row r="1441" spans="1:12" hidden="1" x14ac:dyDescent="0.25">
      <c r="A1441" s="158">
        <v>45276</v>
      </c>
      <c r="B1441" s="175" t="s">
        <v>26</v>
      </c>
      <c r="C1441" s="132" t="s">
        <v>2931</v>
      </c>
      <c r="D1441" s="133" t="s">
        <v>26</v>
      </c>
      <c r="E1441" s="133" t="s">
        <v>889</v>
      </c>
      <c r="F1441" s="133" t="s">
        <v>2932</v>
      </c>
      <c r="G1441" s="133" t="s">
        <v>2933</v>
      </c>
      <c r="H1441" s="30">
        <v>100</v>
      </c>
      <c r="I1441" s="176">
        <v>80</v>
      </c>
      <c r="J1441" s="189">
        <v>10</v>
      </c>
      <c r="K1441" s="139"/>
      <c r="L1441" s="139"/>
    </row>
    <row r="1442" spans="1:12" hidden="1" x14ac:dyDescent="0.25">
      <c r="A1442" s="158">
        <v>45276</v>
      </c>
      <c r="B1442" s="175" t="s">
        <v>26</v>
      </c>
      <c r="C1442" s="134" t="s">
        <v>39</v>
      </c>
      <c r="D1442" s="133">
        <v>5530508709</v>
      </c>
      <c r="E1442" s="133" t="s">
        <v>333</v>
      </c>
      <c r="F1442" s="136" t="s">
        <v>4116</v>
      </c>
      <c r="G1442" s="176" t="s">
        <v>26</v>
      </c>
      <c r="H1442" s="176">
        <v>270</v>
      </c>
      <c r="I1442" s="176">
        <v>260</v>
      </c>
      <c r="J1442" s="189">
        <v>10</v>
      </c>
      <c r="K1442" s="139"/>
      <c r="L1442" s="139"/>
    </row>
    <row r="1443" spans="1:12" hidden="1" x14ac:dyDescent="0.25">
      <c r="A1443" s="158">
        <v>45276</v>
      </c>
      <c r="B1443" s="175" t="s">
        <v>26</v>
      </c>
      <c r="C1443" s="132" t="s">
        <v>2934</v>
      </c>
      <c r="D1443" s="133" t="s">
        <v>26</v>
      </c>
      <c r="E1443" s="133" t="s">
        <v>333</v>
      </c>
      <c r="F1443" s="133" t="s">
        <v>2935</v>
      </c>
      <c r="G1443" s="176" t="s">
        <v>26</v>
      </c>
      <c r="H1443" s="30">
        <v>150</v>
      </c>
      <c r="I1443" s="176">
        <v>126</v>
      </c>
      <c r="J1443" s="189">
        <v>10</v>
      </c>
      <c r="K1443" s="139"/>
      <c r="L1443" s="139"/>
    </row>
    <row r="1444" spans="1:12" hidden="1" x14ac:dyDescent="0.25">
      <c r="A1444" s="158">
        <v>45276</v>
      </c>
      <c r="B1444" s="175" t="s">
        <v>26</v>
      </c>
      <c r="C1444" s="132" t="s">
        <v>113</v>
      </c>
      <c r="D1444" s="133" t="s">
        <v>26</v>
      </c>
      <c r="E1444" s="133" t="s">
        <v>333</v>
      </c>
      <c r="F1444" s="133" t="s">
        <v>2936</v>
      </c>
      <c r="G1444" s="176" t="s">
        <v>26</v>
      </c>
      <c r="H1444" s="30">
        <v>179</v>
      </c>
      <c r="I1444" s="133">
        <v>169</v>
      </c>
      <c r="J1444" s="189">
        <v>10</v>
      </c>
      <c r="K1444" s="139"/>
      <c r="L1444" s="139"/>
    </row>
    <row r="1445" spans="1:12" hidden="1" x14ac:dyDescent="0.25">
      <c r="A1445" s="158">
        <v>45276</v>
      </c>
      <c r="B1445" s="175" t="s">
        <v>26</v>
      </c>
      <c r="C1445" s="132" t="s">
        <v>4121</v>
      </c>
      <c r="D1445" s="135">
        <v>5610020620</v>
      </c>
      <c r="E1445" s="133" t="s">
        <v>821</v>
      </c>
      <c r="F1445" s="139" t="s">
        <v>4119</v>
      </c>
      <c r="G1445" s="176" t="s">
        <v>26</v>
      </c>
      <c r="H1445" s="176">
        <v>32</v>
      </c>
      <c r="I1445" s="192">
        <v>22</v>
      </c>
      <c r="J1445" s="189">
        <v>10</v>
      </c>
      <c r="K1445" s="139"/>
      <c r="L1445" s="139"/>
    </row>
    <row r="1446" spans="1:12" hidden="1" x14ac:dyDescent="0.25">
      <c r="A1446" s="158">
        <v>45276</v>
      </c>
      <c r="B1446" s="175" t="s">
        <v>26</v>
      </c>
      <c r="C1446" s="132" t="s">
        <v>2189</v>
      </c>
      <c r="D1446" s="133" t="s">
        <v>26</v>
      </c>
      <c r="E1446" s="133" t="s">
        <v>114</v>
      </c>
      <c r="F1446" s="133" t="s">
        <v>2278</v>
      </c>
      <c r="G1446" s="176" t="s">
        <v>2938</v>
      </c>
      <c r="H1446" s="30">
        <v>43</v>
      </c>
      <c r="I1446" s="176">
        <v>33</v>
      </c>
      <c r="J1446" s="189">
        <v>10</v>
      </c>
      <c r="K1446" s="139"/>
      <c r="L1446" s="139"/>
    </row>
    <row r="1447" spans="1:12" hidden="1" x14ac:dyDescent="0.25">
      <c r="A1447" s="158">
        <v>45276</v>
      </c>
      <c r="B1447" s="175" t="s">
        <v>26</v>
      </c>
      <c r="C1447" s="133" t="s">
        <v>589</v>
      </c>
      <c r="D1447" s="171" t="s">
        <v>26</v>
      </c>
      <c r="E1447" s="133" t="s">
        <v>17</v>
      </c>
      <c r="F1447" s="133" t="s">
        <v>2939</v>
      </c>
      <c r="G1447" s="176" t="s">
        <v>2940</v>
      </c>
      <c r="H1447" s="30">
        <v>156</v>
      </c>
      <c r="I1447" s="176">
        <v>146</v>
      </c>
      <c r="J1447" s="189">
        <v>10</v>
      </c>
      <c r="K1447" s="139"/>
      <c r="L1447" s="139"/>
    </row>
    <row r="1448" spans="1:12" hidden="1" x14ac:dyDescent="0.25">
      <c r="A1448" s="158">
        <v>45278</v>
      </c>
      <c r="B1448" s="175">
        <v>0.40069444444444452</v>
      </c>
      <c r="C1448" s="132" t="s">
        <v>350</v>
      </c>
      <c r="D1448" s="140">
        <v>5562236073</v>
      </c>
      <c r="E1448" s="133" t="s">
        <v>547</v>
      </c>
      <c r="F1448" s="271" t="s">
        <v>4125</v>
      </c>
      <c r="G1448" s="176" t="s">
        <v>2941</v>
      </c>
      <c r="H1448" s="30">
        <v>100</v>
      </c>
      <c r="I1448" s="133">
        <v>51</v>
      </c>
      <c r="J1448" s="189">
        <v>20</v>
      </c>
      <c r="K1448" s="186"/>
      <c r="L1448" s="139"/>
    </row>
    <row r="1449" spans="1:12" hidden="1" x14ac:dyDescent="0.25">
      <c r="A1449" s="158">
        <v>45278</v>
      </c>
      <c r="B1449" s="175">
        <v>0.47916666666666669</v>
      </c>
      <c r="C1449" s="134" t="s">
        <v>39</v>
      </c>
      <c r="D1449" s="133">
        <v>5530508709</v>
      </c>
      <c r="E1449" s="133" t="s">
        <v>114</v>
      </c>
      <c r="F1449" s="136" t="s">
        <v>4116</v>
      </c>
      <c r="G1449" s="176" t="s">
        <v>2942</v>
      </c>
      <c r="H1449" s="30" t="s">
        <v>26</v>
      </c>
      <c r="I1449" s="133">
        <f>23+156</f>
        <v>179</v>
      </c>
      <c r="J1449" s="189">
        <v>10</v>
      </c>
      <c r="K1449" s="186"/>
      <c r="L1449" s="139"/>
    </row>
    <row r="1450" spans="1:12" hidden="1" x14ac:dyDescent="0.25">
      <c r="A1450" s="158">
        <v>45278</v>
      </c>
      <c r="B1450" s="175">
        <v>0.47986111111111113</v>
      </c>
      <c r="C1450" s="132" t="s">
        <v>514</v>
      </c>
      <c r="D1450" s="133" t="s">
        <v>26</v>
      </c>
      <c r="E1450" s="133" t="s">
        <v>2503</v>
      </c>
      <c r="F1450" s="133" t="s">
        <v>1239</v>
      </c>
      <c r="G1450" s="176" t="s">
        <v>2943</v>
      </c>
      <c r="H1450" s="30" t="s">
        <v>26</v>
      </c>
      <c r="I1450" s="133">
        <v>41</v>
      </c>
      <c r="J1450" s="189">
        <v>10</v>
      </c>
      <c r="K1450" s="186"/>
      <c r="L1450" s="139"/>
    </row>
    <row r="1451" spans="1:12" hidden="1" x14ac:dyDescent="0.25">
      <c r="A1451" s="158">
        <v>45278</v>
      </c>
      <c r="B1451" s="175">
        <v>0.52500000000000002</v>
      </c>
      <c r="C1451" s="132" t="s">
        <v>2944</v>
      </c>
      <c r="D1451" s="133">
        <v>5573854401</v>
      </c>
      <c r="E1451" s="133" t="s">
        <v>2305</v>
      </c>
      <c r="F1451" s="133" t="s">
        <v>2945</v>
      </c>
      <c r="G1451" s="176" t="s">
        <v>2946</v>
      </c>
      <c r="H1451" s="30" t="s">
        <v>26</v>
      </c>
      <c r="I1451" s="133">
        <v>100</v>
      </c>
      <c r="J1451" s="189">
        <v>20</v>
      </c>
      <c r="K1451" s="186"/>
      <c r="L1451" s="139"/>
    </row>
    <row r="1452" spans="1:12" hidden="1" x14ac:dyDescent="0.25">
      <c r="A1452" s="158">
        <v>45278</v>
      </c>
      <c r="B1452" s="175">
        <v>0.52569444444444446</v>
      </c>
      <c r="C1452" s="134" t="s">
        <v>39</v>
      </c>
      <c r="D1452" s="133">
        <v>5530508709</v>
      </c>
      <c r="E1452" s="133" t="s">
        <v>114</v>
      </c>
      <c r="F1452" s="136" t="s">
        <v>4116</v>
      </c>
      <c r="G1452" s="133" t="s">
        <v>2947</v>
      </c>
      <c r="H1452" s="30" t="s">
        <v>26</v>
      </c>
      <c r="I1452" s="133">
        <f>2+85</f>
        <v>87</v>
      </c>
      <c r="J1452" s="189">
        <v>10</v>
      </c>
      <c r="K1452" s="139"/>
      <c r="L1452" s="139"/>
    </row>
    <row r="1453" spans="1:12" hidden="1" x14ac:dyDescent="0.25">
      <c r="A1453" s="158">
        <v>45278</v>
      </c>
      <c r="B1453" s="175">
        <v>0.55555555555555558</v>
      </c>
      <c r="C1453" s="132" t="s">
        <v>49</v>
      </c>
      <c r="D1453" s="133">
        <v>5530181574</v>
      </c>
      <c r="E1453" s="133" t="s">
        <v>333</v>
      </c>
      <c r="F1453" s="133">
        <v>844</v>
      </c>
      <c r="G1453" s="133" t="s">
        <v>2948</v>
      </c>
      <c r="H1453" s="176" t="s">
        <v>26</v>
      </c>
      <c r="I1453" s="176">
        <v>66</v>
      </c>
      <c r="J1453" s="189">
        <v>10</v>
      </c>
      <c r="K1453" s="139"/>
      <c r="L1453" s="139"/>
    </row>
    <row r="1454" spans="1:12" hidden="1" x14ac:dyDescent="0.25">
      <c r="A1454" s="158">
        <v>45278</v>
      </c>
      <c r="B1454" s="175">
        <v>0.58402777777777781</v>
      </c>
      <c r="C1454" s="132" t="s">
        <v>78</v>
      </c>
      <c r="D1454" s="133">
        <v>5510466400</v>
      </c>
      <c r="E1454" s="133" t="s">
        <v>2949</v>
      </c>
      <c r="F1454" s="133" t="s">
        <v>4127</v>
      </c>
      <c r="G1454" s="176" t="s">
        <v>2950</v>
      </c>
      <c r="H1454" s="30" t="s">
        <v>26</v>
      </c>
      <c r="I1454" s="176">
        <f>53+169+16+45+56</f>
        <v>339</v>
      </c>
      <c r="J1454" s="189">
        <v>10</v>
      </c>
      <c r="K1454" s="139"/>
      <c r="L1454" s="139"/>
    </row>
    <row r="1455" spans="1:12" hidden="1" x14ac:dyDescent="0.25">
      <c r="A1455" s="158">
        <v>45278</v>
      </c>
      <c r="B1455" s="175">
        <v>0.59791666666666665</v>
      </c>
      <c r="C1455" s="132" t="s">
        <v>550</v>
      </c>
      <c r="D1455" s="133">
        <v>5537803549</v>
      </c>
      <c r="E1455" s="133" t="s">
        <v>333</v>
      </c>
      <c r="F1455" s="133" t="s">
        <v>518</v>
      </c>
      <c r="G1455" s="133" t="s">
        <v>2951</v>
      </c>
      <c r="H1455" s="30" t="s">
        <v>26</v>
      </c>
      <c r="I1455" s="133">
        <v>83</v>
      </c>
      <c r="J1455" s="189">
        <v>10</v>
      </c>
      <c r="K1455" s="139"/>
      <c r="L1455" s="139"/>
    </row>
    <row r="1456" spans="1:12" hidden="1" x14ac:dyDescent="0.25">
      <c r="A1456" s="158">
        <v>45278</v>
      </c>
      <c r="B1456" s="175">
        <v>0.62291666666666667</v>
      </c>
      <c r="C1456" s="132" t="s">
        <v>2711</v>
      </c>
      <c r="D1456" s="133">
        <v>5541902669</v>
      </c>
      <c r="E1456" s="133" t="s">
        <v>26</v>
      </c>
      <c r="F1456" s="133" t="s">
        <v>2850</v>
      </c>
      <c r="G1456" s="176" t="s">
        <v>2952</v>
      </c>
      <c r="H1456" s="176" t="s">
        <v>26</v>
      </c>
      <c r="I1456" s="192">
        <v>188</v>
      </c>
      <c r="J1456" s="189">
        <v>10</v>
      </c>
      <c r="K1456" s="139"/>
      <c r="L1456" s="139"/>
    </row>
    <row r="1457" spans="1:12" hidden="1" x14ac:dyDescent="0.25">
      <c r="A1457" s="158">
        <v>45278</v>
      </c>
      <c r="B1457" s="175">
        <v>0.1701388888888889</v>
      </c>
      <c r="C1457" s="132" t="s">
        <v>55</v>
      </c>
      <c r="D1457" s="133">
        <v>5625982564</v>
      </c>
      <c r="E1457" s="133" t="s">
        <v>2810</v>
      </c>
      <c r="F1457" s="133" t="s">
        <v>2953</v>
      </c>
      <c r="G1457" s="176" t="s">
        <v>2954</v>
      </c>
      <c r="H1457" s="30">
        <v>100</v>
      </c>
      <c r="I1457" s="176">
        <v>88</v>
      </c>
      <c r="J1457" s="189">
        <v>10</v>
      </c>
      <c r="K1457" s="139"/>
      <c r="L1457" s="139"/>
    </row>
    <row r="1458" spans="1:12" hidden="1" x14ac:dyDescent="0.25">
      <c r="A1458" s="158">
        <v>45278</v>
      </c>
      <c r="B1458" s="175">
        <v>0.29166666666666669</v>
      </c>
      <c r="C1458" s="132" t="s">
        <v>2955</v>
      </c>
      <c r="D1458" s="136">
        <v>5515915746</v>
      </c>
      <c r="E1458" s="133" t="s">
        <v>114</v>
      </c>
      <c r="F1458" s="133" t="s">
        <v>2956</v>
      </c>
      <c r="G1458" s="176" t="s">
        <v>2957</v>
      </c>
      <c r="H1458" s="30">
        <v>90</v>
      </c>
      <c r="I1458" s="176">
        <v>78</v>
      </c>
      <c r="J1458" s="189">
        <v>10</v>
      </c>
      <c r="K1458" s="139"/>
      <c r="L1458" s="139"/>
    </row>
    <row r="1459" spans="1:12" hidden="1" x14ac:dyDescent="0.25">
      <c r="A1459" s="158">
        <v>45278</v>
      </c>
      <c r="B1459" s="175">
        <v>0.3263888888888889</v>
      </c>
      <c r="C1459" s="133" t="s">
        <v>2958</v>
      </c>
      <c r="D1459" s="133">
        <v>5613609318</v>
      </c>
      <c r="E1459" s="136" t="s">
        <v>2183</v>
      </c>
      <c r="F1459" s="133" t="s">
        <v>2959</v>
      </c>
      <c r="G1459" s="176" t="s">
        <v>2960</v>
      </c>
      <c r="H1459" s="176">
        <v>134</v>
      </c>
      <c r="I1459" s="176">
        <v>118</v>
      </c>
      <c r="J1459" s="189">
        <v>10</v>
      </c>
      <c r="K1459" s="193"/>
      <c r="L1459" s="143"/>
    </row>
    <row r="1460" spans="1:12" hidden="1" x14ac:dyDescent="0.25">
      <c r="A1460" s="158">
        <v>45278</v>
      </c>
      <c r="B1460" s="175">
        <v>0.34722222222222221</v>
      </c>
      <c r="C1460" s="132" t="s">
        <v>113</v>
      </c>
      <c r="D1460" s="133">
        <v>5527189840</v>
      </c>
      <c r="E1460" s="133" t="s">
        <v>2961</v>
      </c>
      <c r="F1460" s="133" t="s">
        <v>2936</v>
      </c>
      <c r="G1460" s="176" t="s">
        <v>2962</v>
      </c>
      <c r="H1460" s="176">
        <v>215</v>
      </c>
      <c r="I1460" s="176">
        <v>198</v>
      </c>
      <c r="J1460" s="213">
        <v>10</v>
      </c>
      <c r="K1460" s="177"/>
      <c r="L1460" s="133"/>
    </row>
    <row r="1461" spans="1:12" x14ac:dyDescent="0.25">
      <c r="A1461" s="158">
        <v>45278</v>
      </c>
      <c r="B1461" s="175">
        <v>0.40277777777777779</v>
      </c>
      <c r="C1461" s="132" t="s">
        <v>2963</v>
      </c>
      <c r="D1461" s="133">
        <v>5527614858</v>
      </c>
      <c r="E1461" s="133" t="s">
        <v>380</v>
      </c>
      <c r="F1461" s="133" t="s">
        <v>2964</v>
      </c>
      <c r="G1461" s="176" t="s">
        <v>2965</v>
      </c>
      <c r="H1461" s="176">
        <v>41</v>
      </c>
      <c r="I1461" s="176">
        <v>31</v>
      </c>
      <c r="J1461" s="213">
        <v>10</v>
      </c>
      <c r="K1461" s="177"/>
      <c r="L1461" s="177"/>
    </row>
    <row r="1462" spans="1:12" hidden="1" x14ac:dyDescent="0.25">
      <c r="A1462" s="158">
        <v>45279</v>
      </c>
      <c r="B1462" s="175" t="s">
        <v>26</v>
      </c>
      <c r="C1462" s="132" t="s">
        <v>240</v>
      </c>
      <c r="D1462" s="133">
        <v>5554180418</v>
      </c>
      <c r="E1462" s="133" t="s">
        <v>1941</v>
      </c>
      <c r="F1462" s="176" t="s">
        <v>925</v>
      </c>
      <c r="G1462" s="176" t="s">
        <v>2966</v>
      </c>
      <c r="H1462" s="30" t="s">
        <v>26</v>
      </c>
      <c r="I1462" s="133">
        <v>70</v>
      </c>
      <c r="J1462" s="189">
        <v>20</v>
      </c>
      <c r="K1462" s="186"/>
      <c r="L1462" s="139"/>
    </row>
    <row r="1463" spans="1:12" hidden="1" x14ac:dyDescent="0.25">
      <c r="A1463" s="158">
        <v>45279</v>
      </c>
      <c r="B1463" s="175">
        <v>0.52986111111111112</v>
      </c>
      <c r="C1463" s="132" t="s">
        <v>1917</v>
      </c>
      <c r="D1463" s="133">
        <v>5583364429</v>
      </c>
      <c r="E1463" s="133" t="s">
        <v>17</v>
      </c>
      <c r="F1463" s="133" t="s">
        <v>1246</v>
      </c>
      <c r="G1463" s="133" t="s">
        <v>2967</v>
      </c>
      <c r="H1463" s="30" t="s">
        <v>26</v>
      </c>
      <c r="I1463" s="133">
        <f>30+25+28</f>
        <v>83</v>
      </c>
      <c r="J1463" s="189">
        <v>10</v>
      </c>
      <c r="K1463" s="186"/>
      <c r="L1463" s="139"/>
    </row>
    <row r="1464" spans="1:12" hidden="1" x14ac:dyDescent="0.25">
      <c r="A1464" s="158">
        <v>45279</v>
      </c>
      <c r="B1464" s="175">
        <v>0.53402777777777777</v>
      </c>
      <c r="C1464" s="132" t="s">
        <v>2968</v>
      </c>
      <c r="D1464" s="133">
        <v>5551855915</v>
      </c>
      <c r="E1464" s="133" t="s">
        <v>333</v>
      </c>
      <c r="F1464" s="133" t="s">
        <v>2969</v>
      </c>
      <c r="G1464" s="133" t="s">
        <v>2970</v>
      </c>
      <c r="H1464" s="30" t="s">
        <v>26</v>
      </c>
      <c r="I1464" s="133">
        <f>37+48</f>
        <v>85</v>
      </c>
      <c r="J1464" s="189">
        <v>10</v>
      </c>
      <c r="K1464" s="186"/>
      <c r="L1464" s="139"/>
    </row>
    <row r="1465" spans="1:12" hidden="1" x14ac:dyDescent="0.25">
      <c r="A1465" s="158">
        <v>45279</v>
      </c>
      <c r="B1465" s="175">
        <v>0.5854166666666667</v>
      </c>
      <c r="C1465" s="132" t="s">
        <v>837</v>
      </c>
      <c r="D1465" s="133">
        <v>5532535035</v>
      </c>
      <c r="E1465" s="133" t="s">
        <v>2503</v>
      </c>
      <c r="F1465" s="133" t="s">
        <v>2971</v>
      </c>
      <c r="G1465" s="176" t="s">
        <v>2972</v>
      </c>
      <c r="H1465" s="30" t="s">
        <v>26</v>
      </c>
      <c r="I1465" s="133">
        <v>120</v>
      </c>
      <c r="J1465" s="189">
        <v>10</v>
      </c>
      <c r="K1465" s="186"/>
      <c r="L1465" s="139"/>
    </row>
    <row r="1466" spans="1:12" hidden="1" x14ac:dyDescent="0.25">
      <c r="A1466" s="158">
        <v>45279</v>
      </c>
      <c r="B1466" s="175">
        <v>9.0277777777777776E-2</v>
      </c>
      <c r="C1466" s="134" t="s">
        <v>39</v>
      </c>
      <c r="D1466" s="133">
        <v>5530508709</v>
      </c>
      <c r="E1466" s="133" t="s">
        <v>2797</v>
      </c>
      <c r="F1466" s="136" t="s">
        <v>4116</v>
      </c>
      <c r="G1466" s="133" t="s">
        <v>2973</v>
      </c>
      <c r="H1466" s="30" t="s">
        <v>26</v>
      </c>
      <c r="I1466" s="133">
        <f>84+11</f>
        <v>95</v>
      </c>
      <c r="J1466" s="189">
        <v>10</v>
      </c>
      <c r="K1466" s="139"/>
      <c r="L1466" s="139"/>
    </row>
    <row r="1467" spans="1:12" hidden="1" x14ac:dyDescent="0.25">
      <c r="A1467" s="158">
        <v>45279</v>
      </c>
      <c r="B1467" s="175">
        <v>0.6020833333333333</v>
      </c>
      <c r="C1467" s="132" t="s">
        <v>950</v>
      </c>
      <c r="D1467" s="133">
        <v>5513847465</v>
      </c>
      <c r="E1467" s="133" t="s">
        <v>2503</v>
      </c>
      <c r="F1467" s="133" t="s">
        <v>2974</v>
      </c>
      <c r="G1467" s="133" t="s">
        <v>2975</v>
      </c>
      <c r="H1467" s="176" t="s">
        <v>26</v>
      </c>
      <c r="I1467" s="176">
        <v>114</v>
      </c>
      <c r="J1467" s="189">
        <v>10</v>
      </c>
      <c r="K1467" s="139"/>
      <c r="L1467" s="139"/>
    </row>
    <row r="1468" spans="1:12" hidden="1" x14ac:dyDescent="0.25">
      <c r="A1468" s="158">
        <v>45279</v>
      </c>
      <c r="B1468" s="175">
        <v>9.166666666666666E-2</v>
      </c>
      <c r="C1468" s="134" t="s">
        <v>39</v>
      </c>
      <c r="D1468" s="133">
        <v>5530508709</v>
      </c>
      <c r="E1468" s="133" t="s">
        <v>2976</v>
      </c>
      <c r="F1468" s="136" t="s">
        <v>4116</v>
      </c>
      <c r="G1468" s="176" t="s">
        <v>2977</v>
      </c>
      <c r="H1468" s="30" t="s">
        <v>26</v>
      </c>
      <c r="I1468" s="176">
        <f>17+96</f>
        <v>113</v>
      </c>
      <c r="J1468" s="189">
        <v>10</v>
      </c>
      <c r="K1468" s="139"/>
      <c r="L1468" s="139"/>
    </row>
    <row r="1469" spans="1:12" hidden="1" x14ac:dyDescent="0.25">
      <c r="A1469" s="158">
        <v>45279</v>
      </c>
      <c r="B1469" s="175">
        <v>0.3215277777777778</v>
      </c>
      <c r="C1469" s="132" t="s">
        <v>2978</v>
      </c>
      <c r="D1469" s="133">
        <v>5553945187</v>
      </c>
      <c r="E1469" s="133" t="s">
        <v>2979</v>
      </c>
      <c r="F1469" s="133" t="s">
        <v>2980</v>
      </c>
      <c r="G1469" s="176" t="s">
        <v>2981</v>
      </c>
      <c r="H1469" s="30">
        <v>170</v>
      </c>
      <c r="I1469" s="133">
        <v>156</v>
      </c>
      <c r="J1469" s="189">
        <v>10</v>
      </c>
      <c r="K1469" s="139"/>
      <c r="L1469" s="139"/>
    </row>
    <row r="1470" spans="1:12" hidden="1" x14ac:dyDescent="0.25">
      <c r="A1470" s="158">
        <v>45279</v>
      </c>
      <c r="B1470" s="175">
        <v>0.33333333333333331</v>
      </c>
      <c r="C1470" s="132" t="s">
        <v>2189</v>
      </c>
      <c r="D1470" s="133">
        <v>5532536647</v>
      </c>
      <c r="E1470" s="133" t="s">
        <v>2514</v>
      </c>
      <c r="F1470" s="133" t="s">
        <v>2278</v>
      </c>
      <c r="G1470" s="176" t="s">
        <v>2982</v>
      </c>
      <c r="H1470" s="176">
        <v>120</v>
      </c>
      <c r="I1470" s="192">
        <v>110</v>
      </c>
      <c r="J1470" s="189">
        <v>12</v>
      </c>
      <c r="K1470" s="139"/>
      <c r="L1470" s="139"/>
    </row>
    <row r="1471" spans="1:12" hidden="1" x14ac:dyDescent="0.25">
      <c r="A1471" s="158">
        <v>45279</v>
      </c>
      <c r="B1471" s="175">
        <v>0.34027777777777779</v>
      </c>
      <c r="C1471" s="132" t="s">
        <v>2983</v>
      </c>
      <c r="D1471" s="133">
        <v>5612853273</v>
      </c>
      <c r="E1471" s="133" t="s">
        <v>2984</v>
      </c>
      <c r="F1471" s="133" t="s">
        <v>1652</v>
      </c>
      <c r="G1471" s="176" t="s">
        <v>2985</v>
      </c>
      <c r="H1471" s="30">
        <v>170</v>
      </c>
      <c r="I1471" s="176">
        <v>132</v>
      </c>
      <c r="J1471" s="189">
        <v>20</v>
      </c>
      <c r="K1471" s="139"/>
      <c r="L1471" s="139"/>
    </row>
    <row r="1472" spans="1:12" hidden="1" x14ac:dyDescent="0.25">
      <c r="A1472" s="158">
        <v>45279</v>
      </c>
      <c r="B1472" s="175">
        <v>0.375</v>
      </c>
      <c r="C1472" s="132" t="s">
        <v>2986</v>
      </c>
      <c r="D1472" s="136">
        <v>5523456557</v>
      </c>
      <c r="E1472" s="133" t="s">
        <v>180</v>
      </c>
      <c r="F1472" s="133" t="s">
        <v>2805</v>
      </c>
      <c r="G1472" s="176" t="s">
        <v>2987</v>
      </c>
      <c r="H1472" s="30">
        <v>50</v>
      </c>
      <c r="I1472" s="176">
        <v>36</v>
      </c>
      <c r="J1472" s="189">
        <v>10</v>
      </c>
      <c r="K1472" s="139"/>
      <c r="L1472" s="139"/>
    </row>
    <row r="1473" spans="1:12" hidden="1" x14ac:dyDescent="0.25">
      <c r="A1473" s="158">
        <v>45280</v>
      </c>
      <c r="B1473" s="175">
        <v>0.33333333333333331</v>
      </c>
      <c r="C1473" s="132" t="s">
        <v>55</v>
      </c>
      <c r="D1473" s="133" t="s">
        <v>26</v>
      </c>
      <c r="E1473" s="133" t="s">
        <v>333</v>
      </c>
      <c r="F1473" s="133" t="s">
        <v>2697</v>
      </c>
      <c r="G1473" s="133" t="s">
        <v>2988</v>
      </c>
      <c r="H1473" s="176">
        <v>83</v>
      </c>
      <c r="I1473" s="192">
        <v>70</v>
      </c>
      <c r="J1473" s="189">
        <v>13</v>
      </c>
      <c r="K1473" s="139"/>
      <c r="L1473" s="139"/>
    </row>
    <row r="1474" spans="1:12" hidden="1" x14ac:dyDescent="0.25">
      <c r="A1474" s="158">
        <v>45280</v>
      </c>
      <c r="B1474" s="175">
        <v>0.34722222222222221</v>
      </c>
      <c r="C1474" s="132" t="s">
        <v>2989</v>
      </c>
      <c r="D1474" s="133" t="s">
        <v>26</v>
      </c>
      <c r="E1474" s="133" t="s">
        <v>333</v>
      </c>
      <c r="F1474" s="133" t="s">
        <v>389</v>
      </c>
      <c r="G1474" s="133" t="s">
        <v>2990</v>
      </c>
      <c r="H1474" s="30">
        <v>170</v>
      </c>
      <c r="I1474" s="176">
        <v>160</v>
      </c>
      <c r="J1474" s="189">
        <v>10</v>
      </c>
      <c r="K1474" s="139"/>
      <c r="L1474" s="139"/>
    </row>
    <row r="1475" spans="1:12" hidden="1" x14ac:dyDescent="0.25">
      <c r="A1475" s="158">
        <v>45280</v>
      </c>
      <c r="B1475" s="175">
        <v>0.37430555555555561</v>
      </c>
      <c r="C1475" s="132" t="s">
        <v>240</v>
      </c>
      <c r="D1475" s="136" t="s">
        <v>26</v>
      </c>
      <c r="E1475" s="133" t="s">
        <v>17</v>
      </c>
      <c r="F1475" s="133" t="s">
        <v>925</v>
      </c>
      <c r="G1475" s="133" t="s">
        <v>2991</v>
      </c>
      <c r="H1475" s="30">
        <v>165</v>
      </c>
      <c r="I1475" s="176">
        <v>140</v>
      </c>
      <c r="J1475" s="189">
        <v>10</v>
      </c>
      <c r="K1475" s="139"/>
      <c r="L1475" s="139"/>
    </row>
    <row r="1476" spans="1:12" hidden="1" x14ac:dyDescent="0.25">
      <c r="A1476" s="158">
        <v>45280</v>
      </c>
      <c r="B1476" s="175">
        <v>0.3888888888888889</v>
      </c>
      <c r="C1476" s="134" t="s">
        <v>4113</v>
      </c>
      <c r="D1476" s="133" t="s">
        <v>26</v>
      </c>
      <c r="E1476" s="136" t="s">
        <v>17</v>
      </c>
      <c r="F1476" s="136" t="s">
        <v>4120</v>
      </c>
      <c r="G1476" s="133" t="s">
        <v>2992</v>
      </c>
      <c r="H1476" s="176">
        <v>190</v>
      </c>
      <c r="I1476" s="176">
        <v>169</v>
      </c>
      <c r="J1476" s="189">
        <v>17</v>
      </c>
      <c r="K1476" s="193"/>
      <c r="L1476" s="143"/>
    </row>
    <row r="1477" spans="1:12" hidden="1" x14ac:dyDescent="0.25">
      <c r="A1477" s="158">
        <v>45280</v>
      </c>
      <c r="B1477" s="175">
        <v>0.40486111111111112</v>
      </c>
      <c r="C1477" s="175" t="s">
        <v>857</v>
      </c>
      <c r="D1477" s="133" t="s">
        <v>26</v>
      </c>
      <c r="E1477" s="133" t="s">
        <v>17</v>
      </c>
      <c r="F1477" s="133" t="s">
        <v>2695</v>
      </c>
      <c r="G1477" s="133" t="s">
        <v>2993</v>
      </c>
      <c r="H1477" s="176">
        <v>88</v>
      </c>
      <c r="I1477" s="176">
        <v>65</v>
      </c>
      <c r="J1477" s="213">
        <v>13</v>
      </c>
      <c r="K1477" s="177"/>
      <c r="L1477" s="133"/>
    </row>
    <row r="1478" spans="1:12" hidden="1" x14ac:dyDescent="0.25">
      <c r="A1478" s="158">
        <v>45281</v>
      </c>
      <c r="B1478" s="175" t="s">
        <v>26</v>
      </c>
      <c r="C1478" s="132" t="s">
        <v>2451</v>
      </c>
      <c r="D1478" s="133">
        <v>7029645125</v>
      </c>
      <c r="E1478" s="133" t="s">
        <v>333</v>
      </c>
      <c r="F1478" s="176" t="s">
        <v>2994</v>
      </c>
      <c r="G1478" s="176" t="s">
        <v>2995</v>
      </c>
      <c r="H1478" s="30" t="s">
        <v>26</v>
      </c>
      <c r="I1478" s="133">
        <v>260</v>
      </c>
      <c r="J1478" s="189">
        <v>10</v>
      </c>
      <c r="K1478" s="186"/>
      <c r="L1478" s="139"/>
    </row>
    <row r="1479" spans="1:12" hidden="1" x14ac:dyDescent="0.25">
      <c r="A1479" s="158">
        <v>45281</v>
      </c>
      <c r="B1479" s="175" t="s">
        <v>26</v>
      </c>
      <c r="C1479" s="132" t="s">
        <v>2996</v>
      </c>
      <c r="D1479" s="133" t="s">
        <v>26</v>
      </c>
      <c r="E1479" s="133" t="s">
        <v>547</v>
      </c>
      <c r="F1479" s="133" t="s">
        <v>2997</v>
      </c>
      <c r="G1479" s="176" t="s">
        <v>2998</v>
      </c>
      <c r="H1479" s="30" t="s">
        <v>26</v>
      </c>
      <c r="I1479" s="133">
        <v>80</v>
      </c>
      <c r="J1479" s="189">
        <v>20</v>
      </c>
      <c r="K1479" s="186"/>
      <c r="L1479" s="139"/>
    </row>
    <row r="1480" spans="1:12" hidden="1" x14ac:dyDescent="0.25">
      <c r="A1480" s="158">
        <v>45281</v>
      </c>
      <c r="B1480" s="175" t="s">
        <v>26</v>
      </c>
      <c r="C1480" s="132" t="s">
        <v>1090</v>
      </c>
      <c r="D1480" s="133">
        <v>95312869</v>
      </c>
      <c r="E1480" s="133" t="s">
        <v>333</v>
      </c>
      <c r="F1480" s="133" t="s">
        <v>681</v>
      </c>
      <c r="G1480" s="176" t="s">
        <v>2999</v>
      </c>
      <c r="H1480" s="30" t="s">
        <v>26</v>
      </c>
      <c r="I1480" s="133" t="s">
        <v>26</v>
      </c>
      <c r="J1480" s="189">
        <v>10</v>
      </c>
      <c r="K1480" s="186"/>
      <c r="L1480" s="139"/>
    </row>
    <row r="1481" spans="1:12" hidden="1" x14ac:dyDescent="0.25">
      <c r="A1481" s="158">
        <v>45281</v>
      </c>
      <c r="B1481" s="175" t="s">
        <v>26</v>
      </c>
      <c r="C1481" s="132" t="s">
        <v>2737</v>
      </c>
      <c r="D1481" s="133" t="s">
        <v>26</v>
      </c>
      <c r="E1481" s="133" t="s">
        <v>3000</v>
      </c>
      <c r="F1481" s="133" t="s">
        <v>1120</v>
      </c>
      <c r="G1481" s="176" t="s">
        <v>3001</v>
      </c>
      <c r="H1481" s="30" t="s">
        <v>26</v>
      </c>
      <c r="I1481" s="133">
        <v>170</v>
      </c>
      <c r="J1481" s="189">
        <v>40</v>
      </c>
      <c r="K1481" s="186"/>
      <c r="L1481" s="139"/>
    </row>
    <row r="1482" spans="1:12" hidden="1" x14ac:dyDescent="0.25">
      <c r="A1482" s="158">
        <v>45281</v>
      </c>
      <c r="B1482" s="175" t="s">
        <v>26</v>
      </c>
      <c r="C1482" s="132" t="s">
        <v>2737</v>
      </c>
      <c r="D1482" s="133" t="s">
        <v>26</v>
      </c>
      <c r="E1482" s="133" t="s">
        <v>1904</v>
      </c>
      <c r="F1482" s="133" t="s">
        <v>1120</v>
      </c>
      <c r="G1482" s="176" t="s">
        <v>3002</v>
      </c>
      <c r="H1482" s="30" t="s">
        <v>26</v>
      </c>
      <c r="I1482" s="133">
        <v>490</v>
      </c>
      <c r="J1482" s="189">
        <v>40</v>
      </c>
      <c r="K1482" s="139"/>
      <c r="L1482" s="139"/>
    </row>
    <row r="1483" spans="1:12" hidden="1" x14ac:dyDescent="0.25">
      <c r="A1483" s="158">
        <v>45281</v>
      </c>
      <c r="B1483" s="175" t="s">
        <v>26</v>
      </c>
      <c r="C1483" s="132" t="s">
        <v>1773</v>
      </c>
      <c r="D1483" s="133">
        <v>5620167396</v>
      </c>
      <c r="E1483" s="133" t="s">
        <v>17</v>
      </c>
      <c r="F1483" s="133" t="s">
        <v>2683</v>
      </c>
      <c r="G1483" s="176" t="s">
        <v>3003</v>
      </c>
      <c r="H1483" s="176">
        <v>110</v>
      </c>
      <c r="I1483" s="176">
        <v>100</v>
      </c>
      <c r="J1483" s="189">
        <v>10</v>
      </c>
      <c r="K1483" s="139"/>
      <c r="L1483" s="139"/>
    </row>
    <row r="1484" spans="1:12" hidden="1" x14ac:dyDescent="0.25">
      <c r="A1484" s="158">
        <v>45281</v>
      </c>
      <c r="B1484" s="175" t="s">
        <v>26</v>
      </c>
      <c r="C1484" s="132" t="s">
        <v>3004</v>
      </c>
      <c r="D1484" s="133">
        <v>5513650898</v>
      </c>
      <c r="E1484" s="133" t="s">
        <v>26</v>
      </c>
      <c r="F1484" s="136" t="s">
        <v>4120</v>
      </c>
      <c r="G1484" s="176" t="s">
        <v>26</v>
      </c>
      <c r="H1484" s="30">
        <v>250</v>
      </c>
      <c r="I1484" s="176">
        <v>250</v>
      </c>
      <c r="J1484" s="189">
        <v>0</v>
      </c>
      <c r="K1484" s="139"/>
      <c r="L1484" s="139"/>
    </row>
    <row r="1485" spans="1:12" hidden="1" x14ac:dyDescent="0.25">
      <c r="A1485" s="158">
        <v>45281</v>
      </c>
      <c r="B1485" s="175" t="s">
        <v>26</v>
      </c>
      <c r="C1485" s="132" t="s">
        <v>3005</v>
      </c>
      <c r="D1485" s="133">
        <v>5543322678</v>
      </c>
      <c r="E1485" s="133" t="s">
        <v>17</v>
      </c>
      <c r="F1485" s="136" t="s">
        <v>4120</v>
      </c>
      <c r="G1485" s="176" t="s">
        <v>3006</v>
      </c>
      <c r="H1485" s="30">
        <v>60</v>
      </c>
      <c r="I1485" s="133">
        <v>45</v>
      </c>
      <c r="J1485" s="189">
        <v>10</v>
      </c>
      <c r="K1485" s="139"/>
      <c r="L1485" s="139"/>
    </row>
    <row r="1486" spans="1:12" hidden="1" x14ac:dyDescent="0.25">
      <c r="A1486" s="158">
        <v>45282</v>
      </c>
      <c r="B1486" s="175">
        <v>0.45833333333333331</v>
      </c>
      <c r="C1486" s="132" t="s">
        <v>350</v>
      </c>
      <c r="D1486" s="140">
        <v>5562236073</v>
      </c>
      <c r="E1486" s="133" t="s">
        <v>547</v>
      </c>
      <c r="F1486" s="271" t="s">
        <v>4125</v>
      </c>
      <c r="G1486" s="176" t="s">
        <v>3008</v>
      </c>
      <c r="H1486" s="30" t="s">
        <v>26</v>
      </c>
      <c r="I1486" s="133">
        <v>67</v>
      </c>
      <c r="J1486" s="189">
        <v>20</v>
      </c>
      <c r="K1486" s="186"/>
      <c r="L1486" s="139"/>
    </row>
    <row r="1487" spans="1:12" hidden="1" x14ac:dyDescent="0.25">
      <c r="A1487" s="158">
        <v>45282</v>
      </c>
      <c r="B1487" s="175">
        <v>0.5</v>
      </c>
      <c r="C1487" s="132" t="s">
        <v>2850</v>
      </c>
      <c r="D1487" s="133" t="s">
        <v>3009</v>
      </c>
      <c r="E1487" s="133" t="s">
        <v>333</v>
      </c>
      <c r="F1487" s="133" t="s">
        <v>2850</v>
      </c>
      <c r="G1487" s="176" t="s">
        <v>3010</v>
      </c>
      <c r="H1487" s="30" t="s">
        <v>26</v>
      </c>
      <c r="I1487" s="133">
        <v>80</v>
      </c>
      <c r="J1487" s="189">
        <v>10</v>
      </c>
      <c r="K1487" s="186"/>
      <c r="L1487" s="139"/>
    </row>
    <row r="1488" spans="1:12" hidden="1" x14ac:dyDescent="0.25">
      <c r="A1488" s="161">
        <v>45282</v>
      </c>
      <c r="B1488" s="175" t="s">
        <v>26</v>
      </c>
      <c r="C1488" s="132" t="s">
        <v>4121</v>
      </c>
      <c r="D1488" s="135">
        <v>5610020620</v>
      </c>
      <c r="E1488" s="62" t="s">
        <v>3011</v>
      </c>
      <c r="F1488" s="139" t="s">
        <v>4119</v>
      </c>
      <c r="G1488" s="221" t="s">
        <v>3013</v>
      </c>
      <c r="H1488" s="30" t="s">
        <v>26</v>
      </c>
      <c r="I1488" s="62">
        <v>67</v>
      </c>
      <c r="J1488" s="222">
        <v>10</v>
      </c>
      <c r="K1488" s="230"/>
      <c r="L1488" s="139"/>
    </row>
    <row r="1489" spans="1:12" hidden="1" x14ac:dyDescent="0.25">
      <c r="A1489" s="158">
        <v>45282</v>
      </c>
      <c r="B1489" s="175" t="s">
        <v>26</v>
      </c>
      <c r="C1489" s="132" t="s">
        <v>105</v>
      </c>
      <c r="D1489" s="133" t="s">
        <v>26</v>
      </c>
      <c r="E1489" s="133" t="s">
        <v>3014</v>
      </c>
      <c r="F1489" s="133" t="s">
        <v>3015</v>
      </c>
      <c r="G1489" s="176" t="s">
        <v>3016</v>
      </c>
      <c r="H1489" s="30" t="s">
        <v>26</v>
      </c>
      <c r="I1489" s="133">
        <f>125+26</f>
        <v>151</v>
      </c>
      <c r="J1489" s="189">
        <v>40</v>
      </c>
      <c r="K1489" s="186"/>
      <c r="L1489" s="139"/>
    </row>
    <row r="1490" spans="1:12" hidden="1" x14ac:dyDescent="0.25">
      <c r="A1490" s="158">
        <v>45282</v>
      </c>
      <c r="B1490" s="175" t="s">
        <v>26</v>
      </c>
      <c r="C1490" s="132" t="s">
        <v>2850</v>
      </c>
      <c r="D1490" s="133" t="s">
        <v>26</v>
      </c>
      <c r="E1490" s="133" t="s">
        <v>17</v>
      </c>
      <c r="F1490" s="133" t="s">
        <v>2850</v>
      </c>
      <c r="G1490" s="133" t="s">
        <v>3017</v>
      </c>
      <c r="H1490" s="30" t="s">
        <v>26</v>
      </c>
      <c r="I1490" s="133">
        <f>38+90+21</f>
        <v>149</v>
      </c>
      <c r="J1490" s="189">
        <v>10</v>
      </c>
      <c r="K1490" s="139"/>
      <c r="L1490" s="139"/>
    </row>
    <row r="1491" spans="1:12" hidden="1" x14ac:dyDescent="0.25">
      <c r="A1491" s="161">
        <v>45282</v>
      </c>
      <c r="B1491" s="175" t="s">
        <v>26</v>
      </c>
      <c r="C1491" s="59" t="s">
        <v>2986</v>
      </c>
      <c r="D1491" s="133" t="s">
        <v>26</v>
      </c>
      <c r="E1491" s="62" t="s">
        <v>3018</v>
      </c>
      <c r="F1491" s="62">
        <v>111</v>
      </c>
      <c r="G1491" s="221" t="s">
        <v>3019</v>
      </c>
      <c r="H1491" s="176" t="s">
        <v>26</v>
      </c>
      <c r="I1491" s="221">
        <f>21+66</f>
        <v>87</v>
      </c>
      <c r="J1491" s="222">
        <v>10</v>
      </c>
      <c r="K1491" s="139"/>
      <c r="L1491" s="139"/>
    </row>
    <row r="1492" spans="1:12" hidden="1" x14ac:dyDescent="0.25">
      <c r="A1492" s="158">
        <v>45282</v>
      </c>
      <c r="B1492" s="175" t="s">
        <v>26</v>
      </c>
      <c r="C1492" s="132" t="s">
        <v>78</v>
      </c>
      <c r="D1492" s="133">
        <v>5510466400</v>
      </c>
      <c r="E1492" s="133" t="s">
        <v>17</v>
      </c>
      <c r="F1492" s="133" t="s">
        <v>4127</v>
      </c>
      <c r="G1492" s="176" t="s">
        <v>3021</v>
      </c>
      <c r="H1492" s="30">
        <v>235</v>
      </c>
      <c r="I1492" s="176">
        <v>225</v>
      </c>
      <c r="J1492" s="189">
        <v>10</v>
      </c>
      <c r="K1492" s="139"/>
      <c r="L1492" s="139"/>
    </row>
    <row r="1493" spans="1:12" hidden="1" x14ac:dyDescent="0.25">
      <c r="A1493" s="158">
        <v>45282</v>
      </c>
      <c r="B1493" s="175" t="s">
        <v>26</v>
      </c>
      <c r="C1493" s="132" t="s">
        <v>1416</v>
      </c>
      <c r="D1493" s="133" t="s">
        <v>26</v>
      </c>
      <c r="E1493" s="133" t="s">
        <v>3022</v>
      </c>
      <c r="F1493" s="133" t="s">
        <v>1744</v>
      </c>
      <c r="G1493" s="176" t="s">
        <v>3023</v>
      </c>
      <c r="H1493" s="30">
        <v>500</v>
      </c>
      <c r="I1493" s="133">
        <v>449</v>
      </c>
      <c r="J1493" s="189">
        <v>10</v>
      </c>
      <c r="K1493" s="139"/>
      <c r="L1493" s="139"/>
    </row>
    <row r="1494" spans="1:12" hidden="1" x14ac:dyDescent="0.25">
      <c r="A1494" s="158">
        <v>45282</v>
      </c>
      <c r="B1494" s="175" t="s">
        <v>26</v>
      </c>
      <c r="C1494" s="132" t="s">
        <v>1595</v>
      </c>
      <c r="D1494" s="133" t="s">
        <v>26</v>
      </c>
      <c r="E1494" s="133" t="s">
        <v>2134</v>
      </c>
      <c r="F1494" s="133" t="s">
        <v>302</v>
      </c>
      <c r="G1494" s="176" t="s">
        <v>3024</v>
      </c>
      <c r="H1494" s="176">
        <v>500</v>
      </c>
      <c r="I1494" s="192">
        <v>220</v>
      </c>
      <c r="J1494" s="189">
        <v>10</v>
      </c>
      <c r="K1494" s="139"/>
      <c r="L1494" s="139"/>
    </row>
    <row r="1495" spans="1:12" hidden="1" x14ac:dyDescent="0.25">
      <c r="A1495" s="158">
        <v>45282</v>
      </c>
      <c r="B1495" s="175" t="s">
        <v>26</v>
      </c>
      <c r="C1495" s="132" t="s">
        <v>2926</v>
      </c>
      <c r="D1495" s="133" t="s">
        <v>26</v>
      </c>
      <c r="E1495" s="133" t="s">
        <v>333</v>
      </c>
      <c r="F1495" s="133" t="s">
        <v>3025</v>
      </c>
      <c r="G1495" s="133" t="s">
        <v>3026</v>
      </c>
      <c r="H1495" s="30">
        <v>270</v>
      </c>
      <c r="I1495" s="176">
        <v>260</v>
      </c>
      <c r="J1495" s="189">
        <v>10</v>
      </c>
      <c r="K1495" s="139"/>
      <c r="L1495" s="139"/>
    </row>
    <row r="1496" spans="1:12" hidden="1" x14ac:dyDescent="0.25">
      <c r="A1496" s="158">
        <v>45282</v>
      </c>
      <c r="B1496" s="175" t="s">
        <v>26</v>
      </c>
      <c r="C1496" s="134" t="s">
        <v>39</v>
      </c>
      <c r="D1496" s="133">
        <v>5530508709</v>
      </c>
      <c r="E1496" s="133" t="s">
        <v>17</v>
      </c>
      <c r="F1496" s="136" t="s">
        <v>4116</v>
      </c>
      <c r="G1496" s="176" t="s">
        <v>3028</v>
      </c>
      <c r="H1496" s="30">
        <v>191</v>
      </c>
      <c r="I1496" s="176">
        <v>181</v>
      </c>
      <c r="J1496" s="189">
        <v>10</v>
      </c>
      <c r="K1496" s="139"/>
      <c r="L1496" s="139"/>
    </row>
    <row r="1497" spans="1:12" hidden="1" x14ac:dyDescent="0.25">
      <c r="A1497" s="158">
        <v>45282</v>
      </c>
      <c r="B1497" s="175" t="s">
        <v>26</v>
      </c>
      <c r="C1497" s="132" t="s">
        <v>1595</v>
      </c>
      <c r="D1497" s="133" t="s">
        <v>26</v>
      </c>
      <c r="E1497" s="133" t="s">
        <v>2134</v>
      </c>
      <c r="F1497" s="133" t="s">
        <v>302</v>
      </c>
      <c r="G1497" s="176" t="s">
        <v>3029</v>
      </c>
      <c r="H1497" s="176">
        <v>450</v>
      </c>
      <c r="I1497" s="192">
        <v>428</v>
      </c>
      <c r="J1497" s="189">
        <v>10</v>
      </c>
      <c r="K1497" s="193"/>
      <c r="L1497" s="143"/>
    </row>
    <row r="1498" spans="1:12" hidden="1" x14ac:dyDescent="0.25">
      <c r="A1498" s="158">
        <v>45282</v>
      </c>
      <c r="B1498" s="175" t="s">
        <v>26</v>
      </c>
      <c r="C1498" s="134" t="s">
        <v>4113</v>
      </c>
      <c r="D1498" s="133" t="s">
        <v>26</v>
      </c>
      <c r="E1498" s="133" t="s">
        <v>626</v>
      </c>
      <c r="F1498" s="136" t="s">
        <v>4120</v>
      </c>
      <c r="G1498" s="176" t="s">
        <v>3030</v>
      </c>
      <c r="H1498" s="176">
        <v>500</v>
      </c>
      <c r="I1498" s="176">
        <v>320</v>
      </c>
      <c r="J1498" s="213">
        <v>10</v>
      </c>
      <c r="K1498" s="177"/>
      <c r="L1498" s="133"/>
    </row>
    <row r="1499" spans="1:12" hidden="1" x14ac:dyDescent="0.25">
      <c r="A1499" s="158">
        <v>45282</v>
      </c>
      <c r="B1499" s="175" t="s">
        <v>26</v>
      </c>
      <c r="C1499" s="132" t="s">
        <v>78</v>
      </c>
      <c r="D1499" s="133">
        <v>5510466400</v>
      </c>
      <c r="E1499" s="133" t="s">
        <v>3031</v>
      </c>
      <c r="F1499" s="133" t="s">
        <v>4127</v>
      </c>
      <c r="G1499" s="176" t="s">
        <v>3032</v>
      </c>
      <c r="H1499" s="176">
        <v>370</v>
      </c>
      <c r="I1499" s="176">
        <v>350</v>
      </c>
      <c r="J1499" s="213">
        <v>10</v>
      </c>
      <c r="K1499" s="177"/>
      <c r="L1499" s="177"/>
    </row>
    <row r="1500" spans="1:12" hidden="1" x14ac:dyDescent="0.25">
      <c r="A1500" s="158">
        <v>45283</v>
      </c>
      <c r="B1500" s="175" t="s">
        <v>26</v>
      </c>
      <c r="C1500" s="132" t="s">
        <v>3033</v>
      </c>
      <c r="D1500" s="133">
        <v>5624436149</v>
      </c>
      <c r="E1500" s="133" t="s">
        <v>26</v>
      </c>
      <c r="F1500" s="176" t="s">
        <v>2689</v>
      </c>
      <c r="G1500" s="176" t="s">
        <v>3034</v>
      </c>
      <c r="H1500" s="30" t="s">
        <v>26</v>
      </c>
      <c r="I1500" s="133" t="s">
        <v>26</v>
      </c>
      <c r="J1500" s="189">
        <v>10</v>
      </c>
      <c r="K1500" s="186"/>
      <c r="L1500" s="139"/>
    </row>
    <row r="1501" spans="1:12" hidden="1" x14ac:dyDescent="0.25">
      <c r="A1501" s="158">
        <v>45283</v>
      </c>
      <c r="B1501" s="175" t="s">
        <v>26</v>
      </c>
      <c r="C1501" s="132" t="s">
        <v>3035</v>
      </c>
      <c r="D1501" s="133">
        <v>5553194802</v>
      </c>
      <c r="E1501" s="133" t="s">
        <v>26</v>
      </c>
      <c r="F1501" s="133" t="s">
        <v>3036</v>
      </c>
      <c r="G1501" s="176" t="s">
        <v>3037</v>
      </c>
      <c r="H1501" s="30" t="s">
        <v>26</v>
      </c>
      <c r="I1501" s="133" t="s">
        <v>26</v>
      </c>
      <c r="J1501" s="189">
        <v>10</v>
      </c>
      <c r="K1501" s="186"/>
      <c r="L1501" s="139"/>
    </row>
    <row r="1502" spans="1:12" hidden="1" x14ac:dyDescent="0.25">
      <c r="A1502" s="158">
        <v>45283</v>
      </c>
      <c r="B1502" s="175" t="s">
        <v>26</v>
      </c>
      <c r="C1502" s="132" t="s">
        <v>207</v>
      </c>
      <c r="D1502" s="133">
        <v>5530181574</v>
      </c>
      <c r="E1502" s="133" t="s">
        <v>26</v>
      </c>
      <c r="F1502" s="133">
        <v>844</v>
      </c>
      <c r="G1502" s="176" t="s">
        <v>3038</v>
      </c>
      <c r="H1502" s="30" t="s">
        <v>26</v>
      </c>
      <c r="I1502" s="133" t="s">
        <v>26</v>
      </c>
      <c r="J1502" s="189">
        <v>10</v>
      </c>
      <c r="K1502" s="186"/>
      <c r="L1502" s="139"/>
    </row>
    <row r="1503" spans="1:12" hidden="1" x14ac:dyDescent="0.25">
      <c r="A1503" s="161">
        <v>45283</v>
      </c>
      <c r="B1503" s="175" t="s">
        <v>26</v>
      </c>
      <c r="C1503" s="132" t="s">
        <v>350</v>
      </c>
      <c r="D1503" s="140">
        <v>5562236073</v>
      </c>
      <c r="E1503" s="133" t="s">
        <v>26</v>
      </c>
      <c r="F1503" s="271" t="s">
        <v>4125</v>
      </c>
      <c r="G1503" s="221" t="s">
        <v>3039</v>
      </c>
      <c r="H1503" s="30" t="s">
        <v>26</v>
      </c>
      <c r="I1503" s="62">
        <v>957</v>
      </c>
      <c r="J1503" s="222">
        <v>40</v>
      </c>
      <c r="K1503" s="186"/>
      <c r="L1503" s="139"/>
    </row>
    <row r="1504" spans="1:12" hidden="1" x14ac:dyDescent="0.25">
      <c r="A1504" s="158">
        <v>45283</v>
      </c>
      <c r="B1504" s="175" t="s">
        <v>26</v>
      </c>
      <c r="C1504" s="132" t="s">
        <v>350</v>
      </c>
      <c r="D1504" s="140">
        <v>5562236073</v>
      </c>
      <c r="E1504" s="133" t="s">
        <v>26</v>
      </c>
      <c r="F1504" s="271" t="s">
        <v>4125</v>
      </c>
      <c r="G1504" s="133" t="s">
        <v>3040</v>
      </c>
      <c r="H1504" s="30" t="s">
        <v>26</v>
      </c>
      <c r="I1504" s="133">
        <v>0</v>
      </c>
      <c r="J1504" s="189">
        <v>0</v>
      </c>
      <c r="K1504" s="139"/>
      <c r="L1504" s="139"/>
    </row>
    <row r="1505" spans="1:12" hidden="1" x14ac:dyDescent="0.25">
      <c r="A1505" s="158">
        <v>45283</v>
      </c>
      <c r="B1505" s="175" t="s">
        <v>26</v>
      </c>
      <c r="C1505" s="132" t="s">
        <v>2189</v>
      </c>
      <c r="D1505" s="133" t="s">
        <v>26</v>
      </c>
      <c r="E1505" s="133" t="s">
        <v>26</v>
      </c>
      <c r="F1505" s="133" t="s">
        <v>2850</v>
      </c>
      <c r="G1505" s="133" t="s">
        <v>3041</v>
      </c>
      <c r="H1505" s="30" t="s">
        <v>26</v>
      </c>
      <c r="I1505" s="176" t="s">
        <v>26</v>
      </c>
      <c r="J1505" s="189">
        <v>10</v>
      </c>
      <c r="K1505" s="139"/>
      <c r="L1505" s="139"/>
    </row>
    <row r="1506" spans="1:12" hidden="1" x14ac:dyDescent="0.25">
      <c r="A1506" s="158">
        <v>45283</v>
      </c>
      <c r="B1506" s="175" t="s">
        <v>26</v>
      </c>
      <c r="C1506" s="132" t="s">
        <v>3042</v>
      </c>
      <c r="D1506" s="133" t="s">
        <v>26</v>
      </c>
      <c r="E1506" s="133" t="s">
        <v>26</v>
      </c>
      <c r="F1506" s="133" t="s">
        <v>3043</v>
      </c>
      <c r="G1506" s="176" t="s">
        <v>26</v>
      </c>
      <c r="H1506" s="176" t="s">
        <v>26</v>
      </c>
      <c r="I1506" s="176" t="s">
        <v>26</v>
      </c>
      <c r="J1506" s="189">
        <v>10</v>
      </c>
      <c r="K1506" s="139"/>
      <c r="L1506" s="139"/>
    </row>
    <row r="1507" spans="1:12" hidden="1" x14ac:dyDescent="0.25">
      <c r="A1507" s="158">
        <v>45283</v>
      </c>
      <c r="B1507" s="175" t="s">
        <v>26</v>
      </c>
      <c r="C1507" s="132" t="s">
        <v>3044</v>
      </c>
      <c r="D1507" s="133" t="s">
        <v>26</v>
      </c>
      <c r="E1507" s="133" t="s">
        <v>26</v>
      </c>
      <c r="F1507" s="133" t="s">
        <v>26</v>
      </c>
      <c r="G1507" s="176" t="s">
        <v>3045</v>
      </c>
      <c r="H1507" s="30" t="s">
        <v>26</v>
      </c>
      <c r="I1507" s="133" t="s">
        <v>26</v>
      </c>
      <c r="J1507" s="189">
        <v>10</v>
      </c>
      <c r="K1507" s="139"/>
      <c r="L1507" s="139"/>
    </row>
    <row r="1508" spans="1:12" hidden="1" x14ac:dyDescent="0.25">
      <c r="A1508" s="161">
        <v>45283</v>
      </c>
      <c r="B1508" s="175" t="s">
        <v>26</v>
      </c>
      <c r="C1508" s="132" t="s">
        <v>4121</v>
      </c>
      <c r="D1508" s="135">
        <v>5610020620</v>
      </c>
      <c r="E1508" s="133" t="s">
        <v>26</v>
      </c>
      <c r="F1508" s="139" t="s">
        <v>4119</v>
      </c>
      <c r="G1508" s="221" t="s">
        <v>3046</v>
      </c>
      <c r="H1508" s="30" t="s">
        <v>26</v>
      </c>
      <c r="I1508" s="234">
        <v>80</v>
      </c>
      <c r="J1508" s="222">
        <v>10</v>
      </c>
      <c r="K1508" s="139"/>
      <c r="L1508" s="139"/>
    </row>
    <row r="1509" spans="1:12" hidden="1" x14ac:dyDescent="0.25">
      <c r="A1509" s="158">
        <v>45283</v>
      </c>
      <c r="B1509" s="175" t="s">
        <v>26</v>
      </c>
      <c r="C1509" s="132" t="s">
        <v>323</v>
      </c>
      <c r="D1509" s="133" t="s">
        <v>26</v>
      </c>
      <c r="E1509" s="133" t="s">
        <v>26</v>
      </c>
      <c r="F1509" s="133" t="s">
        <v>26</v>
      </c>
      <c r="G1509" s="133" t="s">
        <v>3047</v>
      </c>
      <c r="H1509" s="176" t="s">
        <v>26</v>
      </c>
      <c r="I1509" s="176" t="s">
        <v>26</v>
      </c>
      <c r="J1509" s="189">
        <v>10</v>
      </c>
      <c r="K1509" s="139"/>
      <c r="L1509" s="139"/>
    </row>
    <row r="1510" spans="1:12" hidden="1" x14ac:dyDescent="0.25">
      <c r="A1510" s="158">
        <v>45283</v>
      </c>
      <c r="B1510" s="175" t="s">
        <v>26</v>
      </c>
      <c r="C1510" s="132" t="s">
        <v>1335</v>
      </c>
      <c r="D1510" s="136" t="s">
        <v>26</v>
      </c>
      <c r="E1510" s="133" t="s">
        <v>26</v>
      </c>
      <c r="F1510" s="133" t="s">
        <v>3048</v>
      </c>
      <c r="G1510" s="176" t="s">
        <v>3049</v>
      </c>
      <c r="H1510" s="30" t="s">
        <v>26</v>
      </c>
      <c r="I1510" s="176" t="s">
        <v>26</v>
      </c>
      <c r="J1510" s="189">
        <v>10</v>
      </c>
      <c r="K1510" s="139"/>
      <c r="L1510" s="139"/>
    </row>
    <row r="1511" spans="1:12" hidden="1" x14ac:dyDescent="0.25">
      <c r="A1511" s="158">
        <v>45283</v>
      </c>
      <c r="B1511" s="175" t="s">
        <v>26</v>
      </c>
      <c r="C1511" s="132" t="s">
        <v>2986</v>
      </c>
      <c r="D1511" s="136" t="s">
        <v>26</v>
      </c>
      <c r="E1511" s="133" t="s">
        <v>26</v>
      </c>
      <c r="F1511" s="133" t="s">
        <v>26</v>
      </c>
      <c r="G1511" s="176" t="s">
        <v>3050</v>
      </c>
      <c r="H1511" s="30" t="s">
        <v>26</v>
      </c>
      <c r="I1511" s="176" t="s">
        <v>26</v>
      </c>
      <c r="J1511" s="189">
        <v>10</v>
      </c>
      <c r="K1511" s="193"/>
      <c r="L1511" s="143"/>
    </row>
    <row r="1512" spans="1:12" hidden="1" x14ac:dyDescent="0.25">
      <c r="A1512" s="158">
        <v>45283</v>
      </c>
      <c r="B1512" s="175" t="s">
        <v>26</v>
      </c>
      <c r="C1512" s="133" t="s">
        <v>3051</v>
      </c>
      <c r="D1512" s="133" t="s">
        <v>26</v>
      </c>
      <c r="E1512" s="136" t="s">
        <v>26</v>
      </c>
      <c r="F1512" s="133" t="s">
        <v>3052</v>
      </c>
      <c r="G1512" s="176" t="s">
        <v>3053</v>
      </c>
      <c r="H1512" s="176" t="s">
        <v>26</v>
      </c>
      <c r="I1512" s="176" t="s">
        <v>26</v>
      </c>
      <c r="J1512" s="213">
        <v>10</v>
      </c>
      <c r="K1512" s="177"/>
      <c r="L1512" s="133"/>
    </row>
    <row r="1513" spans="1:12" hidden="1" x14ac:dyDescent="0.25">
      <c r="A1513" s="158">
        <v>45283</v>
      </c>
      <c r="B1513" s="175" t="s">
        <v>26</v>
      </c>
      <c r="C1513" s="132" t="s">
        <v>164</v>
      </c>
      <c r="D1513" s="133" t="s">
        <v>26</v>
      </c>
      <c r="E1513" s="133" t="s">
        <v>17</v>
      </c>
      <c r="F1513" s="133" t="s">
        <v>3054</v>
      </c>
      <c r="G1513" s="176" t="s">
        <v>3055</v>
      </c>
      <c r="H1513" s="176" t="s">
        <v>26</v>
      </c>
      <c r="I1513" s="176" t="s">
        <v>26</v>
      </c>
      <c r="J1513" s="213">
        <v>10</v>
      </c>
      <c r="K1513" s="177"/>
      <c r="L1513" s="177"/>
    </row>
    <row r="1514" spans="1:12" hidden="1" x14ac:dyDescent="0.25">
      <c r="A1514" s="158">
        <v>45283</v>
      </c>
      <c r="B1514" s="175" t="s">
        <v>26</v>
      </c>
      <c r="C1514" s="150" t="s">
        <v>3056</v>
      </c>
      <c r="D1514" s="133" t="s">
        <v>26</v>
      </c>
      <c r="E1514" s="133" t="s">
        <v>333</v>
      </c>
      <c r="F1514" s="151" t="s">
        <v>3057</v>
      </c>
      <c r="G1514" s="235" t="s">
        <v>3058</v>
      </c>
      <c r="H1514" s="176" t="s">
        <v>26</v>
      </c>
      <c r="I1514" s="176" t="s">
        <v>26</v>
      </c>
      <c r="J1514" s="213">
        <v>10</v>
      </c>
      <c r="K1514" s="177"/>
      <c r="L1514" s="177"/>
    </row>
    <row r="1515" spans="1:12" hidden="1" x14ac:dyDescent="0.25">
      <c r="A1515" s="158">
        <v>45283</v>
      </c>
      <c r="B1515" s="175" t="s">
        <v>26</v>
      </c>
      <c r="C1515" s="132" t="s">
        <v>813</v>
      </c>
      <c r="D1515" s="133" t="s">
        <v>26</v>
      </c>
      <c r="E1515" s="133" t="s">
        <v>17</v>
      </c>
      <c r="F1515" s="133" t="s">
        <v>2695</v>
      </c>
      <c r="G1515" s="176" t="s">
        <v>3059</v>
      </c>
      <c r="H1515" s="176">
        <v>170</v>
      </c>
      <c r="I1515" s="176">
        <v>145</v>
      </c>
      <c r="J1515" s="177">
        <v>15</v>
      </c>
      <c r="K1515" s="177"/>
      <c r="L1515" s="133"/>
    </row>
    <row r="1516" spans="1:12" hidden="1" x14ac:dyDescent="0.25">
      <c r="A1516" s="158">
        <v>45284</v>
      </c>
      <c r="B1516" s="175" t="s">
        <v>26</v>
      </c>
      <c r="C1516" s="132" t="s">
        <v>3060</v>
      </c>
      <c r="D1516" s="133" t="s">
        <v>26</v>
      </c>
      <c r="E1516" s="133" t="s">
        <v>26</v>
      </c>
      <c r="F1516" s="176" t="s">
        <v>26</v>
      </c>
      <c r="G1516" s="176" t="s">
        <v>26</v>
      </c>
      <c r="H1516" s="30" t="s">
        <v>26</v>
      </c>
      <c r="I1516" s="133" t="s">
        <v>26</v>
      </c>
      <c r="J1516" s="189">
        <v>10</v>
      </c>
      <c r="K1516" s="186"/>
      <c r="L1516" s="139"/>
    </row>
    <row r="1517" spans="1:12" hidden="1" x14ac:dyDescent="0.25">
      <c r="A1517" s="158">
        <v>45284</v>
      </c>
      <c r="B1517" s="175" t="s">
        <v>26</v>
      </c>
      <c r="C1517" s="132" t="s">
        <v>3060</v>
      </c>
      <c r="D1517" s="133" t="s">
        <v>26</v>
      </c>
      <c r="E1517" s="133" t="s">
        <v>26</v>
      </c>
      <c r="F1517" s="133" t="s">
        <v>26</v>
      </c>
      <c r="G1517" s="176" t="s">
        <v>26</v>
      </c>
      <c r="H1517" s="30" t="s">
        <v>26</v>
      </c>
      <c r="I1517" s="133" t="s">
        <v>26</v>
      </c>
      <c r="J1517" s="189">
        <v>10</v>
      </c>
      <c r="K1517" s="186"/>
      <c r="L1517" s="139"/>
    </row>
    <row r="1518" spans="1:12" hidden="1" x14ac:dyDescent="0.25">
      <c r="A1518" s="158">
        <v>45284</v>
      </c>
      <c r="B1518" s="175" t="s">
        <v>26</v>
      </c>
      <c r="C1518" s="132" t="s">
        <v>3061</v>
      </c>
      <c r="D1518" s="133" t="s">
        <v>26</v>
      </c>
      <c r="E1518" s="133" t="s">
        <v>26</v>
      </c>
      <c r="F1518" s="133" t="s">
        <v>26</v>
      </c>
      <c r="G1518" s="176" t="s">
        <v>26</v>
      </c>
      <c r="H1518" s="30" t="s">
        <v>26</v>
      </c>
      <c r="I1518" s="133" t="s">
        <v>26</v>
      </c>
      <c r="J1518" s="189">
        <v>10</v>
      </c>
      <c r="K1518" s="186"/>
      <c r="L1518" s="139"/>
    </row>
    <row r="1519" spans="1:12" hidden="1" x14ac:dyDescent="0.25">
      <c r="A1519" s="158">
        <v>45284</v>
      </c>
      <c r="B1519" s="175" t="s">
        <v>26</v>
      </c>
      <c r="C1519" s="132" t="s">
        <v>346</v>
      </c>
      <c r="D1519" s="133" t="s">
        <v>26</v>
      </c>
      <c r="E1519" s="133" t="s">
        <v>26</v>
      </c>
      <c r="F1519" s="133" t="s">
        <v>26</v>
      </c>
      <c r="G1519" s="176" t="s">
        <v>26</v>
      </c>
      <c r="H1519" s="30" t="s">
        <v>26</v>
      </c>
      <c r="I1519" s="133" t="s">
        <v>26</v>
      </c>
      <c r="J1519" s="189">
        <v>10</v>
      </c>
      <c r="K1519" s="186"/>
      <c r="L1519" s="139"/>
    </row>
    <row r="1520" spans="1:12" hidden="1" x14ac:dyDescent="0.25">
      <c r="A1520" s="158">
        <v>45284</v>
      </c>
      <c r="B1520" s="175" t="s">
        <v>26</v>
      </c>
      <c r="C1520" s="132" t="s">
        <v>2481</v>
      </c>
      <c r="D1520" s="133" t="s">
        <v>26</v>
      </c>
      <c r="E1520" s="133" t="s">
        <v>26</v>
      </c>
      <c r="F1520" s="133" t="s">
        <v>26</v>
      </c>
      <c r="G1520" s="133" t="s">
        <v>26</v>
      </c>
      <c r="H1520" s="30" t="s">
        <v>26</v>
      </c>
      <c r="I1520" s="133" t="s">
        <v>26</v>
      </c>
      <c r="J1520" s="189">
        <v>10</v>
      </c>
      <c r="K1520" s="139"/>
      <c r="L1520" s="139"/>
    </row>
    <row r="1521" spans="1:14" hidden="1" x14ac:dyDescent="0.25">
      <c r="A1521" s="158">
        <v>45284</v>
      </c>
      <c r="B1521" s="175" t="s">
        <v>26</v>
      </c>
      <c r="C1521" s="132" t="s">
        <v>3062</v>
      </c>
      <c r="D1521" s="133" t="s">
        <v>26</v>
      </c>
      <c r="E1521" s="133" t="s">
        <v>26</v>
      </c>
      <c r="F1521" s="133" t="s">
        <v>26</v>
      </c>
      <c r="G1521" s="176" t="s">
        <v>26</v>
      </c>
      <c r="H1521" s="176" t="s">
        <v>26</v>
      </c>
      <c r="I1521" s="176" t="s">
        <v>26</v>
      </c>
      <c r="J1521" s="189">
        <v>10</v>
      </c>
      <c r="K1521" s="139"/>
      <c r="L1521" s="139"/>
    </row>
    <row r="1522" spans="1:14" ht="45" hidden="1" customHeight="1" x14ac:dyDescent="0.25">
      <c r="A1522" s="158">
        <v>45284</v>
      </c>
      <c r="B1522" s="175" t="s">
        <v>26</v>
      </c>
      <c r="C1522" s="134" t="s">
        <v>39</v>
      </c>
      <c r="D1522" s="133">
        <v>5530508709</v>
      </c>
      <c r="E1522" s="133" t="s">
        <v>26</v>
      </c>
      <c r="F1522" s="136" t="s">
        <v>4116</v>
      </c>
      <c r="G1522" s="176" t="s">
        <v>26</v>
      </c>
      <c r="H1522" s="30">
        <v>138</v>
      </c>
      <c r="I1522" s="176" t="s">
        <v>26</v>
      </c>
      <c r="J1522" s="189">
        <v>10</v>
      </c>
      <c r="K1522" s="139"/>
      <c r="L1522" s="139"/>
    </row>
    <row r="1523" spans="1:14" ht="45" hidden="1" customHeight="1" x14ac:dyDescent="0.25">
      <c r="A1523" s="158">
        <v>45284</v>
      </c>
      <c r="B1523" s="175" t="s">
        <v>26</v>
      </c>
      <c r="C1523" s="134" t="s">
        <v>39</v>
      </c>
      <c r="D1523" s="133">
        <v>5530508709</v>
      </c>
      <c r="E1523" s="133" t="s">
        <v>26</v>
      </c>
      <c r="F1523" s="136" t="s">
        <v>4116</v>
      </c>
      <c r="G1523" s="176" t="s">
        <v>3063</v>
      </c>
      <c r="H1523" s="30">
        <v>122</v>
      </c>
      <c r="I1523" s="133">
        <v>112</v>
      </c>
      <c r="J1523" s="189">
        <v>10</v>
      </c>
      <c r="K1523" s="139"/>
      <c r="L1523" s="139"/>
    </row>
    <row r="1524" spans="1:14" ht="45" hidden="1" x14ac:dyDescent="0.25">
      <c r="A1524" s="158">
        <v>45284</v>
      </c>
      <c r="B1524" s="175" t="s">
        <v>26</v>
      </c>
      <c r="C1524" s="132" t="s">
        <v>3064</v>
      </c>
      <c r="D1524" s="133" t="s">
        <v>26</v>
      </c>
      <c r="E1524" s="133" t="s">
        <v>26</v>
      </c>
      <c r="F1524" s="133" t="s">
        <v>26</v>
      </c>
      <c r="G1524" s="176" t="s">
        <v>26</v>
      </c>
      <c r="H1524" s="176" t="s">
        <v>26</v>
      </c>
      <c r="I1524" s="192" t="s">
        <v>26</v>
      </c>
      <c r="J1524" s="189">
        <v>10</v>
      </c>
      <c r="K1524" s="139"/>
      <c r="L1524" s="139"/>
    </row>
    <row r="1525" spans="1:14" ht="45" hidden="1" customHeight="1" x14ac:dyDescent="0.25">
      <c r="A1525" s="158">
        <v>45286</v>
      </c>
      <c r="B1525" s="175">
        <v>0.42222222222222222</v>
      </c>
      <c r="C1525" s="132" t="s">
        <v>350</v>
      </c>
      <c r="D1525" s="140">
        <v>5562236073</v>
      </c>
      <c r="E1525" s="133" t="s">
        <v>547</v>
      </c>
      <c r="F1525" s="271" t="s">
        <v>4125</v>
      </c>
      <c r="G1525" s="176" t="s">
        <v>3065</v>
      </c>
      <c r="H1525" s="30" t="s">
        <v>26</v>
      </c>
      <c r="I1525" s="133">
        <v>45</v>
      </c>
      <c r="J1525" s="189">
        <v>20</v>
      </c>
      <c r="K1525" s="186"/>
      <c r="L1525" s="139"/>
    </row>
    <row r="1526" spans="1:14" hidden="1" x14ac:dyDescent="0.25">
      <c r="A1526" s="158">
        <v>45286</v>
      </c>
      <c r="B1526" s="175">
        <v>0.43958333333333333</v>
      </c>
      <c r="C1526" s="132" t="s">
        <v>3066</v>
      </c>
      <c r="D1526" s="133">
        <v>5543926895</v>
      </c>
      <c r="E1526" s="133" t="s">
        <v>333</v>
      </c>
      <c r="F1526" s="133" t="s">
        <v>3067</v>
      </c>
      <c r="G1526" s="176" t="s">
        <v>3068</v>
      </c>
      <c r="H1526" s="30" t="s">
        <v>26</v>
      </c>
      <c r="I1526" s="133">
        <v>48</v>
      </c>
      <c r="J1526" s="189">
        <v>10</v>
      </c>
      <c r="K1526" s="186"/>
      <c r="L1526" s="139"/>
      <c r="M1526" s="186"/>
    </row>
    <row r="1527" spans="1:14" hidden="1" x14ac:dyDescent="0.25">
      <c r="A1527" s="158">
        <v>45286</v>
      </c>
      <c r="B1527" s="175">
        <v>11.45833333333333</v>
      </c>
      <c r="C1527" s="132" t="s">
        <v>55</v>
      </c>
      <c r="D1527" s="133">
        <v>5625982564</v>
      </c>
      <c r="E1527" s="133" t="s">
        <v>2839</v>
      </c>
      <c r="F1527" s="133" t="s">
        <v>1556</v>
      </c>
      <c r="G1527" s="176" t="s">
        <v>3069</v>
      </c>
      <c r="H1527" s="30" t="s">
        <v>26</v>
      </c>
      <c r="I1527" s="133">
        <v>218</v>
      </c>
      <c r="J1527" s="189">
        <v>10</v>
      </c>
      <c r="K1527" s="186"/>
      <c r="L1527" s="139"/>
      <c r="M1527" s="186"/>
    </row>
    <row r="1528" spans="1:14" ht="45" hidden="1" customHeight="1" x14ac:dyDescent="0.25">
      <c r="A1528" s="158">
        <v>45286</v>
      </c>
      <c r="B1528" s="175">
        <v>0.51388888888888884</v>
      </c>
      <c r="C1528" s="132" t="s">
        <v>593</v>
      </c>
      <c r="D1528" s="133">
        <v>5568676408</v>
      </c>
      <c r="E1528" s="133" t="s">
        <v>1120</v>
      </c>
      <c r="F1528" s="133" t="s">
        <v>4126</v>
      </c>
      <c r="G1528" s="176" t="s">
        <v>592</v>
      </c>
      <c r="H1528" s="30" t="s">
        <v>26</v>
      </c>
      <c r="I1528" s="133">
        <v>128</v>
      </c>
      <c r="J1528" s="189">
        <v>10</v>
      </c>
      <c r="K1528" s="186"/>
      <c r="L1528" s="139"/>
      <c r="M1528" s="186"/>
    </row>
    <row r="1529" spans="1:14" hidden="1" x14ac:dyDescent="0.25">
      <c r="A1529" s="158">
        <v>45286</v>
      </c>
      <c r="B1529" s="175">
        <v>0.51458333333333328</v>
      </c>
      <c r="C1529" s="132" t="s">
        <v>1120</v>
      </c>
      <c r="D1529" s="133">
        <v>5529303704</v>
      </c>
      <c r="E1529" s="133" t="s">
        <v>3070</v>
      </c>
      <c r="F1529" s="133" t="s">
        <v>1120</v>
      </c>
      <c r="G1529" s="133" t="s">
        <v>3071</v>
      </c>
      <c r="H1529" s="30">
        <v>590</v>
      </c>
      <c r="I1529" s="133">
        <v>550</v>
      </c>
      <c r="J1529" s="189">
        <v>40</v>
      </c>
      <c r="K1529" s="139"/>
      <c r="L1529" s="139"/>
      <c r="M1529" s="186"/>
    </row>
    <row r="1530" spans="1:14" hidden="1" x14ac:dyDescent="0.25">
      <c r="A1530" s="158">
        <v>45286</v>
      </c>
      <c r="B1530" s="175">
        <v>9.0972222222222218E-2</v>
      </c>
      <c r="C1530" s="132" t="s">
        <v>27</v>
      </c>
      <c r="D1530" s="133">
        <v>5624838493</v>
      </c>
      <c r="E1530" s="133" t="s">
        <v>721</v>
      </c>
      <c r="F1530" s="133" t="s">
        <v>3072</v>
      </c>
      <c r="G1530" s="176" t="s">
        <v>3073</v>
      </c>
      <c r="H1530" s="176" t="s">
        <v>26</v>
      </c>
      <c r="I1530" s="176">
        <v>98</v>
      </c>
      <c r="J1530" s="189">
        <v>10</v>
      </c>
      <c r="K1530" s="139"/>
      <c r="L1530" s="139"/>
      <c r="M1530" s="186"/>
    </row>
    <row r="1531" spans="1:14" hidden="1" x14ac:dyDescent="0.25">
      <c r="A1531" s="158">
        <v>45286</v>
      </c>
      <c r="B1531" s="175">
        <v>0.67291666666666672</v>
      </c>
      <c r="C1531" s="132" t="s">
        <v>207</v>
      </c>
      <c r="D1531" s="133">
        <v>5530181574</v>
      </c>
      <c r="E1531" s="133" t="s">
        <v>3074</v>
      </c>
      <c r="F1531" s="133" t="s">
        <v>3075</v>
      </c>
      <c r="G1531" s="176" t="s">
        <v>3076</v>
      </c>
      <c r="H1531" s="30">
        <v>172</v>
      </c>
      <c r="I1531" s="176">
        <v>152</v>
      </c>
      <c r="J1531" s="189">
        <v>10</v>
      </c>
      <c r="K1531" s="139"/>
      <c r="L1531" s="139"/>
      <c r="M1531" s="186"/>
    </row>
    <row r="1532" spans="1:14" hidden="1" x14ac:dyDescent="0.25">
      <c r="A1532" s="158">
        <v>45286</v>
      </c>
      <c r="B1532" s="175">
        <v>0.67291666666666672</v>
      </c>
      <c r="C1532" s="132" t="s">
        <v>207</v>
      </c>
      <c r="D1532" s="133">
        <v>5530181574</v>
      </c>
      <c r="E1532" s="133" t="s">
        <v>333</v>
      </c>
      <c r="F1532" s="133" t="s">
        <v>3075</v>
      </c>
      <c r="G1532" s="176" t="s">
        <v>3077</v>
      </c>
      <c r="H1532" s="30">
        <v>64</v>
      </c>
      <c r="I1532" s="133">
        <v>54</v>
      </c>
      <c r="J1532" s="189">
        <v>10</v>
      </c>
      <c r="K1532" s="139"/>
      <c r="L1532" s="139"/>
      <c r="M1532" s="186"/>
    </row>
    <row r="1533" spans="1:14" hidden="1" x14ac:dyDescent="0.25">
      <c r="A1533" s="158">
        <v>45286</v>
      </c>
      <c r="B1533" s="175">
        <v>0.1875</v>
      </c>
      <c r="C1533" s="132" t="s">
        <v>857</v>
      </c>
      <c r="D1533" s="133">
        <v>5537803548</v>
      </c>
      <c r="E1533" s="133" t="s">
        <v>17</v>
      </c>
      <c r="F1533" s="133" t="s">
        <v>2695</v>
      </c>
      <c r="G1533" s="176" t="s">
        <v>3078</v>
      </c>
      <c r="H1533" s="176">
        <v>306</v>
      </c>
      <c r="I1533" s="192">
        <v>286</v>
      </c>
      <c r="J1533" s="189">
        <v>10</v>
      </c>
      <c r="K1533" s="139"/>
      <c r="L1533" s="139"/>
      <c r="M1533" s="186"/>
    </row>
    <row r="1534" spans="1:14" hidden="1" x14ac:dyDescent="0.25">
      <c r="A1534" s="158">
        <v>45286</v>
      </c>
      <c r="B1534" s="175">
        <v>0.20833333333333329</v>
      </c>
      <c r="C1534" s="132" t="s">
        <v>180</v>
      </c>
      <c r="D1534" s="133">
        <v>5618718638</v>
      </c>
      <c r="E1534" s="133" t="s">
        <v>3079</v>
      </c>
      <c r="F1534" s="133" t="s">
        <v>3080</v>
      </c>
      <c r="G1534" s="176" t="s">
        <v>3081</v>
      </c>
      <c r="H1534" s="30">
        <v>160</v>
      </c>
      <c r="I1534" s="176">
        <v>104</v>
      </c>
      <c r="J1534" s="189">
        <v>20</v>
      </c>
      <c r="K1534" s="139"/>
      <c r="L1534" s="139"/>
      <c r="M1534" s="186"/>
      <c r="N1534" s="186"/>
    </row>
    <row r="1535" spans="1:14" hidden="1" x14ac:dyDescent="0.25">
      <c r="A1535" s="158">
        <v>45286</v>
      </c>
      <c r="B1535" s="175">
        <v>0.22222222222222221</v>
      </c>
      <c r="C1535" s="132" t="s">
        <v>350</v>
      </c>
      <c r="D1535" s="140">
        <v>5562236073</v>
      </c>
      <c r="E1535" s="133" t="s">
        <v>17</v>
      </c>
      <c r="F1535" s="271" t="s">
        <v>4125</v>
      </c>
      <c r="G1535" s="176" t="s">
        <v>3082</v>
      </c>
      <c r="H1535" s="30">
        <v>189</v>
      </c>
      <c r="I1535" s="176">
        <v>169</v>
      </c>
      <c r="J1535" s="189">
        <v>10</v>
      </c>
      <c r="K1535" s="139"/>
      <c r="L1535" s="139"/>
      <c r="M1535" s="186"/>
      <c r="N1535" s="186"/>
    </row>
    <row r="1536" spans="1:14" hidden="1" x14ac:dyDescent="0.25">
      <c r="A1536" s="158">
        <v>45286</v>
      </c>
      <c r="B1536" s="175">
        <v>0.38194444444444442</v>
      </c>
      <c r="C1536" s="134" t="s">
        <v>4113</v>
      </c>
      <c r="D1536" s="133">
        <v>5563345739</v>
      </c>
      <c r="E1536" s="171" t="s">
        <v>3083</v>
      </c>
      <c r="F1536" s="136" t="s">
        <v>4120</v>
      </c>
      <c r="G1536" s="176" t="s">
        <v>3084</v>
      </c>
      <c r="H1536" s="176">
        <v>310</v>
      </c>
      <c r="I1536" s="176">
        <v>290</v>
      </c>
      <c r="J1536" s="189">
        <v>20</v>
      </c>
      <c r="K1536" s="202"/>
      <c r="L1536" s="169"/>
      <c r="M1536" s="186"/>
      <c r="N1536" s="186"/>
    </row>
    <row r="1537" spans="1:14" hidden="1" x14ac:dyDescent="0.25">
      <c r="A1537" s="158">
        <v>45287</v>
      </c>
      <c r="B1537" s="175">
        <v>0.41597222222222219</v>
      </c>
      <c r="C1537" s="132" t="s">
        <v>240</v>
      </c>
      <c r="D1537" s="133">
        <v>5554180418</v>
      </c>
      <c r="E1537" s="133" t="s">
        <v>3085</v>
      </c>
      <c r="F1537" s="176" t="s">
        <v>925</v>
      </c>
      <c r="G1537" s="176" t="s">
        <v>3086</v>
      </c>
      <c r="H1537" s="30">
        <v>200</v>
      </c>
      <c r="I1537" s="133">
        <v>88</v>
      </c>
      <c r="J1537" s="189">
        <v>10</v>
      </c>
      <c r="K1537" s="236"/>
      <c r="L1537" s="152"/>
      <c r="M1537" s="186"/>
      <c r="N1537" s="186"/>
    </row>
    <row r="1538" spans="1:14" hidden="1" x14ac:dyDescent="0.25">
      <c r="A1538" s="158">
        <v>45287</v>
      </c>
      <c r="B1538" s="175">
        <v>0.51736111111111116</v>
      </c>
      <c r="C1538" s="132" t="s">
        <v>350</v>
      </c>
      <c r="D1538" s="140">
        <v>5562236073</v>
      </c>
      <c r="E1538" s="133" t="s">
        <v>1257</v>
      </c>
      <c r="F1538" s="271" t="s">
        <v>4125</v>
      </c>
      <c r="G1538" s="176" t="s">
        <v>3087</v>
      </c>
      <c r="H1538" s="30" t="s">
        <v>26</v>
      </c>
      <c r="I1538" s="133">
        <v>182</v>
      </c>
      <c r="J1538" s="189">
        <v>10</v>
      </c>
      <c r="K1538" s="186"/>
      <c r="L1538" s="139"/>
      <c r="M1538" s="236"/>
      <c r="N1538" s="186"/>
    </row>
    <row r="1539" spans="1:14" hidden="1" x14ac:dyDescent="0.25">
      <c r="A1539" s="158">
        <v>45287</v>
      </c>
      <c r="B1539" s="175">
        <v>7.2222222222222215E-2</v>
      </c>
      <c r="C1539" s="132" t="s">
        <v>3088</v>
      </c>
      <c r="D1539" s="133">
        <v>5511330620</v>
      </c>
      <c r="E1539" s="133" t="s">
        <v>851</v>
      </c>
      <c r="F1539" s="133" t="s">
        <v>2674</v>
      </c>
      <c r="G1539" s="176" t="s">
        <v>3089</v>
      </c>
      <c r="H1539" s="30" t="s">
        <v>26</v>
      </c>
      <c r="I1539" s="133" t="s">
        <v>26</v>
      </c>
      <c r="J1539" s="189">
        <v>10</v>
      </c>
      <c r="K1539" s="186"/>
      <c r="L1539" s="139"/>
      <c r="M1539" s="186"/>
      <c r="N1539" s="139"/>
    </row>
    <row r="1540" spans="1:14" hidden="1" x14ac:dyDescent="0.25">
      <c r="A1540" s="158">
        <v>45287</v>
      </c>
      <c r="B1540" s="175">
        <v>0.625</v>
      </c>
      <c r="C1540" s="132" t="s">
        <v>105</v>
      </c>
      <c r="D1540" s="133">
        <v>5553181586</v>
      </c>
      <c r="E1540" s="133" t="s">
        <v>721</v>
      </c>
      <c r="F1540" s="133" t="s">
        <v>2389</v>
      </c>
      <c r="G1540" s="176" t="s">
        <v>3090</v>
      </c>
      <c r="H1540" s="30" t="s">
        <v>26</v>
      </c>
      <c r="I1540" s="133">
        <v>266</v>
      </c>
      <c r="J1540" s="189">
        <v>10</v>
      </c>
      <c r="K1540" s="186"/>
      <c r="L1540" s="139"/>
      <c r="M1540" s="186"/>
      <c r="N1540" s="139"/>
    </row>
    <row r="1541" spans="1:14" hidden="1" x14ac:dyDescent="0.25">
      <c r="A1541" s="158">
        <v>45287</v>
      </c>
      <c r="B1541" s="175">
        <v>0.63888888888888884</v>
      </c>
      <c r="C1541" s="132" t="s">
        <v>857</v>
      </c>
      <c r="D1541" s="133" t="s">
        <v>26</v>
      </c>
      <c r="E1541" s="133" t="s">
        <v>735</v>
      </c>
      <c r="F1541" s="133" t="s">
        <v>2423</v>
      </c>
      <c r="G1541" s="133" t="s">
        <v>2849</v>
      </c>
      <c r="H1541" s="30" t="s">
        <v>26</v>
      </c>
      <c r="I1541" s="133">
        <v>198</v>
      </c>
      <c r="J1541" s="189">
        <v>10</v>
      </c>
      <c r="K1541" s="139"/>
      <c r="L1541" s="139"/>
      <c r="M1541" s="186"/>
      <c r="N1541" s="139"/>
    </row>
    <row r="1542" spans="1:14" hidden="1" x14ac:dyDescent="0.25">
      <c r="A1542" s="158">
        <v>45287</v>
      </c>
      <c r="B1542" s="175">
        <v>0.64583333333333337</v>
      </c>
      <c r="C1542" s="132" t="s">
        <v>2711</v>
      </c>
      <c r="D1542" s="133">
        <v>5541902669</v>
      </c>
      <c r="E1542" s="133" t="s">
        <v>17</v>
      </c>
      <c r="F1542" s="133" t="s">
        <v>2850</v>
      </c>
      <c r="G1542" s="176" t="s">
        <v>3091</v>
      </c>
      <c r="H1542" s="176">
        <v>200</v>
      </c>
      <c r="I1542" s="176">
        <v>147</v>
      </c>
      <c r="J1542" s="189">
        <v>10</v>
      </c>
      <c r="K1542" s="139"/>
      <c r="L1542" s="139"/>
      <c r="M1542" s="186"/>
      <c r="N1542" s="139"/>
    </row>
    <row r="1543" spans="1:14" hidden="1" x14ac:dyDescent="0.25">
      <c r="A1543" s="158">
        <v>45287</v>
      </c>
      <c r="B1543" s="175">
        <v>0.65277777777777779</v>
      </c>
      <c r="C1543" s="132" t="s">
        <v>61</v>
      </c>
      <c r="D1543" s="133" t="s">
        <v>26</v>
      </c>
      <c r="E1543" s="133" t="s">
        <v>735</v>
      </c>
      <c r="F1543" s="133" t="s">
        <v>3092</v>
      </c>
      <c r="G1543" s="176" t="s">
        <v>26</v>
      </c>
      <c r="H1543" s="30" t="s">
        <v>26</v>
      </c>
      <c r="I1543" s="176">
        <v>225</v>
      </c>
      <c r="J1543" s="189">
        <v>10</v>
      </c>
      <c r="K1543" s="139"/>
      <c r="L1543" s="139"/>
      <c r="M1543" s="186"/>
      <c r="N1543" s="139"/>
    </row>
    <row r="1544" spans="1:14" hidden="1" x14ac:dyDescent="0.25">
      <c r="A1544" s="158">
        <v>45287</v>
      </c>
      <c r="B1544" s="175">
        <v>0.65972222222222221</v>
      </c>
      <c r="C1544" s="132" t="s">
        <v>1090</v>
      </c>
      <c r="D1544" s="133">
        <v>9531286830</v>
      </c>
      <c r="E1544" s="133" t="s">
        <v>3093</v>
      </c>
      <c r="F1544" s="133" t="s">
        <v>1787</v>
      </c>
      <c r="G1544" s="176" t="s">
        <v>3094</v>
      </c>
      <c r="H1544" s="30" t="s">
        <v>26</v>
      </c>
      <c r="I1544" s="133">
        <f>47+21+10</f>
        <v>78</v>
      </c>
      <c r="J1544" s="189">
        <v>10</v>
      </c>
      <c r="K1544" s="139"/>
      <c r="L1544" s="139"/>
      <c r="M1544" s="186"/>
      <c r="N1544" s="139"/>
    </row>
    <row r="1545" spans="1:14" hidden="1" x14ac:dyDescent="0.25">
      <c r="A1545" s="158">
        <v>45287</v>
      </c>
      <c r="B1545" s="175">
        <v>0.1784722222222222</v>
      </c>
      <c r="C1545" s="132" t="s">
        <v>3095</v>
      </c>
      <c r="D1545" s="133">
        <v>5541902669</v>
      </c>
      <c r="E1545" s="133" t="s">
        <v>17</v>
      </c>
      <c r="F1545" s="133" t="s">
        <v>2850</v>
      </c>
      <c r="G1545" s="176" t="s">
        <v>3096</v>
      </c>
      <c r="H1545" s="176">
        <v>100</v>
      </c>
      <c r="I1545" s="192">
        <v>27</v>
      </c>
      <c r="J1545" s="189">
        <v>10</v>
      </c>
      <c r="K1545" s="139"/>
      <c r="L1545" s="139"/>
      <c r="M1545" s="186"/>
      <c r="N1545" s="202"/>
    </row>
    <row r="1546" spans="1:14" hidden="1" x14ac:dyDescent="0.25">
      <c r="A1546" s="158">
        <v>45287</v>
      </c>
      <c r="B1546" s="175">
        <v>0.3125</v>
      </c>
      <c r="C1546" s="132" t="s">
        <v>2598</v>
      </c>
      <c r="D1546" s="133">
        <v>5624838493</v>
      </c>
      <c r="E1546" s="133" t="s">
        <v>17</v>
      </c>
      <c r="F1546" s="271" t="s">
        <v>4122</v>
      </c>
      <c r="G1546" s="176" t="s">
        <v>3098</v>
      </c>
      <c r="H1546" s="30">
        <v>125</v>
      </c>
      <c r="I1546" s="176">
        <v>114</v>
      </c>
      <c r="J1546" s="189">
        <v>10</v>
      </c>
      <c r="K1546" s="139"/>
      <c r="L1546" s="139"/>
      <c r="M1546" s="186"/>
      <c r="N1546" s="236"/>
    </row>
    <row r="1547" spans="1:14" hidden="1" x14ac:dyDescent="0.25">
      <c r="A1547" s="158">
        <v>45287</v>
      </c>
      <c r="B1547" s="175">
        <v>0.31319444444444439</v>
      </c>
      <c r="C1547" s="134" t="s">
        <v>4113</v>
      </c>
      <c r="D1547" s="171">
        <v>5567890987</v>
      </c>
      <c r="E1547" s="133" t="s">
        <v>17</v>
      </c>
      <c r="F1547" s="136" t="s">
        <v>4120</v>
      </c>
      <c r="G1547" s="176" t="s">
        <v>3099</v>
      </c>
      <c r="H1547" s="30">
        <v>500</v>
      </c>
      <c r="I1547" s="176">
        <v>114</v>
      </c>
      <c r="J1547" s="189">
        <v>10</v>
      </c>
      <c r="K1547" s="139"/>
      <c r="L1547" s="139"/>
      <c r="M1547" s="186"/>
      <c r="N1547" s="186"/>
    </row>
    <row r="1548" spans="1:14" hidden="1" x14ac:dyDescent="0.25">
      <c r="A1548" s="158">
        <v>45287</v>
      </c>
      <c r="B1548" s="175">
        <v>0.375</v>
      </c>
      <c r="C1548" s="134" t="s">
        <v>4113</v>
      </c>
      <c r="D1548" s="171">
        <v>5567890987</v>
      </c>
      <c r="E1548" s="133" t="s">
        <v>17</v>
      </c>
      <c r="F1548" s="136" t="s">
        <v>4120</v>
      </c>
      <c r="G1548" s="176" t="s">
        <v>3100</v>
      </c>
      <c r="H1548" s="30">
        <v>200</v>
      </c>
      <c r="I1548" s="176">
        <v>188</v>
      </c>
      <c r="J1548" s="189">
        <v>20</v>
      </c>
      <c r="K1548" s="202"/>
      <c r="L1548" s="169"/>
      <c r="M1548" s="186"/>
      <c r="N1548" s="186"/>
    </row>
    <row r="1549" spans="1:14" hidden="1" x14ac:dyDescent="0.25">
      <c r="A1549" s="158">
        <v>45288</v>
      </c>
      <c r="B1549" s="175">
        <v>0.43125000000000002</v>
      </c>
      <c r="C1549" s="132" t="s">
        <v>3101</v>
      </c>
      <c r="D1549" s="133">
        <v>5578854401</v>
      </c>
      <c r="E1549" s="133" t="s">
        <v>3102</v>
      </c>
      <c r="F1549" s="176" t="s">
        <v>3103</v>
      </c>
      <c r="G1549" s="176" t="s">
        <v>3104</v>
      </c>
      <c r="H1549" s="30">
        <v>200</v>
      </c>
      <c r="I1549" s="133">
        <v>90</v>
      </c>
      <c r="J1549" s="189">
        <v>40</v>
      </c>
      <c r="K1549" s="236"/>
      <c r="L1549" s="152"/>
      <c r="M1549" s="186"/>
      <c r="N1549" s="186"/>
    </row>
    <row r="1550" spans="1:14" hidden="1" x14ac:dyDescent="0.25">
      <c r="A1550" s="158">
        <v>45288</v>
      </c>
      <c r="B1550" s="175">
        <v>0.48680555555555549</v>
      </c>
      <c r="C1550" s="132" t="s">
        <v>1120</v>
      </c>
      <c r="D1550" s="133">
        <v>5529303704</v>
      </c>
      <c r="E1550" s="133" t="s">
        <v>1904</v>
      </c>
      <c r="F1550" s="133" t="s">
        <v>1120</v>
      </c>
      <c r="G1550" s="176" t="s">
        <v>3105</v>
      </c>
      <c r="H1550" s="30" t="s">
        <v>26</v>
      </c>
      <c r="I1550" s="133">
        <v>416</v>
      </c>
      <c r="J1550" s="189">
        <v>40</v>
      </c>
      <c r="K1550" s="186"/>
      <c r="L1550" s="139"/>
      <c r="M1550" s="236"/>
      <c r="N1550" s="186"/>
    </row>
    <row r="1551" spans="1:14" hidden="1" x14ac:dyDescent="0.25">
      <c r="A1551" s="158">
        <v>45288</v>
      </c>
      <c r="B1551" s="175">
        <v>0.49444444444444452</v>
      </c>
      <c r="C1551" s="132" t="s">
        <v>550</v>
      </c>
      <c r="D1551" s="133">
        <v>5537803548</v>
      </c>
      <c r="E1551" s="133" t="s">
        <v>333</v>
      </c>
      <c r="F1551" s="133" t="s">
        <v>3106</v>
      </c>
      <c r="G1551" s="176" t="s">
        <v>3107</v>
      </c>
      <c r="H1551" s="30" t="s">
        <v>26</v>
      </c>
      <c r="I1551" s="133">
        <v>149</v>
      </c>
      <c r="J1551" s="189">
        <v>10</v>
      </c>
      <c r="K1551" s="186"/>
      <c r="L1551" s="139"/>
      <c r="M1551" s="186"/>
      <c r="N1551" s="139"/>
    </row>
    <row r="1552" spans="1:14" hidden="1" x14ac:dyDescent="0.25">
      <c r="A1552" s="158">
        <v>45288</v>
      </c>
      <c r="B1552" s="175">
        <v>0.50624999999999998</v>
      </c>
      <c r="C1552" s="132" t="s">
        <v>323</v>
      </c>
      <c r="D1552" s="133">
        <v>553181275</v>
      </c>
      <c r="E1552" s="133" t="s">
        <v>1120</v>
      </c>
      <c r="F1552" s="133" t="s">
        <v>2171</v>
      </c>
      <c r="G1552" s="176" t="s">
        <v>3108</v>
      </c>
      <c r="H1552" s="30" t="s">
        <v>26</v>
      </c>
      <c r="I1552" s="133">
        <v>128</v>
      </c>
      <c r="J1552" s="189">
        <v>10</v>
      </c>
      <c r="K1552" s="186"/>
      <c r="L1552" s="139"/>
      <c r="M1552" s="186"/>
      <c r="N1552" s="139"/>
    </row>
    <row r="1553" spans="1:14" hidden="1" x14ac:dyDescent="0.25">
      <c r="A1553" s="158">
        <v>45288</v>
      </c>
      <c r="B1553" s="175">
        <v>0.60486111111111107</v>
      </c>
      <c r="C1553" s="132" t="s">
        <v>1917</v>
      </c>
      <c r="D1553" s="133">
        <v>5535975295</v>
      </c>
      <c r="E1553" s="133" t="s">
        <v>2888</v>
      </c>
      <c r="F1553" s="133" t="s">
        <v>1981</v>
      </c>
      <c r="G1553" s="133" t="s">
        <v>26</v>
      </c>
      <c r="H1553" s="30" t="s">
        <v>3109</v>
      </c>
      <c r="I1553" s="133">
        <v>48</v>
      </c>
      <c r="J1553" s="189">
        <v>10</v>
      </c>
      <c r="K1553" s="139"/>
      <c r="L1553" s="139"/>
      <c r="M1553" s="186"/>
      <c r="N1553" s="139"/>
    </row>
    <row r="1554" spans="1:14" hidden="1" x14ac:dyDescent="0.25">
      <c r="A1554" s="158">
        <v>45288</v>
      </c>
      <c r="B1554" s="175">
        <v>0.625</v>
      </c>
      <c r="C1554" s="132" t="s">
        <v>1586</v>
      </c>
      <c r="D1554" s="133">
        <v>5625982564</v>
      </c>
      <c r="E1554" s="133" t="s">
        <v>1120</v>
      </c>
      <c r="F1554" s="133" t="s">
        <v>1556</v>
      </c>
      <c r="G1554" s="176" t="s">
        <v>3110</v>
      </c>
      <c r="H1554" s="30" t="s">
        <v>26</v>
      </c>
      <c r="I1554" s="176" t="s">
        <v>26</v>
      </c>
      <c r="J1554" s="189">
        <v>40</v>
      </c>
      <c r="K1554" s="139"/>
      <c r="L1554" s="139"/>
      <c r="M1554" s="186"/>
      <c r="N1554" s="139"/>
    </row>
    <row r="1555" spans="1:14" ht="45" hidden="1" customHeight="1" x14ac:dyDescent="0.25">
      <c r="A1555" s="158">
        <v>45288</v>
      </c>
      <c r="B1555" s="175">
        <v>0.15277777777777779</v>
      </c>
      <c r="C1555" s="132" t="s">
        <v>479</v>
      </c>
      <c r="D1555" s="133">
        <v>5515136715</v>
      </c>
      <c r="E1555" s="133" t="s">
        <v>17</v>
      </c>
      <c r="F1555" s="136" t="s">
        <v>4120</v>
      </c>
      <c r="G1555" s="175" t="s">
        <v>192</v>
      </c>
      <c r="H1555" s="175" t="s">
        <v>26</v>
      </c>
      <c r="I1555" s="132" t="s">
        <v>26</v>
      </c>
      <c r="J1555" s="133">
        <v>553181275</v>
      </c>
      <c r="K1555" s="139"/>
      <c r="L1555" s="139"/>
      <c r="M1555" s="186"/>
      <c r="N1555" s="139"/>
    </row>
    <row r="1556" spans="1:14" ht="45" customHeight="1" x14ac:dyDescent="0.25">
      <c r="A1556" s="158">
        <v>45288</v>
      </c>
      <c r="B1556" s="175">
        <v>0.18611111111111109</v>
      </c>
      <c r="C1556" s="132" t="s">
        <v>3111</v>
      </c>
      <c r="D1556" s="133" t="s">
        <v>26</v>
      </c>
      <c r="E1556" s="133" t="s">
        <v>17</v>
      </c>
      <c r="F1556" s="133" t="s">
        <v>3112</v>
      </c>
      <c r="G1556" s="176" t="s">
        <v>3113</v>
      </c>
      <c r="H1556" s="30">
        <v>50</v>
      </c>
      <c r="I1556" s="133">
        <v>34</v>
      </c>
      <c r="J1556" s="189">
        <v>10</v>
      </c>
      <c r="K1556" s="139"/>
      <c r="L1556" s="139"/>
      <c r="M1556" s="186"/>
      <c r="N1556" s="139"/>
    </row>
    <row r="1557" spans="1:14" ht="45" hidden="1" x14ac:dyDescent="0.25">
      <c r="A1557" s="158">
        <v>45288</v>
      </c>
      <c r="B1557" s="175" t="s">
        <v>3114</v>
      </c>
      <c r="C1557" s="271" t="s">
        <v>4113</v>
      </c>
      <c r="D1557" s="133" t="s">
        <v>26</v>
      </c>
      <c r="E1557" s="133" t="s">
        <v>333</v>
      </c>
      <c r="F1557" s="133" t="s">
        <v>3115</v>
      </c>
      <c r="G1557" s="176" t="s">
        <v>3116</v>
      </c>
      <c r="H1557" s="176">
        <v>500</v>
      </c>
      <c r="I1557" s="192" t="s">
        <v>26</v>
      </c>
      <c r="J1557" s="189">
        <v>10</v>
      </c>
      <c r="K1557" s="139"/>
      <c r="L1557" s="139"/>
      <c r="M1557" s="186"/>
      <c r="N1557" s="202"/>
    </row>
    <row r="1558" spans="1:14" ht="45" hidden="1" customHeight="1" x14ac:dyDescent="0.25">
      <c r="A1558" s="158">
        <v>45288</v>
      </c>
      <c r="B1558" s="175">
        <v>0.33263888888888887</v>
      </c>
      <c r="C1558" s="132" t="s">
        <v>2220</v>
      </c>
      <c r="D1558" s="133" t="s">
        <v>26</v>
      </c>
      <c r="E1558" s="133" t="s">
        <v>333</v>
      </c>
      <c r="F1558" s="133" t="s">
        <v>302</v>
      </c>
      <c r="G1558" s="176" t="s">
        <v>3117</v>
      </c>
      <c r="H1558" s="30">
        <v>500</v>
      </c>
      <c r="I1558" s="176" t="s">
        <v>26</v>
      </c>
      <c r="J1558" s="189">
        <v>10</v>
      </c>
      <c r="K1558" s="139"/>
      <c r="L1558" s="139"/>
      <c r="M1558" s="186"/>
      <c r="N1558" s="236"/>
    </row>
    <row r="1559" spans="1:14" hidden="1" x14ac:dyDescent="0.25">
      <c r="A1559" s="158">
        <v>45288</v>
      </c>
      <c r="B1559" s="175">
        <v>0.3576388888888889</v>
      </c>
      <c r="C1559" s="132" t="s">
        <v>350</v>
      </c>
      <c r="D1559" s="140">
        <v>5562236073</v>
      </c>
      <c r="E1559" s="133" t="s">
        <v>17</v>
      </c>
      <c r="F1559" s="271" t="s">
        <v>4125</v>
      </c>
      <c r="G1559" s="176" t="s">
        <v>3118</v>
      </c>
      <c r="H1559" s="30">
        <v>500</v>
      </c>
      <c r="I1559" s="176" t="s">
        <v>26</v>
      </c>
      <c r="J1559" s="189">
        <v>20</v>
      </c>
      <c r="K1559" s="139"/>
      <c r="L1559" s="139"/>
      <c r="M1559" s="186"/>
      <c r="N1559" s="186"/>
    </row>
    <row r="1560" spans="1:14" hidden="1" x14ac:dyDescent="0.25">
      <c r="A1560" s="158">
        <v>45288</v>
      </c>
      <c r="B1560" s="175">
        <v>0.375</v>
      </c>
      <c r="C1560" s="133" t="s">
        <v>1142</v>
      </c>
      <c r="D1560" s="133" t="s">
        <v>26</v>
      </c>
      <c r="E1560" s="171" t="s">
        <v>3119</v>
      </c>
      <c r="F1560" s="133" t="s">
        <v>3120</v>
      </c>
      <c r="G1560" s="176" t="s">
        <v>3121</v>
      </c>
      <c r="H1560" s="176">
        <v>500</v>
      </c>
      <c r="I1560" s="176">
        <v>218</v>
      </c>
      <c r="J1560" s="189">
        <v>10</v>
      </c>
      <c r="K1560" s="202"/>
      <c r="L1560" s="169"/>
      <c r="M1560" s="186"/>
      <c r="N1560" s="186"/>
    </row>
    <row r="1561" spans="1:14" ht="45" hidden="1" customHeight="1" x14ac:dyDescent="0.25">
      <c r="A1561" s="158">
        <v>45288</v>
      </c>
      <c r="B1561" s="175">
        <v>0.41666666666666669</v>
      </c>
      <c r="C1561" s="134" t="s">
        <v>4113</v>
      </c>
      <c r="D1561" s="133" t="s">
        <v>26</v>
      </c>
      <c r="E1561" s="133" t="s">
        <v>3122</v>
      </c>
      <c r="F1561" s="136" t="s">
        <v>4120</v>
      </c>
      <c r="G1561" s="176" t="s">
        <v>3123</v>
      </c>
      <c r="H1561" s="176">
        <v>400</v>
      </c>
      <c r="I1561" s="176">
        <v>380</v>
      </c>
      <c r="J1561" s="213">
        <v>20</v>
      </c>
      <c r="K1561" s="177"/>
      <c r="L1561" s="133"/>
      <c r="M1561" s="186"/>
      <c r="N1561" s="186"/>
    </row>
    <row r="1562" spans="1:14" hidden="1" x14ac:dyDescent="0.25">
      <c r="A1562" s="158">
        <v>45289</v>
      </c>
      <c r="B1562" s="175">
        <v>0.43819444444444439</v>
      </c>
      <c r="C1562" s="132" t="s">
        <v>78</v>
      </c>
      <c r="D1562" s="133">
        <v>5510466400</v>
      </c>
      <c r="E1562" s="133" t="s">
        <v>333</v>
      </c>
      <c r="F1562" s="133" t="s">
        <v>4127</v>
      </c>
      <c r="G1562" s="176" t="s">
        <v>3126</v>
      </c>
      <c r="H1562" s="30" t="s">
        <v>26</v>
      </c>
      <c r="I1562" s="133">
        <v>87</v>
      </c>
      <c r="J1562" s="189">
        <v>10</v>
      </c>
      <c r="K1562" s="236"/>
      <c r="L1562" s="152"/>
      <c r="M1562" s="186"/>
      <c r="N1562" s="186"/>
    </row>
    <row r="1563" spans="1:14" hidden="1" x14ac:dyDescent="0.25">
      <c r="A1563" s="158">
        <v>45289</v>
      </c>
      <c r="B1563" s="175" t="s">
        <v>26</v>
      </c>
      <c r="C1563" s="132" t="s">
        <v>3127</v>
      </c>
      <c r="D1563" s="133" t="s">
        <v>26</v>
      </c>
      <c r="E1563" s="133" t="s">
        <v>333</v>
      </c>
      <c r="F1563" s="133" t="s">
        <v>3128</v>
      </c>
      <c r="G1563" s="133" t="s">
        <v>3129</v>
      </c>
      <c r="H1563" s="30" t="s">
        <v>26</v>
      </c>
      <c r="I1563" s="133">
        <v>145</v>
      </c>
      <c r="J1563" s="189">
        <v>10</v>
      </c>
      <c r="K1563" s="186"/>
      <c r="L1563" s="139"/>
      <c r="M1563" s="236"/>
      <c r="N1563" s="139"/>
    </row>
    <row r="1564" spans="1:14" hidden="1" x14ac:dyDescent="0.25">
      <c r="A1564" s="158">
        <v>45289</v>
      </c>
      <c r="B1564" s="175" t="s">
        <v>26</v>
      </c>
      <c r="C1564" s="132" t="s">
        <v>847</v>
      </c>
      <c r="D1564" s="133" t="s">
        <v>26</v>
      </c>
      <c r="E1564" s="133" t="s">
        <v>333</v>
      </c>
      <c r="F1564" s="133" t="s">
        <v>2341</v>
      </c>
      <c r="G1564" s="133" t="s">
        <v>3130</v>
      </c>
      <c r="H1564" s="30" t="s">
        <v>26</v>
      </c>
      <c r="I1564" s="133">
        <f>96+12</f>
        <v>108</v>
      </c>
      <c r="J1564" s="189">
        <v>10</v>
      </c>
      <c r="K1564" s="186"/>
      <c r="L1564" s="139"/>
      <c r="M1564" s="186"/>
      <c r="N1564" s="139"/>
    </row>
    <row r="1565" spans="1:14" hidden="1" x14ac:dyDescent="0.25">
      <c r="A1565" s="158">
        <v>45289</v>
      </c>
      <c r="B1565" s="175" t="s">
        <v>26</v>
      </c>
      <c r="C1565" s="132" t="s">
        <v>3131</v>
      </c>
      <c r="D1565" s="133" t="s">
        <v>26</v>
      </c>
      <c r="E1565" s="133" t="s">
        <v>3132</v>
      </c>
      <c r="F1565" s="133" t="s">
        <v>2711</v>
      </c>
      <c r="G1565" s="176" t="s">
        <v>3133</v>
      </c>
      <c r="H1565" s="30" t="s">
        <v>26</v>
      </c>
      <c r="I1565" s="133">
        <v>112</v>
      </c>
      <c r="J1565" s="189">
        <v>10</v>
      </c>
      <c r="K1565" s="186"/>
      <c r="L1565" s="139"/>
      <c r="M1565" s="186"/>
      <c r="N1565" s="139"/>
    </row>
    <row r="1566" spans="1:14" hidden="1" x14ac:dyDescent="0.25">
      <c r="A1566" s="158">
        <v>45289</v>
      </c>
      <c r="B1566" s="175" t="s">
        <v>26</v>
      </c>
      <c r="C1566" s="132" t="s">
        <v>3134</v>
      </c>
      <c r="D1566" s="133" t="s">
        <v>26</v>
      </c>
      <c r="E1566" s="133" t="s">
        <v>17</v>
      </c>
      <c r="F1566" s="133" t="s">
        <v>1556</v>
      </c>
      <c r="G1566" s="133" t="s">
        <v>3135</v>
      </c>
      <c r="H1566" s="30" t="s">
        <v>26</v>
      </c>
      <c r="I1566" s="133">
        <f>21+35+60</f>
        <v>116</v>
      </c>
      <c r="J1566" s="189">
        <v>10</v>
      </c>
      <c r="K1566" s="139"/>
      <c r="L1566" s="139"/>
      <c r="M1566" s="186"/>
      <c r="N1566" s="139"/>
    </row>
    <row r="1567" spans="1:14" hidden="1" x14ac:dyDescent="0.25">
      <c r="A1567" s="158">
        <v>45289</v>
      </c>
      <c r="B1567" s="175" t="s">
        <v>26</v>
      </c>
      <c r="C1567" s="132" t="s">
        <v>3136</v>
      </c>
      <c r="D1567" s="133" t="s">
        <v>26</v>
      </c>
      <c r="E1567" s="133" t="s">
        <v>690</v>
      </c>
      <c r="F1567" s="133" t="s">
        <v>1377</v>
      </c>
      <c r="G1567" s="176" t="s">
        <v>3137</v>
      </c>
      <c r="H1567" s="176" t="s">
        <v>26</v>
      </c>
      <c r="I1567" s="176">
        <f>21+25</f>
        <v>46</v>
      </c>
      <c r="J1567" s="189">
        <v>10</v>
      </c>
      <c r="K1567" s="139"/>
      <c r="L1567" s="139"/>
      <c r="M1567" s="186"/>
      <c r="N1567" s="139"/>
    </row>
    <row r="1568" spans="1:14" hidden="1" x14ac:dyDescent="0.25">
      <c r="A1568" s="158">
        <v>45289</v>
      </c>
      <c r="B1568" s="175" t="s">
        <v>26</v>
      </c>
      <c r="C1568" s="132" t="s">
        <v>514</v>
      </c>
      <c r="D1568" s="133" t="s">
        <v>26</v>
      </c>
      <c r="E1568" s="133" t="s">
        <v>3011</v>
      </c>
      <c r="F1568" s="133" t="s">
        <v>3138</v>
      </c>
      <c r="G1568" s="176" t="s">
        <v>3139</v>
      </c>
      <c r="H1568" s="30" t="s">
        <v>26</v>
      </c>
      <c r="I1568" s="176">
        <v>17</v>
      </c>
      <c r="J1568" s="189">
        <v>10</v>
      </c>
      <c r="K1568" s="139"/>
      <c r="L1568" s="139"/>
      <c r="M1568" s="186"/>
      <c r="N1568" s="139"/>
    </row>
    <row r="1569" spans="1:14" hidden="1" x14ac:dyDescent="0.25">
      <c r="A1569" s="158">
        <v>45289</v>
      </c>
      <c r="B1569" s="175">
        <v>0.19375000000000001</v>
      </c>
      <c r="C1569" s="132" t="s">
        <v>1595</v>
      </c>
      <c r="D1569" s="133" t="s">
        <v>26</v>
      </c>
      <c r="E1569" s="133" t="s">
        <v>2183</v>
      </c>
      <c r="F1569" s="133" t="s">
        <v>302</v>
      </c>
      <c r="G1569" s="176" t="s">
        <v>192</v>
      </c>
      <c r="H1569" s="30">
        <v>100</v>
      </c>
      <c r="I1569" s="133">
        <v>88</v>
      </c>
      <c r="J1569" s="189">
        <v>10</v>
      </c>
      <c r="K1569" s="139"/>
      <c r="L1569" s="139"/>
      <c r="M1569" s="186"/>
      <c r="N1569" s="202"/>
    </row>
    <row r="1570" spans="1:14" hidden="1" x14ac:dyDescent="0.25">
      <c r="A1570" s="158">
        <v>45289</v>
      </c>
      <c r="B1570" s="175">
        <v>0.25</v>
      </c>
      <c r="C1570" s="132" t="s">
        <v>2196</v>
      </c>
      <c r="D1570" s="133" t="s">
        <v>26</v>
      </c>
      <c r="E1570" s="133" t="s">
        <v>2183</v>
      </c>
      <c r="F1570" s="133" t="s">
        <v>302</v>
      </c>
      <c r="G1570" s="176" t="s">
        <v>192</v>
      </c>
      <c r="H1570" s="176">
        <v>100</v>
      </c>
      <c r="I1570" s="192">
        <v>88</v>
      </c>
      <c r="J1570" s="189">
        <v>10</v>
      </c>
      <c r="K1570" s="139"/>
      <c r="L1570" s="139"/>
      <c r="M1570" s="186"/>
      <c r="N1570" s="177"/>
    </row>
    <row r="1571" spans="1:14" hidden="1" x14ac:dyDescent="0.25">
      <c r="A1571" s="158">
        <v>45289</v>
      </c>
      <c r="B1571" s="175">
        <v>0.27430555555555558</v>
      </c>
      <c r="C1571" s="132" t="s">
        <v>2196</v>
      </c>
      <c r="D1571" s="133" t="s">
        <v>26</v>
      </c>
      <c r="E1571" s="133" t="s">
        <v>2183</v>
      </c>
      <c r="F1571" s="133" t="s">
        <v>302</v>
      </c>
      <c r="G1571" s="176" t="s">
        <v>192</v>
      </c>
      <c r="H1571" s="30">
        <v>100</v>
      </c>
      <c r="I1571" s="176">
        <v>88</v>
      </c>
      <c r="J1571" s="189">
        <v>10</v>
      </c>
      <c r="K1571" s="139"/>
      <c r="L1571" s="139"/>
      <c r="M1571" s="186"/>
      <c r="N1571" s="236"/>
    </row>
    <row r="1572" spans="1:14" hidden="1" x14ac:dyDescent="0.25">
      <c r="A1572" s="158">
        <v>45289</v>
      </c>
      <c r="B1572" s="175">
        <v>0.28472222222222221</v>
      </c>
      <c r="C1572" s="132" t="s">
        <v>3140</v>
      </c>
      <c r="D1572" s="171" t="s">
        <v>26</v>
      </c>
      <c r="E1572" s="133" t="s">
        <v>17</v>
      </c>
      <c r="F1572" s="133" t="s">
        <v>302</v>
      </c>
      <c r="G1572" s="176" t="s">
        <v>3141</v>
      </c>
      <c r="H1572" s="30">
        <v>28</v>
      </c>
      <c r="I1572" s="176">
        <v>18</v>
      </c>
      <c r="J1572" s="189">
        <v>10</v>
      </c>
      <c r="K1572" s="139"/>
      <c r="L1572" s="139"/>
      <c r="M1572" s="186"/>
      <c r="N1572" s="186"/>
    </row>
    <row r="1573" spans="1:14" hidden="1" x14ac:dyDescent="0.25">
      <c r="A1573" s="158">
        <v>45289</v>
      </c>
      <c r="B1573" s="175">
        <v>0.29166666666666669</v>
      </c>
      <c r="C1573" s="133" t="s">
        <v>153</v>
      </c>
      <c r="D1573" s="133" t="s">
        <v>26</v>
      </c>
      <c r="E1573" s="171" t="s">
        <v>17</v>
      </c>
      <c r="F1573" s="133" t="s">
        <v>3142</v>
      </c>
      <c r="G1573" s="176" t="s">
        <v>3143</v>
      </c>
      <c r="H1573" s="176">
        <v>160</v>
      </c>
      <c r="I1573" s="176">
        <v>145</v>
      </c>
      <c r="J1573" s="189">
        <v>10</v>
      </c>
      <c r="K1573" s="202"/>
      <c r="L1573" s="169"/>
      <c r="M1573" s="186"/>
      <c r="N1573" s="186"/>
    </row>
    <row r="1574" spans="1:14" x14ac:dyDescent="0.25">
      <c r="A1574" s="158">
        <v>45289</v>
      </c>
      <c r="B1574" s="175">
        <v>0.33333333333333331</v>
      </c>
      <c r="C1574" s="132" t="s">
        <v>3144</v>
      </c>
      <c r="D1574" s="133" t="s">
        <v>26</v>
      </c>
      <c r="E1574" s="133" t="s">
        <v>3145</v>
      </c>
      <c r="F1574" s="133" t="s">
        <v>3146</v>
      </c>
      <c r="G1574" s="176" t="s">
        <v>3147</v>
      </c>
      <c r="H1574" s="176">
        <v>46</v>
      </c>
      <c r="I1574" s="176">
        <v>36</v>
      </c>
      <c r="J1574" s="213">
        <v>10</v>
      </c>
      <c r="K1574" s="177"/>
      <c r="L1574" s="133"/>
      <c r="M1574" s="186"/>
      <c r="N1574" s="186"/>
    </row>
    <row r="1575" spans="1:14" hidden="1" x14ac:dyDescent="0.25">
      <c r="A1575" s="158">
        <v>45289</v>
      </c>
      <c r="B1575" s="175">
        <v>0.39583333333333331</v>
      </c>
      <c r="C1575" s="132" t="s">
        <v>970</v>
      </c>
      <c r="D1575" s="133" t="s">
        <v>26</v>
      </c>
      <c r="E1575" s="133" t="s">
        <v>333</v>
      </c>
      <c r="F1575" s="133" t="s">
        <v>3148</v>
      </c>
      <c r="G1575" s="176" t="s">
        <v>3149</v>
      </c>
      <c r="H1575" s="176">
        <v>182</v>
      </c>
      <c r="I1575" s="176">
        <v>172</v>
      </c>
      <c r="J1575" s="213">
        <v>10</v>
      </c>
      <c r="K1575" s="177"/>
      <c r="L1575" s="177"/>
      <c r="M1575" s="186"/>
      <c r="N1575" s="186"/>
    </row>
    <row r="1576" spans="1:14" hidden="1" x14ac:dyDescent="0.25">
      <c r="A1576" s="158">
        <v>44928</v>
      </c>
      <c r="B1576" s="175">
        <v>0.51388888888888884</v>
      </c>
      <c r="C1576" s="132" t="s">
        <v>3150</v>
      </c>
      <c r="D1576" s="133">
        <v>5537809805</v>
      </c>
      <c r="E1576" s="133" t="s">
        <v>3151</v>
      </c>
      <c r="F1576" s="132" t="s">
        <v>3150</v>
      </c>
      <c r="G1576" s="176" t="s">
        <v>3152</v>
      </c>
      <c r="H1576" s="30">
        <v>200</v>
      </c>
      <c r="I1576" s="133">
        <v>166</v>
      </c>
      <c r="J1576" s="189">
        <v>10</v>
      </c>
      <c r="K1576" s="236"/>
      <c r="L1576" s="152"/>
      <c r="M1576" s="186"/>
      <c r="N1576" s="139"/>
    </row>
    <row r="1577" spans="1:14" hidden="1" x14ac:dyDescent="0.25">
      <c r="A1577" s="158">
        <v>44928</v>
      </c>
      <c r="B1577" s="175">
        <v>0.25</v>
      </c>
      <c r="C1577" s="132" t="s">
        <v>156</v>
      </c>
      <c r="D1577" s="133">
        <v>5564121405</v>
      </c>
      <c r="E1577" s="133" t="s">
        <v>3153</v>
      </c>
      <c r="F1577" s="133" t="s">
        <v>3154</v>
      </c>
      <c r="G1577" s="176" t="s">
        <v>3155</v>
      </c>
      <c r="H1577" s="30">
        <v>232</v>
      </c>
      <c r="I1577" s="133">
        <v>202</v>
      </c>
      <c r="J1577" s="189">
        <v>10</v>
      </c>
      <c r="K1577" s="186"/>
      <c r="L1577" s="139"/>
      <c r="N1577" s="139"/>
    </row>
    <row r="1578" spans="1:14" hidden="1" x14ac:dyDescent="0.25">
      <c r="A1578" s="158">
        <v>44928</v>
      </c>
      <c r="B1578" s="175">
        <v>0.32430555555555562</v>
      </c>
      <c r="C1578" s="132" t="s">
        <v>3156</v>
      </c>
      <c r="D1578" s="133">
        <v>5553181275</v>
      </c>
      <c r="E1578" s="133" t="s">
        <v>85</v>
      </c>
      <c r="F1578" s="133" t="s">
        <v>3157</v>
      </c>
      <c r="G1578" s="176" t="s">
        <v>3158</v>
      </c>
      <c r="H1578" s="30">
        <v>200</v>
      </c>
      <c r="I1578" s="133">
        <v>74</v>
      </c>
      <c r="J1578" s="189">
        <v>12</v>
      </c>
      <c r="K1578" s="186"/>
      <c r="L1578" s="139"/>
      <c r="N1578" s="139"/>
    </row>
    <row r="1579" spans="1:14" hidden="1" x14ac:dyDescent="0.25">
      <c r="A1579" s="158">
        <v>44928</v>
      </c>
      <c r="B1579" s="175">
        <v>0.32430555555555562</v>
      </c>
      <c r="C1579" s="132" t="s">
        <v>200</v>
      </c>
      <c r="D1579" s="133">
        <v>5520873875</v>
      </c>
      <c r="E1579" s="133" t="s">
        <v>17</v>
      </c>
      <c r="F1579" s="133" t="s">
        <v>201</v>
      </c>
      <c r="G1579" s="176" t="s">
        <v>3159</v>
      </c>
      <c r="H1579" s="30">
        <v>100</v>
      </c>
      <c r="I1579" s="133">
        <v>87</v>
      </c>
      <c r="J1579" s="189">
        <v>12</v>
      </c>
      <c r="K1579" s="186"/>
      <c r="L1579" s="139"/>
      <c r="N1579" s="139"/>
    </row>
    <row r="1580" spans="1:14" hidden="1" x14ac:dyDescent="0.25">
      <c r="A1580" s="158">
        <v>44928</v>
      </c>
      <c r="B1580" s="175">
        <v>0.33333333333333331</v>
      </c>
      <c r="C1580" s="132" t="s">
        <v>3160</v>
      </c>
      <c r="D1580" s="133">
        <v>5624436149</v>
      </c>
      <c r="E1580" s="133" t="s">
        <v>17</v>
      </c>
      <c r="F1580" s="133" t="s">
        <v>2732</v>
      </c>
      <c r="G1580" s="133" t="s">
        <v>3161</v>
      </c>
      <c r="H1580" s="30">
        <v>150</v>
      </c>
      <c r="I1580" s="133">
        <v>132</v>
      </c>
      <c r="J1580" s="189">
        <v>12</v>
      </c>
      <c r="K1580" s="139"/>
      <c r="L1580" s="139"/>
      <c r="N1580" s="139"/>
    </row>
    <row r="1581" spans="1:14" hidden="1" x14ac:dyDescent="0.25">
      <c r="A1581" s="158">
        <v>44928</v>
      </c>
      <c r="B1581" s="175">
        <v>0.40277777777777779</v>
      </c>
      <c r="C1581" s="134" t="s">
        <v>4113</v>
      </c>
      <c r="D1581" s="133">
        <v>5564436783</v>
      </c>
      <c r="E1581" s="133" t="s">
        <v>85</v>
      </c>
      <c r="F1581" s="133" t="s">
        <v>3162</v>
      </c>
      <c r="G1581" s="176" t="s">
        <v>3163</v>
      </c>
      <c r="H1581" s="176">
        <v>116</v>
      </c>
      <c r="I1581" s="176">
        <v>106</v>
      </c>
      <c r="J1581" s="189">
        <v>10</v>
      </c>
      <c r="K1581" s="139"/>
      <c r="L1581" s="139"/>
      <c r="N1581" s="139"/>
    </row>
    <row r="1582" spans="1:14" x14ac:dyDescent="0.25">
      <c r="A1582" s="158">
        <v>44928</v>
      </c>
      <c r="B1582" s="175">
        <v>0.41666666666666669</v>
      </c>
      <c r="C1582" s="132" t="s">
        <v>2963</v>
      </c>
      <c r="D1582" s="133">
        <v>55276144858</v>
      </c>
      <c r="E1582" s="133" t="s">
        <v>85</v>
      </c>
      <c r="F1582" s="133" t="s">
        <v>3164</v>
      </c>
      <c r="G1582" s="176" t="s">
        <v>3165</v>
      </c>
      <c r="H1582" s="30">
        <v>170</v>
      </c>
      <c r="I1582" s="176">
        <v>158</v>
      </c>
      <c r="J1582" s="189">
        <v>12</v>
      </c>
      <c r="K1582" s="139"/>
      <c r="L1582" s="139"/>
      <c r="N1582" s="202"/>
    </row>
    <row r="1583" spans="1:14" hidden="1" x14ac:dyDescent="0.25">
      <c r="A1583" s="158">
        <v>45294</v>
      </c>
      <c r="B1583" s="175">
        <v>0.43472222222222218</v>
      </c>
      <c r="C1583" s="132" t="s">
        <v>3166</v>
      </c>
      <c r="D1583" s="133">
        <v>5539182910</v>
      </c>
      <c r="E1583" s="133" t="s">
        <v>333</v>
      </c>
      <c r="F1583" s="176" t="s">
        <v>3167</v>
      </c>
      <c r="G1583" s="176" t="s">
        <v>3168</v>
      </c>
      <c r="H1583" s="30" t="s">
        <v>26</v>
      </c>
      <c r="I1583" s="133">
        <v>126</v>
      </c>
      <c r="J1583" s="189">
        <v>10</v>
      </c>
      <c r="K1583" s="236"/>
      <c r="L1583" s="152"/>
      <c r="N1583" s="177"/>
    </row>
    <row r="1584" spans="1:14" hidden="1" x14ac:dyDescent="0.25">
      <c r="A1584" s="158">
        <v>45294</v>
      </c>
      <c r="B1584" s="175">
        <v>0.53125</v>
      </c>
      <c r="C1584" s="132" t="s">
        <v>2759</v>
      </c>
      <c r="D1584" s="133">
        <v>5560555623</v>
      </c>
      <c r="E1584" s="133" t="s">
        <v>1719</v>
      </c>
      <c r="F1584" s="133" t="s">
        <v>3169</v>
      </c>
      <c r="G1584" s="176" t="s">
        <v>3170</v>
      </c>
      <c r="H1584" s="30" t="s">
        <v>26</v>
      </c>
      <c r="I1584" s="133">
        <f>76+67</f>
        <v>143</v>
      </c>
      <c r="J1584" s="189">
        <v>10</v>
      </c>
      <c r="K1584" s="186"/>
      <c r="L1584" s="139"/>
      <c r="N1584" s="177"/>
    </row>
    <row r="1585" spans="1:12" hidden="1" x14ac:dyDescent="0.25">
      <c r="A1585" s="161">
        <v>45294</v>
      </c>
      <c r="B1585" s="228" t="e">
        <v>#VALUE!</v>
      </c>
      <c r="C1585" s="59" t="s">
        <v>550</v>
      </c>
      <c r="D1585" s="62">
        <v>5537803548</v>
      </c>
      <c r="E1585" s="62" t="s">
        <v>3171</v>
      </c>
      <c r="F1585" s="62" t="s">
        <v>3172</v>
      </c>
      <c r="G1585" s="221" t="s">
        <v>3173</v>
      </c>
      <c r="H1585" s="30" t="s">
        <v>26</v>
      </c>
      <c r="I1585" s="62">
        <v>269</v>
      </c>
      <c r="J1585" s="222">
        <v>10</v>
      </c>
      <c r="K1585" s="230"/>
      <c r="L1585" s="139"/>
    </row>
    <row r="1586" spans="1:12" hidden="1" x14ac:dyDescent="0.25">
      <c r="A1586" s="158">
        <v>45294</v>
      </c>
      <c r="B1586" s="175" t="s">
        <v>26</v>
      </c>
      <c r="C1586" s="132" t="s">
        <v>697</v>
      </c>
      <c r="D1586" s="133" t="s">
        <v>26</v>
      </c>
      <c r="E1586" s="133" t="s">
        <v>17</v>
      </c>
      <c r="F1586" s="133" t="s">
        <v>1239</v>
      </c>
      <c r="G1586" s="176" t="s">
        <v>3174</v>
      </c>
      <c r="H1586" s="30" t="s">
        <v>26</v>
      </c>
      <c r="I1586" s="133">
        <v>59</v>
      </c>
      <c r="J1586" s="189">
        <v>10</v>
      </c>
      <c r="K1586" s="186"/>
      <c r="L1586" s="139"/>
    </row>
    <row r="1587" spans="1:12" hidden="1" x14ac:dyDescent="0.25">
      <c r="A1587" s="158">
        <v>45294</v>
      </c>
      <c r="B1587" s="175">
        <v>0.62708333333333333</v>
      </c>
      <c r="C1587" s="132" t="s">
        <v>1586</v>
      </c>
      <c r="D1587" s="133">
        <v>5625982564</v>
      </c>
      <c r="E1587" s="133" t="s">
        <v>3175</v>
      </c>
      <c r="F1587" s="133" t="s">
        <v>1556</v>
      </c>
      <c r="G1587" s="133" t="s">
        <v>3176</v>
      </c>
      <c r="H1587" s="30" t="s">
        <v>26</v>
      </c>
      <c r="I1587" s="133">
        <v>81</v>
      </c>
      <c r="J1587" s="189">
        <v>10</v>
      </c>
      <c r="K1587" s="139"/>
      <c r="L1587" s="139"/>
    </row>
    <row r="1588" spans="1:12" hidden="1" x14ac:dyDescent="0.25">
      <c r="A1588" s="158">
        <v>45294</v>
      </c>
      <c r="B1588" s="175" t="s">
        <v>26</v>
      </c>
      <c r="C1588" s="132" t="s">
        <v>49</v>
      </c>
      <c r="D1588" s="133" t="s">
        <v>26</v>
      </c>
      <c r="E1588" s="133" t="s">
        <v>851</v>
      </c>
      <c r="F1588" s="133">
        <v>844</v>
      </c>
      <c r="G1588" s="176" t="s">
        <v>3177</v>
      </c>
      <c r="H1588" s="176" t="s">
        <v>26</v>
      </c>
      <c r="I1588" s="176" t="s">
        <v>26</v>
      </c>
      <c r="J1588" s="189">
        <v>10</v>
      </c>
      <c r="K1588" s="139"/>
      <c r="L1588" s="139"/>
    </row>
    <row r="1589" spans="1:12" hidden="1" x14ac:dyDescent="0.25">
      <c r="A1589" s="158">
        <v>45294</v>
      </c>
      <c r="B1589" s="175" t="s">
        <v>26</v>
      </c>
      <c r="C1589" s="132" t="s">
        <v>1280</v>
      </c>
      <c r="D1589" s="133" t="s">
        <v>26</v>
      </c>
      <c r="E1589" s="133" t="s">
        <v>114</v>
      </c>
      <c r="F1589" s="133" t="s">
        <v>3178</v>
      </c>
      <c r="G1589" s="176" t="s">
        <v>2730</v>
      </c>
      <c r="H1589" s="30" t="s">
        <v>26</v>
      </c>
      <c r="I1589" s="176" t="s">
        <v>26</v>
      </c>
      <c r="J1589" s="189">
        <v>10</v>
      </c>
      <c r="K1589" s="139"/>
      <c r="L1589" s="139"/>
    </row>
    <row r="1590" spans="1:12" hidden="1" x14ac:dyDescent="0.25">
      <c r="A1590" s="158">
        <v>45294</v>
      </c>
      <c r="B1590" s="175" t="s">
        <v>26</v>
      </c>
      <c r="C1590" s="132" t="s">
        <v>4121</v>
      </c>
      <c r="D1590" s="135">
        <v>5610020620</v>
      </c>
      <c r="E1590" s="133" t="s">
        <v>17</v>
      </c>
      <c r="F1590" s="133" t="s">
        <v>4120</v>
      </c>
      <c r="G1590" s="176" t="s">
        <v>3179</v>
      </c>
      <c r="H1590" s="30">
        <v>119</v>
      </c>
      <c r="I1590" s="133">
        <v>109</v>
      </c>
      <c r="J1590" s="189">
        <v>10</v>
      </c>
      <c r="K1590" s="139"/>
      <c r="L1590" s="139"/>
    </row>
    <row r="1591" spans="1:12" hidden="1" x14ac:dyDescent="0.25">
      <c r="A1591" s="158">
        <v>45294</v>
      </c>
      <c r="B1591" s="175" t="s">
        <v>26</v>
      </c>
      <c r="C1591" s="132" t="s">
        <v>3180</v>
      </c>
      <c r="D1591" s="133" t="s">
        <v>26</v>
      </c>
      <c r="E1591" s="133" t="s">
        <v>17</v>
      </c>
      <c r="F1591" s="133" t="s">
        <v>2683</v>
      </c>
      <c r="G1591" s="176" t="s">
        <v>3181</v>
      </c>
      <c r="H1591" s="176">
        <v>115</v>
      </c>
      <c r="I1591" s="176">
        <v>105</v>
      </c>
      <c r="J1591" s="189">
        <v>10</v>
      </c>
      <c r="K1591" s="139"/>
      <c r="L1591" s="139"/>
    </row>
    <row r="1592" spans="1:12" hidden="1" x14ac:dyDescent="0.25">
      <c r="A1592" s="158">
        <v>45294</v>
      </c>
      <c r="B1592" s="175" t="s">
        <v>26</v>
      </c>
      <c r="C1592" s="132" t="s">
        <v>3182</v>
      </c>
      <c r="D1592" s="133" t="s">
        <v>26</v>
      </c>
      <c r="E1592" s="133" t="s">
        <v>2650</v>
      </c>
      <c r="F1592" s="133" t="s">
        <v>3183</v>
      </c>
      <c r="G1592" s="176" t="s">
        <v>3184</v>
      </c>
      <c r="H1592" s="30">
        <v>130</v>
      </c>
      <c r="I1592" s="176">
        <v>120</v>
      </c>
      <c r="J1592" s="189">
        <v>10</v>
      </c>
      <c r="K1592" s="139"/>
      <c r="L1592" s="139"/>
    </row>
    <row r="1593" spans="1:12" hidden="1" x14ac:dyDescent="0.25">
      <c r="A1593" s="158">
        <v>45294</v>
      </c>
      <c r="B1593" s="175" t="s">
        <v>26</v>
      </c>
      <c r="C1593" s="132" t="s">
        <v>766</v>
      </c>
      <c r="D1593" s="171" t="s">
        <v>26</v>
      </c>
      <c r="E1593" s="133" t="s">
        <v>333</v>
      </c>
      <c r="F1593" s="133" t="s">
        <v>2616</v>
      </c>
      <c r="G1593" s="176" t="s">
        <v>3185</v>
      </c>
      <c r="H1593" s="30">
        <v>71</v>
      </c>
      <c r="I1593" s="176">
        <v>56</v>
      </c>
      <c r="J1593" s="189">
        <v>13</v>
      </c>
      <c r="K1593" s="139"/>
      <c r="L1593" s="139"/>
    </row>
    <row r="1594" spans="1:12" hidden="1" x14ac:dyDescent="0.25">
      <c r="A1594" s="158">
        <v>45294</v>
      </c>
      <c r="B1594" s="175" t="s">
        <v>26</v>
      </c>
      <c r="C1594" s="134" t="s">
        <v>4113</v>
      </c>
      <c r="D1594" s="133" t="s">
        <v>26</v>
      </c>
      <c r="E1594" s="171" t="s">
        <v>333</v>
      </c>
      <c r="F1594" s="136" t="s">
        <v>4120</v>
      </c>
      <c r="G1594" s="176" t="s">
        <v>3186</v>
      </c>
      <c r="H1594" s="176">
        <v>500</v>
      </c>
      <c r="I1594" s="176">
        <v>239</v>
      </c>
      <c r="J1594" s="189">
        <v>12</v>
      </c>
      <c r="K1594" s="202"/>
      <c r="L1594" s="169"/>
    </row>
    <row r="1595" spans="1:12" hidden="1" x14ac:dyDescent="0.25">
      <c r="A1595" s="158">
        <v>45294</v>
      </c>
      <c r="B1595" s="175" t="s">
        <v>26</v>
      </c>
      <c r="C1595" s="132" t="s">
        <v>2724</v>
      </c>
      <c r="D1595" s="133" t="s">
        <v>26</v>
      </c>
      <c r="E1595" s="133" t="s">
        <v>3187</v>
      </c>
      <c r="F1595" s="133" t="s">
        <v>2724</v>
      </c>
      <c r="G1595" s="176" t="s">
        <v>3188</v>
      </c>
      <c r="H1595" s="176">
        <v>150</v>
      </c>
      <c r="I1595" s="176">
        <v>120</v>
      </c>
      <c r="J1595" s="213">
        <v>20</v>
      </c>
      <c r="K1595" s="177"/>
      <c r="L1595" s="133"/>
    </row>
    <row r="1596" spans="1:12" hidden="1" x14ac:dyDescent="0.25">
      <c r="A1596" s="158">
        <v>45295</v>
      </c>
      <c r="B1596" s="175">
        <v>0.4513888888888889</v>
      </c>
      <c r="C1596" s="132" t="s">
        <v>1120</v>
      </c>
      <c r="D1596" s="133">
        <v>5529303704</v>
      </c>
      <c r="E1596" s="133" t="s">
        <v>1904</v>
      </c>
      <c r="F1596" s="176" t="s">
        <v>1120</v>
      </c>
      <c r="G1596" s="176" t="s">
        <v>3189</v>
      </c>
      <c r="H1596" s="30" t="s">
        <v>26</v>
      </c>
      <c r="I1596" s="133">
        <f>233-40</f>
        <v>193</v>
      </c>
      <c r="J1596" s="189">
        <v>40</v>
      </c>
      <c r="K1596" s="236"/>
      <c r="L1596" s="152"/>
    </row>
    <row r="1597" spans="1:12" hidden="1" x14ac:dyDescent="0.25">
      <c r="A1597" s="158">
        <v>45295</v>
      </c>
      <c r="B1597" s="175">
        <v>0.47916666666666669</v>
      </c>
      <c r="C1597" s="132" t="s">
        <v>514</v>
      </c>
      <c r="D1597" s="133">
        <v>5578861024</v>
      </c>
      <c r="E1597" s="133" t="s">
        <v>3190</v>
      </c>
      <c r="F1597" s="133" t="s">
        <v>3191</v>
      </c>
      <c r="G1597" s="133" t="s">
        <v>3192</v>
      </c>
      <c r="H1597" s="30" t="s">
        <v>26</v>
      </c>
      <c r="I1597" s="133">
        <f>112+77</f>
        <v>189</v>
      </c>
      <c r="J1597" s="189">
        <v>10</v>
      </c>
      <c r="K1597" s="186"/>
      <c r="L1597" s="139"/>
    </row>
    <row r="1598" spans="1:12" hidden="1" x14ac:dyDescent="0.25">
      <c r="A1598" s="158">
        <v>45295</v>
      </c>
      <c r="B1598" s="175">
        <v>12.5</v>
      </c>
      <c r="C1598" s="132" t="s">
        <v>2468</v>
      </c>
      <c r="D1598" s="133">
        <v>5567561157</v>
      </c>
      <c r="E1598" s="133" t="s">
        <v>17</v>
      </c>
      <c r="F1598" s="133" t="s">
        <v>808</v>
      </c>
      <c r="G1598" s="176" t="s">
        <v>3193</v>
      </c>
      <c r="H1598" s="30" t="s">
        <v>26</v>
      </c>
      <c r="I1598" s="133">
        <f>93+15</f>
        <v>108</v>
      </c>
      <c r="J1598" s="189">
        <v>10</v>
      </c>
      <c r="K1598" s="186"/>
      <c r="L1598" s="139"/>
    </row>
    <row r="1599" spans="1:12" hidden="1" x14ac:dyDescent="0.25">
      <c r="A1599" s="158">
        <v>45295</v>
      </c>
      <c r="B1599" s="175">
        <v>0.66666666666666663</v>
      </c>
      <c r="C1599" s="132" t="s">
        <v>2468</v>
      </c>
      <c r="D1599" s="133">
        <v>5567561157</v>
      </c>
      <c r="E1599" s="133" t="s">
        <v>17</v>
      </c>
      <c r="F1599" s="133" t="s">
        <v>808</v>
      </c>
      <c r="G1599" s="176" t="s">
        <v>3194</v>
      </c>
      <c r="H1599" s="30" t="s">
        <v>26</v>
      </c>
      <c r="I1599" s="133">
        <v>54</v>
      </c>
      <c r="J1599" s="189">
        <v>10</v>
      </c>
      <c r="K1599" s="186"/>
      <c r="L1599" s="139"/>
    </row>
    <row r="1600" spans="1:12" hidden="1" x14ac:dyDescent="0.25">
      <c r="A1600" s="158">
        <v>45295</v>
      </c>
      <c r="B1600" s="175">
        <v>0.33333333333333331</v>
      </c>
      <c r="C1600" s="132" t="s">
        <v>369</v>
      </c>
      <c r="D1600" s="133">
        <v>5543685576</v>
      </c>
      <c r="E1600" s="133" t="s">
        <v>17</v>
      </c>
      <c r="F1600" s="132" t="s">
        <v>3195</v>
      </c>
      <c r="G1600" s="133" t="s">
        <v>3196</v>
      </c>
      <c r="H1600" s="30">
        <v>200</v>
      </c>
      <c r="I1600" s="133">
        <v>110</v>
      </c>
      <c r="J1600" s="189">
        <v>12</v>
      </c>
      <c r="K1600" s="139"/>
      <c r="L1600" s="139"/>
    </row>
    <row r="1601" spans="1:12" hidden="1" x14ac:dyDescent="0.25">
      <c r="A1601" s="158">
        <v>45295</v>
      </c>
      <c r="B1601" s="175">
        <v>0.35347222222222219</v>
      </c>
      <c r="C1601" s="132" t="s">
        <v>1773</v>
      </c>
      <c r="D1601" s="133">
        <v>5620167396</v>
      </c>
      <c r="E1601" s="133" t="s">
        <v>17</v>
      </c>
      <c r="F1601" s="133" t="s">
        <v>2683</v>
      </c>
      <c r="G1601" s="176" t="s">
        <v>3197</v>
      </c>
      <c r="H1601" s="176">
        <v>70</v>
      </c>
      <c r="I1601" s="176">
        <v>54</v>
      </c>
      <c r="J1601" s="189">
        <v>13</v>
      </c>
      <c r="K1601" s="139"/>
      <c r="L1601" s="139"/>
    </row>
    <row r="1602" spans="1:12" hidden="1" x14ac:dyDescent="0.25">
      <c r="A1602" s="158">
        <v>45295</v>
      </c>
      <c r="B1602" s="175">
        <v>0.39583333333333331</v>
      </c>
      <c r="C1602" s="134" t="s">
        <v>4113</v>
      </c>
      <c r="D1602" s="133">
        <v>5567438775</v>
      </c>
      <c r="E1602" s="133" t="s">
        <v>17</v>
      </c>
      <c r="F1602" s="136" t="s">
        <v>4120</v>
      </c>
      <c r="G1602" s="176" t="s">
        <v>3198</v>
      </c>
      <c r="H1602" s="30">
        <v>500</v>
      </c>
      <c r="I1602" s="176">
        <v>233</v>
      </c>
      <c r="J1602" s="189">
        <v>15</v>
      </c>
      <c r="K1602" s="139"/>
      <c r="L1602" s="139"/>
    </row>
    <row r="1603" spans="1:12" hidden="1" x14ac:dyDescent="0.25">
      <c r="A1603" s="158">
        <v>45296</v>
      </c>
      <c r="B1603" s="175">
        <v>0.39583333333333331</v>
      </c>
      <c r="C1603" s="132" t="s">
        <v>350</v>
      </c>
      <c r="D1603" s="140">
        <v>5562236073</v>
      </c>
      <c r="E1603" s="133" t="s">
        <v>1941</v>
      </c>
      <c r="F1603" s="271" t="s">
        <v>4125</v>
      </c>
      <c r="G1603" s="176" t="s">
        <v>3199</v>
      </c>
      <c r="H1603" s="30">
        <v>66</v>
      </c>
      <c r="I1603" s="133">
        <v>46</v>
      </c>
      <c r="J1603" s="189">
        <v>20</v>
      </c>
      <c r="K1603" s="236"/>
      <c r="L1603" s="152"/>
    </row>
    <row r="1604" spans="1:12" hidden="1" x14ac:dyDescent="0.25">
      <c r="A1604" s="158">
        <v>45296</v>
      </c>
      <c r="B1604" s="175">
        <v>10.41666666666667</v>
      </c>
      <c r="C1604" s="132" t="s">
        <v>350</v>
      </c>
      <c r="D1604" s="140">
        <v>5562236073</v>
      </c>
      <c r="E1604" s="133" t="s">
        <v>1120</v>
      </c>
      <c r="F1604" s="271" t="s">
        <v>4125</v>
      </c>
      <c r="G1604" s="176" t="s">
        <v>611</v>
      </c>
      <c r="H1604" s="30" t="s">
        <v>26</v>
      </c>
      <c r="I1604" s="133">
        <v>114</v>
      </c>
      <c r="J1604" s="189">
        <v>10</v>
      </c>
      <c r="K1604" s="186"/>
      <c r="L1604" s="139"/>
    </row>
    <row r="1605" spans="1:12" hidden="1" x14ac:dyDescent="0.25">
      <c r="A1605" s="158">
        <v>45296</v>
      </c>
      <c r="B1605" s="175">
        <v>0.43194444444444452</v>
      </c>
      <c r="C1605" s="132" t="s">
        <v>1090</v>
      </c>
      <c r="D1605" s="133">
        <v>9531286830</v>
      </c>
      <c r="E1605" s="133" t="s">
        <v>3200</v>
      </c>
      <c r="F1605" s="133" t="s">
        <v>3201</v>
      </c>
      <c r="G1605" s="176" t="s">
        <v>3202</v>
      </c>
      <c r="H1605" s="30" t="s">
        <v>26</v>
      </c>
      <c r="I1605" s="133">
        <f>40+21</f>
        <v>61</v>
      </c>
      <c r="J1605" s="189">
        <v>10</v>
      </c>
      <c r="K1605" s="186"/>
      <c r="L1605" s="139"/>
    </row>
    <row r="1606" spans="1:12" hidden="1" x14ac:dyDescent="0.25">
      <c r="A1606" s="158">
        <v>45296</v>
      </c>
      <c r="B1606" s="175">
        <v>0.56041666666666667</v>
      </c>
      <c r="C1606" s="132" t="s">
        <v>207</v>
      </c>
      <c r="D1606" s="133">
        <v>5563163036</v>
      </c>
      <c r="E1606" s="133" t="s">
        <v>3203</v>
      </c>
      <c r="F1606" s="133">
        <v>844</v>
      </c>
      <c r="G1606" s="176" t="s">
        <v>3204</v>
      </c>
      <c r="H1606" s="30" t="s">
        <v>26</v>
      </c>
      <c r="I1606" s="133">
        <v>150</v>
      </c>
      <c r="J1606" s="189">
        <v>10</v>
      </c>
      <c r="K1606" s="186"/>
      <c r="L1606" s="139"/>
    </row>
    <row r="1607" spans="1:12" hidden="1" x14ac:dyDescent="0.25">
      <c r="A1607" s="158">
        <v>45296</v>
      </c>
      <c r="B1607" s="175" t="s">
        <v>26</v>
      </c>
      <c r="C1607" s="132" t="s">
        <v>697</v>
      </c>
      <c r="D1607" s="133" t="s">
        <v>26</v>
      </c>
      <c r="E1607" s="133" t="s">
        <v>748</v>
      </c>
      <c r="F1607" s="133" t="s">
        <v>1239</v>
      </c>
      <c r="G1607" s="133" t="s">
        <v>3205</v>
      </c>
      <c r="H1607" s="30" t="s">
        <v>26</v>
      </c>
      <c r="I1607" s="133" t="s">
        <v>26</v>
      </c>
      <c r="J1607" s="189">
        <v>10</v>
      </c>
      <c r="K1607" s="139"/>
      <c r="L1607" s="139"/>
    </row>
    <row r="1608" spans="1:12" hidden="1" x14ac:dyDescent="0.25">
      <c r="A1608" s="158">
        <v>45296</v>
      </c>
      <c r="B1608" s="175" t="s">
        <v>26</v>
      </c>
      <c r="C1608" s="132" t="s">
        <v>323</v>
      </c>
      <c r="D1608" s="133" t="s">
        <v>26</v>
      </c>
      <c r="E1608" s="133" t="s">
        <v>3206</v>
      </c>
      <c r="F1608" s="176" t="s">
        <v>3207</v>
      </c>
      <c r="G1608" s="176" t="s">
        <v>3208</v>
      </c>
      <c r="H1608" s="176" t="s">
        <v>26</v>
      </c>
      <c r="I1608" s="176" t="s">
        <v>26</v>
      </c>
      <c r="J1608" s="189">
        <v>10</v>
      </c>
      <c r="K1608" s="139"/>
      <c r="L1608" s="139"/>
    </row>
    <row r="1609" spans="1:12" hidden="1" x14ac:dyDescent="0.25">
      <c r="A1609" s="158">
        <v>45296</v>
      </c>
      <c r="B1609" s="175">
        <v>0.29166666666666669</v>
      </c>
      <c r="C1609" s="132" t="s">
        <v>156</v>
      </c>
      <c r="D1609" s="133" t="s">
        <v>26</v>
      </c>
      <c r="E1609" s="133" t="s">
        <v>114</v>
      </c>
      <c r="F1609" s="133" t="s">
        <v>3115</v>
      </c>
      <c r="G1609" s="133" t="s">
        <v>3209</v>
      </c>
      <c r="H1609" s="30">
        <v>166</v>
      </c>
      <c r="I1609" s="176">
        <v>156</v>
      </c>
      <c r="J1609" s="189">
        <v>10</v>
      </c>
      <c r="K1609" s="139"/>
      <c r="L1609" s="139"/>
    </row>
    <row r="1610" spans="1:12" hidden="1" x14ac:dyDescent="0.25">
      <c r="A1610" s="158">
        <v>45296</v>
      </c>
      <c r="B1610" s="175">
        <v>0.3125</v>
      </c>
      <c r="C1610" s="132" t="s">
        <v>156</v>
      </c>
      <c r="D1610" s="133" t="s">
        <v>26</v>
      </c>
      <c r="E1610" s="133" t="s">
        <v>114</v>
      </c>
      <c r="F1610" s="133" t="s">
        <v>3115</v>
      </c>
      <c r="G1610" s="133" t="s">
        <v>3210</v>
      </c>
      <c r="H1610" s="30">
        <v>390</v>
      </c>
      <c r="I1610" s="133">
        <v>365</v>
      </c>
      <c r="J1610" s="189">
        <v>10</v>
      </c>
      <c r="K1610" s="139"/>
      <c r="L1610" s="139"/>
    </row>
    <row r="1611" spans="1:12" hidden="1" x14ac:dyDescent="0.25">
      <c r="A1611" s="158">
        <v>45296</v>
      </c>
      <c r="B1611" s="175">
        <v>0.31944444444444442</v>
      </c>
      <c r="C1611" s="132" t="s">
        <v>3211</v>
      </c>
      <c r="D1611" s="133" t="s">
        <v>26</v>
      </c>
      <c r="E1611" s="133" t="s">
        <v>333</v>
      </c>
      <c r="F1611" s="133" t="s">
        <v>2850</v>
      </c>
      <c r="G1611" s="176" t="s">
        <v>3212</v>
      </c>
      <c r="H1611" s="176">
        <v>100</v>
      </c>
      <c r="I1611" s="192">
        <v>59</v>
      </c>
      <c r="J1611" s="189">
        <v>10</v>
      </c>
      <c r="K1611" s="139"/>
      <c r="L1611" s="139"/>
    </row>
    <row r="1612" spans="1:12" hidden="1" x14ac:dyDescent="0.25">
      <c r="A1612" s="158">
        <v>45296</v>
      </c>
      <c r="B1612" s="175">
        <v>0.33333333333333331</v>
      </c>
      <c r="C1612" s="134" t="s">
        <v>4113</v>
      </c>
      <c r="D1612" s="133" t="s">
        <v>26</v>
      </c>
      <c r="E1612" s="133" t="s">
        <v>17</v>
      </c>
      <c r="F1612" s="136" t="s">
        <v>4120</v>
      </c>
      <c r="G1612" s="176" t="s">
        <v>3213</v>
      </c>
      <c r="H1612" s="30">
        <v>74</v>
      </c>
      <c r="I1612" s="176">
        <v>64</v>
      </c>
      <c r="J1612" s="189">
        <v>10</v>
      </c>
      <c r="K1612" s="139"/>
      <c r="L1612" s="139"/>
    </row>
    <row r="1613" spans="1:12" hidden="1" x14ac:dyDescent="0.25">
      <c r="A1613" s="158">
        <v>45297</v>
      </c>
      <c r="B1613" s="175">
        <v>0.46111111111111108</v>
      </c>
      <c r="C1613" s="132" t="s">
        <v>842</v>
      </c>
      <c r="D1613" s="133">
        <v>5620167396</v>
      </c>
      <c r="E1613" s="133" t="s">
        <v>3214</v>
      </c>
      <c r="F1613" s="176" t="s">
        <v>3215</v>
      </c>
      <c r="G1613" s="176" t="s">
        <v>3216</v>
      </c>
      <c r="H1613" s="30" t="s">
        <v>26</v>
      </c>
      <c r="I1613" s="133">
        <v>132</v>
      </c>
      <c r="J1613" s="189">
        <v>10</v>
      </c>
      <c r="K1613" s="236"/>
      <c r="L1613" s="152"/>
    </row>
    <row r="1614" spans="1:12" hidden="1" x14ac:dyDescent="0.25">
      <c r="A1614" s="158">
        <v>45297</v>
      </c>
      <c r="B1614" s="175" t="s">
        <v>26</v>
      </c>
      <c r="C1614" s="132" t="s">
        <v>156</v>
      </c>
      <c r="D1614" s="133" t="s">
        <v>26</v>
      </c>
      <c r="E1614" s="133" t="s">
        <v>26</v>
      </c>
      <c r="F1614" s="133" t="s">
        <v>26</v>
      </c>
      <c r="G1614" s="176" t="s">
        <v>26</v>
      </c>
      <c r="H1614" s="30" t="s">
        <v>26</v>
      </c>
      <c r="I1614" s="133" t="s">
        <v>26</v>
      </c>
      <c r="J1614" s="189">
        <v>10</v>
      </c>
      <c r="K1614" s="186"/>
      <c r="L1614" s="139"/>
    </row>
    <row r="1615" spans="1:12" hidden="1" x14ac:dyDescent="0.25">
      <c r="A1615" s="158">
        <v>45297</v>
      </c>
      <c r="B1615" s="175" t="s">
        <v>26</v>
      </c>
      <c r="C1615" s="132" t="s">
        <v>1120</v>
      </c>
      <c r="D1615" s="133" t="s">
        <v>26</v>
      </c>
      <c r="E1615" s="133" t="s">
        <v>2125</v>
      </c>
      <c r="F1615" s="133" t="s">
        <v>3217</v>
      </c>
      <c r="G1615" s="176" t="s">
        <v>3218</v>
      </c>
      <c r="H1615" s="30" t="s">
        <v>26</v>
      </c>
      <c r="I1615" s="133" t="s">
        <v>26</v>
      </c>
      <c r="J1615" s="189">
        <v>40</v>
      </c>
      <c r="K1615" s="186"/>
      <c r="L1615" s="139"/>
    </row>
    <row r="1616" spans="1:12" hidden="1" x14ac:dyDescent="0.25">
      <c r="A1616" s="158">
        <v>45297</v>
      </c>
      <c r="B1616" s="175" t="s">
        <v>26</v>
      </c>
      <c r="C1616" s="132" t="s">
        <v>49</v>
      </c>
      <c r="D1616" s="133" t="s">
        <v>26</v>
      </c>
      <c r="E1616" s="133" t="s">
        <v>3219</v>
      </c>
      <c r="F1616" s="133" t="s">
        <v>3075</v>
      </c>
      <c r="G1616" s="176" t="s">
        <v>3220</v>
      </c>
      <c r="H1616" s="30">
        <v>280</v>
      </c>
      <c r="I1616" s="133">
        <v>256</v>
      </c>
      <c r="J1616" s="189">
        <v>15</v>
      </c>
      <c r="K1616" s="186"/>
      <c r="L1616" s="139"/>
    </row>
    <row r="1617" spans="1:12" hidden="1" x14ac:dyDescent="0.25">
      <c r="A1617" s="158">
        <v>45297</v>
      </c>
      <c r="B1617" s="175" t="s">
        <v>26</v>
      </c>
      <c r="C1617" s="132" t="s">
        <v>3221</v>
      </c>
      <c r="D1617" s="133" t="s">
        <v>26</v>
      </c>
      <c r="E1617" s="133" t="s">
        <v>333</v>
      </c>
      <c r="F1617" s="133" t="s">
        <v>3222</v>
      </c>
      <c r="G1617" s="133" t="s">
        <v>3223</v>
      </c>
      <c r="H1617" s="30">
        <v>60</v>
      </c>
      <c r="I1617" s="133">
        <v>38</v>
      </c>
      <c r="J1617" s="189">
        <v>12</v>
      </c>
      <c r="K1617" s="139"/>
      <c r="L1617" s="139"/>
    </row>
    <row r="1618" spans="1:12" hidden="1" x14ac:dyDescent="0.25">
      <c r="A1618" s="158">
        <v>45297</v>
      </c>
      <c r="B1618" s="175" t="s">
        <v>26</v>
      </c>
      <c r="C1618" s="132" t="s">
        <v>78</v>
      </c>
      <c r="D1618" s="133">
        <v>5510466400</v>
      </c>
      <c r="E1618" s="133" t="s">
        <v>1152</v>
      </c>
      <c r="F1618" s="133" t="s">
        <v>4127</v>
      </c>
      <c r="G1618" s="176" t="s">
        <v>3224</v>
      </c>
      <c r="H1618" s="30">
        <v>185</v>
      </c>
      <c r="I1618" s="176">
        <v>173</v>
      </c>
      <c r="J1618" s="189">
        <v>10</v>
      </c>
      <c r="K1618" s="139"/>
      <c r="L1618" s="139"/>
    </row>
    <row r="1619" spans="1:12" hidden="1" x14ac:dyDescent="0.25">
      <c r="A1619" s="158">
        <v>45297</v>
      </c>
      <c r="B1619" s="175" t="s">
        <v>26</v>
      </c>
      <c r="C1619" s="132" t="s">
        <v>3225</v>
      </c>
      <c r="D1619" s="133" t="s">
        <v>26</v>
      </c>
      <c r="E1619" s="133" t="s">
        <v>3226</v>
      </c>
      <c r="F1619" s="133" t="s">
        <v>3227</v>
      </c>
      <c r="G1619" s="176" t="s">
        <v>3228</v>
      </c>
      <c r="H1619" s="30">
        <v>465</v>
      </c>
      <c r="I1619" s="176">
        <v>440</v>
      </c>
      <c r="J1619" s="189">
        <v>12</v>
      </c>
      <c r="K1619" s="139"/>
      <c r="L1619" s="139"/>
    </row>
    <row r="1620" spans="1:12" hidden="1" x14ac:dyDescent="0.25">
      <c r="A1620" s="158">
        <v>45297</v>
      </c>
      <c r="B1620" s="175" t="s">
        <v>26</v>
      </c>
      <c r="C1620" s="132" t="s">
        <v>514</v>
      </c>
      <c r="D1620" s="133" t="s">
        <v>26</v>
      </c>
      <c r="E1620" s="133" t="s">
        <v>3229</v>
      </c>
      <c r="F1620" s="133" t="s">
        <v>3230</v>
      </c>
      <c r="G1620" s="176" t="s">
        <v>3231</v>
      </c>
      <c r="H1620" s="30">
        <v>73</v>
      </c>
      <c r="I1620" s="133">
        <v>63</v>
      </c>
      <c r="J1620" s="189">
        <v>13</v>
      </c>
      <c r="K1620" s="139"/>
      <c r="L1620" s="139"/>
    </row>
    <row r="1621" spans="1:12" hidden="1" x14ac:dyDescent="0.25">
      <c r="A1621" s="158">
        <v>45297</v>
      </c>
      <c r="B1621" s="175" t="s">
        <v>26</v>
      </c>
      <c r="C1621" s="132" t="s">
        <v>3232</v>
      </c>
      <c r="D1621" s="133" t="s">
        <v>26</v>
      </c>
      <c r="E1621" s="133" t="s">
        <v>1120</v>
      </c>
      <c r="F1621" s="133" t="s">
        <v>1281</v>
      </c>
      <c r="G1621" s="176" t="s">
        <v>3233</v>
      </c>
      <c r="H1621" s="176">
        <v>210</v>
      </c>
      <c r="I1621" s="192">
        <v>200</v>
      </c>
      <c r="J1621" s="189">
        <v>10</v>
      </c>
      <c r="K1621" s="139"/>
      <c r="L1621" s="139"/>
    </row>
    <row r="1622" spans="1:12" hidden="1" x14ac:dyDescent="0.25">
      <c r="A1622" s="158">
        <v>45297</v>
      </c>
      <c r="B1622" s="175" t="s">
        <v>26</v>
      </c>
      <c r="C1622" s="132" t="s">
        <v>3234</v>
      </c>
      <c r="D1622" s="133" t="s">
        <v>26</v>
      </c>
      <c r="E1622" s="133" t="s">
        <v>2503</v>
      </c>
      <c r="F1622" s="133" t="s">
        <v>3235</v>
      </c>
      <c r="G1622" s="176" t="s">
        <v>3236</v>
      </c>
      <c r="H1622" s="30" t="s">
        <v>26</v>
      </c>
      <c r="I1622" s="176" t="s">
        <v>26</v>
      </c>
      <c r="J1622" s="189">
        <v>10</v>
      </c>
      <c r="K1622" s="139"/>
      <c r="L1622" s="139"/>
    </row>
    <row r="1623" spans="1:12" hidden="1" x14ac:dyDescent="0.25">
      <c r="A1623" s="158">
        <v>45297</v>
      </c>
      <c r="B1623" s="175" t="s">
        <v>26</v>
      </c>
      <c r="C1623" s="134" t="s">
        <v>4113</v>
      </c>
      <c r="D1623" s="171" t="s">
        <v>26</v>
      </c>
      <c r="E1623" s="133" t="s">
        <v>2819</v>
      </c>
      <c r="F1623" s="133" t="s">
        <v>3238</v>
      </c>
      <c r="G1623" s="176" t="s">
        <v>3239</v>
      </c>
      <c r="H1623" s="30">
        <v>50</v>
      </c>
      <c r="I1623" s="176">
        <v>40</v>
      </c>
      <c r="J1623" s="189">
        <v>10</v>
      </c>
      <c r="K1623" s="139"/>
      <c r="L1623" s="139"/>
    </row>
    <row r="1624" spans="1:12" hidden="1" x14ac:dyDescent="0.25">
      <c r="A1624" s="158">
        <v>45297</v>
      </c>
      <c r="B1624" s="175" t="s">
        <v>26</v>
      </c>
      <c r="C1624" s="133" t="s">
        <v>1595</v>
      </c>
      <c r="D1624" s="133" t="s">
        <v>26</v>
      </c>
      <c r="E1624" s="171" t="s">
        <v>3226</v>
      </c>
      <c r="F1624" s="133" t="s">
        <v>302</v>
      </c>
      <c r="G1624" s="133" t="s">
        <v>3240</v>
      </c>
      <c r="H1624" s="176">
        <v>478</v>
      </c>
      <c r="I1624" s="176">
        <v>458</v>
      </c>
      <c r="J1624" s="189">
        <v>20</v>
      </c>
      <c r="K1624" s="202"/>
      <c r="L1624" s="169"/>
    </row>
    <row r="1625" spans="1:12" hidden="1" x14ac:dyDescent="0.25">
      <c r="A1625" s="158">
        <v>45297</v>
      </c>
      <c r="B1625" s="175" t="s">
        <v>26</v>
      </c>
      <c r="C1625" s="132" t="s">
        <v>813</v>
      </c>
      <c r="D1625" s="133" t="s">
        <v>26</v>
      </c>
      <c r="E1625" s="133" t="s">
        <v>380</v>
      </c>
      <c r="F1625" s="133" t="s">
        <v>201</v>
      </c>
      <c r="G1625" s="176" t="s">
        <v>3241</v>
      </c>
      <c r="H1625" s="176">
        <v>133</v>
      </c>
      <c r="I1625" s="176">
        <v>123</v>
      </c>
      <c r="J1625" s="213">
        <v>10</v>
      </c>
      <c r="K1625" s="177"/>
      <c r="L1625" s="133"/>
    </row>
    <row r="1626" spans="1:12" hidden="1" x14ac:dyDescent="0.25">
      <c r="A1626" s="158">
        <v>45297</v>
      </c>
      <c r="B1626" s="175" t="s">
        <v>26</v>
      </c>
      <c r="C1626" s="132" t="s">
        <v>2613</v>
      </c>
      <c r="D1626" s="133" t="s">
        <v>26</v>
      </c>
      <c r="E1626" s="133" t="s">
        <v>333</v>
      </c>
      <c r="F1626" s="133" t="s">
        <v>3242</v>
      </c>
      <c r="G1626" s="176" t="s">
        <v>3243</v>
      </c>
      <c r="H1626" s="176">
        <v>330</v>
      </c>
      <c r="I1626" s="176">
        <v>310</v>
      </c>
      <c r="J1626" s="213">
        <v>10</v>
      </c>
      <c r="K1626" s="177"/>
      <c r="L1626" s="177"/>
    </row>
    <row r="1627" spans="1:12" hidden="1" x14ac:dyDescent="0.25">
      <c r="A1627" s="158">
        <v>45297</v>
      </c>
      <c r="B1627" s="175" t="s">
        <v>26</v>
      </c>
      <c r="C1627" s="31" t="s">
        <v>1142</v>
      </c>
      <c r="D1627" s="133" t="s">
        <v>26</v>
      </c>
      <c r="E1627" s="133" t="s">
        <v>333</v>
      </c>
      <c r="F1627" s="133" t="s">
        <v>3075</v>
      </c>
      <c r="G1627" s="214" t="s">
        <v>3244</v>
      </c>
      <c r="H1627" s="176">
        <v>123</v>
      </c>
      <c r="I1627" s="176">
        <v>113</v>
      </c>
      <c r="J1627" s="213">
        <v>10</v>
      </c>
      <c r="K1627" s="177"/>
      <c r="L1627" s="177"/>
    </row>
    <row r="1628" spans="1:12" hidden="1" x14ac:dyDescent="0.25">
      <c r="A1628" s="158">
        <v>45297</v>
      </c>
      <c r="B1628" s="175" t="s">
        <v>26</v>
      </c>
      <c r="C1628" s="132" t="s">
        <v>1142</v>
      </c>
      <c r="D1628" s="133" t="s">
        <v>26</v>
      </c>
      <c r="E1628" s="133" t="s">
        <v>333</v>
      </c>
      <c r="F1628" s="133" t="s">
        <v>3075</v>
      </c>
      <c r="G1628" s="176" t="s">
        <v>3245</v>
      </c>
      <c r="H1628" s="176">
        <v>214</v>
      </c>
      <c r="I1628" s="176">
        <v>202</v>
      </c>
      <c r="J1628" s="177">
        <v>12</v>
      </c>
      <c r="K1628" s="177"/>
      <c r="L1628" s="133"/>
    </row>
    <row r="1629" spans="1:12" hidden="1" x14ac:dyDescent="0.25">
      <c r="A1629" s="158">
        <v>45297</v>
      </c>
      <c r="B1629" s="175" t="s">
        <v>26</v>
      </c>
      <c r="C1629" s="132" t="s">
        <v>1973</v>
      </c>
      <c r="D1629" s="133" t="s">
        <v>26</v>
      </c>
      <c r="E1629" s="133" t="s">
        <v>17</v>
      </c>
      <c r="F1629" s="133" t="s">
        <v>3246</v>
      </c>
      <c r="G1629" s="176" t="s">
        <v>3247</v>
      </c>
      <c r="H1629" s="176">
        <v>85</v>
      </c>
      <c r="I1629" s="176">
        <v>78</v>
      </c>
      <c r="J1629" s="177">
        <v>10</v>
      </c>
      <c r="K1629" s="177"/>
      <c r="L1629" s="133"/>
    </row>
    <row r="1630" spans="1:12" hidden="1" x14ac:dyDescent="0.25">
      <c r="A1630" s="158">
        <v>45297</v>
      </c>
      <c r="B1630" s="133" t="s">
        <v>26</v>
      </c>
      <c r="C1630" s="132" t="s">
        <v>1622</v>
      </c>
      <c r="D1630" s="133" t="s">
        <v>26</v>
      </c>
      <c r="E1630" s="133" t="s">
        <v>17</v>
      </c>
      <c r="F1630" s="133" t="s">
        <v>2683</v>
      </c>
      <c r="G1630" s="176" t="s">
        <v>3248</v>
      </c>
      <c r="H1630" s="176">
        <v>50</v>
      </c>
      <c r="I1630" s="176">
        <v>38</v>
      </c>
      <c r="J1630" s="177">
        <v>10</v>
      </c>
      <c r="K1630" s="215"/>
      <c r="L1630" s="22"/>
    </row>
    <row r="1631" spans="1:12" hidden="1" x14ac:dyDescent="0.25">
      <c r="A1631" s="158">
        <v>44933</v>
      </c>
      <c r="B1631" s="142" t="s">
        <v>26</v>
      </c>
      <c r="C1631" s="132" t="s">
        <v>3249</v>
      </c>
      <c r="D1631" s="133">
        <v>5554575800</v>
      </c>
      <c r="E1631" s="133" t="s">
        <v>17</v>
      </c>
      <c r="F1631" s="132" t="s">
        <v>3249</v>
      </c>
      <c r="G1631" s="176" t="s">
        <v>3250</v>
      </c>
      <c r="H1631" s="30">
        <v>132</v>
      </c>
      <c r="I1631" s="133">
        <v>120</v>
      </c>
      <c r="J1631" s="189">
        <v>12</v>
      </c>
      <c r="K1631" s="236"/>
      <c r="L1631" s="152"/>
    </row>
    <row r="1632" spans="1:12" hidden="1" x14ac:dyDescent="0.25">
      <c r="A1632" s="158">
        <v>44933</v>
      </c>
      <c r="B1632" s="175" t="s">
        <v>26</v>
      </c>
      <c r="C1632" s="132" t="s">
        <v>3251</v>
      </c>
      <c r="D1632" s="133">
        <v>5614683694</v>
      </c>
      <c r="E1632" s="133" t="s">
        <v>748</v>
      </c>
      <c r="F1632" s="133" t="s">
        <v>3252</v>
      </c>
      <c r="G1632" s="176" t="s">
        <v>3253</v>
      </c>
      <c r="H1632" s="30">
        <v>45</v>
      </c>
      <c r="I1632" s="133">
        <v>30</v>
      </c>
      <c r="J1632" s="189">
        <v>11</v>
      </c>
      <c r="K1632" s="236"/>
      <c r="L1632" s="139"/>
    </row>
    <row r="1633" spans="1:12" hidden="1" x14ac:dyDescent="0.25">
      <c r="A1633" s="158">
        <v>44933</v>
      </c>
      <c r="B1633" s="175" t="s">
        <v>26</v>
      </c>
      <c r="C1633" s="132" t="s">
        <v>2468</v>
      </c>
      <c r="D1633" s="133">
        <v>5567561157</v>
      </c>
      <c r="E1633" s="133" t="s">
        <v>748</v>
      </c>
      <c r="F1633" s="133" t="s">
        <v>2939</v>
      </c>
      <c r="G1633" s="176" t="s">
        <v>3254</v>
      </c>
      <c r="H1633" s="30">
        <v>30</v>
      </c>
      <c r="I1633" s="133">
        <v>20</v>
      </c>
      <c r="J1633" s="189">
        <v>10</v>
      </c>
      <c r="K1633" s="236"/>
      <c r="L1633" s="139"/>
    </row>
    <row r="1634" spans="1:12" hidden="1" x14ac:dyDescent="0.25">
      <c r="A1634" s="158">
        <v>44933</v>
      </c>
      <c r="B1634" s="175" t="s">
        <v>26</v>
      </c>
      <c r="C1634" s="132" t="s">
        <v>3255</v>
      </c>
      <c r="D1634" s="133">
        <v>5550125009</v>
      </c>
      <c r="E1634" s="133" t="s">
        <v>2810</v>
      </c>
      <c r="F1634" s="133" t="s">
        <v>2732</v>
      </c>
      <c r="G1634" s="176" t="s">
        <v>3256</v>
      </c>
      <c r="H1634" s="30">
        <v>200</v>
      </c>
      <c r="I1634" s="133">
        <v>182</v>
      </c>
      <c r="J1634" s="189">
        <v>14</v>
      </c>
      <c r="K1634" s="236"/>
      <c r="L1634" s="139"/>
    </row>
    <row r="1635" spans="1:12" hidden="1" x14ac:dyDescent="0.25">
      <c r="A1635" s="158">
        <v>44933</v>
      </c>
      <c r="B1635" s="175" t="s">
        <v>26</v>
      </c>
      <c r="C1635" s="132" t="s">
        <v>3257</v>
      </c>
      <c r="D1635" s="133" t="s">
        <v>26</v>
      </c>
      <c r="E1635" s="133" t="s">
        <v>17</v>
      </c>
      <c r="F1635" s="133" t="s">
        <v>3258</v>
      </c>
      <c r="G1635" s="133" t="s">
        <v>3259</v>
      </c>
      <c r="H1635" s="30">
        <v>185</v>
      </c>
      <c r="I1635" s="133">
        <v>163</v>
      </c>
      <c r="J1635" s="189">
        <v>12</v>
      </c>
      <c r="K1635" s="139"/>
      <c r="L1635" s="139"/>
    </row>
    <row r="1636" spans="1:12" hidden="1" x14ac:dyDescent="0.25">
      <c r="A1636" s="158">
        <v>44933</v>
      </c>
      <c r="B1636" s="175" t="s">
        <v>26</v>
      </c>
      <c r="C1636" s="132" t="s">
        <v>1416</v>
      </c>
      <c r="D1636" s="133" t="s">
        <v>26</v>
      </c>
      <c r="E1636" s="133" t="s">
        <v>17</v>
      </c>
      <c r="F1636" s="133" t="s">
        <v>3260</v>
      </c>
      <c r="G1636" s="176" t="s">
        <v>3261</v>
      </c>
      <c r="H1636" s="176">
        <v>173</v>
      </c>
      <c r="I1636" s="176">
        <v>163</v>
      </c>
      <c r="J1636" s="189">
        <v>12</v>
      </c>
      <c r="K1636" s="139"/>
      <c r="L1636" s="139"/>
    </row>
    <row r="1637" spans="1:12" hidden="1" x14ac:dyDescent="0.25">
      <c r="A1637" s="158">
        <v>44933</v>
      </c>
      <c r="B1637" s="175" t="s">
        <v>26</v>
      </c>
      <c r="C1637" s="132" t="s">
        <v>78</v>
      </c>
      <c r="D1637" s="133">
        <v>5510466400</v>
      </c>
      <c r="E1637" s="133" t="s">
        <v>3219</v>
      </c>
      <c r="F1637" s="133" t="s">
        <v>4127</v>
      </c>
      <c r="G1637" s="176" t="s">
        <v>3264</v>
      </c>
      <c r="H1637" s="30">
        <v>140</v>
      </c>
      <c r="I1637" s="176">
        <v>128</v>
      </c>
      <c r="J1637" s="189">
        <v>12</v>
      </c>
      <c r="K1637" s="139"/>
      <c r="L1637" s="139"/>
    </row>
    <row r="1638" spans="1:12" hidden="1" x14ac:dyDescent="0.25">
      <c r="A1638" s="158">
        <v>44933</v>
      </c>
      <c r="B1638" s="175" t="s">
        <v>26</v>
      </c>
      <c r="C1638" s="132" t="s">
        <v>760</v>
      </c>
      <c r="D1638" s="133" t="s">
        <v>26</v>
      </c>
      <c r="E1638" s="133" t="s">
        <v>17</v>
      </c>
      <c r="F1638" s="133" t="s">
        <v>2939</v>
      </c>
      <c r="G1638" s="176" t="s">
        <v>3265</v>
      </c>
      <c r="H1638" s="30">
        <v>75</v>
      </c>
      <c r="I1638" s="133">
        <v>63</v>
      </c>
      <c r="J1638" s="189">
        <v>12</v>
      </c>
      <c r="K1638" s="139"/>
      <c r="L1638" s="139"/>
    </row>
    <row r="1639" spans="1:12" hidden="1" x14ac:dyDescent="0.25">
      <c r="A1639" s="158">
        <v>44933</v>
      </c>
      <c r="B1639" s="175">
        <v>0.70833333333333337</v>
      </c>
      <c r="C1639" s="132" t="s">
        <v>3266</v>
      </c>
      <c r="D1639" s="133">
        <v>5510686816</v>
      </c>
      <c r="E1639" s="133" t="s">
        <v>17</v>
      </c>
      <c r="F1639" s="133" t="s">
        <v>808</v>
      </c>
      <c r="G1639" s="133" t="s">
        <v>3267</v>
      </c>
      <c r="H1639" s="176" t="s">
        <v>26</v>
      </c>
      <c r="I1639" s="192">
        <v>108</v>
      </c>
      <c r="J1639" s="189">
        <v>10</v>
      </c>
      <c r="K1639" s="139"/>
      <c r="L1639" s="139"/>
    </row>
    <row r="1640" spans="1:12" hidden="1" x14ac:dyDescent="0.25">
      <c r="A1640" s="158">
        <v>44933</v>
      </c>
      <c r="B1640" s="175">
        <v>0.71527777777777779</v>
      </c>
      <c r="C1640" s="132" t="s">
        <v>2468</v>
      </c>
      <c r="D1640" s="133">
        <v>5567561157</v>
      </c>
      <c r="E1640" s="133" t="s">
        <v>17</v>
      </c>
      <c r="F1640" s="133" t="s">
        <v>3252</v>
      </c>
      <c r="G1640" s="133" t="s">
        <v>3268</v>
      </c>
      <c r="H1640" s="30" t="s">
        <v>26</v>
      </c>
      <c r="I1640" s="176">
        <v>32</v>
      </c>
      <c r="J1640" s="189">
        <v>10</v>
      </c>
      <c r="K1640" s="139"/>
      <c r="L1640" s="139"/>
    </row>
    <row r="1641" spans="1:12" hidden="1" x14ac:dyDescent="0.25">
      <c r="A1641" s="158">
        <v>44933</v>
      </c>
      <c r="B1641" s="175">
        <v>0.75</v>
      </c>
      <c r="C1641" s="134" t="s">
        <v>39</v>
      </c>
      <c r="D1641" s="133">
        <v>5530508709</v>
      </c>
      <c r="E1641" s="133" t="s">
        <v>17</v>
      </c>
      <c r="F1641" s="136" t="s">
        <v>4116</v>
      </c>
      <c r="G1641" s="133" t="s">
        <v>3269</v>
      </c>
      <c r="H1641" s="30" t="s">
        <v>26</v>
      </c>
      <c r="I1641" s="176">
        <f>33+7.5+44</f>
        <v>84.5</v>
      </c>
      <c r="J1641" s="189">
        <v>10</v>
      </c>
      <c r="K1641" s="139"/>
      <c r="L1641" s="139"/>
    </row>
    <row r="1642" spans="1:12" hidden="1" x14ac:dyDescent="0.25">
      <c r="A1642" s="158">
        <v>44933</v>
      </c>
      <c r="B1642" s="175">
        <v>0.75694444444444442</v>
      </c>
      <c r="C1642" s="271" t="s">
        <v>4113</v>
      </c>
      <c r="D1642" s="133">
        <v>5545383189</v>
      </c>
      <c r="E1642" s="133" t="s">
        <v>17</v>
      </c>
      <c r="F1642" s="136" t="s">
        <v>4120</v>
      </c>
      <c r="G1642" s="133" t="s">
        <v>3270</v>
      </c>
      <c r="H1642" s="176" t="s">
        <v>26</v>
      </c>
      <c r="I1642" s="176">
        <v>157</v>
      </c>
      <c r="J1642" s="189">
        <v>10</v>
      </c>
      <c r="K1642" s="202"/>
      <c r="L1642" s="169"/>
    </row>
    <row r="1643" spans="1:12" hidden="1" x14ac:dyDescent="0.25">
      <c r="A1643" s="158">
        <v>44933</v>
      </c>
      <c r="B1643" s="175" t="s">
        <v>26</v>
      </c>
      <c r="C1643" s="132" t="s">
        <v>4121</v>
      </c>
      <c r="D1643" s="135">
        <v>5610020620</v>
      </c>
      <c r="E1643" s="133" t="s">
        <v>17</v>
      </c>
      <c r="F1643" s="133" t="s">
        <v>3271</v>
      </c>
      <c r="G1643" s="176" t="s">
        <v>3272</v>
      </c>
      <c r="H1643" s="176" t="s">
        <v>26</v>
      </c>
      <c r="I1643" s="176">
        <f>20+34+16</f>
        <v>70</v>
      </c>
      <c r="J1643" s="213">
        <v>10</v>
      </c>
      <c r="K1643" s="177"/>
      <c r="L1643" s="133"/>
    </row>
    <row r="1644" spans="1:12" hidden="1" x14ac:dyDescent="0.25">
      <c r="A1644" s="158">
        <v>44933</v>
      </c>
      <c r="B1644" s="175">
        <v>0.82847222222222228</v>
      </c>
      <c r="C1644" s="132" t="s">
        <v>550</v>
      </c>
      <c r="D1644" s="133">
        <v>5537803548</v>
      </c>
      <c r="E1644" s="133" t="s">
        <v>17</v>
      </c>
      <c r="F1644" s="133" t="s">
        <v>1640</v>
      </c>
      <c r="G1644" s="176" t="s">
        <v>3273</v>
      </c>
      <c r="H1644" s="176" t="s">
        <v>26</v>
      </c>
      <c r="I1644" s="176">
        <f>353+72</f>
        <v>425</v>
      </c>
      <c r="J1644" s="213">
        <v>10</v>
      </c>
      <c r="K1644" s="177"/>
      <c r="L1644" s="177"/>
    </row>
    <row r="1645" spans="1:12" hidden="1" x14ac:dyDescent="0.25">
      <c r="A1645" s="158">
        <v>44933</v>
      </c>
      <c r="B1645" s="175">
        <v>0.83333333333333337</v>
      </c>
      <c r="C1645" s="31" t="s">
        <v>3251</v>
      </c>
      <c r="D1645" s="133">
        <v>5617436349</v>
      </c>
      <c r="E1645" s="133" t="s">
        <v>17</v>
      </c>
      <c r="F1645" s="51" t="s">
        <v>1043</v>
      </c>
      <c r="G1645" s="214" t="s">
        <v>3274</v>
      </c>
      <c r="H1645" s="176" t="s">
        <v>26</v>
      </c>
      <c r="I1645" s="176">
        <v>108</v>
      </c>
      <c r="J1645" s="213">
        <v>10</v>
      </c>
      <c r="K1645" s="177"/>
      <c r="L1645" s="177"/>
    </row>
    <row r="1646" spans="1:12" hidden="1" x14ac:dyDescent="0.25">
      <c r="A1646" s="158">
        <v>44933</v>
      </c>
      <c r="B1646" s="175">
        <v>0.83333333333333337</v>
      </c>
      <c r="C1646" s="271" t="s">
        <v>4113</v>
      </c>
      <c r="D1646" s="133">
        <v>5545383189</v>
      </c>
      <c r="E1646" s="133" t="s">
        <v>17</v>
      </c>
      <c r="F1646" s="136" t="s">
        <v>4120</v>
      </c>
      <c r="G1646" s="176" t="s">
        <v>3275</v>
      </c>
      <c r="H1646" s="176" t="s">
        <v>26</v>
      </c>
      <c r="I1646" s="176">
        <v>119</v>
      </c>
      <c r="J1646" s="177">
        <v>10</v>
      </c>
      <c r="K1646" s="177"/>
      <c r="L1646" s="133"/>
    </row>
    <row r="1647" spans="1:12" hidden="1" x14ac:dyDescent="0.25">
      <c r="A1647" s="158">
        <v>44933</v>
      </c>
      <c r="B1647" s="175">
        <v>0.90347222222222223</v>
      </c>
      <c r="C1647" s="132" t="s">
        <v>2189</v>
      </c>
      <c r="D1647" s="133">
        <v>5652291825</v>
      </c>
      <c r="E1647" s="133" t="s">
        <v>114</v>
      </c>
      <c r="F1647" s="133" t="s">
        <v>2876</v>
      </c>
      <c r="G1647" s="176" t="s">
        <v>3276</v>
      </c>
      <c r="H1647" s="176" t="s">
        <v>26</v>
      </c>
      <c r="I1647" s="176">
        <v>244</v>
      </c>
      <c r="J1647" s="177">
        <v>10</v>
      </c>
      <c r="K1647" s="177"/>
      <c r="L1647" s="133"/>
    </row>
    <row r="1648" spans="1:12" hidden="1" x14ac:dyDescent="0.25">
      <c r="A1648" s="158">
        <v>45299</v>
      </c>
      <c r="B1648" s="175">
        <v>0.46111111111111108</v>
      </c>
      <c r="C1648" s="132" t="s">
        <v>3277</v>
      </c>
      <c r="D1648" s="133">
        <v>5574621121</v>
      </c>
      <c r="E1648" s="133" t="s">
        <v>26</v>
      </c>
      <c r="F1648" s="176" t="s">
        <v>3278</v>
      </c>
      <c r="G1648" s="176" t="s">
        <v>3279</v>
      </c>
      <c r="H1648" s="30" t="s">
        <v>26</v>
      </c>
      <c r="I1648" s="133">
        <v>80</v>
      </c>
      <c r="J1648" s="189">
        <v>10</v>
      </c>
      <c r="K1648" s="236"/>
      <c r="L1648" s="152"/>
    </row>
    <row r="1649" spans="1:12" hidden="1" x14ac:dyDescent="0.25">
      <c r="A1649" s="158">
        <v>45299</v>
      </c>
      <c r="B1649" s="175">
        <v>0.4826388888888889</v>
      </c>
      <c r="C1649" s="132" t="s">
        <v>2784</v>
      </c>
      <c r="D1649" s="133">
        <v>5553193486</v>
      </c>
      <c r="E1649" s="133" t="s">
        <v>26</v>
      </c>
      <c r="F1649" s="133" t="s">
        <v>3280</v>
      </c>
      <c r="G1649" s="176" t="s">
        <v>3281</v>
      </c>
      <c r="H1649" s="30" t="s">
        <v>26</v>
      </c>
      <c r="I1649" s="133">
        <v>132</v>
      </c>
      <c r="J1649" s="189">
        <v>10</v>
      </c>
      <c r="K1649" s="186"/>
      <c r="L1649" s="139"/>
    </row>
    <row r="1650" spans="1:12" hidden="1" x14ac:dyDescent="0.25">
      <c r="A1650" s="158">
        <v>45299</v>
      </c>
      <c r="B1650" s="175">
        <v>0.49583333333333329</v>
      </c>
      <c r="C1650" s="132" t="s">
        <v>1090</v>
      </c>
      <c r="D1650" s="133">
        <v>9531286830</v>
      </c>
      <c r="E1650" s="133" t="s">
        <v>26</v>
      </c>
      <c r="F1650" s="133" t="s">
        <v>3282</v>
      </c>
      <c r="G1650" s="176" t="s">
        <v>3283</v>
      </c>
      <c r="H1650" s="30" t="s">
        <v>26</v>
      </c>
      <c r="I1650" s="133">
        <v>155</v>
      </c>
      <c r="J1650" s="189">
        <v>10</v>
      </c>
      <c r="K1650" s="186"/>
      <c r="L1650" s="139"/>
    </row>
    <row r="1651" spans="1:12" hidden="1" x14ac:dyDescent="0.25">
      <c r="A1651" s="158">
        <v>45299</v>
      </c>
      <c r="B1651" s="175">
        <v>0.50416666666666665</v>
      </c>
      <c r="C1651" s="132" t="s">
        <v>3284</v>
      </c>
      <c r="D1651" s="133">
        <v>5513336066</v>
      </c>
      <c r="E1651" s="133" t="s">
        <v>26</v>
      </c>
      <c r="F1651" s="133" t="s">
        <v>3285</v>
      </c>
      <c r="G1651" s="176" t="s">
        <v>3286</v>
      </c>
      <c r="H1651" s="30" t="s">
        <v>26</v>
      </c>
      <c r="I1651" s="133">
        <v>164</v>
      </c>
      <c r="J1651" s="189">
        <v>10</v>
      </c>
      <c r="K1651" s="186"/>
      <c r="L1651" s="139"/>
    </row>
    <row r="1652" spans="1:12" hidden="1" x14ac:dyDescent="0.25">
      <c r="A1652" s="158">
        <v>45299</v>
      </c>
      <c r="B1652" s="175">
        <v>0.51111111111111107</v>
      </c>
      <c r="C1652" s="132" t="s">
        <v>864</v>
      </c>
      <c r="D1652" s="133">
        <v>5522701719</v>
      </c>
      <c r="E1652" s="133" t="s">
        <v>26</v>
      </c>
      <c r="F1652" s="133" t="s">
        <v>1043</v>
      </c>
      <c r="G1652" s="176" t="s">
        <v>3287</v>
      </c>
      <c r="H1652" s="30" t="s">
        <v>26</v>
      </c>
      <c r="I1652" s="133" t="s">
        <v>26</v>
      </c>
      <c r="J1652" s="189">
        <v>10</v>
      </c>
      <c r="K1652" s="139"/>
      <c r="L1652" s="139"/>
    </row>
    <row r="1653" spans="1:12" hidden="1" x14ac:dyDescent="0.25">
      <c r="A1653" s="158">
        <v>45299</v>
      </c>
      <c r="B1653" s="175">
        <v>0.51388888888888884</v>
      </c>
      <c r="C1653" s="132" t="s">
        <v>593</v>
      </c>
      <c r="D1653" s="133">
        <v>5568676408</v>
      </c>
      <c r="E1653" s="133" t="s">
        <v>26</v>
      </c>
      <c r="F1653" s="133" t="s">
        <v>4126</v>
      </c>
      <c r="G1653" s="176" t="s">
        <v>611</v>
      </c>
      <c r="H1653" s="176" t="s">
        <v>26</v>
      </c>
      <c r="I1653" s="176">
        <v>114</v>
      </c>
      <c r="J1653" s="189">
        <v>10</v>
      </c>
      <c r="K1653" s="139"/>
      <c r="L1653" s="139"/>
    </row>
    <row r="1654" spans="1:12" hidden="1" x14ac:dyDescent="0.25">
      <c r="A1654" s="158">
        <v>45299</v>
      </c>
      <c r="B1654" s="175">
        <v>0.55208333333333337</v>
      </c>
      <c r="C1654" s="134" t="s">
        <v>39</v>
      </c>
      <c r="D1654" s="133">
        <v>5530508709</v>
      </c>
      <c r="E1654" s="133" t="s">
        <v>26</v>
      </c>
      <c r="F1654" s="136" t="s">
        <v>4116</v>
      </c>
      <c r="G1654" s="176" t="s">
        <v>3289</v>
      </c>
      <c r="H1654" s="30" t="s">
        <v>26</v>
      </c>
      <c r="I1654" s="176">
        <f>96+20</f>
        <v>116</v>
      </c>
      <c r="J1654" s="189">
        <v>10</v>
      </c>
      <c r="K1654" s="139"/>
      <c r="L1654" s="139"/>
    </row>
    <row r="1655" spans="1:12" hidden="1" x14ac:dyDescent="0.25">
      <c r="A1655" s="158">
        <v>45299</v>
      </c>
      <c r="B1655" s="175">
        <v>0.58750000000000002</v>
      </c>
      <c r="C1655" s="132" t="s">
        <v>55</v>
      </c>
      <c r="D1655" s="133">
        <v>5625982564</v>
      </c>
      <c r="E1655" s="133" t="s">
        <v>26</v>
      </c>
      <c r="F1655" s="133" t="s">
        <v>3290</v>
      </c>
      <c r="G1655" s="176" t="s">
        <v>3291</v>
      </c>
      <c r="H1655" s="30" t="s">
        <v>26</v>
      </c>
      <c r="I1655" s="133">
        <f>43+62</f>
        <v>105</v>
      </c>
      <c r="J1655" s="189">
        <v>10</v>
      </c>
      <c r="K1655" s="139"/>
      <c r="L1655" s="139"/>
    </row>
    <row r="1656" spans="1:12" hidden="1" x14ac:dyDescent="0.25">
      <c r="A1656" s="158">
        <v>45299</v>
      </c>
      <c r="B1656" s="175">
        <v>0.62916666666666665</v>
      </c>
      <c r="C1656" s="132" t="s">
        <v>49</v>
      </c>
      <c r="D1656" s="133">
        <v>5530181574</v>
      </c>
      <c r="E1656" s="133" t="s">
        <v>26</v>
      </c>
      <c r="F1656" s="133">
        <v>844</v>
      </c>
      <c r="G1656" s="176" t="s">
        <v>3292</v>
      </c>
      <c r="H1656" s="176" t="s">
        <v>26</v>
      </c>
      <c r="I1656" s="192">
        <f>100+113</f>
        <v>213</v>
      </c>
      <c r="J1656" s="189">
        <v>10</v>
      </c>
      <c r="K1656" s="139"/>
      <c r="L1656" s="139"/>
    </row>
    <row r="1657" spans="1:12" hidden="1" x14ac:dyDescent="0.25">
      <c r="A1657" s="158">
        <v>45299</v>
      </c>
      <c r="B1657" s="175">
        <v>0.20833333333333329</v>
      </c>
      <c r="C1657" s="132" t="s">
        <v>1053</v>
      </c>
      <c r="D1657" s="133" t="s">
        <v>26</v>
      </c>
      <c r="E1657" s="133" t="s">
        <v>17</v>
      </c>
      <c r="F1657" s="133" t="s">
        <v>3293</v>
      </c>
      <c r="G1657" s="176" t="s">
        <v>3294</v>
      </c>
      <c r="H1657" s="30">
        <v>81</v>
      </c>
      <c r="I1657" s="176">
        <v>69</v>
      </c>
      <c r="J1657" s="189">
        <v>12</v>
      </c>
      <c r="K1657" s="139"/>
      <c r="L1657" s="139"/>
    </row>
    <row r="1658" spans="1:12" hidden="1" x14ac:dyDescent="0.25">
      <c r="A1658" s="161">
        <v>45299</v>
      </c>
      <c r="B1658" s="228">
        <v>0.24930555555555561</v>
      </c>
      <c r="C1658" s="59" t="s">
        <v>3295</v>
      </c>
      <c r="D1658" s="60">
        <v>5573854401</v>
      </c>
      <c r="E1658" s="62" t="s">
        <v>333</v>
      </c>
      <c r="F1658" s="62" t="s">
        <v>1744</v>
      </c>
      <c r="G1658" s="221" t="s">
        <v>192</v>
      </c>
      <c r="H1658" s="61">
        <v>100</v>
      </c>
      <c r="I1658" s="221">
        <v>88</v>
      </c>
      <c r="J1658" s="222">
        <v>10</v>
      </c>
      <c r="K1658" s="139"/>
      <c r="L1658" s="139"/>
    </row>
    <row r="1659" spans="1:12" hidden="1" x14ac:dyDescent="0.25">
      <c r="A1659" s="158">
        <v>45299</v>
      </c>
      <c r="B1659" s="175">
        <v>0.29166666666666669</v>
      </c>
      <c r="C1659" s="132" t="s">
        <v>350</v>
      </c>
      <c r="D1659" s="140">
        <v>5562236073</v>
      </c>
      <c r="E1659" s="171" t="s">
        <v>295</v>
      </c>
      <c r="F1659" s="271" t="s">
        <v>4125</v>
      </c>
      <c r="G1659" s="176" t="s">
        <v>3297</v>
      </c>
      <c r="H1659" s="176">
        <v>0</v>
      </c>
      <c r="I1659" s="176">
        <v>0</v>
      </c>
      <c r="J1659" s="189">
        <v>10</v>
      </c>
      <c r="K1659" s="202"/>
      <c r="L1659" s="169"/>
    </row>
    <row r="1660" spans="1:12" hidden="1" x14ac:dyDescent="0.25">
      <c r="A1660" s="158">
        <v>45299</v>
      </c>
      <c r="B1660" s="175">
        <v>0.30555555555555558</v>
      </c>
      <c r="C1660" s="132" t="s">
        <v>1844</v>
      </c>
      <c r="D1660" s="133">
        <v>5615394688</v>
      </c>
      <c r="E1660" s="133" t="s">
        <v>3298</v>
      </c>
      <c r="F1660" s="133" t="s">
        <v>2757</v>
      </c>
      <c r="G1660" s="176" t="s">
        <v>3299</v>
      </c>
      <c r="H1660" s="176">
        <v>71</v>
      </c>
      <c r="I1660" s="176">
        <v>59</v>
      </c>
      <c r="J1660" s="213">
        <v>12</v>
      </c>
      <c r="K1660" s="177"/>
      <c r="L1660" s="133"/>
    </row>
    <row r="1661" spans="1:12" hidden="1" x14ac:dyDescent="0.25">
      <c r="A1661" s="158">
        <v>45299</v>
      </c>
      <c r="B1661" s="175">
        <v>0.33333333333333331</v>
      </c>
      <c r="C1661" s="132" t="s">
        <v>1471</v>
      </c>
      <c r="D1661" s="133">
        <v>5520873875</v>
      </c>
      <c r="E1661" s="133" t="s">
        <v>2717</v>
      </c>
      <c r="F1661" s="133" t="s">
        <v>201</v>
      </c>
      <c r="G1661" s="176" t="s">
        <v>3300</v>
      </c>
      <c r="H1661" s="176" t="s">
        <v>26</v>
      </c>
      <c r="I1661" s="176" t="s">
        <v>26</v>
      </c>
      <c r="J1661" s="213">
        <v>10</v>
      </c>
      <c r="K1661" s="177"/>
      <c r="L1661" s="177"/>
    </row>
    <row r="1662" spans="1:12" hidden="1" x14ac:dyDescent="0.25">
      <c r="A1662" s="158">
        <v>45299</v>
      </c>
      <c r="B1662" s="175">
        <v>0.34722222222222221</v>
      </c>
      <c r="C1662" s="134" t="s">
        <v>4113</v>
      </c>
      <c r="D1662" s="133">
        <v>5567789980</v>
      </c>
      <c r="E1662" s="133" t="s">
        <v>3301</v>
      </c>
      <c r="F1662" s="136" t="s">
        <v>4120</v>
      </c>
      <c r="G1662" s="214" t="s">
        <v>3302</v>
      </c>
      <c r="H1662" s="176">
        <v>500</v>
      </c>
      <c r="I1662" s="176">
        <v>238</v>
      </c>
      <c r="J1662" s="213">
        <v>20</v>
      </c>
      <c r="K1662" s="177"/>
      <c r="L1662" s="177"/>
    </row>
    <row r="1663" spans="1:12" hidden="1" x14ac:dyDescent="0.25">
      <c r="A1663" s="158">
        <v>45299</v>
      </c>
      <c r="B1663" s="175">
        <v>0.35069444444444442</v>
      </c>
      <c r="C1663" s="132" t="s">
        <v>3303</v>
      </c>
      <c r="D1663" s="133">
        <v>5537081354</v>
      </c>
      <c r="E1663" s="133" t="s">
        <v>1331</v>
      </c>
      <c r="F1663" s="133" t="s">
        <v>3304</v>
      </c>
      <c r="G1663" s="176" t="s">
        <v>3305</v>
      </c>
      <c r="H1663" s="176">
        <v>223</v>
      </c>
      <c r="I1663" s="176">
        <v>203</v>
      </c>
      <c r="J1663" s="177">
        <v>20</v>
      </c>
      <c r="K1663" s="177"/>
      <c r="L1663" s="133"/>
    </row>
    <row r="1664" spans="1:12" hidden="1" x14ac:dyDescent="0.25">
      <c r="A1664" s="158">
        <v>45299</v>
      </c>
      <c r="B1664" s="175">
        <v>0.40902777777777782</v>
      </c>
      <c r="C1664" s="132" t="s">
        <v>1368</v>
      </c>
      <c r="D1664" s="133">
        <v>5562079848</v>
      </c>
      <c r="E1664" s="133" t="s">
        <v>17</v>
      </c>
      <c r="F1664" s="133" t="s">
        <v>3306</v>
      </c>
      <c r="G1664" s="176" t="s">
        <v>3307</v>
      </c>
      <c r="H1664" s="176">
        <v>142</v>
      </c>
      <c r="I1664" s="176">
        <v>130</v>
      </c>
      <c r="J1664" s="177">
        <v>12</v>
      </c>
      <c r="K1664" s="177"/>
      <c r="L1664" s="133"/>
    </row>
    <row r="1665" spans="1:12" hidden="1" x14ac:dyDescent="0.25">
      <c r="A1665" s="158">
        <v>45299</v>
      </c>
      <c r="B1665" s="93" t="s">
        <v>3308</v>
      </c>
      <c r="C1665" s="132" t="s">
        <v>3309</v>
      </c>
      <c r="D1665" s="133">
        <v>5537651796</v>
      </c>
      <c r="E1665" s="133" t="s">
        <v>17</v>
      </c>
      <c r="F1665" s="133" t="s">
        <v>3310</v>
      </c>
      <c r="G1665" s="176" t="s">
        <v>3311</v>
      </c>
      <c r="H1665" s="176">
        <v>255</v>
      </c>
      <c r="I1665" s="176">
        <v>239</v>
      </c>
      <c r="J1665" s="177">
        <v>12</v>
      </c>
      <c r="K1665" s="215"/>
      <c r="L1665" s="22"/>
    </row>
    <row r="1666" spans="1:12" hidden="1" x14ac:dyDescent="0.25">
      <c r="A1666" s="161">
        <v>45299</v>
      </c>
      <c r="B1666" s="116">
        <v>0.41666666666666669</v>
      </c>
      <c r="C1666" s="132" t="s">
        <v>479</v>
      </c>
      <c r="D1666" s="133">
        <v>5515136715</v>
      </c>
      <c r="E1666" s="62" t="s">
        <v>17</v>
      </c>
      <c r="F1666" s="136" t="s">
        <v>4120</v>
      </c>
      <c r="G1666" s="221" t="s">
        <v>192</v>
      </c>
      <c r="H1666" s="221">
        <v>210</v>
      </c>
      <c r="I1666" s="221">
        <v>210</v>
      </c>
      <c r="J1666" s="237">
        <v>0</v>
      </c>
      <c r="K1666" s="133"/>
      <c r="L1666" s="133"/>
    </row>
    <row r="1667" spans="1:12" hidden="1" x14ac:dyDescent="0.25">
      <c r="A1667" s="163">
        <v>44935</v>
      </c>
      <c r="B1667" s="238">
        <v>0.45902777777777781</v>
      </c>
      <c r="C1667" s="65" t="s">
        <v>593</v>
      </c>
      <c r="D1667" s="66">
        <v>5568676408</v>
      </c>
      <c r="E1667" s="66" t="s">
        <v>346</v>
      </c>
      <c r="F1667" s="133" t="s">
        <v>4126</v>
      </c>
      <c r="G1667" s="223" t="s">
        <v>3312</v>
      </c>
      <c r="H1667" s="30" t="s">
        <v>26</v>
      </c>
      <c r="I1667" s="66">
        <f>40+82</f>
        <v>122</v>
      </c>
      <c r="J1667" s="224">
        <v>10</v>
      </c>
      <c r="K1667" s="239"/>
      <c r="L1667" s="152"/>
    </row>
    <row r="1668" spans="1:12" hidden="1" x14ac:dyDescent="0.25">
      <c r="A1668" s="163">
        <v>44935</v>
      </c>
      <c r="B1668" s="175">
        <v>0.46736111111111112</v>
      </c>
      <c r="C1668" s="132" t="s">
        <v>3066</v>
      </c>
      <c r="D1668" s="133">
        <v>5543926895</v>
      </c>
      <c r="E1668" s="133" t="s">
        <v>748</v>
      </c>
      <c r="F1668" s="133" t="s">
        <v>3313</v>
      </c>
      <c r="G1668" s="176" t="s">
        <v>3314</v>
      </c>
      <c r="H1668" s="30" t="s">
        <v>26</v>
      </c>
      <c r="I1668" s="133">
        <v>27</v>
      </c>
      <c r="J1668" s="189">
        <v>10</v>
      </c>
      <c r="K1668" s="186"/>
      <c r="L1668" s="139"/>
    </row>
    <row r="1669" spans="1:12" hidden="1" x14ac:dyDescent="0.25">
      <c r="A1669" s="163">
        <v>44935</v>
      </c>
      <c r="B1669" s="175">
        <v>0.56944444444444442</v>
      </c>
      <c r="C1669" s="132" t="s">
        <v>2189</v>
      </c>
      <c r="D1669" s="133">
        <v>5543534413</v>
      </c>
      <c r="E1669" s="133" t="s">
        <v>1868</v>
      </c>
      <c r="F1669" s="133" t="s">
        <v>3315</v>
      </c>
      <c r="G1669" s="176" t="s">
        <v>3316</v>
      </c>
      <c r="H1669" s="30" t="s">
        <v>26</v>
      </c>
      <c r="I1669" s="133">
        <v>99</v>
      </c>
      <c r="J1669" s="189">
        <v>10</v>
      </c>
      <c r="K1669" s="186"/>
      <c r="L1669" s="139"/>
    </row>
    <row r="1670" spans="1:12" hidden="1" x14ac:dyDescent="0.25">
      <c r="A1670" s="163">
        <v>44935</v>
      </c>
      <c r="B1670" s="175">
        <v>0.5708333333333333</v>
      </c>
      <c r="C1670" s="132" t="s">
        <v>2468</v>
      </c>
      <c r="D1670" s="133">
        <v>5567571157</v>
      </c>
      <c r="E1670" s="133" t="s">
        <v>346</v>
      </c>
      <c r="F1670" s="133" t="s">
        <v>3317</v>
      </c>
      <c r="G1670" s="176" t="s">
        <v>3318</v>
      </c>
      <c r="H1670" s="30" t="s">
        <v>26</v>
      </c>
      <c r="I1670" s="133">
        <v>21</v>
      </c>
      <c r="J1670" s="189">
        <v>10</v>
      </c>
      <c r="K1670" s="186"/>
      <c r="L1670" s="139"/>
    </row>
    <row r="1671" spans="1:12" hidden="1" x14ac:dyDescent="0.25">
      <c r="A1671" s="163">
        <v>44935</v>
      </c>
      <c r="B1671" s="175">
        <v>0.61527777777777781</v>
      </c>
      <c r="C1671" s="132" t="s">
        <v>1280</v>
      </c>
      <c r="D1671" s="133">
        <v>5585652455</v>
      </c>
      <c r="E1671" s="133" t="s">
        <v>1120</v>
      </c>
      <c r="F1671" s="133" t="s">
        <v>3319</v>
      </c>
      <c r="G1671" s="133" t="s">
        <v>2730</v>
      </c>
      <c r="H1671" s="30" t="s">
        <v>26</v>
      </c>
      <c r="I1671" s="133">
        <v>57</v>
      </c>
      <c r="J1671" s="189">
        <v>10</v>
      </c>
      <c r="K1671" s="139"/>
      <c r="L1671" s="139"/>
    </row>
    <row r="1672" spans="1:12" hidden="1" x14ac:dyDescent="0.25">
      <c r="A1672" s="163">
        <v>44935</v>
      </c>
      <c r="B1672" s="175">
        <v>0.64583333333333337</v>
      </c>
      <c r="C1672" s="132" t="s">
        <v>1586</v>
      </c>
      <c r="D1672" s="133">
        <v>5625982564</v>
      </c>
      <c r="E1672" s="133" t="s">
        <v>3320</v>
      </c>
      <c r="F1672" s="133" t="s">
        <v>3321</v>
      </c>
      <c r="G1672" s="176" t="s">
        <v>3322</v>
      </c>
      <c r="H1672" s="176" t="s">
        <v>26</v>
      </c>
      <c r="I1672" s="176">
        <f>25+21+32</f>
        <v>78</v>
      </c>
      <c r="J1672" s="189">
        <v>10</v>
      </c>
      <c r="K1672" s="139"/>
      <c r="L1672" s="139"/>
    </row>
    <row r="1673" spans="1:12" hidden="1" x14ac:dyDescent="0.25">
      <c r="A1673" s="163">
        <v>44935</v>
      </c>
      <c r="B1673" s="175">
        <v>0.25</v>
      </c>
      <c r="C1673" s="132" t="s">
        <v>1773</v>
      </c>
      <c r="D1673" s="133">
        <v>5620167396</v>
      </c>
      <c r="E1673" s="133" t="s">
        <v>3323</v>
      </c>
      <c r="F1673" s="133" t="s">
        <v>2683</v>
      </c>
      <c r="G1673" s="133" t="s">
        <v>3324</v>
      </c>
      <c r="H1673" s="30">
        <v>141</v>
      </c>
      <c r="I1673" s="176">
        <v>128</v>
      </c>
      <c r="J1673" s="189">
        <v>13</v>
      </c>
      <c r="K1673" s="139"/>
      <c r="L1673" s="139"/>
    </row>
    <row r="1674" spans="1:12" hidden="1" x14ac:dyDescent="0.25">
      <c r="A1674" s="163">
        <v>44935</v>
      </c>
      <c r="B1674" s="175">
        <v>0.29097222222222219</v>
      </c>
      <c r="C1674" s="132" t="s">
        <v>200</v>
      </c>
      <c r="D1674" s="133">
        <v>5612853273</v>
      </c>
      <c r="E1674" s="133" t="s">
        <v>333</v>
      </c>
      <c r="F1674" s="133" t="s">
        <v>1652</v>
      </c>
      <c r="G1674" s="133" t="s">
        <v>3325</v>
      </c>
      <c r="H1674" s="30">
        <v>175</v>
      </c>
      <c r="I1674" s="133">
        <v>152</v>
      </c>
      <c r="J1674" s="189">
        <v>12</v>
      </c>
      <c r="K1674" s="139"/>
      <c r="L1674" s="139"/>
    </row>
    <row r="1675" spans="1:12" hidden="1" x14ac:dyDescent="0.25">
      <c r="A1675" s="163">
        <v>44935</v>
      </c>
      <c r="B1675" s="175">
        <v>0.30555555555555558</v>
      </c>
      <c r="C1675" s="134" t="s">
        <v>4113</v>
      </c>
      <c r="D1675" s="133">
        <v>5546644664</v>
      </c>
      <c r="E1675" s="133" t="s">
        <v>17</v>
      </c>
      <c r="F1675" s="133" t="s">
        <v>3162</v>
      </c>
      <c r="G1675" s="133" t="s">
        <v>3326</v>
      </c>
      <c r="H1675" s="176">
        <v>500</v>
      </c>
      <c r="I1675" s="176">
        <v>245</v>
      </c>
      <c r="J1675" s="189">
        <v>22</v>
      </c>
      <c r="K1675" s="139"/>
      <c r="L1675" s="139"/>
    </row>
    <row r="1676" spans="1:12" hidden="1" x14ac:dyDescent="0.25">
      <c r="A1676" s="163">
        <v>44935</v>
      </c>
      <c r="B1676" s="175">
        <v>0.3263888888888889</v>
      </c>
      <c r="C1676" s="132" t="s">
        <v>3327</v>
      </c>
      <c r="D1676" s="133">
        <v>5524437892</v>
      </c>
      <c r="E1676" s="133" t="s">
        <v>17</v>
      </c>
      <c r="F1676" s="136" t="s">
        <v>4120</v>
      </c>
      <c r="G1676" s="176" t="s">
        <v>3328</v>
      </c>
      <c r="H1676" s="176">
        <v>112</v>
      </c>
      <c r="I1676" s="30">
        <v>99</v>
      </c>
      <c r="J1676" s="189">
        <v>12</v>
      </c>
      <c r="K1676" s="139"/>
      <c r="L1676" s="139"/>
    </row>
    <row r="1677" spans="1:12" hidden="1" x14ac:dyDescent="0.25">
      <c r="A1677" s="158">
        <v>44936</v>
      </c>
      <c r="B1677" s="175">
        <v>0.41666666666666669</v>
      </c>
      <c r="C1677" s="132" t="s">
        <v>3329</v>
      </c>
      <c r="D1677" s="133" t="s">
        <v>26</v>
      </c>
      <c r="E1677" s="133" t="s">
        <v>3330</v>
      </c>
      <c r="F1677" s="176" t="s">
        <v>3331</v>
      </c>
      <c r="G1677" s="176" t="s">
        <v>26</v>
      </c>
      <c r="H1677" s="30">
        <v>300</v>
      </c>
      <c r="I1677" s="133">
        <v>284</v>
      </c>
      <c r="J1677" s="189">
        <v>15</v>
      </c>
      <c r="K1677" s="236"/>
      <c r="L1677" s="152"/>
    </row>
    <row r="1678" spans="1:12" hidden="1" x14ac:dyDescent="0.25">
      <c r="A1678" s="158">
        <v>44936</v>
      </c>
      <c r="B1678" s="175">
        <v>0.43055555555555558</v>
      </c>
      <c r="C1678" s="132" t="s">
        <v>350</v>
      </c>
      <c r="D1678" s="140">
        <v>5562236073</v>
      </c>
      <c r="E1678" s="133" t="s">
        <v>3332</v>
      </c>
      <c r="F1678" s="271" t="s">
        <v>4125</v>
      </c>
      <c r="G1678" s="176" t="s">
        <v>3333</v>
      </c>
      <c r="H1678" s="30">
        <v>65</v>
      </c>
      <c r="I1678" s="133">
        <v>45</v>
      </c>
      <c r="J1678" s="189">
        <v>20</v>
      </c>
      <c r="K1678" s="186"/>
      <c r="L1678" s="139"/>
    </row>
    <row r="1679" spans="1:12" hidden="1" x14ac:dyDescent="0.25">
      <c r="A1679" s="158">
        <v>44936</v>
      </c>
      <c r="B1679" s="175">
        <v>0.44791666666666669</v>
      </c>
      <c r="C1679" s="132" t="s">
        <v>1297</v>
      </c>
      <c r="D1679" s="133" t="s">
        <v>26</v>
      </c>
      <c r="E1679" s="133" t="s">
        <v>3334</v>
      </c>
      <c r="F1679" s="176" t="s">
        <v>3335</v>
      </c>
      <c r="G1679" s="176" t="s">
        <v>3336</v>
      </c>
      <c r="H1679" s="30">
        <v>130</v>
      </c>
      <c r="I1679" s="133">
        <v>110</v>
      </c>
      <c r="J1679" s="189">
        <v>14</v>
      </c>
      <c r="K1679" s="186"/>
      <c r="L1679" s="139"/>
    </row>
    <row r="1680" spans="1:12" hidden="1" x14ac:dyDescent="0.25">
      <c r="A1680" s="158">
        <v>44936</v>
      </c>
      <c r="B1680" s="175">
        <v>0.45833333333333331</v>
      </c>
      <c r="C1680" s="132" t="s">
        <v>49</v>
      </c>
      <c r="D1680" s="133" t="s">
        <v>26</v>
      </c>
      <c r="E1680" s="133" t="s">
        <v>3337</v>
      </c>
      <c r="F1680" s="133" t="s">
        <v>3338</v>
      </c>
      <c r="G1680" s="133" t="s">
        <v>3339</v>
      </c>
      <c r="H1680" s="30">
        <v>100</v>
      </c>
      <c r="I1680" s="133">
        <v>83</v>
      </c>
      <c r="J1680" s="189">
        <v>17</v>
      </c>
      <c r="K1680" s="186"/>
      <c r="L1680" s="139"/>
    </row>
    <row r="1681" spans="1:13" hidden="1" x14ac:dyDescent="0.25">
      <c r="A1681" s="158">
        <v>44936</v>
      </c>
      <c r="B1681" s="175">
        <v>4.8611111111111112E-2</v>
      </c>
      <c r="C1681" s="132" t="s">
        <v>3340</v>
      </c>
      <c r="D1681" s="133" t="s">
        <v>26</v>
      </c>
      <c r="E1681" s="133" t="s">
        <v>3341</v>
      </c>
      <c r="F1681" s="133" t="s">
        <v>3342</v>
      </c>
      <c r="G1681" s="133" t="s">
        <v>3343</v>
      </c>
      <c r="H1681" s="30">
        <v>50</v>
      </c>
      <c r="I1681" s="133">
        <v>30</v>
      </c>
      <c r="J1681" s="189">
        <v>15</v>
      </c>
      <c r="K1681" s="187"/>
      <c r="L1681" s="139"/>
      <c r="M1681" s="154"/>
    </row>
    <row r="1682" spans="1:13" hidden="1" x14ac:dyDescent="0.25">
      <c r="A1682" s="158">
        <v>44936</v>
      </c>
      <c r="B1682" s="175">
        <v>0.1701388888888889</v>
      </c>
      <c r="C1682" s="132" t="s">
        <v>3344</v>
      </c>
      <c r="D1682" s="133" t="s">
        <v>26</v>
      </c>
      <c r="E1682" s="133" t="s">
        <v>2183</v>
      </c>
      <c r="F1682" s="133" t="s">
        <v>3345</v>
      </c>
      <c r="G1682" s="176" t="s">
        <v>3346</v>
      </c>
      <c r="H1682" s="176">
        <v>65</v>
      </c>
      <c r="I1682" s="176">
        <v>54</v>
      </c>
      <c r="J1682" s="189">
        <v>11</v>
      </c>
      <c r="K1682" s="139"/>
      <c r="L1682" s="139"/>
    </row>
    <row r="1683" spans="1:13" hidden="1" x14ac:dyDescent="0.25">
      <c r="A1683" s="158">
        <v>44936</v>
      </c>
      <c r="B1683" s="175">
        <v>0.27361111111111108</v>
      </c>
      <c r="C1683" s="132" t="s">
        <v>383</v>
      </c>
      <c r="D1683" s="133" t="s">
        <v>26</v>
      </c>
      <c r="E1683" s="133" t="s">
        <v>114</v>
      </c>
      <c r="F1683" s="139" t="s">
        <v>354</v>
      </c>
      <c r="G1683" s="176" t="s">
        <v>3347</v>
      </c>
      <c r="H1683" s="30" t="s">
        <v>26</v>
      </c>
      <c r="I1683" s="176">
        <v>405</v>
      </c>
      <c r="J1683" s="189">
        <v>10</v>
      </c>
      <c r="K1683" s="139"/>
      <c r="L1683" s="139"/>
    </row>
    <row r="1684" spans="1:13" hidden="1" x14ac:dyDescent="0.25">
      <c r="A1684" s="158">
        <v>45299</v>
      </c>
      <c r="B1684" s="175">
        <v>0.46111111111111108</v>
      </c>
      <c r="C1684" s="132" t="s">
        <v>3277</v>
      </c>
      <c r="D1684" s="133">
        <v>5574621121</v>
      </c>
      <c r="E1684" s="133" t="s">
        <v>26</v>
      </c>
      <c r="F1684" s="176" t="s">
        <v>3278</v>
      </c>
      <c r="G1684" s="176" t="s">
        <v>3279</v>
      </c>
      <c r="H1684" s="30" t="s">
        <v>26</v>
      </c>
      <c r="I1684" s="133">
        <v>80</v>
      </c>
      <c r="J1684" s="189">
        <v>10</v>
      </c>
      <c r="K1684" s="236"/>
      <c r="L1684" s="236"/>
    </row>
    <row r="1685" spans="1:13" hidden="1" x14ac:dyDescent="0.25">
      <c r="A1685" s="158">
        <v>45299</v>
      </c>
      <c r="B1685" s="175">
        <v>0.4826388888888889</v>
      </c>
      <c r="C1685" s="132" t="s">
        <v>2784</v>
      </c>
      <c r="D1685" s="133">
        <v>5553193486</v>
      </c>
      <c r="E1685" s="133" t="s">
        <v>26</v>
      </c>
      <c r="F1685" s="133" t="s">
        <v>3280</v>
      </c>
      <c r="G1685" s="176" t="s">
        <v>3281</v>
      </c>
      <c r="H1685" s="30" t="s">
        <v>26</v>
      </c>
      <c r="I1685" s="133">
        <v>132</v>
      </c>
      <c r="J1685" s="189">
        <v>10</v>
      </c>
      <c r="K1685" s="186"/>
      <c r="L1685" s="186"/>
      <c r="M1685" s="152"/>
    </row>
    <row r="1686" spans="1:13" hidden="1" x14ac:dyDescent="0.25">
      <c r="A1686" s="158">
        <v>45299</v>
      </c>
      <c r="B1686" s="175">
        <v>0.49583333333333329</v>
      </c>
      <c r="C1686" s="132" t="s">
        <v>1090</v>
      </c>
      <c r="D1686" s="133">
        <v>9531286830</v>
      </c>
      <c r="E1686" s="133" t="s">
        <v>26</v>
      </c>
      <c r="F1686" s="133" t="s">
        <v>3282</v>
      </c>
      <c r="G1686" s="176" t="s">
        <v>3283</v>
      </c>
      <c r="H1686" s="30" t="s">
        <v>26</v>
      </c>
      <c r="I1686" s="133">
        <v>155</v>
      </c>
      <c r="J1686" s="189">
        <v>10</v>
      </c>
      <c r="K1686" s="186"/>
      <c r="L1686" s="186"/>
      <c r="M1686" s="139"/>
    </row>
    <row r="1687" spans="1:13" hidden="1" x14ac:dyDescent="0.25">
      <c r="A1687" s="158">
        <v>45299</v>
      </c>
      <c r="B1687" s="175">
        <v>0.50416666666666665</v>
      </c>
      <c r="C1687" s="132" t="s">
        <v>3284</v>
      </c>
      <c r="D1687" s="133">
        <v>5513336066</v>
      </c>
      <c r="E1687" s="133" t="s">
        <v>26</v>
      </c>
      <c r="F1687" s="133" t="s">
        <v>3285</v>
      </c>
      <c r="G1687" s="176" t="s">
        <v>3286</v>
      </c>
      <c r="H1687" s="30" t="s">
        <v>26</v>
      </c>
      <c r="I1687" s="133">
        <v>164</v>
      </c>
      <c r="J1687" s="189">
        <v>10</v>
      </c>
      <c r="K1687" s="186"/>
      <c r="L1687" s="186"/>
      <c r="M1687" s="139"/>
    </row>
    <row r="1688" spans="1:13" hidden="1" x14ac:dyDescent="0.25">
      <c r="A1688" s="158">
        <v>45299</v>
      </c>
      <c r="B1688" s="175">
        <v>0.51111111111111107</v>
      </c>
      <c r="C1688" s="132" t="s">
        <v>864</v>
      </c>
      <c r="D1688" s="133">
        <v>5522701719</v>
      </c>
      <c r="E1688" s="133" t="s">
        <v>26</v>
      </c>
      <c r="F1688" s="133" t="s">
        <v>1043</v>
      </c>
      <c r="G1688" s="176" t="s">
        <v>3287</v>
      </c>
      <c r="H1688" s="30" t="s">
        <v>26</v>
      </c>
      <c r="I1688" s="133" t="s">
        <v>26</v>
      </c>
      <c r="J1688" s="189">
        <v>10</v>
      </c>
      <c r="K1688" s="186"/>
      <c r="L1688" s="139"/>
      <c r="M1688" s="139"/>
    </row>
    <row r="1689" spans="1:13" hidden="1" x14ac:dyDescent="0.25">
      <c r="A1689" s="158">
        <v>45299</v>
      </c>
      <c r="B1689" s="175">
        <v>0.51388888888888884</v>
      </c>
      <c r="C1689" s="132" t="s">
        <v>593</v>
      </c>
      <c r="D1689" s="133">
        <v>5568676408</v>
      </c>
      <c r="E1689" s="133" t="s">
        <v>26</v>
      </c>
      <c r="F1689" s="133" t="s">
        <v>4126</v>
      </c>
      <c r="G1689" s="176" t="s">
        <v>611</v>
      </c>
      <c r="H1689" s="176" t="s">
        <v>26</v>
      </c>
      <c r="I1689" s="176">
        <v>114</v>
      </c>
      <c r="J1689" s="189">
        <v>10</v>
      </c>
      <c r="K1689" s="186"/>
      <c r="L1689" s="139"/>
      <c r="M1689" s="139"/>
    </row>
    <row r="1690" spans="1:13" hidden="1" x14ac:dyDescent="0.25">
      <c r="A1690" s="158">
        <v>45299</v>
      </c>
      <c r="B1690" s="175">
        <v>0.55208333333333337</v>
      </c>
      <c r="C1690" s="134" t="s">
        <v>39</v>
      </c>
      <c r="D1690" s="133">
        <v>5530508709</v>
      </c>
      <c r="E1690" s="133" t="s">
        <v>26</v>
      </c>
      <c r="F1690" s="136" t="s">
        <v>4116</v>
      </c>
      <c r="G1690" s="176" t="s">
        <v>3289</v>
      </c>
      <c r="H1690" s="30" t="s">
        <v>26</v>
      </c>
      <c r="I1690" s="176">
        <f>96+20</f>
        <v>116</v>
      </c>
      <c r="J1690" s="189">
        <v>10</v>
      </c>
      <c r="K1690" s="186"/>
      <c r="L1690" s="139"/>
      <c r="M1690" s="139"/>
    </row>
    <row r="1691" spans="1:13" hidden="1" x14ac:dyDescent="0.25">
      <c r="A1691" s="158">
        <v>45299</v>
      </c>
      <c r="B1691" s="175">
        <v>0.58750000000000002</v>
      </c>
      <c r="C1691" s="132" t="s">
        <v>55</v>
      </c>
      <c r="D1691" s="133">
        <v>5625982564</v>
      </c>
      <c r="E1691" s="133" t="s">
        <v>26</v>
      </c>
      <c r="F1691" s="133" t="s">
        <v>3290</v>
      </c>
      <c r="G1691" s="176" t="s">
        <v>3291</v>
      </c>
      <c r="H1691" s="30" t="s">
        <v>26</v>
      </c>
      <c r="I1691" s="133">
        <f>43+62</f>
        <v>105</v>
      </c>
      <c r="J1691" s="189">
        <v>10</v>
      </c>
      <c r="K1691" s="186"/>
      <c r="L1691" s="139"/>
      <c r="M1691" s="139"/>
    </row>
    <row r="1692" spans="1:13" hidden="1" x14ac:dyDescent="0.25">
      <c r="A1692" s="158">
        <v>45299</v>
      </c>
      <c r="B1692" s="175">
        <v>0.62916666666666665</v>
      </c>
      <c r="C1692" s="132" t="s">
        <v>49</v>
      </c>
      <c r="D1692" s="133">
        <v>5530181574</v>
      </c>
      <c r="E1692" s="133" t="s">
        <v>26</v>
      </c>
      <c r="F1692" s="133">
        <v>844</v>
      </c>
      <c r="G1692" s="176" t="s">
        <v>3292</v>
      </c>
      <c r="H1692" s="176" t="s">
        <v>26</v>
      </c>
      <c r="I1692" s="192">
        <f>100+113</f>
        <v>213</v>
      </c>
      <c r="J1692" s="189">
        <v>10</v>
      </c>
      <c r="K1692" s="186"/>
      <c r="L1692" s="139"/>
      <c r="M1692" s="139"/>
    </row>
    <row r="1693" spans="1:13" hidden="1" x14ac:dyDescent="0.25">
      <c r="A1693" s="158">
        <v>45299</v>
      </c>
      <c r="B1693" s="175">
        <v>0.20833333333333329</v>
      </c>
      <c r="C1693" s="132" t="s">
        <v>1053</v>
      </c>
      <c r="D1693" s="133" t="s">
        <v>26</v>
      </c>
      <c r="E1693" s="133" t="s">
        <v>17</v>
      </c>
      <c r="F1693" s="133" t="s">
        <v>3293</v>
      </c>
      <c r="G1693" s="176" t="s">
        <v>3294</v>
      </c>
      <c r="H1693" s="30">
        <v>81</v>
      </c>
      <c r="I1693" s="176">
        <v>69</v>
      </c>
      <c r="J1693" s="189">
        <v>12</v>
      </c>
      <c r="K1693" s="186"/>
      <c r="L1693" s="139"/>
      <c r="M1693" s="139"/>
    </row>
    <row r="1694" spans="1:13" hidden="1" x14ac:dyDescent="0.25">
      <c r="A1694" s="161">
        <v>45299</v>
      </c>
      <c r="B1694" s="228">
        <v>0.24930555555555561</v>
      </c>
      <c r="C1694" s="59" t="s">
        <v>3295</v>
      </c>
      <c r="D1694" s="60">
        <v>5573854401</v>
      </c>
      <c r="E1694" s="62" t="s">
        <v>333</v>
      </c>
      <c r="F1694" s="62" t="s">
        <v>1744</v>
      </c>
      <c r="G1694" s="221" t="s">
        <v>192</v>
      </c>
      <c r="H1694" s="61">
        <v>100</v>
      </c>
      <c r="I1694" s="221">
        <v>88</v>
      </c>
      <c r="J1694" s="222">
        <v>10</v>
      </c>
      <c r="K1694" s="230"/>
      <c r="L1694" s="139"/>
      <c r="M1694" s="139"/>
    </row>
    <row r="1695" spans="1:13" hidden="1" x14ac:dyDescent="0.25">
      <c r="A1695" s="158">
        <v>45299</v>
      </c>
      <c r="B1695" s="175">
        <v>0.29166666666666669</v>
      </c>
      <c r="C1695" s="132" t="s">
        <v>350</v>
      </c>
      <c r="D1695" s="140">
        <v>5562236073</v>
      </c>
      <c r="E1695" s="171" t="s">
        <v>295</v>
      </c>
      <c r="F1695" s="271" t="s">
        <v>4125</v>
      </c>
      <c r="G1695" s="176" t="s">
        <v>3297</v>
      </c>
      <c r="H1695" s="176">
        <v>0</v>
      </c>
      <c r="I1695" s="176">
        <v>0</v>
      </c>
      <c r="J1695" s="189">
        <v>10</v>
      </c>
      <c r="K1695" s="186"/>
      <c r="L1695" s="202"/>
      <c r="M1695" s="139"/>
    </row>
    <row r="1696" spans="1:13" hidden="1" x14ac:dyDescent="0.25">
      <c r="A1696" s="158">
        <v>45299</v>
      </c>
      <c r="B1696" s="175">
        <v>0.30555555555555558</v>
      </c>
      <c r="C1696" s="132" t="s">
        <v>1844</v>
      </c>
      <c r="D1696" s="133">
        <v>5615394688</v>
      </c>
      <c r="E1696" s="133" t="s">
        <v>3298</v>
      </c>
      <c r="F1696" s="133" t="s">
        <v>2757</v>
      </c>
      <c r="G1696" s="176" t="s">
        <v>3299</v>
      </c>
      <c r="H1696" s="176">
        <v>71</v>
      </c>
      <c r="I1696" s="176">
        <v>59</v>
      </c>
      <c r="J1696" s="213">
        <v>12</v>
      </c>
      <c r="K1696" s="186"/>
      <c r="L1696" s="177"/>
      <c r="M1696" s="169"/>
    </row>
    <row r="1697" spans="1:13" hidden="1" x14ac:dyDescent="0.25">
      <c r="A1697" s="158">
        <v>45299</v>
      </c>
      <c r="B1697" s="175">
        <v>0.33333333333333331</v>
      </c>
      <c r="C1697" s="132" t="s">
        <v>1471</v>
      </c>
      <c r="D1697" s="133">
        <v>5520873875</v>
      </c>
      <c r="E1697" s="133" t="s">
        <v>2717</v>
      </c>
      <c r="F1697" s="133" t="s">
        <v>201</v>
      </c>
      <c r="G1697" s="176" t="s">
        <v>3300</v>
      </c>
      <c r="H1697" s="176" t="s">
        <v>26</v>
      </c>
      <c r="I1697" s="176" t="s">
        <v>26</v>
      </c>
      <c r="J1697" s="213">
        <v>10</v>
      </c>
      <c r="K1697" s="186"/>
      <c r="L1697" s="177"/>
      <c r="M1697" s="133"/>
    </row>
    <row r="1698" spans="1:13" hidden="1" x14ac:dyDescent="0.25">
      <c r="A1698" s="158">
        <v>45299</v>
      </c>
      <c r="B1698" s="175">
        <v>0.34722222222222221</v>
      </c>
      <c r="C1698" s="134" t="s">
        <v>4113</v>
      </c>
      <c r="D1698" s="133">
        <v>5567789980</v>
      </c>
      <c r="E1698" s="133" t="s">
        <v>3301</v>
      </c>
      <c r="F1698" s="136" t="s">
        <v>4120</v>
      </c>
      <c r="G1698" s="214" t="s">
        <v>3302</v>
      </c>
      <c r="H1698" s="176">
        <v>500</v>
      </c>
      <c r="I1698" s="176">
        <v>238</v>
      </c>
      <c r="J1698" s="213">
        <v>20</v>
      </c>
      <c r="K1698" s="186"/>
      <c r="L1698" s="177"/>
      <c r="M1698" s="177"/>
    </row>
    <row r="1699" spans="1:13" hidden="1" x14ac:dyDescent="0.25">
      <c r="A1699" s="158">
        <v>45299</v>
      </c>
      <c r="B1699" s="175">
        <v>0.35069444444444442</v>
      </c>
      <c r="C1699" s="132" t="s">
        <v>3303</v>
      </c>
      <c r="D1699" s="133">
        <v>5537081354</v>
      </c>
      <c r="E1699" s="133" t="s">
        <v>1331</v>
      </c>
      <c r="F1699" s="133" t="s">
        <v>3304</v>
      </c>
      <c r="G1699" s="176" t="s">
        <v>3305</v>
      </c>
      <c r="H1699" s="176">
        <v>223</v>
      </c>
      <c r="I1699" s="176">
        <v>203</v>
      </c>
      <c r="J1699" s="177">
        <v>20</v>
      </c>
      <c r="K1699" s="186"/>
      <c r="L1699" s="177"/>
      <c r="M1699" s="177"/>
    </row>
    <row r="1700" spans="1:13" hidden="1" x14ac:dyDescent="0.25">
      <c r="A1700" s="158">
        <v>45299</v>
      </c>
      <c r="B1700" s="175">
        <v>0.40902777777777782</v>
      </c>
      <c r="C1700" s="132" t="s">
        <v>1368</v>
      </c>
      <c r="D1700" s="133">
        <v>5562079848</v>
      </c>
      <c r="E1700" s="133" t="s">
        <v>17</v>
      </c>
      <c r="F1700" s="133" t="s">
        <v>3306</v>
      </c>
      <c r="G1700" s="176" t="s">
        <v>3307</v>
      </c>
      <c r="H1700" s="176">
        <v>142</v>
      </c>
      <c r="I1700" s="176">
        <v>130</v>
      </c>
      <c r="J1700" s="177">
        <v>12</v>
      </c>
      <c r="K1700" s="186"/>
      <c r="L1700" s="177"/>
      <c r="M1700" s="133"/>
    </row>
    <row r="1701" spans="1:13" hidden="1" x14ac:dyDescent="0.25">
      <c r="A1701" s="158">
        <v>45299</v>
      </c>
      <c r="B1701" s="93" t="s">
        <v>3308</v>
      </c>
      <c r="C1701" s="132" t="s">
        <v>3309</v>
      </c>
      <c r="D1701" s="133">
        <v>5537651796</v>
      </c>
      <c r="E1701" s="133" t="s">
        <v>17</v>
      </c>
      <c r="F1701" s="133" t="s">
        <v>3310</v>
      </c>
      <c r="G1701" s="176" t="s">
        <v>3311</v>
      </c>
      <c r="H1701" s="176">
        <v>255</v>
      </c>
      <c r="I1701" s="176">
        <v>239</v>
      </c>
      <c r="J1701" s="177">
        <v>12</v>
      </c>
      <c r="K1701" s="186"/>
      <c r="L1701" s="215"/>
      <c r="M1701" s="133"/>
    </row>
    <row r="1702" spans="1:13" hidden="1" x14ac:dyDescent="0.25">
      <c r="A1702" s="161">
        <v>45299</v>
      </c>
      <c r="B1702" s="116">
        <v>0.41666666666666669</v>
      </c>
      <c r="C1702" s="132" t="s">
        <v>479</v>
      </c>
      <c r="D1702" s="133">
        <v>5515136715</v>
      </c>
      <c r="E1702" s="62" t="s">
        <v>17</v>
      </c>
      <c r="F1702" s="136" t="s">
        <v>4120</v>
      </c>
      <c r="G1702" s="221" t="s">
        <v>192</v>
      </c>
      <c r="H1702" s="221">
        <v>210</v>
      </c>
      <c r="I1702" s="221">
        <v>210</v>
      </c>
      <c r="J1702" s="237">
        <v>0</v>
      </c>
      <c r="K1702" s="230"/>
      <c r="L1702" s="133"/>
      <c r="M1702" s="22"/>
    </row>
    <row r="1703" spans="1:13" hidden="1" x14ac:dyDescent="0.25">
      <c r="A1703" s="163">
        <v>45300</v>
      </c>
      <c r="B1703" s="238">
        <v>0.45902777777777781</v>
      </c>
      <c r="C1703" s="65" t="s">
        <v>593</v>
      </c>
      <c r="D1703" s="66">
        <v>5568676408</v>
      </c>
      <c r="E1703" s="66" t="s">
        <v>346</v>
      </c>
      <c r="F1703" s="133" t="s">
        <v>4126</v>
      </c>
      <c r="G1703" s="223" t="s">
        <v>3312</v>
      </c>
      <c r="H1703" s="30" t="s">
        <v>26</v>
      </c>
      <c r="I1703" s="66">
        <f>40+82</f>
        <v>122</v>
      </c>
      <c r="J1703" s="224">
        <v>10</v>
      </c>
      <c r="K1703" s="239"/>
      <c r="L1703" s="239"/>
      <c r="M1703" s="133"/>
    </row>
    <row r="1704" spans="1:13" hidden="1" x14ac:dyDescent="0.25">
      <c r="A1704" s="163">
        <v>45300</v>
      </c>
      <c r="B1704" s="175">
        <v>0.46736111111111112</v>
      </c>
      <c r="C1704" s="132" t="s">
        <v>3066</v>
      </c>
      <c r="D1704" s="133">
        <v>5543926895</v>
      </c>
      <c r="E1704" s="133" t="s">
        <v>748</v>
      </c>
      <c r="F1704" s="133" t="s">
        <v>3313</v>
      </c>
      <c r="G1704" s="176" t="s">
        <v>3314</v>
      </c>
      <c r="H1704" s="30" t="s">
        <v>26</v>
      </c>
      <c r="I1704" s="133">
        <v>27</v>
      </c>
      <c r="J1704" s="189">
        <v>10</v>
      </c>
      <c r="K1704" s="186"/>
      <c r="L1704" s="186"/>
      <c r="M1704" s="118"/>
    </row>
    <row r="1705" spans="1:13" hidden="1" x14ac:dyDescent="0.25">
      <c r="A1705" s="163">
        <v>45300</v>
      </c>
      <c r="B1705" s="175">
        <v>0.56944444444444442</v>
      </c>
      <c r="C1705" s="132" t="s">
        <v>2189</v>
      </c>
      <c r="D1705" s="133">
        <v>5543534413</v>
      </c>
      <c r="E1705" s="133" t="s">
        <v>1868</v>
      </c>
      <c r="F1705" s="133" t="s">
        <v>3315</v>
      </c>
      <c r="G1705" s="176" t="s">
        <v>3316</v>
      </c>
      <c r="H1705" s="30" t="s">
        <v>26</v>
      </c>
      <c r="I1705" s="133">
        <v>99</v>
      </c>
      <c r="J1705" s="189">
        <v>10</v>
      </c>
      <c r="K1705" s="186"/>
      <c r="L1705" s="186"/>
      <c r="M1705" s="139"/>
    </row>
    <row r="1706" spans="1:13" hidden="1" x14ac:dyDescent="0.25">
      <c r="A1706" s="163">
        <v>45300</v>
      </c>
      <c r="B1706" s="175">
        <v>0.5708333333333333</v>
      </c>
      <c r="C1706" s="132" t="s">
        <v>2468</v>
      </c>
      <c r="D1706" s="133">
        <v>5567571157</v>
      </c>
      <c r="E1706" s="133" t="s">
        <v>346</v>
      </c>
      <c r="F1706" s="133" t="s">
        <v>3317</v>
      </c>
      <c r="G1706" s="176" t="s">
        <v>3318</v>
      </c>
      <c r="H1706" s="30" t="s">
        <v>26</v>
      </c>
      <c r="I1706" s="133">
        <v>21</v>
      </c>
      <c r="J1706" s="189">
        <v>10</v>
      </c>
      <c r="K1706" s="186"/>
      <c r="L1706" s="186"/>
      <c r="M1706" s="139"/>
    </row>
    <row r="1707" spans="1:13" hidden="1" x14ac:dyDescent="0.25">
      <c r="A1707" s="163">
        <v>45300</v>
      </c>
      <c r="B1707" s="175">
        <v>0.61527777777777781</v>
      </c>
      <c r="C1707" s="132" t="s">
        <v>1280</v>
      </c>
      <c r="D1707" s="133">
        <v>5585652455</v>
      </c>
      <c r="E1707" s="133" t="s">
        <v>1120</v>
      </c>
      <c r="F1707" s="133" t="s">
        <v>3319</v>
      </c>
      <c r="G1707" s="133" t="s">
        <v>2730</v>
      </c>
      <c r="H1707" s="30" t="s">
        <v>26</v>
      </c>
      <c r="I1707" s="133">
        <v>57</v>
      </c>
      <c r="J1707" s="189">
        <v>10</v>
      </c>
      <c r="K1707" s="186"/>
      <c r="L1707" s="139"/>
      <c r="M1707" s="139"/>
    </row>
    <row r="1708" spans="1:13" hidden="1" x14ac:dyDescent="0.25">
      <c r="A1708" s="163">
        <v>45300</v>
      </c>
      <c r="B1708" s="175">
        <v>0.64583333333333337</v>
      </c>
      <c r="C1708" s="132" t="s">
        <v>1586</v>
      </c>
      <c r="D1708" s="133">
        <v>5625982564</v>
      </c>
      <c r="E1708" s="133" t="s">
        <v>3320</v>
      </c>
      <c r="F1708" s="133" t="s">
        <v>3321</v>
      </c>
      <c r="G1708" s="176" t="s">
        <v>3322</v>
      </c>
      <c r="H1708" s="176" t="s">
        <v>26</v>
      </c>
      <c r="I1708" s="176">
        <f>25+21+32</f>
        <v>78</v>
      </c>
      <c r="J1708" s="189">
        <v>10</v>
      </c>
      <c r="K1708" s="186"/>
      <c r="L1708" s="139"/>
      <c r="M1708" s="139"/>
    </row>
    <row r="1709" spans="1:13" hidden="1" x14ac:dyDescent="0.25">
      <c r="A1709" s="163">
        <v>45300</v>
      </c>
      <c r="B1709" s="175">
        <v>0.25</v>
      </c>
      <c r="C1709" s="132" t="s">
        <v>1773</v>
      </c>
      <c r="D1709" s="133">
        <v>5620167396</v>
      </c>
      <c r="E1709" s="133" t="s">
        <v>3323</v>
      </c>
      <c r="F1709" s="133" t="s">
        <v>2683</v>
      </c>
      <c r="G1709" s="133" t="s">
        <v>3324</v>
      </c>
      <c r="H1709" s="30">
        <v>141</v>
      </c>
      <c r="I1709" s="176">
        <v>128</v>
      </c>
      <c r="J1709" s="189">
        <v>13</v>
      </c>
      <c r="K1709" s="186"/>
      <c r="L1709" s="139"/>
      <c r="M1709" s="139"/>
    </row>
    <row r="1710" spans="1:13" hidden="1" x14ac:dyDescent="0.25">
      <c r="A1710" s="163">
        <v>45300</v>
      </c>
      <c r="B1710" s="175">
        <v>0.29097222222222219</v>
      </c>
      <c r="C1710" s="132" t="s">
        <v>200</v>
      </c>
      <c r="D1710" s="133">
        <v>5612853273</v>
      </c>
      <c r="E1710" s="133" t="s">
        <v>333</v>
      </c>
      <c r="F1710" s="133" t="s">
        <v>1652</v>
      </c>
      <c r="G1710" s="133" t="s">
        <v>3325</v>
      </c>
      <c r="H1710" s="30">
        <v>175</v>
      </c>
      <c r="I1710" s="133">
        <v>152</v>
      </c>
      <c r="J1710" s="189">
        <v>12</v>
      </c>
      <c r="K1710" s="186"/>
      <c r="L1710" s="139"/>
      <c r="M1710" s="139"/>
    </row>
    <row r="1711" spans="1:13" hidden="1" x14ac:dyDescent="0.25">
      <c r="A1711" s="163">
        <v>45300</v>
      </c>
      <c r="B1711" s="175">
        <v>0.30555555555555558</v>
      </c>
      <c r="C1711" s="134" t="s">
        <v>4113</v>
      </c>
      <c r="D1711" s="133">
        <v>5546644664</v>
      </c>
      <c r="E1711" s="133" t="s">
        <v>17</v>
      </c>
      <c r="F1711" s="133" t="s">
        <v>3162</v>
      </c>
      <c r="G1711" s="133" t="s">
        <v>3326</v>
      </c>
      <c r="H1711" s="176">
        <v>500</v>
      </c>
      <c r="I1711" s="176">
        <v>245</v>
      </c>
      <c r="J1711" s="189">
        <v>22</v>
      </c>
      <c r="K1711" s="186"/>
      <c r="L1711" s="139"/>
      <c r="M1711" s="139"/>
    </row>
    <row r="1712" spans="1:13" hidden="1" x14ac:dyDescent="0.25">
      <c r="A1712" s="163">
        <v>45300</v>
      </c>
      <c r="B1712" s="175">
        <v>0.3263888888888889</v>
      </c>
      <c r="C1712" s="132" t="s">
        <v>3327</v>
      </c>
      <c r="D1712" s="133">
        <v>5524437892</v>
      </c>
      <c r="E1712" s="133" t="s">
        <v>17</v>
      </c>
      <c r="F1712" s="136" t="s">
        <v>4120</v>
      </c>
      <c r="G1712" s="176" t="s">
        <v>3328</v>
      </c>
      <c r="H1712" s="176">
        <v>112</v>
      </c>
      <c r="I1712" s="30">
        <v>99</v>
      </c>
      <c r="J1712" s="189">
        <v>12</v>
      </c>
      <c r="K1712" s="186"/>
      <c r="L1712" s="139"/>
      <c r="M1712" s="139"/>
    </row>
    <row r="1713" spans="1:13" hidden="1" x14ac:dyDescent="0.25">
      <c r="A1713" s="158">
        <v>45301</v>
      </c>
      <c r="B1713" s="175">
        <v>0.41666666666666669</v>
      </c>
      <c r="C1713" s="132" t="s">
        <v>3329</v>
      </c>
      <c r="D1713" s="133" t="s">
        <v>26</v>
      </c>
      <c r="E1713" s="133" t="s">
        <v>3330</v>
      </c>
      <c r="F1713" s="176" t="s">
        <v>3331</v>
      </c>
      <c r="G1713" s="176" t="s">
        <v>26</v>
      </c>
      <c r="H1713" s="30">
        <v>300</v>
      </c>
      <c r="I1713" s="133">
        <v>284</v>
      </c>
      <c r="J1713" s="189">
        <v>15</v>
      </c>
      <c r="K1713" s="236"/>
      <c r="L1713" s="236"/>
      <c r="M1713" s="139"/>
    </row>
    <row r="1714" spans="1:13" hidden="1" x14ac:dyDescent="0.25">
      <c r="A1714" s="158">
        <v>45301</v>
      </c>
      <c r="B1714" s="175">
        <v>0.43055555555555558</v>
      </c>
      <c r="C1714" s="132" t="s">
        <v>350</v>
      </c>
      <c r="D1714" s="140">
        <v>5562236073</v>
      </c>
      <c r="E1714" s="133" t="s">
        <v>3332</v>
      </c>
      <c r="F1714" s="271" t="s">
        <v>4125</v>
      </c>
      <c r="G1714" s="176" t="s">
        <v>3333</v>
      </c>
      <c r="H1714" s="30">
        <v>65</v>
      </c>
      <c r="I1714" s="133">
        <v>45</v>
      </c>
      <c r="J1714" s="189">
        <v>20</v>
      </c>
      <c r="K1714" s="186"/>
      <c r="L1714" s="186"/>
      <c r="M1714" s="152"/>
    </row>
    <row r="1715" spans="1:13" hidden="1" x14ac:dyDescent="0.25">
      <c r="A1715" s="158">
        <v>45301</v>
      </c>
      <c r="B1715" s="175">
        <v>0.44791666666666669</v>
      </c>
      <c r="C1715" s="132" t="s">
        <v>1297</v>
      </c>
      <c r="D1715" s="133" t="s">
        <v>26</v>
      </c>
      <c r="E1715" s="133" t="s">
        <v>3334</v>
      </c>
      <c r="F1715" s="176" t="s">
        <v>3335</v>
      </c>
      <c r="G1715" s="176" t="s">
        <v>3336</v>
      </c>
      <c r="H1715" s="30">
        <v>130</v>
      </c>
      <c r="I1715" s="133">
        <v>110</v>
      </c>
      <c r="J1715" s="189">
        <v>14</v>
      </c>
      <c r="K1715" s="186"/>
      <c r="L1715" s="186"/>
      <c r="M1715" s="139"/>
    </row>
    <row r="1716" spans="1:13" hidden="1" x14ac:dyDescent="0.25">
      <c r="A1716" s="158">
        <v>45301</v>
      </c>
      <c r="B1716" s="175">
        <v>0.45833333333333331</v>
      </c>
      <c r="C1716" s="132" t="s">
        <v>49</v>
      </c>
      <c r="D1716" s="133" t="s">
        <v>26</v>
      </c>
      <c r="E1716" s="133" t="s">
        <v>3337</v>
      </c>
      <c r="F1716" s="133" t="s">
        <v>3338</v>
      </c>
      <c r="G1716" s="133" t="s">
        <v>3339</v>
      </c>
      <c r="H1716" s="30">
        <v>100</v>
      </c>
      <c r="I1716" s="133">
        <v>83</v>
      </c>
      <c r="J1716" s="189">
        <v>17</v>
      </c>
      <c r="K1716" s="186"/>
      <c r="L1716" s="186"/>
      <c r="M1716" s="139"/>
    </row>
    <row r="1717" spans="1:13" hidden="1" x14ac:dyDescent="0.25">
      <c r="A1717" s="158">
        <v>45301</v>
      </c>
      <c r="B1717" s="175">
        <v>4.8611111111111112E-2</v>
      </c>
      <c r="C1717" s="132" t="s">
        <v>3340</v>
      </c>
      <c r="D1717" s="133" t="s">
        <v>26</v>
      </c>
      <c r="E1717" s="133" t="s">
        <v>3341</v>
      </c>
      <c r="F1717" s="133" t="s">
        <v>3342</v>
      </c>
      <c r="G1717" s="133" t="s">
        <v>3343</v>
      </c>
      <c r="H1717" s="30">
        <v>50</v>
      </c>
      <c r="I1717" s="133">
        <v>30</v>
      </c>
      <c r="J1717" s="189">
        <v>15</v>
      </c>
      <c r="K1717" s="186"/>
      <c r="L1717" s="187"/>
      <c r="M1717" s="139"/>
    </row>
    <row r="1718" spans="1:13" hidden="1" x14ac:dyDescent="0.25">
      <c r="A1718" s="158">
        <v>45301</v>
      </c>
      <c r="B1718" s="175">
        <v>0.1701388888888889</v>
      </c>
      <c r="C1718" s="132" t="s">
        <v>3344</v>
      </c>
      <c r="D1718" s="133" t="s">
        <v>26</v>
      </c>
      <c r="E1718" s="133" t="s">
        <v>2183</v>
      </c>
      <c r="F1718" s="133" t="s">
        <v>3345</v>
      </c>
      <c r="G1718" s="176" t="s">
        <v>3346</v>
      </c>
      <c r="H1718" s="176">
        <v>65</v>
      </c>
      <c r="I1718" s="176">
        <v>54</v>
      </c>
      <c r="J1718" s="189">
        <v>11</v>
      </c>
      <c r="K1718" s="186"/>
      <c r="L1718" s="139"/>
      <c r="M1718" s="139"/>
    </row>
    <row r="1719" spans="1:13" hidden="1" x14ac:dyDescent="0.25">
      <c r="A1719" s="158">
        <v>45301</v>
      </c>
      <c r="B1719" s="175">
        <v>0.27361111111111108</v>
      </c>
      <c r="C1719" s="132" t="s">
        <v>383</v>
      </c>
      <c r="D1719" s="133" t="s">
        <v>26</v>
      </c>
      <c r="E1719" s="133" t="s">
        <v>114</v>
      </c>
      <c r="F1719" s="139" t="s">
        <v>354</v>
      </c>
      <c r="G1719" s="176" t="s">
        <v>3347</v>
      </c>
      <c r="H1719" s="30" t="s">
        <v>26</v>
      </c>
      <c r="I1719" s="176">
        <v>405</v>
      </c>
      <c r="J1719" s="189">
        <v>10</v>
      </c>
      <c r="K1719" s="186"/>
      <c r="L1719" s="139"/>
      <c r="M1719" s="139"/>
    </row>
    <row r="1720" spans="1:13" hidden="1" x14ac:dyDescent="0.25">
      <c r="A1720" s="158">
        <v>45301</v>
      </c>
      <c r="B1720" s="175" t="s">
        <v>26</v>
      </c>
      <c r="C1720" s="134" t="s">
        <v>39</v>
      </c>
      <c r="D1720" s="133">
        <v>5530508709</v>
      </c>
      <c r="E1720" s="133" t="s">
        <v>346</v>
      </c>
      <c r="F1720" s="136" t="s">
        <v>4116</v>
      </c>
      <c r="G1720" s="133" t="s">
        <v>3348</v>
      </c>
      <c r="H1720" s="30" t="s">
        <v>26</v>
      </c>
      <c r="I1720" s="133">
        <v>72</v>
      </c>
      <c r="J1720" s="189">
        <v>10</v>
      </c>
      <c r="K1720" s="186"/>
      <c r="L1720" s="139"/>
      <c r="M1720" s="139"/>
    </row>
    <row r="1721" spans="1:13" hidden="1" x14ac:dyDescent="0.25">
      <c r="A1721" s="158">
        <v>45301</v>
      </c>
      <c r="B1721" s="175">
        <v>0.27361111111111108</v>
      </c>
      <c r="C1721" s="132" t="s">
        <v>383</v>
      </c>
      <c r="D1721" s="133" t="s">
        <v>26</v>
      </c>
      <c r="E1721" s="133" t="s">
        <v>114</v>
      </c>
      <c r="F1721" s="139" t="s">
        <v>354</v>
      </c>
      <c r="G1721" s="176" t="s">
        <v>3349</v>
      </c>
      <c r="H1721" s="176" t="s">
        <v>26</v>
      </c>
      <c r="I1721" s="192">
        <v>250</v>
      </c>
      <c r="J1721" s="189">
        <v>10</v>
      </c>
      <c r="K1721" s="186"/>
      <c r="L1721" s="139"/>
      <c r="M1721" s="139"/>
    </row>
    <row r="1722" spans="1:13" hidden="1" x14ac:dyDescent="0.25">
      <c r="A1722" s="158">
        <v>45301</v>
      </c>
      <c r="B1722" s="175">
        <v>0.79791666666666672</v>
      </c>
      <c r="C1722" s="132" t="s">
        <v>2546</v>
      </c>
      <c r="D1722" s="133" t="s">
        <v>26</v>
      </c>
      <c r="E1722" s="133" t="s">
        <v>3350</v>
      </c>
      <c r="F1722" s="133" t="s">
        <v>808</v>
      </c>
      <c r="G1722" s="176" t="s">
        <v>3351</v>
      </c>
      <c r="H1722" s="30" t="s">
        <v>26</v>
      </c>
      <c r="I1722" s="176">
        <f>17+18</f>
        <v>35</v>
      </c>
      <c r="J1722" s="189">
        <v>10</v>
      </c>
      <c r="K1722" s="186"/>
      <c r="L1722" s="139"/>
      <c r="M1722" s="139"/>
    </row>
    <row r="1723" spans="1:13" hidden="1" x14ac:dyDescent="0.25">
      <c r="A1723" s="158">
        <v>45301</v>
      </c>
      <c r="B1723" s="175">
        <v>0.80138888888888893</v>
      </c>
      <c r="C1723" s="132" t="s">
        <v>3352</v>
      </c>
      <c r="D1723" s="171" t="s">
        <v>26</v>
      </c>
      <c r="E1723" s="133" t="s">
        <v>346</v>
      </c>
      <c r="F1723" s="133" t="s">
        <v>3353</v>
      </c>
      <c r="G1723" s="176" t="s">
        <v>3354</v>
      </c>
      <c r="H1723" s="30" t="s">
        <v>26</v>
      </c>
      <c r="I1723" s="176">
        <v>80</v>
      </c>
      <c r="J1723" s="189">
        <v>10</v>
      </c>
      <c r="K1723" s="186"/>
      <c r="L1723" s="139"/>
      <c r="M1723" s="139"/>
    </row>
    <row r="1724" spans="1:13" hidden="1" x14ac:dyDescent="0.25">
      <c r="A1724" s="158">
        <v>45301</v>
      </c>
      <c r="B1724" s="175">
        <v>0.82638888888888884</v>
      </c>
      <c r="C1724" s="132" t="s">
        <v>78</v>
      </c>
      <c r="D1724" s="133">
        <v>5510466400</v>
      </c>
      <c r="E1724" s="171" t="s">
        <v>346</v>
      </c>
      <c r="F1724" s="133" t="s">
        <v>4127</v>
      </c>
      <c r="G1724" s="176" t="s">
        <v>3355</v>
      </c>
      <c r="H1724" s="176" t="s">
        <v>26</v>
      </c>
      <c r="I1724" s="176">
        <v>90</v>
      </c>
      <c r="J1724" s="189">
        <v>10</v>
      </c>
      <c r="K1724" s="186"/>
      <c r="L1724" s="202"/>
      <c r="M1724" s="139"/>
    </row>
    <row r="1725" spans="1:13" hidden="1" x14ac:dyDescent="0.25">
      <c r="A1725" s="158">
        <v>45301</v>
      </c>
      <c r="B1725" s="175">
        <v>0.85486111111111107</v>
      </c>
      <c r="C1725" s="133" t="s">
        <v>3356</v>
      </c>
      <c r="D1725" s="133" t="s">
        <v>26</v>
      </c>
      <c r="E1725" s="133" t="s">
        <v>346</v>
      </c>
      <c r="F1725" s="133" t="s">
        <v>3357</v>
      </c>
      <c r="G1725" s="176" t="s">
        <v>3358</v>
      </c>
      <c r="H1725" s="176" t="s">
        <v>26</v>
      </c>
      <c r="I1725" s="176">
        <f>17*6</f>
        <v>102</v>
      </c>
      <c r="J1725" s="213">
        <v>10</v>
      </c>
      <c r="K1725" s="186"/>
      <c r="L1725" s="177"/>
      <c r="M1725" s="169"/>
    </row>
    <row r="1726" spans="1:13" hidden="1" x14ac:dyDescent="0.25">
      <c r="A1726" s="158">
        <v>45301</v>
      </c>
      <c r="B1726" s="228">
        <v>0.86597222222222225</v>
      </c>
      <c r="C1726" s="59" t="s">
        <v>842</v>
      </c>
      <c r="D1726" s="133" t="s">
        <v>26</v>
      </c>
      <c r="E1726" s="62" t="s">
        <v>3359</v>
      </c>
      <c r="F1726" s="62" t="s">
        <v>1244</v>
      </c>
      <c r="G1726" s="221" t="s">
        <v>3360</v>
      </c>
      <c r="H1726" s="176" t="s">
        <v>26</v>
      </c>
      <c r="I1726" s="221">
        <f>41+46</f>
        <v>87</v>
      </c>
      <c r="J1726" s="240">
        <v>10</v>
      </c>
      <c r="K1726" s="230"/>
      <c r="L1726" s="177"/>
      <c r="M1726" s="133"/>
    </row>
    <row r="1727" spans="1:13" hidden="1" x14ac:dyDescent="0.25">
      <c r="A1727" s="158">
        <v>45301</v>
      </c>
      <c r="B1727" s="228">
        <v>0.375</v>
      </c>
      <c r="C1727" s="134" t="s">
        <v>39</v>
      </c>
      <c r="D1727" s="133">
        <v>5530508709</v>
      </c>
      <c r="E1727" s="62" t="s">
        <v>346</v>
      </c>
      <c r="F1727" s="136" t="s">
        <v>4116</v>
      </c>
      <c r="G1727" s="241" t="s">
        <v>3361</v>
      </c>
      <c r="H1727" s="176" t="s">
        <v>26</v>
      </c>
      <c r="I1727" s="221">
        <v>75</v>
      </c>
      <c r="J1727" s="240">
        <v>10</v>
      </c>
      <c r="K1727" s="230"/>
      <c r="L1727" s="177"/>
      <c r="M1727" s="237"/>
    </row>
    <row r="1728" spans="1:13" hidden="1" x14ac:dyDescent="0.25">
      <c r="A1728" s="158">
        <v>45301</v>
      </c>
      <c r="B1728" s="175">
        <v>0.90208333333333335</v>
      </c>
      <c r="C1728" s="132" t="s">
        <v>3266</v>
      </c>
      <c r="D1728" s="133" t="s">
        <v>26</v>
      </c>
      <c r="E1728" s="133" t="s">
        <v>3362</v>
      </c>
      <c r="F1728" s="133" t="s">
        <v>3363</v>
      </c>
      <c r="G1728" s="176" t="s">
        <v>3364</v>
      </c>
      <c r="H1728" s="176" t="s">
        <v>26</v>
      </c>
      <c r="I1728" s="176">
        <v>164</v>
      </c>
      <c r="J1728" s="177">
        <v>10</v>
      </c>
      <c r="K1728" s="186"/>
      <c r="L1728" s="177"/>
      <c r="M1728" s="237"/>
    </row>
    <row r="1729" spans="1:13" hidden="1" x14ac:dyDescent="0.25">
      <c r="A1729" s="158">
        <v>45301</v>
      </c>
      <c r="B1729" s="175">
        <v>0.27361111111111108</v>
      </c>
      <c r="C1729" s="132" t="s">
        <v>383</v>
      </c>
      <c r="D1729" s="133" t="s">
        <v>26</v>
      </c>
      <c r="E1729" s="133" t="s">
        <v>114</v>
      </c>
      <c r="F1729" s="139" t="s">
        <v>354</v>
      </c>
      <c r="G1729" s="176" t="s">
        <v>3365</v>
      </c>
      <c r="H1729" s="176" t="s">
        <v>26</v>
      </c>
      <c r="I1729" s="176">
        <v>170</v>
      </c>
      <c r="J1729" s="177">
        <v>10</v>
      </c>
      <c r="K1729" s="186"/>
      <c r="L1729" s="177"/>
      <c r="M1729" s="237"/>
    </row>
    <row r="1730" spans="1:13" hidden="1" x14ac:dyDescent="0.25">
      <c r="A1730" s="158">
        <v>45301</v>
      </c>
      <c r="B1730" s="133" t="s">
        <v>26</v>
      </c>
      <c r="C1730" s="271" t="s">
        <v>4113</v>
      </c>
      <c r="D1730" s="133" t="s">
        <v>26</v>
      </c>
      <c r="E1730" s="133" t="s">
        <v>346</v>
      </c>
      <c r="F1730" s="139" t="s">
        <v>354</v>
      </c>
      <c r="G1730" s="176" t="s">
        <v>3366</v>
      </c>
      <c r="H1730" s="176" t="s">
        <v>26</v>
      </c>
      <c r="I1730" s="176">
        <v>50</v>
      </c>
      <c r="J1730" s="177">
        <v>10</v>
      </c>
      <c r="K1730" s="186"/>
      <c r="L1730" s="177"/>
      <c r="M1730" s="133"/>
    </row>
    <row r="1731" spans="1:13" hidden="1" x14ac:dyDescent="0.25">
      <c r="A1731" s="158">
        <v>45302</v>
      </c>
      <c r="B1731" s="175">
        <v>0.50138888888888888</v>
      </c>
      <c r="C1731" s="132" t="s">
        <v>1120</v>
      </c>
      <c r="D1731" s="133">
        <v>5529303704</v>
      </c>
      <c r="E1731" s="133" t="s">
        <v>2709</v>
      </c>
      <c r="F1731" s="176" t="s">
        <v>1120</v>
      </c>
      <c r="G1731" s="176" t="s">
        <v>3367</v>
      </c>
      <c r="H1731" s="30" t="s">
        <v>26</v>
      </c>
      <c r="I1731" s="133">
        <v>144</v>
      </c>
      <c r="J1731" s="189">
        <v>40</v>
      </c>
      <c r="K1731" s="236"/>
      <c r="L1731" s="236"/>
      <c r="M1731" s="133"/>
    </row>
    <row r="1732" spans="1:13" hidden="1" x14ac:dyDescent="0.25">
      <c r="A1732" s="158">
        <v>45302</v>
      </c>
      <c r="B1732" s="175">
        <v>0.56388888888888888</v>
      </c>
      <c r="C1732" s="132" t="s">
        <v>3368</v>
      </c>
      <c r="D1732" s="133">
        <v>5560863021</v>
      </c>
      <c r="E1732" s="133" t="s">
        <v>180</v>
      </c>
      <c r="F1732" s="133" t="s">
        <v>2278</v>
      </c>
      <c r="G1732" s="176" t="s">
        <v>3369</v>
      </c>
      <c r="H1732" s="30" t="s">
        <v>26</v>
      </c>
      <c r="I1732" s="133">
        <v>5</v>
      </c>
      <c r="J1732" s="189">
        <v>10</v>
      </c>
      <c r="K1732" s="186"/>
      <c r="L1732" s="186"/>
      <c r="M1732" s="152"/>
    </row>
    <row r="1733" spans="1:13" hidden="1" x14ac:dyDescent="0.25">
      <c r="A1733" s="158">
        <v>45302</v>
      </c>
      <c r="B1733" s="175">
        <v>0.57291666666666663</v>
      </c>
      <c r="C1733" s="132" t="s">
        <v>2546</v>
      </c>
      <c r="D1733" s="133">
        <v>5615394688</v>
      </c>
      <c r="E1733" s="133" t="s">
        <v>1868</v>
      </c>
      <c r="F1733" s="133" t="s">
        <v>2376</v>
      </c>
      <c r="G1733" s="176" t="s">
        <v>3370</v>
      </c>
      <c r="H1733" s="30" t="s">
        <v>26</v>
      </c>
      <c r="I1733" s="133">
        <v>105</v>
      </c>
      <c r="J1733" s="189">
        <v>10</v>
      </c>
      <c r="K1733" s="186"/>
      <c r="L1733" s="186"/>
      <c r="M1733" s="139"/>
    </row>
    <row r="1734" spans="1:13" hidden="1" x14ac:dyDescent="0.25">
      <c r="A1734" s="158">
        <v>45302</v>
      </c>
      <c r="B1734" s="175">
        <v>0.58819444444444446</v>
      </c>
      <c r="C1734" s="134" t="s">
        <v>39</v>
      </c>
      <c r="D1734" s="133">
        <v>5530508709</v>
      </c>
      <c r="E1734" s="133" t="s">
        <v>3371</v>
      </c>
      <c r="F1734" s="136" t="s">
        <v>4116</v>
      </c>
      <c r="G1734" s="176" t="s">
        <v>3372</v>
      </c>
      <c r="H1734" s="30" t="s">
        <v>26</v>
      </c>
      <c r="I1734" s="133">
        <f>58+17</f>
        <v>75</v>
      </c>
      <c r="J1734" s="189">
        <v>10</v>
      </c>
      <c r="K1734" s="186"/>
      <c r="L1734" s="186"/>
      <c r="M1734" s="139"/>
    </row>
    <row r="1735" spans="1:13" hidden="1" x14ac:dyDescent="0.25">
      <c r="A1735" s="158">
        <v>45302</v>
      </c>
      <c r="B1735" s="175">
        <v>0.67152777777777772</v>
      </c>
      <c r="C1735" s="132" t="s">
        <v>3373</v>
      </c>
      <c r="D1735" s="133">
        <v>5613609318</v>
      </c>
      <c r="E1735" s="133" t="s">
        <v>3374</v>
      </c>
      <c r="F1735" s="133" t="s">
        <v>3375</v>
      </c>
      <c r="G1735" s="133" t="s">
        <v>3376</v>
      </c>
      <c r="H1735" s="30" t="s">
        <v>26</v>
      </c>
      <c r="I1735" s="133" t="s">
        <v>26</v>
      </c>
      <c r="J1735" s="189">
        <v>10</v>
      </c>
      <c r="K1735" s="186"/>
      <c r="L1735" s="139"/>
      <c r="M1735" s="139"/>
    </row>
    <row r="1736" spans="1:13" hidden="1" x14ac:dyDescent="0.25">
      <c r="A1736" s="158">
        <v>45302</v>
      </c>
      <c r="B1736" s="175">
        <v>0.1736111111111111</v>
      </c>
      <c r="C1736" s="132" t="s">
        <v>2986</v>
      </c>
      <c r="D1736" s="133">
        <v>5621837478</v>
      </c>
      <c r="E1736" s="133" t="s">
        <v>3377</v>
      </c>
      <c r="F1736" s="133" t="s">
        <v>3378</v>
      </c>
      <c r="G1736" s="176" t="s">
        <v>3379</v>
      </c>
      <c r="H1736" s="176">
        <v>50</v>
      </c>
      <c r="I1736" s="176">
        <v>37</v>
      </c>
      <c r="J1736" s="189">
        <v>10</v>
      </c>
      <c r="K1736" s="186"/>
      <c r="L1736" s="139"/>
      <c r="M1736" s="139"/>
    </row>
    <row r="1737" spans="1:13" hidden="1" x14ac:dyDescent="0.25">
      <c r="A1737" s="158">
        <v>45302</v>
      </c>
      <c r="B1737" s="175">
        <v>0.2013888888888889</v>
      </c>
      <c r="C1737" s="132" t="s">
        <v>207</v>
      </c>
      <c r="D1737" s="133">
        <v>5563163036</v>
      </c>
      <c r="E1737" s="133" t="s">
        <v>333</v>
      </c>
      <c r="F1737" s="133" t="s">
        <v>3075</v>
      </c>
      <c r="G1737" s="176" t="s">
        <v>3380</v>
      </c>
      <c r="H1737" s="30">
        <v>87</v>
      </c>
      <c r="I1737" s="176">
        <v>75</v>
      </c>
      <c r="J1737" s="189">
        <v>12</v>
      </c>
      <c r="K1737" s="186"/>
      <c r="L1737" s="139"/>
      <c r="M1737" s="139"/>
    </row>
    <row r="1738" spans="1:13" hidden="1" x14ac:dyDescent="0.25">
      <c r="A1738" s="158">
        <v>45302</v>
      </c>
      <c r="B1738" s="175">
        <v>0.32291666666666669</v>
      </c>
      <c r="C1738" s="132" t="s">
        <v>2189</v>
      </c>
      <c r="D1738" s="133">
        <v>5532536647</v>
      </c>
      <c r="E1738" s="133" t="s">
        <v>17</v>
      </c>
      <c r="F1738" s="133" t="s">
        <v>2278</v>
      </c>
      <c r="G1738" s="176" t="s">
        <v>3381</v>
      </c>
      <c r="H1738" s="30">
        <v>160</v>
      </c>
      <c r="I1738" s="133">
        <v>135</v>
      </c>
      <c r="J1738" s="189">
        <v>12</v>
      </c>
      <c r="K1738" s="186"/>
      <c r="L1738" s="139"/>
      <c r="M1738" s="139"/>
    </row>
    <row r="1739" spans="1:13" hidden="1" x14ac:dyDescent="0.25">
      <c r="A1739" s="158">
        <v>45302</v>
      </c>
      <c r="B1739" s="175">
        <v>0.33333333333333331</v>
      </c>
      <c r="C1739" s="132" t="s">
        <v>3356</v>
      </c>
      <c r="D1739" s="133">
        <v>552498</v>
      </c>
      <c r="E1739" s="133" t="s">
        <v>17</v>
      </c>
      <c r="F1739" s="133" t="s">
        <v>3382</v>
      </c>
      <c r="G1739" s="176" t="s">
        <v>3383</v>
      </c>
      <c r="H1739" s="176">
        <v>100</v>
      </c>
      <c r="I1739" s="192">
        <v>85</v>
      </c>
      <c r="J1739" s="189">
        <v>12</v>
      </c>
      <c r="K1739" s="186"/>
      <c r="L1739" s="139"/>
      <c r="M1739" s="139"/>
    </row>
    <row r="1740" spans="1:13" hidden="1" x14ac:dyDescent="0.25">
      <c r="A1740" s="158">
        <v>45302</v>
      </c>
      <c r="B1740" s="175">
        <v>0.35347222222222219</v>
      </c>
      <c r="C1740" s="132" t="s">
        <v>3207</v>
      </c>
      <c r="D1740" s="133" t="s">
        <v>26</v>
      </c>
      <c r="E1740" s="133" t="s">
        <v>333</v>
      </c>
      <c r="F1740" s="133" t="s">
        <v>3207</v>
      </c>
      <c r="G1740" s="176" t="s">
        <v>3384</v>
      </c>
      <c r="H1740" s="30">
        <v>150</v>
      </c>
      <c r="I1740" s="176">
        <v>135</v>
      </c>
      <c r="J1740" s="189">
        <v>12</v>
      </c>
      <c r="K1740" s="186"/>
      <c r="L1740" s="139"/>
      <c r="M1740" s="139"/>
    </row>
    <row r="1741" spans="1:13" hidden="1" x14ac:dyDescent="0.25">
      <c r="A1741" s="158">
        <v>45302</v>
      </c>
      <c r="B1741" s="175">
        <v>0.375</v>
      </c>
      <c r="C1741" s="134" t="s">
        <v>4113</v>
      </c>
      <c r="D1741" s="171">
        <v>5564433226</v>
      </c>
      <c r="E1741" s="133" t="s">
        <v>17</v>
      </c>
      <c r="F1741" s="136" t="s">
        <v>4120</v>
      </c>
      <c r="G1741" s="176" t="s">
        <v>3385</v>
      </c>
      <c r="H1741" s="30">
        <v>200</v>
      </c>
      <c r="I1741" s="176">
        <v>135</v>
      </c>
      <c r="J1741" s="189">
        <v>20</v>
      </c>
      <c r="K1741" s="186"/>
      <c r="L1741" s="139"/>
      <c r="M1741" s="139"/>
    </row>
    <row r="1742" spans="1:13" hidden="1" x14ac:dyDescent="0.25">
      <c r="A1742" s="158">
        <v>45302</v>
      </c>
      <c r="B1742" s="175">
        <v>0.3923611111111111</v>
      </c>
      <c r="C1742" s="133" t="s">
        <v>2850</v>
      </c>
      <c r="D1742" s="133">
        <v>5532003315</v>
      </c>
      <c r="E1742" s="171" t="s">
        <v>17</v>
      </c>
      <c r="F1742" s="133" t="s">
        <v>2850</v>
      </c>
      <c r="G1742" s="176" t="s">
        <v>3386</v>
      </c>
      <c r="H1742" s="176">
        <v>137</v>
      </c>
      <c r="I1742" s="176">
        <v>117</v>
      </c>
      <c r="J1742" s="189">
        <v>20</v>
      </c>
      <c r="K1742" s="186"/>
      <c r="L1742" s="202"/>
      <c r="M1742" s="139"/>
    </row>
    <row r="1743" spans="1:13" hidden="1" x14ac:dyDescent="0.25">
      <c r="A1743" s="158">
        <v>44938</v>
      </c>
      <c r="B1743" s="175">
        <v>0.4375</v>
      </c>
      <c r="C1743" s="132" t="s">
        <v>4121</v>
      </c>
      <c r="D1743" s="135">
        <v>5610020620</v>
      </c>
      <c r="E1743" s="133" t="s">
        <v>3011</v>
      </c>
      <c r="F1743" s="139" t="s">
        <v>4119</v>
      </c>
      <c r="G1743" s="176" t="s">
        <v>624</v>
      </c>
      <c r="H1743" s="30">
        <v>36</v>
      </c>
      <c r="I1743" s="133">
        <f>17+4</f>
        <v>21</v>
      </c>
      <c r="J1743" s="189">
        <v>10</v>
      </c>
      <c r="K1743" s="236"/>
      <c r="L1743" s="236"/>
      <c r="M1743" s="169"/>
    </row>
    <row r="1744" spans="1:13" hidden="1" x14ac:dyDescent="0.25">
      <c r="A1744" s="158">
        <v>44938</v>
      </c>
      <c r="B1744" s="175">
        <v>0.46041666666666659</v>
      </c>
      <c r="C1744" s="132" t="s">
        <v>350</v>
      </c>
      <c r="D1744" s="140">
        <v>5562236073</v>
      </c>
      <c r="E1744" s="133" t="s">
        <v>3387</v>
      </c>
      <c r="F1744" s="271" t="s">
        <v>4125</v>
      </c>
      <c r="G1744" s="176" t="s">
        <v>3388</v>
      </c>
      <c r="H1744" s="30" t="s">
        <v>26</v>
      </c>
      <c r="I1744" s="133">
        <f>136+76</f>
        <v>212</v>
      </c>
      <c r="J1744" s="189">
        <v>10</v>
      </c>
      <c r="K1744" s="186"/>
      <c r="L1744" s="186"/>
      <c r="M1744" s="152"/>
    </row>
    <row r="1745" spans="1:13" hidden="1" x14ac:dyDescent="0.25">
      <c r="A1745" s="158">
        <v>44938</v>
      </c>
      <c r="B1745" s="175">
        <v>12.5</v>
      </c>
      <c r="C1745" s="132" t="s">
        <v>3227</v>
      </c>
      <c r="D1745" s="133">
        <v>5535666438</v>
      </c>
      <c r="E1745" s="133" t="s">
        <v>17</v>
      </c>
      <c r="F1745" s="133" t="s">
        <v>3227</v>
      </c>
      <c r="G1745" s="176" t="s">
        <v>3389</v>
      </c>
      <c r="H1745" s="30" t="s">
        <v>26</v>
      </c>
      <c r="I1745" s="133">
        <v>285</v>
      </c>
      <c r="J1745" s="189">
        <v>10</v>
      </c>
      <c r="K1745" s="186"/>
      <c r="L1745" s="186"/>
      <c r="M1745" s="139"/>
    </row>
    <row r="1746" spans="1:13" hidden="1" x14ac:dyDescent="0.25">
      <c r="A1746" s="158">
        <v>44938</v>
      </c>
      <c r="B1746" s="175">
        <v>0.52708333333333335</v>
      </c>
      <c r="C1746" s="132" t="s">
        <v>847</v>
      </c>
      <c r="D1746" s="133">
        <v>5516609716</v>
      </c>
      <c r="E1746" s="133" t="s">
        <v>346</v>
      </c>
      <c r="F1746" s="133" t="s">
        <v>2341</v>
      </c>
      <c r="G1746" s="176" t="s">
        <v>3390</v>
      </c>
      <c r="H1746" s="30" t="s">
        <v>26</v>
      </c>
      <c r="I1746" s="133">
        <v>89</v>
      </c>
      <c r="J1746" s="189">
        <v>10</v>
      </c>
      <c r="K1746" s="186"/>
      <c r="L1746" s="186"/>
      <c r="M1746" s="139"/>
    </row>
    <row r="1747" spans="1:13" hidden="1" x14ac:dyDescent="0.25">
      <c r="A1747" s="158">
        <v>44938</v>
      </c>
      <c r="B1747" s="175">
        <v>0.56944444444444442</v>
      </c>
      <c r="C1747" s="132" t="s">
        <v>1297</v>
      </c>
      <c r="D1747" s="133">
        <v>5535831305</v>
      </c>
      <c r="E1747" s="133" t="s">
        <v>3391</v>
      </c>
      <c r="F1747" s="133" t="s">
        <v>3392</v>
      </c>
      <c r="G1747" s="133" t="s">
        <v>3393</v>
      </c>
      <c r="H1747" s="30" t="s">
        <v>26</v>
      </c>
      <c r="I1747" s="133" t="s">
        <v>26</v>
      </c>
      <c r="J1747" s="189">
        <v>10</v>
      </c>
      <c r="K1747" s="186"/>
      <c r="L1747" s="139"/>
      <c r="M1747" s="139"/>
    </row>
    <row r="1748" spans="1:13" hidden="1" x14ac:dyDescent="0.25">
      <c r="A1748" s="158">
        <v>44938</v>
      </c>
      <c r="B1748" s="175">
        <v>0.60416666666666663</v>
      </c>
      <c r="C1748" s="132" t="s">
        <v>3394</v>
      </c>
      <c r="D1748" s="133">
        <v>5521831306</v>
      </c>
      <c r="E1748" s="133" t="s">
        <v>333</v>
      </c>
      <c r="F1748" s="133" t="s">
        <v>3395</v>
      </c>
      <c r="G1748" s="176" t="s">
        <v>3396</v>
      </c>
      <c r="H1748" s="176" t="s">
        <v>26</v>
      </c>
      <c r="I1748" s="176" t="s">
        <v>26</v>
      </c>
      <c r="J1748" s="189">
        <v>10</v>
      </c>
      <c r="K1748" s="186"/>
      <c r="L1748" s="139"/>
      <c r="M1748" s="139"/>
    </row>
    <row r="1749" spans="1:13" hidden="1" x14ac:dyDescent="0.25">
      <c r="A1749" s="158">
        <v>44938</v>
      </c>
      <c r="B1749" s="175" t="s">
        <v>26</v>
      </c>
      <c r="C1749" s="132" t="s">
        <v>3004</v>
      </c>
      <c r="D1749" s="133" t="s">
        <v>26</v>
      </c>
      <c r="E1749" s="133" t="s">
        <v>26</v>
      </c>
      <c r="F1749" s="133" t="s">
        <v>26</v>
      </c>
      <c r="G1749" s="176" t="s">
        <v>3397</v>
      </c>
      <c r="H1749" s="30" t="s">
        <v>26</v>
      </c>
      <c r="I1749" s="176" t="s">
        <v>26</v>
      </c>
      <c r="J1749" s="189">
        <v>10</v>
      </c>
      <c r="K1749" s="186"/>
      <c r="L1749" s="139"/>
      <c r="M1749" s="139"/>
    </row>
    <row r="1750" spans="1:13" hidden="1" x14ac:dyDescent="0.25">
      <c r="A1750" s="158">
        <v>44938</v>
      </c>
      <c r="B1750" s="175">
        <v>0.6381944444444444</v>
      </c>
      <c r="C1750" s="132" t="s">
        <v>2850</v>
      </c>
      <c r="D1750" s="133">
        <v>5541902669</v>
      </c>
      <c r="E1750" s="133" t="s">
        <v>26</v>
      </c>
      <c r="F1750" s="133" t="s">
        <v>2850</v>
      </c>
      <c r="G1750" s="176" t="s">
        <v>3398</v>
      </c>
      <c r="H1750" s="30" t="s">
        <v>26</v>
      </c>
      <c r="I1750" s="133" t="s">
        <v>26</v>
      </c>
      <c r="J1750" s="189">
        <v>10</v>
      </c>
      <c r="K1750" s="186"/>
      <c r="L1750" s="139"/>
      <c r="M1750" s="139"/>
    </row>
    <row r="1751" spans="1:13" hidden="1" x14ac:dyDescent="0.25">
      <c r="A1751" s="158">
        <v>44938</v>
      </c>
      <c r="B1751" s="175">
        <v>0.16666666666666671</v>
      </c>
      <c r="C1751" s="132" t="s">
        <v>1308</v>
      </c>
      <c r="D1751" s="133" t="s">
        <v>26</v>
      </c>
      <c r="E1751" s="133" t="s">
        <v>17</v>
      </c>
      <c r="F1751" s="133" t="s">
        <v>2278</v>
      </c>
      <c r="G1751" s="176" t="s">
        <v>3399</v>
      </c>
      <c r="H1751" s="176">
        <v>85</v>
      </c>
      <c r="I1751" s="192">
        <v>73</v>
      </c>
      <c r="J1751" s="189">
        <v>12</v>
      </c>
      <c r="K1751" s="186"/>
      <c r="L1751" s="139"/>
      <c r="M1751" s="139"/>
    </row>
    <row r="1752" spans="1:13" hidden="1" x14ac:dyDescent="0.25">
      <c r="A1752" s="158">
        <v>44938</v>
      </c>
      <c r="B1752" s="175">
        <v>0.2013888888888889</v>
      </c>
      <c r="C1752" s="132" t="s">
        <v>2926</v>
      </c>
      <c r="D1752" s="133" t="s">
        <v>26</v>
      </c>
      <c r="E1752" s="133" t="s">
        <v>3400</v>
      </c>
      <c r="F1752" s="133" t="s">
        <v>3401</v>
      </c>
      <c r="G1752" s="176" t="s">
        <v>3402</v>
      </c>
      <c r="H1752" s="30">
        <v>198</v>
      </c>
      <c r="I1752" s="176">
        <v>183</v>
      </c>
      <c r="J1752" s="189">
        <v>15</v>
      </c>
      <c r="K1752" s="186"/>
      <c r="L1752" s="139"/>
      <c r="M1752" s="139"/>
    </row>
    <row r="1753" spans="1:13" hidden="1" x14ac:dyDescent="0.25">
      <c r="A1753" s="158">
        <v>44938</v>
      </c>
      <c r="B1753" s="175">
        <v>0.25</v>
      </c>
      <c r="C1753" s="132" t="s">
        <v>156</v>
      </c>
      <c r="D1753" s="171" t="s">
        <v>26</v>
      </c>
      <c r="E1753" s="133" t="s">
        <v>17</v>
      </c>
      <c r="F1753" s="133" t="s">
        <v>3115</v>
      </c>
      <c r="G1753" s="176" t="s">
        <v>26</v>
      </c>
      <c r="H1753" s="30">
        <v>137</v>
      </c>
      <c r="I1753" s="176">
        <v>125</v>
      </c>
      <c r="J1753" s="189">
        <v>12</v>
      </c>
      <c r="K1753" s="186"/>
      <c r="L1753" s="139"/>
      <c r="M1753" s="139"/>
    </row>
    <row r="1754" spans="1:13" hidden="1" x14ac:dyDescent="0.25">
      <c r="A1754" s="158">
        <v>44938</v>
      </c>
      <c r="B1754" s="175">
        <v>0.2638888888888889</v>
      </c>
      <c r="C1754" s="133" t="s">
        <v>3403</v>
      </c>
      <c r="D1754" s="133" t="s">
        <v>26</v>
      </c>
      <c r="E1754" s="171" t="s">
        <v>3404</v>
      </c>
      <c r="F1754" s="133" t="s">
        <v>3405</v>
      </c>
      <c r="G1754" s="176" t="s">
        <v>3406</v>
      </c>
      <c r="H1754" s="176">
        <v>329</v>
      </c>
      <c r="I1754" s="176">
        <v>309</v>
      </c>
      <c r="J1754" s="189">
        <v>20</v>
      </c>
      <c r="K1754" s="186"/>
      <c r="L1754" s="202"/>
      <c r="M1754" s="139"/>
    </row>
    <row r="1755" spans="1:13" hidden="1" x14ac:dyDescent="0.25">
      <c r="A1755" s="158">
        <v>44938</v>
      </c>
      <c r="B1755" s="175">
        <v>0.32291666666666669</v>
      </c>
      <c r="C1755" s="132" t="s">
        <v>78</v>
      </c>
      <c r="D1755" s="133">
        <v>5510466400</v>
      </c>
      <c r="E1755" s="133" t="s">
        <v>333</v>
      </c>
      <c r="F1755" s="133" t="s">
        <v>4127</v>
      </c>
      <c r="G1755" s="176" t="s">
        <v>26</v>
      </c>
      <c r="H1755" s="176">
        <v>253</v>
      </c>
      <c r="I1755" s="176">
        <v>240</v>
      </c>
      <c r="J1755" s="213">
        <v>13</v>
      </c>
      <c r="K1755" s="186"/>
      <c r="L1755" s="177"/>
      <c r="M1755" s="169"/>
    </row>
    <row r="1756" spans="1:13" hidden="1" x14ac:dyDescent="0.25">
      <c r="A1756" s="158">
        <v>44938</v>
      </c>
      <c r="B1756" s="175">
        <v>0.33333333333333331</v>
      </c>
      <c r="C1756" s="132" t="s">
        <v>2776</v>
      </c>
      <c r="D1756" s="133" t="s">
        <v>26</v>
      </c>
      <c r="E1756" s="133" t="s">
        <v>1257</v>
      </c>
      <c r="F1756" s="133" t="s">
        <v>3407</v>
      </c>
      <c r="G1756" s="176" t="s">
        <v>3408</v>
      </c>
      <c r="H1756" s="176">
        <v>140</v>
      </c>
      <c r="I1756" s="176">
        <v>120</v>
      </c>
      <c r="J1756" s="213">
        <v>12</v>
      </c>
      <c r="K1756" s="186"/>
      <c r="L1756" s="177"/>
      <c r="M1756" s="133"/>
    </row>
    <row r="1757" spans="1:13" hidden="1" x14ac:dyDescent="0.25">
      <c r="A1757" s="158">
        <v>44938</v>
      </c>
      <c r="B1757" s="175">
        <v>0.34722222222222221</v>
      </c>
      <c r="C1757" s="31" t="s">
        <v>699</v>
      </c>
      <c r="D1757" s="133" t="s">
        <v>26</v>
      </c>
      <c r="E1757" s="133" t="s">
        <v>114</v>
      </c>
      <c r="F1757" s="51" t="s">
        <v>1744</v>
      </c>
      <c r="G1757" s="214" t="s">
        <v>3409</v>
      </c>
      <c r="H1757" s="176">
        <v>650</v>
      </c>
      <c r="I1757" s="176">
        <v>535</v>
      </c>
      <c r="J1757" s="213">
        <v>15</v>
      </c>
      <c r="K1757" s="186"/>
      <c r="L1757" s="177"/>
      <c r="M1757" s="177"/>
    </row>
    <row r="1758" spans="1:13" hidden="1" x14ac:dyDescent="0.25">
      <c r="A1758" s="158">
        <v>45304</v>
      </c>
      <c r="B1758" s="175" t="s">
        <v>26</v>
      </c>
      <c r="C1758" s="132" t="s">
        <v>514</v>
      </c>
      <c r="D1758" s="133" t="s">
        <v>26</v>
      </c>
      <c r="E1758" s="133" t="s">
        <v>2503</v>
      </c>
      <c r="F1758" s="176" t="s">
        <v>3191</v>
      </c>
      <c r="G1758" s="176" t="s">
        <v>3410</v>
      </c>
      <c r="H1758" s="30" t="s">
        <v>26</v>
      </c>
      <c r="I1758" s="133" t="s">
        <v>26</v>
      </c>
      <c r="J1758" s="189">
        <v>10</v>
      </c>
      <c r="K1758" s="236"/>
      <c r="L1758" s="236"/>
      <c r="M1758" s="177"/>
    </row>
    <row r="1759" spans="1:13" hidden="1" x14ac:dyDescent="0.25">
      <c r="A1759" s="158">
        <v>45304</v>
      </c>
      <c r="B1759" s="175">
        <v>4.8611111111111112E-2</v>
      </c>
      <c r="C1759" s="132" t="s">
        <v>3411</v>
      </c>
      <c r="D1759" s="133">
        <v>5521831306</v>
      </c>
      <c r="E1759" s="133" t="s">
        <v>3412</v>
      </c>
      <c r="F1759" s="133" t="s">
        <v>3413</v>
      </c>
      <c r="G1759" s="176" t="s">
        <v>3414</v>
      </c>
      <c r="H1759" s="30">
        <v>200</v>
      </c>
      <c r="I1759" s="133">
        <f>108+35.5</f>
        <v>143.5</v>
      </c>
      <c r="J1759" s="189">
        <v>10</v>
      </c>
      <c r="K1759" s="186"/>
      <c r="L1759" s="186"/>
      <c r="M1759" s="152"/>
    </row>
    <row r="1760" spans="1:13" hidden="1" x14ac:dyDescent="0.25">
      <c r="A1760" s="158">
        <v>45304</v>
      </c>
      <c r="B1760" s="175">
        <v>8.3333333333333329E-2</v>
      </c>
      <c r="C1760" s="132" t="s">
        <v>350</v>
      </c>
      <c r="D1760" s="140">
        <v>5562236073</v>
      </c>
      <c r="E1760" s="133" t="s">
        <v>3415</v>
      </c>
      <c r="F1760" s="271" t="s">
        <v>4125</v>
      </c>
      <c r="G1760" s="176" t="s">
        <v>3416</v>
      </c>
      <c r="H1760" s="30">
        <v>500</v>
      </c>
      <c r="I1760" s="133">
        <v>288</v>
      </c>
      <c r="J1760" s="189">
        <v>35</v>
      </c>
      <c r="K1760" s="186"/>
      <c r="L1760" s="186"/>
      <c r="M1760" s="139"/>
    </row>
    <row r="1761" spans="1:13" hidden="1" x14ac:dyDescent="0.25">
      <c r="A1761" s="158">
        <v>45304</v>
      </c>
      <c r="B1761" s="175">
        <v>0.1590277777777778</v>
      </c>
      <c r="C1761" s="134" t="s">
        <v>4113</v>
      </c>
      <c r="D1761" s="133">
        <v>5564646477</v>
      </c>
      <c r="E1761" s="133" t="s">
        <v>3417</v>
      </c>
      <c r="F1761" s="136" t="s">
        <v>4120</v>
      </c>
      <c r="G1761" s="176" t="s">
        <v>3418</v>
      </c>
      <c r="H1761" s="30">
        <v>500</v>
      </c>
      <c r="I1761" s="133" t="s">
        <v>26</v>
      </c>
      <c r="J1761" s="189">
        <v>10</v>
      </c>
      <c r="K1761" s="186"/>
      <c r="L1761" s="186"/>
      <c r="M1761" s="139"/>
    </row>
    <row r="1762" spans="1:13" hidden="1" x14ac:dyDescent="0.25">
      <c r="A1762" s="158">
        <v>45304</v>
      </c>
      <c r="B1762" s="175">
        <v>0.15208333333333329</v>
      </c>
      <c r="C1762" s="132" t="s">
        <v>988</v>
      </c>
      <c r="D1762" s="133" t="s">
        <v>26</v>
      </c>
      <c r="E1762" s="133" t="s">
        <v>3419</v>
      </c>
      <c r="F1762" s="136" t="s">
        <v>4120</v>
      </c>
      <c r="G1762" s="133" t="s">
        <v>3420</v>
      </c>
      <c r="H1762" s="30">
        <v>250</v>
      </c>
      <c r="I1762" s="133">
        <v>62</v>
      </c>
      <c r="J1762" s="189">
        <v>12</v>
      </c>
      <c r="K1762" s="186"/>
      <c r="L1762" s="139"/>
      <c r="M1762" s="139"/>
    </row>
    <row r="1763" spans="1:13" hidden="1" x14ac:dyDescent="0.25">
      <c r="A1763" s="158">
        <v>45304</v>
      </c>
      <c r="B1763" s="175">
        <v>0.1736111111111111</v>
      </c>
      <c r="C1763" s="138" t="s">
        <v>4112</v>
      </c>
      <c r="D1763" s="133" t="s">
        <v>26</v>
      </c>
      <c r="E1763" s="133" t="s">
        <v>17</v>
      </c>
      <c r="F1763" s="133" t="s">
        <v>302</v>
      </c>
      <c r="G1763" s="176" t="s">
        <v>3421</v>
      </c>
      <c r="H1763" s="176">
        <v>142</v>
      </c>
      <c r="I1763" s="176">
        <v>132</v>
      </c>
      <c r="J1763" s="189">
        <v>10</v>
      </c>
      <c r="K1763" s="186"/>
      <c r="L1763" s="139"/>
      <c r="M1763" s="139"/>
    </row>
    <row r="1764" spans="1:13" hidden="1" x14ac:dyDescent="0.25">
      <c r="A1764" s="158">
        <v>45304</v>
      </c>
      <c r="B1764" s="175">
        <v>0.23125000000000001</v>
      </c>
      <c r="C1764" s="134" t="s">
        <v>39</v>
      </c>
      <c r="D1764" s="133">
        <v>5530508709</v>
      </c>
      <c r="E1764" s="133" t="s">
        <v>17</v>
      </c>
      <c r="F1764" s="136" t="s">
        <v>4116</v>
      </c>
      <c r="G1764" s="176" t="s">
        <v>3422</v>
      </c>
      <c r="H1764" s="30">
        <v>160</v>
      </c>
      <c r="I1764" s="176">
        <v>150</v>
      </c>
      <c r="J1764" s="189">
        <v>10</v>
      </c>
      <c r="K1764" s="186"/>
      <c r="L1764" s="139"/>
      <c r="M1764" s="139"/>
    </row>
    <row r="1765" spans="1:13" hidden="1" x14ac:dyDescent="0.25">
      <c r="A1765" s="158">
        <v>45304</v>
      </c>
      <c r="B1765" s="175">
        <v>0.2361111111111111</v>
      </c>
      <c r="C1765" s="134" t="s">
        <v>4113</v>
      </c>
      <c r="D1765" s="133" t="s">
        <v>26</v>
      </c>
      <c r="E1765" s="133" t="s">
        <v>17</v>
      </c>
      <c r="F1765" s="136" t="s">
        <v>4120</v>
      </c>
      <c r="G1765" s="176" t="s">
        <v>3423</v>
      </c>
      <c r="H1765" s="30">
        <v>70</v>
      </c>
      <c r="I1765" s="133">
        <v>65</v>
      </c>
      <c r="J1765" s="189">
        <v>10</v>
      </c>
      <c r="K1765" s="186"/>
      <c r="L1765" s="139"/>
      <c r="M1765" s="139"/>
    </row>
    <row r="1766" spans="1:13" hidden="1" x14ac:dyDescent="0.25">
      <c r="A1766" s="158">
        <v>45304</v>
      </c>
      <c r="B1766" s="175" t="s">
        <v>26</v>
      </c>
      <c r="C1766" s="132" t="s">
        <v>350</v>
      </c>
      <c r="D1766" s="140">
        <v>5562236073</v>
      </c>
      <c r="E1766" s="133" t="s">
        <v>333</v>
      </c>
      <c r="F1766" s="271" t="s">
        <v>4125</v>
      </c>
      <c r="G1766" s="176" t="s">
        <v>3424</v>
      </c>
      <c r="H1766" s="176">
        <v>500</v>
      </c>
      <c r="I1766" s="192">
        <v>132</v>
      </c>
      <c r="J1766" s="189">
        <v>10</v>
      </c>
      <c r="K1766" s="186"/>
      <c r="L1766" s="139"/>
      <c r="M1766" s="139"/>
    </row>
    <row r="1767" spans="1:13" hidden="1" x14ac:dyDescent="0.25">
      <c r="A1767" s="158">
        <v>45304</v>
      </c>
      <c r="B1767" s="175" t="s">
        <v>26</v>
      </c>
      <c r="C1767" s="132" t="s">
        <v>350</v>
      </c>
      <c r="D1767" s="140">
        <v>5562236073</v>
      </c>
      <c r="E1767" s="133" t="s">
        <v>1120</v>
      </c>
      <c r="F1767" s="271" t="s">
        <v>4125</v>
      </c>
      <c r="G1767" s="176" t="s">
        <v>3425</v>
      </c>
      <c r="H1767" s="30">
        <v>100</v>
      </c>
      <c r="I1767" s="176">
        <v>73</v>
      </c>
      <c r="J1767" s="189">
        <v>10</v>
      </c>
      <c r="K1767" s="186"/>
      <c r="L1767" s="139"/>
      <c r="M1767" s="139"/>
    </row>
    <row r="1768" spans="1:13" hidden="1" x14ac:dyDescent="0.25">
      <c r="A1768" s="158">
        <v>45304</v>
      </c>
      <c r="B1768" s="175" t="s">
        <v>26</v>
      </c>
      <c r="C1768" s="132" t="s">
        <v>4121</v>
      </c>
      <c r="D1768" s="135">
        <v>5610020620</v>
      </c>
      <c r="E1768" s="133" t="s">
        <v>17</v>
      </c>
      <c r="F1768" s="133" t="s">
        <v>4120</v>
      </c>
      <c r="G1768" s="176" t="s">
        <v>3426</v>
      </c>
      <c r="H1768" s="30" t="s">
        <v>26</v>
      </c>
      <c r="I1768" s="176">
        <v>98</v>
      </c>
      <c r="J1768" s="189">
        <v>10</v>
      </c>
      <c r="K1768" s="186"/>
      <c r="L1768" s="139"/>
      <c r="M1768" s="139"/>
    </row>
    <row r="1769" spans="1:13" hidden="1" x14ac:dyDescent="0.25">
      <c r="A1769" s="158">
        <v>45304</v>
      </c>
      <c r="B1769" s="175" t="s">
        <v>26</v>
      </c>
      <c r="C1769" s="133" t="s">
        <v>1595</v>
      </c>
      <c r="D1769" s="133" t="s">
        <v>26</v>
      </c>
      <c r="E1769" s="171" t="s">
        <v>17</v>
      </c>
      <c r="F1769" s="133" t="s">
        <v>1744</v>
      </c>
      <c r="G1769" s="176" t="s">
        <v>536</v>
      </c>
      <c r="H1769" s="176">
        <v>210</v>
      </c>
      <c r="I1769" s="176">
        <v>190</v>
      </c>
      <c r="J1769" s="189">
        <v>13</v>
      </c>
      <c r="K1769" s="186"/>
      <c r="L1769" s="202"/>
      <c r="M1769" s="139"/>
    </row>
    <row r="1770" spans="1:13" hidden="1" x14ac:dyDescent="0.25">
      <c r="A1770" s="158">
        <v>45304</v>
      </c>
      <c r="B1770" s="175" t="s">
        <v>26</v>
      </c>
      <c r="C1770" s="132" t="s">
        <v>3295</v>
      </c>
      <c r="D1770" s="133" t="s">
        <v>26</v>
      </c>
      <c r="E1770" s="133" t="s">
        <v>17</v>
      </c>
      <c r="F1770" s="133" t="s">
        <v>1744</v>
      </c>
      <c r="G1770" s="176" t="s">
        <v>3427</v>
      </c>
      <c r="H1770" s="176">
        <v>100</v>
      </c>
      <c r="I1770" s="176">
        <v>88</v>
      </c>
      <c r="J1770" s="213">
        <v>10</v>
      </c>
      <c r="K1770" s="186"/>
      <c r="L1770" s="177"/>
      <c r="M1770" s="169"/>
    </row>
    <row r="1771" spans="1:13" hidden="1" x14ac:dyDescent="0.25">
      <c r="A1771" s="158">
        <v>45304</v>
      </c>
      <c r="B1771" s="175" t="s">
        <v>26</v>
      </c>
      <c r="C1771" s="132" t="s">
        <v>153</v>
      </c>
      <c r="D1771" s="133" t="s">
        <v>26</v>
      </c>
      <c r="E1771" s="133" t="s">
        <v>17</v>
      </c>
      <c r="F1771" s="133" t="s">
        <v>3428</v>
      </c>
      <c r="G1771" s="176" t="s">
        <v>3429</v>
      </c>
      <c r="H1771" s="176">
        <v>160</v>
      </c>
      <c r="I1771" s="176">
        <v>150</v>
      </c>
      <c r="J1771" s="213">
        <v>10</v>
      </c>
      <c r="K1771" s="186"/>
      <c r="L1771" s="177"/>
      <c r="M1771" s="133"/>
    </row>
    <row r="1772" spans="1:13" hidden="1" x14ac:dyDescent="0.25">
      <c r="A1772" s="158">
        <v>45304</v>
      </c>
      <c r="B1772" s="175" t="s">
        <v>26</v>
      </c>
      <c r="C1772" s="31" t="s">
        <v>3430</v>
      </c>
      <c r="D1772" s="133" t="s">
        <v>26</v>
      </c>
      <c r="E1772" s="133" t="s">
        <v>2183</v>
      </c>
      <c r="F1772" s="51" t="s">
        <v>3431</v>
      </c>
      <c r="G1772" s="214" t="s">
        <v>3432</v>
      </c>
      <c r="H1772" s="176">
        <v>50</v>
      </c>
      <c r="I1772" s="176">
        <v>35</v>
      </c>
      <c r="J1772" s="213">
        <v>10</v>
      </c>
      <c r="K1772" s="186"/>
      <c r="L1772" s="177"/>
      <c r="M1772" s="177"/>
    </row>
    <row r="1773" spans="1:13" hidden="1" x14ac:dyDescent="0.25">
      <c r="A1773" s="158">
        <v>45304</v>
      </c>
      <c r="B1773" s="175" t="s">
        <v>26</v>
      </c>
      <c r="C1773" s="132" t="s">
        <v>3433</v>
      </c>
      <c r="D1773" s="133" t="s">
        <v>26</v>
      </c>
      <c r="E1773" s="133" t="s">
        <v>17</v>
      </c>
      <c r="F1773" s="133" t="s">
        <v>3434</v>
      </c>
      <c r="G1773" s="176" t="s">
        <v>3435</v>
      </c>
      <c r="H1773" s="176">
        <v>150</v>
      </c>
      <c r="I1773" s="176">
        <v>126</v>
      </c>
      <c r="J1773" s="177">
        <v>12</v>
      </c>
      <c r="K1773" s="186"/>
      <c r="L1773" s="177"/>
      <c r="M1773" s="177"/>
    </row>
    <row r="1774" spans="1:13" hidden="1" x14ac:dyDescent="0.25">
      <c r="A1774" s="158">
        <v>45304</v>
      </c>
      <c r="B1774" s="175" t="s">
        <v>26</v>
      </c>
      <c r="C1774" s="132" t="s">
        <v>383</v>
      </c>
      <c r="D1774" s="133" t="s">
        <v>26</v>
      </c>
      <c r="E1774" s="133" t="s">
        <v>17</v>
      </c>
      <c r="F1774" s="139" t="s">
        <v>354</v>
      </c>
      <c r="G1774" s="176" t="s">
        <v>1630</v>
      </c>
      <c r="H1774" s="176">
        <v>88</v>
      </c>
      <c r="I1774" s="176" t="s">
        <v>26</v>
      </c>
      <c r="J1774" s="177">
        <v>10</v>
      </c>
      <c r="K1774" s="186"/>
      <c r="L1774" s="177"/>
      <c r="M1774" s="133"/>
    </row>
    <row r="1775" spans="1:13" hidden="1" x14ac:dyDescent="0.25">
      <c r="A1775" s="158">
        <v>45304</v>
      </c>
      <c r="B1775" s="133" t="s">
        <v>26</v>
      </c>
      <c r="C1775" s="132" t="s">
        <v>160</v>
      </c>
      <c r="D1775" s="133" t="s">
        <v>26</v>
      </c>
      <c r="E1775" s="133" t="s">
        <v>26</v>
      </c>
      <c r="F1775" s="133" t="s">
        <v>26</v>
      </c>
      <c r="G1775" s="176" t="s">
        <v>3436</v>
      </c>
      <c r="H1775" s="176">
        <v>140</v>
      </c>
      <c r="I1775" s="176">
        <v>125</v>
      </c>
      <c r="J1775" s="177">
        <v>10</v>
      </c>
      <c r="K1775" s="186"/>
      <c r="L1775" s="215"/>
      <c r="M1775" s="133"/>
    </row>
    <row r="1776" spans="1:13" hidden="1" x14ac:dyDescent="0.25">
      <c r="A1776" s="158">
        <v>45305</v>
      </c>
      <c r="B1776" s="175">
        <v>0.5</v>
      </c>
      <c r="C1776" s="134" t="s">
        <v>4113</v>
      </c>
      <c r="D1776" s="133" t="s">
        <v>26</v>
      </c>
      <c r="E1776" s="133" t="s">
        <v>333</v>
      </c>
      <c r="F1776" s="136" t="s">
        <v>4120</v>
      </c>
      <c r="G1776" s="176" t="s">
        <v>3437</v>
      </c>
      <c r="H1776" s="30">
        <v>500</v>
      </c>
      <c r="I1776" s="133">
        <v>47</v>
      </c>
      <c r="J1776" s="189">
        <v>10</v>
      </c>
      <c r="K1776" s="236"/>
      <c r="L1776" s="236"/>
      <c r="M1776" s="22"/>
    </row>
    <row r="1777" spans="1:13" hidden="1" x14ac:dyDescent="0.25">
      <c r="A1777" s="158">
        <v>45305</v>
      </c>
      <c r="B1777" s="175">
        <v>5.5555555555555552E-2</v>
      </c>
      <c r="C1777" s="132" t="s">
        <v>857</v>
      </c>
      <c r="D1777" s="133">
        <v>5527301716</v>
      </c>
      <c r="E1777" s="133" t="s">
        <v>17</v>
      </c>
      <c r="F1777" s="133" t="s">
        <v>201</v>
      </c>
      <c r="G1777" s="176" t="s">
        <v>3438</v>
      </c>
      <c r="H1777" s="30" t="s">
        <v>26</v>
      </c>
      <c r="I1777" s="133">
        <v>25</v>
      </c>
      <c r="J1777" s="189">
        <v>10</v>
      </c>
      <c r="K1777" s="186"/>
      <c r="L1777" s="186"/>
      <c r="M1777" s="152"/>
    </row>
    <row r="1778" spans="1:13" hidden="1" x14ac:dyDescent="0.25">
      <c r="A1778" s="158">
        <v>45305</v>
      </c>
      <c r="B1778" s="175">
        <v>7.5694444444444439E-2</v>
      </c>
      <c r="C1778" s="132" t="s">
        <v>2189</v>
      </c>
      <c r="D1778" s="133" t="s">
        <v>26</v>
      </c>
      <c r="E1778" s="133" t="s">
        <v>114</v>
      </c>
      <c r="F1778" s="133" t="s">
        <v>3439</v>
      </c>
      <c r="G1778" s="176" t="s">
        <v>3440</v>
      </c>
      <c r="H1778" s="30">
        <v>500</v>
      </c>
      <c r="I1778" s="133">
        <v>347</v>
      </c>
      <c r="J1778" s="189">
        <v>20</v>
      </c>
      <c r="K1778" s="186"/>
      <c r="L1778" s="186"/>
      <c r="M1778" s="139"/>
    </row>
    <row r="1779" spans="1:13" hidden="1" x14ac:dyDescent="0.25">
      <c r="A1779" s="158">
        <v>45305</v>
      </c>
      <c r="B1779" s="175">
        <v>8.3333333333333329E-2</v>
      </c>
      <c r="C1779" s="132" t="s">
        <v>2613</v>
      </c>
      <c r="D1779" s="133" t="s">
        <v>26</v>
      </c>
      <c r="E1779" s="133" t="s">
        <v>3441</v>
      </c>
      <c r="F1779" s="133" t="s">
        <v>3442</v>
      </c>
      <c r="G1779" s="176" t="s">
        <v>3443</v>
      </c>
      <c r="H1779" s="30">
        <v>500</v>
      </c>
      <c r="I1779" s="133">
        <v>100</v>
      </c>
      <c r="J1779" s="189">
        <v>10</v>
      </c>
      <c r="K1779" s="186"/>
      <c r="L1779" s="186"/>
      <c r="M1779" s="139"/>
    </row>
    <row r="1780" spans="1:13" hidden="1" x14ac:dyDescent="0.25">
      <c r="A1780" s="161">
        <v>45305</v>
      </c>
      <c r="B1780" s="228">
        <v>0.65555555555555556</v>
      </c>
      <c r="C1780" s="132" t="s">
        <v>78</v>
      </c>
      <c r="D1780" s="133">
        <v>5510466400</v>
      </c>
      <c r="E1780" s="62" t="s">
        <v>333</v>
      </c>
      <c r="F1780" s="133" t="s">
        <v>4127</v>
      </c>
      <c r="G1780" s="62" t="s">
        <v>3444</v>
      </c>
      <c r="H1780" s="30" t="s">
        <v>26</v>
      </c>
      <c r="I1780" s="62">
        <v>184</v>
      </c>
      <c r="J1780" s="222">
        <v>10</v>
      </c>
      <c r="K1780" s="230"/>
      <c r="L1780" s="139"/>
      <c r="M1780" s="139"/>
    </row>
    <row r="1781" spans="1:13" hidden="1" x14ac:dyDescent="0.25">
      <c r="A1781" s="158">
        <v>45305</v>
      </c>
      <c r="B1781" s="175">
        <v>0.66666666666666663</v>
      </c>
      <c r="C1781" s="132" t="s">
        <v>3445</v>
      </c>
      <c r="D1781" s="133">
        <v>5531411329</v>
      </c>
      <c r="E1781" s="133" t="s">
        <v>748</v>
      </c>
      <c r="F1781" s="133" t="s">
        <v>3446</v>
      </c>
      <c r="G1781" s="176" t="s">
        <v>3447</v>
      </c>
      <c r="H1781" s="176" t="s">
        <v>26</v>
      </c>
      <c r="I1781" s="176">
        <v>26</v>
      </c>
      <c r="J1781" s="189">
        <v>10</v>
      </c>
      <c r="K1781" s="186"/>
      <c r="L1781" s="139"/>
      <c r="M1781" s="63"/>
    </row>
    <row r="1782" spans="1:13" hidden="1" x14ac:dyDescent="0.25">
      <c r="A1782" s="161">
        <v>45305</v>
      </c>
      <c r="B1782" s="228">
        <v>0.68055555555555558</v>
      </c>
      <c r="C1782" s="132" t="s">
        <v>383</v>
      </c>
      <c r="D1782" s="62">
        <v>5573854401</v>
      </c>
      <c r="E1782" s="62" t="s">
        <v>17</v>
      </c>
      <c r="F1782" s="139" t="s">
        <v>354</v>
      </c>
      <c r="G1782" s="221" t="s">
        <v>1864</v>
      </c>
      <c r="H1782" s="30" t="s">
        <v>26</v>
      </c>
      <c r="I1782" s="221">
        <v>131</v>
      </c>
      <c r="J1782" s="222">
        <v>10</v>
      </c>
      <c r="K1782" s="230"/>
      <c r="L1782" s="139"/>
      <c r="M1782" s="139"/>
    </row>
    <row r="1783" spans="1:13" hidden="1" x14ac:dyDescent="0.25">
      <c r="A1783" s="158">
        <v>45305</v>
      </c>
      <c r="B1783" s="175" t="s">
        <v>26</v>
      </c>
      <c r="C1783" s="132" t="s">
        <v>2189</v>
      </c>
      <c r="D1783" s="133">
        <v>5543534413</v>
      </c>
      <c r="E1783" s="133" t="s">
        <v>114</v>
      </c>
      <c r="F1783" s="133" t="s">
        <v>3448</v>
      </c>
      <c r="G1783" s="176" t="s">
        <v>3449</v>
      </c>
      <c r="H1783" s="30">
        <v>400</v>
      </c>
      <c r="I1783" s="133">
        <v>256</v>
      </c>
      <c r="J1783" s="189">
        <v>12</v>
      </c>
      <c r="K1783" s="186"/>
      <c r="L1783" s="139"/>
      <c r="M1783" s="63"/>
    </row>
    <row r="1784" spans="1:13" hidden="1" x14ac:dyDescent="0.25">
      <c r="A1784" s="158">
        <v>45305</v>
      </c>
      <c r="B1784" s="175" t="s">
        <v>26</v>
      </c>
      <c r="C1784" s="132" t="s">
        <v>1652</v>
      </c>
      <c r="D1784" s="133">
        <v>5612853273</v>
      </c>
      <c r="E1784" s="133" t="s">
        <v>17</v>
      </c>
      <c r="F1784" s="133" t="s">
        <v>1652</v>
      </c>
      <c r="G1784" s="176" t="s">
        <v>3450</v>
      </c>
      <c r="H1784" s="176">
        <v>400</v>
      </c>
      <c r="I1784" s="192">
        <v>233</v>
      </c>
      <c r="J1784" s="189">
        <v>13</v>
      </c>
      <c r="K1784" s="186"/>
      <c r="L1784" s="139"/>
      <c r="M1784" s="139"/>
    </row>
    <row r="1785" spans="1:13" hidden="1" x14ac:dyDescent="0.25">
      <c r="A1785" s="158">
        <v>45305</v>
      </c>
      <c r="B1785" s="175" t="s">
        <v>26</v>
      </c>
      <c r="C1785" s="132" t="s">
        <v>3451</v>
      </c>
      <c r="D1785" s="133">
        <v>5540114594</v>
      </c>
      <c r="E1785" s="133" t="s">
        <v>2650</v>
      </c>
      <c r="F1785" s="133" t="s">
        <v>3452</v>
      </c>
      <c r="G1785" s="176" t="s">
        <v>3453</v>
      </c>
      <c r="H1785" s="30">
        <v>400</v>
      </c>
      <c r="I1785" s="176">
        <v>156</v>
      </c>
      <c r="J1785" s="189">
        <v>12</v>
      </c>
      <c r="K1785" s="186"/>
      <c r="L1785" s="139"/>
      <c r="M1785" s="139"/>
    </row>
    <row r="1786" spans="1:13" hidden="1" x14ac:dyDescent="0.25">
      <c r="A1786" s="158">
        <v>45305</v>
      </c>
      <c r="B1786" s="175" t="s">
        <v>26</v>
      </c>
      <c r="C1786" s="132" t="s">
        <v>3451</v>
      </c>
      <c r="D1786" s="133">
        <v>5540114594</v>
      </c>
      <c r="E1786" s="133" t="s">
        <v>2650</v>
      </c>
      <c r="F1786" s="133" t="s">
        <v>3452</v>
      </c>
      <c r="G1786" s="176" t="s">
        <v>3453</v>
      </c>
      <c r="H1786" s="30">
        <v>400</v>
      </c>
      <c r="I1786" s="176">
        <v>156</v>
      </c>
      <c r="J1786" s="189">
        <v>12</v>
      </c>
      <c r="K1786" s="186"/>
      <c r="L1786" s="139"/>
      <c r="M1786" s="139"/>
    </row>
    <row r="1787" spans="1:13" hidden="1" x14ac:dyDescent="0.25">
      <c r="A1787" s="158">
        <v>45305</v>
      </c>
      <c r="B1787" s="175" t="s">
        <v>26</v>
      </c>
      <c r="C1787" s="132" t="s">
        <v>3454</v>
      </c>
      <c r="D1787" s="171">
        <v>5564840205</v>
      </c>
      <c r="E1787" s="133" t="s">
        <v>17</v>
      </c>
      <c r="F1787" s="133" t="s">
        <v>3455</v>
      </c>
      <c r="G1787" s="176" t="s">
        <v>3456</v>
      </c>
      <c r="H1787" s="30">
        <v>200</v>
      </c>
      <c r="I1787" s="176" t="s">
        <v>26</v>
      </c>
      <c r="J1787" s="189">
        <v>10</v>
      </c>
      <c r="K1787" s="186"/>
      <c r="L1787" s="139"/>
      <c r="M1787" s="139"/>
    </row>
    <row r="1788" spans="1:13" hidden="1" x14ac:dyDescent="0.25">
      <c r="A1788" s="158">
        <v>45305</v>
      </c>
      <c r="B1788" s="175" t="s">
        <v>26</v>
      </c>
      <c r="C1788" s="133" t="s">
        <v>180</v>
      </c>
      <c r="D1788" s="133">
        <v>5618718638</v>
      </c>
      <c r="E1788" s="171" t="s">
        <v>372</v>
      </c>
      <c r="F1788" s="133" t="s">
        <v>3457</v>
      </c>
      <c r="G1788" s="176" t="s">
        <v>3458</v>
      </c>
      <c r="H1788" s="176">
        <v>200</v>
      </c>
      <c r="I1788" s="176" t="s">
        <v>26</v>
      </c>
      <c r="J1788" s="189">
        <v>10</v>
      </c>
      <c r="K1788" s="186"/>
      <c r="L1788" s="202"/>
      <c r="M1788" s="139"/>
    </row>
    <row r="1789" spans="1:13" hidden="1" x14ac:dyDescent="0.25">
      <c r="A1789" s="158">
        <v>45306</v>
      </c>
      <c r="B1789" s="175">
        <v>0.47083333333333333</v>
      </c>
      <c r="C1789" s="132" t="s">
        <v>49</v>
      </c>
      <c r="D1789" s="133">
        <v>5546391505</v>
      </c>
      <c r="E1789" s="133" t="s">
        <v>1120</v>
      </c>
      <c r="F1789" s="176">
        <v>844</v>
      </c>
      <c r="G1789" s="176" t="s">
        <v>3459</v>
      </c>
      <c r="H1789" s="30" t="s">
        <v>26</v>
      </c>
      <c r="I1789" s="133">
        <v>138</v>
      </c>
      <c r="J1789" s="189">
        <v>10</v>
      </c>
      <c r="K1789" s="236"/>
      <c r="L1789" s="152"/>
      <c r="M1789" s="169"/>
    </row>
    <row r="1790" spans="1:13" hidden="1" x14ac:dyDescent="0.25">
      <c r="A1790" s="161">
        <v>45306</v>
      </c>
      <c r="B1790" s="228">
        <v>0.47361111111111109</v>
      </c>
      <c r="C1790" s="132" t="s">
        <v>4121</v>
      </c>
      <c r="D1790" s="135">
        <v>5610020620</v>
      </c>
      <c r="E1790" s="62" t="s">
        <v>333</v>
      </c>
      <c r="F1790" s="139" t="s">
        <v>4119</v>
      </c>
      <c r="G1790" s="221" t="s">
        <v>3460</v>
      </c>
      <c r="H1790" s="30" t="s">
        <v>26</v>
      </c>
      <c r="I1790" s="62">
        <f>90+13+32</f>
        <v>135</v>
      </c>
      <c r="J1790" s="222">
        <v>10</v>
      </c>
      <c r="K1790" s="230"/>
      <c r="L1790" s="139"/>
    </row>
    <row r="1791" spans="1:13" hidden="1" x14ac:dyDescent="0.25">
      <c r="A1791" s="158">
        <v>45306</v>
      </c>
      <c r="B1791" s="175">
        <v>0.49652777777777779</v>
      </c>
      <c r="C1791" s="132" t="s">
        <v>392</v>
      </c>
      <c r="D1791" s="133">
        <v>5615394688</v>
      </c>
      <c r="E1791" s="133" t="s">
        <v>2503</v>
      </c>
      <c r="F1791" s="133" t="s">
        <v>3461</v>
      </c>
      <c r="G1791" s="176" t="s">
        <v>3462</v>
      </c>
      <c r="H1791" s="30" t="s">
        <v>26</v>
      </c>
      <c r="I1791" s="133">
        <v>120</v>
      </c>
      <c r="J1791" s="189">
        <v>10</v>
      </c>
      <c r="K1791" s="186"/>
      <c r="L1791" s="139"/>
    </row>
    <row r="1792" spans="1:13" hidden="1" x14ac:dyDescent="0.25">
      <c r="A1792" s="158">
        <v>45306</v>
      </c>
      <c r="B1792" s="175">
        <v>12.5</v>
      </c>
      <c r="C1792" s="132" t="s">
        <v>392</v>
      </c>
      <c r="D1792" s="133">
        <v>5615394688</v>
      </c>
      <c r="E1792" s="133" t="s">
        <v>114</v>
      </c>
      <c r="F1792" s="133" t="s">
        <v>3463</v>
      </c>
      <c r="G1792" s="176" t="s">
        <v>3464</v>
      </c>
      <c r="H1792" s="30" t="s">
        <v>26</v>
      </c>
      <c r="I1792" s="133">
        <v>145</v>
      </c>
      <c r="J1792" s="189">
        <v>10</v>
      </c>
      <c r="K1792" s="186"/>
      <c r="L1792" s="139"/>
    </row>
    <row r="1793" spans="1:12" hidden="1" x14ac:dyDescent="0.25">
      <c r="A1793" s="158">
        <v>45306</v>
      </c>
      <c r="B1793" s="175">
        <v>12.50008101851852</v>
      </c>
      <c r="C1793" s="132" t="s">
        <v>1120</v>
      </c>
      <c r="D1793" s="133">
        <v>5529303704</v>
      </c>
      <c r="E1793" s="133" t="s">
        <v>1904</v>
      </c>
      <c r="F1793" s="133" t="s">
        <v>1120</v>
      </c>
      <c r="G1793" s="133" t="s">
        <v>3465</v>
      </c>
      <c r="H1793" s="30" t="s">
        <v>26</v>
      </c>
      <c r="I1793" s="133">
        <v>227</v>
      </c>
      <c r="J1793" s="189">
        <v>40</v>
      </c>
      <c r="K1793" s="139"/>
      <c r="L1793" s="139"/>
    </row>
    <row r="1794" spans="1:12" hidden="1" x14ac:dyDescent="0.25">
      <c r="A1794" s="158">
        <v>45306</v>
      </c>
      <c r="B1794" s="175">
        <v>12.50008101851852</v>
      </c>
      <c r="C1794" s="132" t="s">
        <v>1120</v>
      </c>
      <c r="D1794" s="133">
        <v>5529303704</v>
      </c>
      <c r="E1794" s="133" t="s">
        <v>2341</v>
      </c>
      <c r="F1794" s="133" t="s">
        <v>1120</v>
      </c>
      <c r="G1794" s="176" t="s">
        <v>3466</v>
      </c>
      <c r="H1794" s="176" t="s">
        <v>26</v>
      </c>
      <c r="I1794" s="176">
        <v>727</v>
      </c>
      <c r="J1794" s="189">
        <v>40</v>
      </c>
      <c r="K1794" s="139"/>
      <c r="L1794" s="139"/>
    </row>
    <row r="1795" spans="1:12" hidden="1" x14ac:dyDescent="0.25">
      <c r="A1795" s="158">
        <v>45306</v>
      </c>
      <c r="B1795" s="175">
        <v>0.53472222222222221</v>
      </c>
      <c r="C1795" s="132" t="s">
        <v>3467</v>
      </c>
      <c r="D1795" s="133">
        <v>5573854401</v>
      </c>
      <c r="E1795" s="133" t="s">
        <v>2305</v>
      </c>
      <c r="F1795" s="133" t="s">
        <v>3468</v>
      </c>
      <c r="G1795" s="176" t="s">
        <v>3469</v>
      </c>
      <c r="H1795" s="30" t="s">
        <v>26</v>
      </c>
      <c r="I1795" s="176">
        <v>100</v>
      </c>
      <c r="J1795" s="189">
        <v>20</v>
      </c>
      <c r="K1795" s="139"/>
      <c r="L1795" s="139"/>
    </row>
    <row r="1796" spans="1:12" hidden="1" x14ac:dyDescent="0.25">
      <c r="A1796" s="158">
        <v>45306</v>
      </c>
      <c r="B1796" s="175">
        <v>0.5395833333333333</v>
      </c>
      <c r="C1796" s="138" t="s">
        <v>4112</v>
      </c>
      <c r="D1796" s="133">
        <v>5579996920</v>
      </c>
      <c r="E1796" s="133" t="s">
        <v>1120</v>
      </c>
      <c r="F1796" s="133" t="s">
        <v>3470</v>
      </c>
      <c r="G1796" s="133" t="s">
        <v>3471</v>
      </c>
      <c r="H1796" s="30" t="s">
        <v>26</v>
      </c>
      <c r="I1796" s="133">
        <v>69</v>
      </c>
      <c r="J1796" s="189">
        <v>10</v>
      </c>
      <c r="K1796" s="139"/>
      <c r="L1796" s="139"/>
    </row>
    <row r="1797" spans="1:12" hidden="1" x14ac:dyDescent="0.25">
      <c r="A1797" s="158">
        <v>45306</v>
      </c>
      <c r="B1797" s="175">
        <v>0.54027777777777775</v>
      </c>
      <c r="C1797" s="132" t="s">
        <v>514</v>
      </c>
      <c r="D1797" s="133">
        <v>5578861024</v>
      </c>
      <c r="E1797" s="133" t="s">
        <v>3472</v>
      </c>
      <c r="F1797" s="133" t="s">
        <v>3473</v>
      </c>
      <c r="G1797" s="176" t="s">
        <v>3474</v>
      </c>
      <c r="H1797" s="176" t="s">
        <v>26</v>
      </c>
      <c r="I1797" s="192">
        <f>19+100</f>
        <v>119</v>
      </c>
      <c r="J1797" s="189">
        <v>10</v>
      </c>
      <c r="K1797" s="139"/>
      <c r="L1797" s="139"/>
    </row>
    <row r="1798" spans="1:12" hidden="1" x14ac:dyDescent="0.25">
      <c r="A1798" s="158">
        <v>45306</v>
      </c>
      <c r="B1798" s="175">
        <v>0.61111111111111116</v>
      </c>
      <c r="C1798" s="132" t="s">
        <v>550</v>
      </c>
      <c r="D1798" s="133">
        <v>5537803548</v>
      </c>
      <c r="E1798" s="133" t="s">
        <v>2872</v>
      </c>
      <c r="F1798" s="133" t="s">
        <v>3106</v>
      </c>
      <c r="G1798" s="176" t="s">
        <v>3475</v>
      </c>
      <c r="H1798" s="30" t="s">
        <v>26</v>
      </c>
      <c r="I1798" s="176">
        <v>100</v>
      </c>
      <c r="J1798" s="189">
        <v>20</v>
      </c>
      <c r="K1798" s="139"/>
      <c r="L1798" s="139"/>
    </row>
    <row r="1799" spans="1:12" hidden="1" x14ac:dyDescent="0.25">
      <c r="A1799" s="158">
        <v>44942</v>
      </c>
      <c r="B1799" s="175">
        <v>0.4513888888888889</v>
      </c>
      <c r="C1799" s="132" t="s">
        <v>164</v>
      </c>
      <c r="D1799" s="133">
        <v>5529573104</v>
      </c>
      <c r="E1799" s="133" t="s">
        <v>3476</v>
      </c>
      <c r="F1799" s="176" t="s">
        <v>468</v>
      </c>
      <c r="G1799" s="176" t="s">
        <v>3477</v>
      </c>
      <c r="H1799" s="30" t="s">
        <v>26</v>
      </c>
      <c r="I1799" s="133">
        <f>18+35</f>
        <v>53</v>
      </c>
      <c r="J1799" s="189">
        <v>10</v>
      </c>
      <c r="K1799" s="236"/>
      <c r="L1799" s="152"/>
    </row>
    <row r="1800" spans="1:12" hidden="1" x14ac:dyDescent="0.25">
      <c r="A1800" s="158">
        <v>44942</v>
      </c>
      <c r="B1800" s="175">
        <v>0.47222222222222221</v>
      </c>
      <c r="C1800" s="132" t="s">
        <v>1297</v>
      </c>
      <c r="D1800" s="133">
        <v>5535831305</v>
      </c>
      <c r="E1800" s="133" t="s">
        <v>851</v>
      </c>
      <c r="F1800" s="133" t="s">
        <v>2856</v>
      </c>
      <c r="G1800" s="176" t="s">
        <v>3478</v>
      </c>
      <c r="H1800" s="30" t="s">
        <v>26</v>
      </c>
      <c r="I1800" s="133">
        <v>145</v>
      </c>
      <c r="J1800" s="189">
        <v>10</v>
      </c>
      <c r="K1800" s="186"/>
      <c r="L1800" s="139"/>
    </row>
    <row r="1801" spans="1:12" hidden="1" x14ac:dyDescent="0.25">
      <c r="A1801" s="158">
        <v>44942</v>
      </c>
      <c r="B1801" s="175">
        <v>0.53888888888888886</v>
      </c>
      <c r="C1801" s="132" t="s">
        <v>3479</v>
      </c>
      <c r="D1801" s="175" t="e">
        <v>#VALUE!</v>
      </c>
      <c r="E1801" s="133" t="s">
        <v>333</v>
      </c>
      <c r="F1801" s="133" t="s">
        <v>3479</v>
      </c>
      <c r="G1801" s="176" t="s">
        <v>3480</v>
      </c>
      <c r="H1801" s="30" t="s">
        <v>26</v>
      </c>
      <c r="I1801" s="133">
        <v>160</v>
      </c>
      <c r="J1801" s="189">
        <v>10</v>
      </c>
      <c r="K1801" s="186"/>
      <c r="L1801" s="139"/>
    </row>
    <row r="1802" spans="1:12" hidden="1" x14ac:dyDescent="0.25">
      <c r="A1802" s="158">
        <v>44942</v>
      </c>
      <c r="B1802" s="175">
        <v>0.58402777777777781</v>
      </c>
      <c r="C1802" s="132" t="s">
        <v>2850</v>
      </c>
      <c r="D1802" s="133">
        <v>5541902669</v>
      </c>
      <c r="E1802" s="133" t="s">
        <v>17</v>
      </c>
      <c r="F1802" s="133" t="s">
        <v>2850</v>
      </c>
      <c r="G1802" s="176" t="s">
        <v>3481</v>
      </c>
      <c r="H1802" s="30" t="s">
        <v>26</v>
      </c>
      <c r="I1802" s="133">
        <f>160+50+22</f>
        <v>232</v>
      </c>
      <c r="J1802" s="189">
        <v>10</v>
      </c>
      <c r="K1802" s="186"/>
      <c r="L1802" s="139"/>
    </row>
    <row r="1803" spans="1:12" hidden="1" x14ac:dyDescent="0.25">
      <c r="A1803" s="158">
        <v>44942</v>
      </c>
      <c r="B1803" s="175">
        <v>0.59305555555555556</v>
      </c>
      <c r="C1803" s="132" t="s">
        <v>847</v>
      </c>
      <c r="D1803" s="133">
        <v>5516609716</v>
      </c>
      <c r="E1803" s="133" t="s">
        <v>17</v>
      </c>
      <c r="F1803" s="133" t="s">
        <v>2341</v>
      </c>
      <c r="G1803" s="176" t="s">
        <v>3482</v>
      </c>
      <c r="H1803" s="30" t="s">
        <v>26</v>
      </c>
      <c r="I1803" s="133">
        <v>93</v>
      </c>
      <c r="J1803" s="189">
        <v>10</v>
      </c>
      <c r="K1803" s="139"/>
      <c r="L1803" s="139"/>
    </row>
    <row r="1804" spans="1:12" hidden="1" x14ac:dyDescent="0.25">
      <c r="A1804" s="158">
        <v>44942</v>
      </c>
      <c r="B1804" s="175">
        <v>0.63263888888888886</v>
      </c>
      <c r="C1804" s="132" t="s">
        <v>837</v>
      </c>
      <c r="D1804" s="133">
        <v>5532525035</v>
      </c>
      <c r="E1804" s="133" t="s">
        <v>333</v>
      </c>
      <c r="F1804" s="133" t="s">
        <v>3278</v>
      </c>
      <c r="G1804" s="176" t="s">
        <v>3483</v>
      </c>
      <c r="H1804" s="176" t="s">
        <v>26</v>
      </c>
      <c r="I1804" s="176">
        <v>50</v>
      </c>
      <c r="J1804" s="189">
        <v>10</v>
      </c>
      <c r="K1804" s="139"/>
      <c r="L1804" s="139"/>
    </row>
    <row r="1805" spans="1:12" hidden="1" x14ac:dyDescent="0.25">
      <c r="A1805" s="158">
        <v>44942</v>
      </c>
      <c r="B1805" s="175">
        <v>0.6333333333333333</v>
      </c>
      <c r="C1805" s="132" t="s">
        <v>55</v>
      </c>
      <c r="D1805" s="133">
        <v>5625982564</v>
      </c>
      <c r="E1805" s="133" t="s">
        <v>3484</v>
      </c>
      <c r="F1805" s="133" t="s">
        <v>3485</v>
      </c>
      <c r="G1805" s="176" t="s">
        <v>3486</v>
      </c>
      <c r="H1805" s="30" t="s">
        <v>26</v>
      </c>
      <c r="I1805" s="176">
        <f>64+21</f>
        <v>85</v>
      </c>
      <c r="J1805" s="189">
        <v>10</v>
      </c>
      <c r="K1805" s="139"/>
      <c r="L1805" s="139"/>
    </row>
    <row r="1806" spans="1:12" hidden="1" x14ac:dyDescent="0.25">
      <c r="A1806" s="158">
        <v>44942</v>
      </c>
      <c r="B1806" s="175">
        <v>0.18680555555555561</v>
      </c>
      <c r="C1806" s="132" t="s">
        <v>383</v>
      </c>
      <c r="D1806" s="133">
        <v>5510080515</v>
      </c>
      <c r="E1806" s="133" t="s">
        <v>17</v>
      </c>
      <c r="F1806" s="133" t="s">
        <v>3487</v>
      </c>
      <c r="G1806" s="176" t="s">
        <v>3488</v>
      </c>
      <c r="H1806" s="30" t="s">
        <v>26</v>
      </c>
      <c r="I1806" s="133">
        <v>99</v>
      </c>
      <c r="J1806" s="189">
        <v>12</v>
      </c>
      <c r="K1806" s="139"/>
      <c r="L1806" s="139"/>
    </row>
    <row r="1807" spans="1:12" hidden="1" x14ac:dyDescent="0.25">
      <c r="A1807" s="158">
        <v>44942</v>
      </c>
      <c r="B1807" s="175">
        <v>0.32708333333333328</v>
      </c>
      <c r="C1807" s="134" t="s">
        <v>39</v>
      </c>
      <c r="D1807" s="133">
        <v>5530508709</v>
      </c>
      <c r="E1807" s="133" t="s">
        <v>17</v>
      </c>
      <c r="F1807" s="136" t="s">
        <v>4116</v>
      </c>
      <c r="G1807" s="133" t="s">
        <v>3489</v>
      </c>
      <c r="H1807" s="176">
        <v>200</v>
      </c>
      <c r="I1807" s="192">
        <v>153</v>
      </c>
      <c r="J1807" s="189">
        <v>12</v>
      </c>
      <c r="K1807" s="139"/>
      <c r="L1807" s="139"/>
    </row>
    <row r="1808" spans="1:12" hidden="1" x14ac:dyDescent="0.25">
      <c r="A1808" s="158">
        <v>44942</v>
      </c>
      <c r="B1808" s="175">
        <v>0.34027777777777779</v>
      </c>
      <c r="C1808" s="132" t="s">
        <v>3490</v>
      </c>
      <c r="D1808" s="133">
        <v>5520873875</v>
      </c>
      <c r="E1808" s="133" t="s">
        <v>17</v>
      </c>
      <c r="F1808" s="133" t="s">
        <v>3491</v>
      </c>
      <c r="G1808" s="133" t="s">
        <v>197</v>
      </c>
      <c r="H1808" s="30">
        <v>60</v>
      </c>
      <c r="I1808" s="176">
        <v>44</v>
      </c>
      <c r="J1808" s="189">
        <v>10</v>
      </c>
      <c r="K1808" s="139"/>
      <c r="L1808" s="139"/>
    </row>
    <row r="1809" spans="1:12" hidden="1" x14ac:dyDescent="0.25">
      <c r="A1809" s="158">
        <v>44942</v>
      </c>
      <c r="B1809" s="175">
        <v>0.35902777777777778</v>
      </c>
      <c r="C1809" s="132" t="s">
        <v>589</v>
      </c>
      <c r="D1809" s="171">
        <v>5514683694</v>
      </c>
      <c r="E1809" s="133" t="s">
        <v>17</v>
      </c>
      <c r="F1809" s="133" t="s">
        <v>3492</v>
      </c>
      <c r="G1809" s="176" t="s">
        <v>3493</v>
      </c>
      <c r="H1809" s="30">
        <v>500</v>
      </c>
      <c r="I1809" s="176">
        <v>73</v>
      </c>
      <c r="J1809" s="189">
        <v>12</v>
      </c>
      <c r="K1809" s="139"/>
      <c r="L1809" s="139"/>
    </row>
    <row r="1810" spans="1:12" hidden="1" x14ac:dyDescent="0.25">
      <c r="A1810" s="158">
        <v>44942</v>
      </c>
      <c r="B1810" s="175">
        <v>0.375</v>
      </c>
      <c r="C1810" s="133" t="s">
        <v>1500</v>
      </c>
      <c r="D1810" s="133">
        <v>5572135350</v>
      </c>
      <c r="E1810" s="171" t="s">
        <v>1198</v>
      </c>
      <c r="F1810" s="133" t="s">
        <v>3494</v>
      </c>
      <c r="G1810" s="176" t="s">
        <v>3495</v>
      </c>
      <c r="H1810" s="176">
        <v>200</v>
      </c>
      <c r="I1810" s="176">
        <v>73</v>
      </c>
      <c r="J1810" s="189">
        <v>12</v>
      </c>
      <c r="K1810" s="202"/>
      <c r="L1810" s="169"/>
    </row>
    <row r="1811" spans="1:12" hidden="1" x14ac:dyDescent="0.25">
      <c r="A1811" s="158">
        <v>44942</v>
      </c>
      <c r="B1811" s="175">
        <v>0.40208333333333329</v>
      </c>
      <c r="C1811" s="134" t="s">
        <v>4113</v>
      </c>
      <c r="D1811" s="133">
        <v>5563343332</v>
      </c>
      <c r="E1811" s="133" t="s">
        <v>17</v>
      </c>
      <c r="F1811" s="136" t="s">
        <v>4120</v>
      </c>
      <c r="G1811" s="176" t="s">
        <v>3496</v>
      </c>
      <c r="H1811" s="176">
        <v>500</v>
      </c>
      <c r="I1811" s="176">
        <v>307</v>
      </c>
      <c r="J1811" s="213">
        <v>15</v>
      </c>
      <c r="K1811" s="177"/>
      <c r="L1811" s="133"/>
    </row>
    <row r="1812" spans="1:12" hidden="1" x14ac:dyDescent="0.25">
      <c r="A1812" s="158">
        <v>44942</v>
      </c>
      <c r="B1812" s="175">
        <v>0.41666666666666669</v>
      </c>
      <c r="C1812" s="132" t="s">
        <v>1652</v>
      </c>
      <c r="D1812" s="133">
        <v>5612853273</v>
      </c>
      <c r="E1812" s="133" t="s">
        <v>17</v>
      </c>
      <c r="F1812" s="133" t="s">
        <v>1652</v>
      </c>
      <c r="G1812" s="176" t="s">
        <v>3497</v>
      </c>
      <c r="H1812" s="176">
        <v>300</v>
      </c>
      <c r="I1812" s="176">
        <v>265</v>
      </c>
      <c r="J1812" s="213">
        <v>20</v>
      </c>
      <c r="K1812" s="177"/>
      <c r="L1812" s="177"/>
    </row>
    <row r="1813" spans="1:12" hidden="1" x14ac:dyDescent="0.25">
      <c r="A1813" s="158">
        <v>44943</v>
      </c>
      <c r="B1813" s="175">
        <v>0.46250000000000002</v>
      </c>
      <c r="C1813" s="132" t="s">
        <v>350</v>
      </c>
      <c r="D1813" s="140">
        <v>5562236073</v>
      </c>
      <c r="E1813" s="133" t="s">
        <v>33</v>
      </c>
      <c r="F1813" s="271" t="s">
        <v>4125</v>
      </c>
      <c r="G1813" s="176" t="s">
        <v>3498</v>
      </c>
      <c r="H1813" s="30" t="s">
        <v>26</v>
      </c>
      <c r="I1813" s="133">
        <v>314</v>
      </c>
      <c r="J1813" s="189">
        <v>10</v>
      </c>
      <c r="K1813" s="236"/>
      <c r="L1813" s="152"/>
    </row>
    <row r="1814" spans="1:12" hidden="1" x14ac:dyDescent="0.25">
      <c r="A1814" s="158">
        <v>44943</v>
      </c>
      <c r="B1814" s="175">
        <v>0.4909722222222222</v>
      </c>
      <c r="C1814" s="132" t="s">
        <v>49</v>
      </c>
      <c r="D1814" s="133">
        <v>5563163036</v>
      </c>
      <c r="E1814" s="133" t="s">
        <v>333</v>
      </c>
      <c r="F1814" s="133">
        <v>844</v>
      </c>
      <c r="G1814" s="176" t="s">
        <v>3499</v>
      </c>
      <c r="H1814" s="30" t="s">
        <v>26</v>
      </c>
      <c r="I1814" s="133">
        <v>188</v>
      </c>
      <c r="J1814" s="189">
        <v>10</v>
      </c>
      <c r="K1814" s="186"/>
      <c r="L1814" s="139"/>
    </row>
    <row r="1815" spans="1:12" hidden="1" x14ac:dyDescent="0.25">
      <c r="A1815" s="158">
        <v>44943</v>
      </c>
      <c r="B1815" s="175">
        <v>0.53819444444444442</v>
      </c>
      <c r="C1815" s="132" t="s">
        <v>2850</v>
      </c>
      <c r="D1815" s="133">
        <v>5541902669</v>
      </c>
      <c r="E1815" s="133" t="s">
        <v>33</v>
      </c>
      <c r="F1815" s="133" t="s">
        <v>3500</v>
      </c>
      <c r="G1815" s="176" t="s">
        <v>3501</v>
      </c>
      <c r="H1815" s="30" t="s">
        <v>26</v>
      </c>
      <c r="I1815" s="133">
        <v>40</v>
      </c>
      <c r="J1815" s="189">
        <v>10</v>
      </c>
      <c r="K1815" s="186"/>
      <c r="L1815" s="139"/>
    </row>
    <row r="1816" spans="1:12" hidden="1" x14ac:dyDescent="0.25">
      <c r="A1816" s="158">
        <v>44943</v>
      </c>
      <c r="B1816" s="175">
        <v>0.57430555555555551</v>
      </c>
      <c r="C1816" s="132" t="s">
        <v>78</v>
      </c>
      <c r="D1816" s="133">
        <v>5510466400</v>
      </c>
      <c r="E1816" s="133" t="s">
        <v>2503</v>
      </c>
      <c r="F1816" s="133" t="s">
        <v>4127</v>
      </c>
      <c r="G1816" s="176" t="s">
        <v>3502</v>
      </c>
      <c r="H1816" s="30" t="s">
        <v>26</v>
      </c>
      <c r="I1816" s="133">
        <v>131</v>
      </c>
      <c r="J1816" s="189">
        <v>10</v>
      </c>
      <c r="K1816" s="186"/>
      <c r="L1816" s="186"/>
    </row>
    <row r="1817" spans="1:12" hidden="1" x14ac:dyDescent="0.25">
      <c r="A1817" s="158">
        <v>44943</v>
      </c>
      <c r="B1817" s="175">
        <v>0.1451388888888889</v>
      </c>
      <c r="C1817" s="132" t="s">
        <v>1586</v>
      </c>
      <c r="D1817" s="133">
        <v>5625982564</v>
      </c>
      <c r="E1817" s="133" t="s">
        <v>748</v>
      </c>
      <c r="F1817" s="133" t="s">
        <v>2740</v>
      </c>
      <c r="G1817" s="133" t="s">
        <v>3503</v>
      </c>
      <c r="H1817" s="30" t="s">
        <v>26</v>
      </c>
      <c r="I1817" s="133">
        <v>120</v>
      </c>
      <c r="J1817" s="189">
        <v>10</v>
      </c>
      <c r="K1817" s="139"/>
      <c r="L1817" s="139"/>
    </row>
    <row r="1818" spans="1:12" hidden="1" x14ac:dyDescent="0.25">
      <c r="A1818" s="158">
        <v>44943</v>
      </c>
      <c r="B1818" s="175">
        <v>0.65416666666666667</v>
      </c>
      <c r="C1818" s="132" t="s">
        <v>619</v>
      </c>
      <c r="D1818" s="133">
        <v>5572323329</v>
      </c>
      <c r="E1818" s="133" t="s">
        <v>333</v>
      </c>
      <c r="F1818" s="133" t="s">
        <v>3504</v>
      </c>
      <c r="G1818" s="176" t="s">
        <v>3505</v>
      </c>
      <c r="H1818" s="176" t="s">
        <v>26</v>
      </c>
      <c r="I1818" s="176">
        <v>131</v>
      </c>
      <c r="J1818" s="189">
        <v>10</v>
      </c>
      <c r="K1818" s="139"/>
      <c r="L1818" s="139"/>
    </row>
    <row r="1819" spans="1:12" hidden="1" x14ac:dyDescent="0.25">
      <c r="A1819" s="158">
        <v>44943</v>
      </c>
      <c r="B1819" s="175">
        <v>0.1875</v>
      </c>
      <c r="C1819" s="132" t="s">
        <v>2647</v>
      </c>
      <c r="D1819" s="133" t="s">
        <v>26</v>
      </c>
      <c r="E1819" s="133" t="s">
        <v>2183</v>
      </c>
      <c r="F1819" s="133" t="s">
        <v>26</v>
      </c>
      <c r="G1819" s="133" t="s">
        <v>3506</v>
      </c>
      <c r="H1819" s="30">
        <v>250</v>
      </c>
      <c r="I1819" s="176">
        <v>235</v>
      </c>
      <c r="J1819" s="189">
        <v>20</v>
      </c>
      <c r="K1819" s="139"/>
      <c r="L1819" s="139"/>
    </row>
    <row r="1820" spans="1:12" hidden="1" x14ac:dyDescent="0.25">
      <c r="A1820" s="158">
        <v>44943</v>
      </c>
      <c r="B1820" s="175">
        <v>0.20833333333333329</v>
      </c>
      <c r="C1820" s="132" t="s">
        <v>479</v>
      </c>
      <c r="D1820" s="133" t="s">
        <v>26</v>
      </c>
      <c r="E1820" s="133" t="s">
        <v>33</v>
      </c>
      <c r="F1820" s="136" t="s">
        <v>4120</v>
      </c>
      <c r="G1820" s="133" t="s">
        <v>3507</v>
      </c>
      <c r="H1820" s="30" t="s">
        <v>26</v>
      </c>
      <c r="I1820" s="133">
        <v>501</v>
      </c>
      <c r="J1820" s="189">
        <v>0</v>
      </c>
      <c r="K1820" s="139"/>
      <c r="L1820" s="139"/>
    </row>
    <row r="1821" spans="1:12" hidden="1" x14ac:dyDescent="0.25">
      <c r="A1821" s="158">
        <v>44943</v>
      </c>
      <c r="B1821" s="175">
        <v>0.29166666666666669</v>
      </c>
      <c r="C1821" s="132" t="s">
        <v>3508</v>
      </c>
      <c r="D1821" s="133" t="s">
        <v>26</v>
      </c>
      <c r="E1821" s="133" t="s">
        <v>333</v>
      </c>
      <c r="F1821" s="136" t="s">
        <v>4120</v>
      </c>
      <c r="G1821" s="133" t="s">
        <v>3509</v>
      </c>
      <c r="H1821" s="176">
        <v>100</v>
      </c>
      <c r="I1821" s="192">
        <v>66</v>
      </c>
      <c r="J1821" s="189">
        <v>12</v>
      </c>
      <c r="K1821" s="139"/>
      <c r="L1821" s="139"/>
    </row>
    <row r="1822" spans="1:12" hidden="1" x14ac:dyDescent="0.25">
      <c r="A1822" s="158">
        <v>44943</v>
      </c>
      <c r="B1822" s="175">
        <v>0.3</v>
      </c>
      <c r="C1822" s="132" t="s">
        <v>3295</v>
      </c>
      <c r="D1822" s="133" t="s">
        <v>26</v>
      </c>
      <c r="E1822" s="133" t="s">
        <v>333</v>
      </c>
      <c r="F1822" s="133" t="s">
        <v>302</v>
      </c>
      <c r="G1822" s="176" t="s">
        <v>3510</v>
      </c>
      <c r="H1822" s="30" t="s">
        <v>26</v>
      </c>
      <c r="I1822" s="176">
        <v>351</v>
      </c>
      <c r="J1822" s="189">
        <v>12</v>
      </c>
      <c r="K1822" s="139"/>
      <c r="L1822" s="139"/>
    </row>
    <row r="1823" spans="1:12" hidden="1" x14ac:dyDescent="0.25">
      <c r="A1823" s="158">
        <v>44943</v>
      </c>
      <c r="B1823" s="175">
        <v>0.40208333333333329</v>
      </c>
      <c r="C1823" s="134" t="s">
        <v>4113</v>
      </c>
      <c r="D1823" s="171" t="s">
        <v>26</v>
      </c>
      <c r="E1823" s="133" t="s">
        <v>3511</v>
      </c>
      <c r="F1823" s="136" t="s">
        <v>4120</v>
      </c>
      <c r="G1823" s="176" t="s">
        <v>3512</v>
      </c>
      <c r="H1823" s="30" t="s">
        <v>26</v>
      </c>
      <c r="I1823" s="176">
        <v>287</v>
      </c>
      <c r="J1823" s="189">
        <v>10</v>
      </c>
      <c r="K1823" s="139"/>
      <c r="L1823" s="139"/>
    </row>
    <row r="1824" spans="1:12" hidden="1" x14ac:dyDescent="0.25">
      <c r="A1824" s="158">
        <v>44943</v>
      </c>
      <c r="B1824" s="175">
        <v>0.41666666666666669</v>
      </c>
      <c r="C1824" s="133" t="s">
        <v>3513</v>
      </c>
      <c r="D1824" s="133" t="s">
        <v>26</v>
      </c>
      <c r="E1824" s="171" t="s">
        <v>33</v>
      </c>
      <c r="F1824" s="133" t="s">
        <v>3514</v>
      </c>
      <c r="G1824" s="176" t="s">
        <v>192</v>
      </c>
      <c r="H1824" s="176" t="s">
        <v>26</v>
      </c>
      <c r="I1824" s="176">
        <v>88</v>
      </c>
      <c r="J1824" s="189">
        <v>10</v>
      </c>
      <c r="K1824" s="202"/>
      <c r="L1824" s="169"/>
    </row>
    <row r="1825" spans="1:12" hidden="1" x14ac:dyDescent="0.25">
      <c r="A1825" s="158">
        <v>44944</v>
      </c>
      <c r="B1825" s="175">
        <v>0.50347222222222221</v>
      </c>
      <c r="C1825" s="132" t="s">
        <v>3066</v>
      </c>
      <c r="D1825" s="133">
        <v>5543926895</v>
      </c>
      <c r="E1825" s="133" t="s">
        <v>17</v>
      </c>
      <c r="F1825" s="176" t="s">
        <v>1239</v>
      </c>
      <c r="G1825" s="176" t="s">
        <v>3515</v>
      </c>
      <c r="H1825" s="30" t="s">
        <v>26</v>
      </c>
      <c r="I1825" s="133">
        <v>58</v>
      </c>
      <c r="J1825" s="189">
        <v>10</v>
      </c>
      <c r="K1825" s="236"/>
      <c r="L1825" s="152"/>
    </row>
    <row r="1826" spans="1:12" hidden="1" x14ac:dyDescent="0.25">
      <c r="A1826" s="158">
        <v>44944</v>
      </c>
      <c r="B1826" s="175">
        <v>0.57638888888888884</v>
      </c>
      <c r="C1826" s="132" t="s">
        <v>3516</v>
      </c>
      <c r="D1826" s="133">
        <v>5537803548</v>
      </c>
      <c r="E1826" s="133" t="s">
        <v>3517</v>
      </c>
      <c r="F1826" s="133" t="s">
        <v>3518</v>
      </c>
      <c r="G1826" s="176" t="s">
        <v>3519</v>
      </c>
      <c r="H1826" s="30" t="s">
        <v>26</v>
      </c>
      <c r="I1826" s="133">
        <v>427</v>
      </c>
      <c r="J1826" s="189">
        <v>10</v>
      </c>
      <c r="K1826" s="186"/>
      <c r="L1826" s="139"/>
    </row>
    <row r="1827" spans="1:12" hidden="1" x14ac:dyDescent="0.25">
      <c r="A1827" s="158">
        <v>44944</v>
      </c>
      <c r="B1827" s="175">
        <v>0.58125000000000004</v>
      </c>
      <c r="C1827" s="132" t="s">
        <v>4121</v>
      </c>
      <c r="D1827" s="135">
        <v>5610020620</v>
      </c>
      <c r="E1827" s="133" t="s">
        <v>3520</v>
      </c>
      <c r="F1827" s="139" t="s">
        <v>4119</v>
      </c>
      <c r="G1827" s="176" t="s">
        <v>3521</v>
      </c>
      <c r="H1827" s="30" t="s">
        <v>26</v>
      </c>
      <c r="I1827" s="133">
        <v>23</v>
      </c>
      <c r="J1827" s="189">
        <v>10</v>
      </c>
      <c r="K1827" s="186"/>
      <c r="L1827" s="139"/>
    </row>
    <row r="1828" spans="1:12" hidden="1" x14ac:dyDescent="0.25">
      <c r="A1828" s="158">
        <v>44944</v>
      </c>
      <c r="B1828" s="175">
        <v>0.65277777777777779</v>
      </c>
      <c r="C1828" s="132" t="s">
        <v>350</v>
      </c>
      <c r="D1828" s="140">
        <v>5562236073</v>
      </c>
      <c r="E1828" s="133" t="s">
        <v>3522</v>
      </c>
      <c r="F1828" s="271" t="s">
        <v>4125</v>
      </c>
      <c r="G1828" s="176" t="s">
        <v>26</v>
      </c>
      <c r="H1828" s="30" t="s">
        <v>26</v>
      </c>
      <c r="I1828" s="133">
        <v>207</v>
      </c>
      <c r="J1828" s="189">
        <v>10</v>
      </c>
      <c r="K1828" s="186"/>
      <c r="L1828" s="139"/>
    </row>
    <row r="1829" spans="1:12" hidden="1" x14ac:dyDescent="0.25">
      <c r="A1829" s="158">
        <v>44944</v>
      </c>
      <c r="B1829" s="175">
        <v>0.20833333333333329</v>
      </c>
      <c r="C1829" s="132" t="s">
        <v>113</v>
      </c>
      <c r="D1829" s="133">
        <v>5527189840</v>
      </c>
      <c r="E1829" s="133" t="s">
        <v>333</v>
      </c>
      <c r="F1829" s="133" t="s">
        <v>2936</v>
      </c>
      <c r="G1829" s="133" t="s">
        <v>3523</v>
      </c>
      <c r="H1829" s="30">
        <v>245</v>
      </c>
      <c r="I1829" s="133">
        <v>219</v>
      </c>
      <c r="J1829" s="189">
        <v>16</v>
      </c>
      <c r="K1829" s="139"/>
      <c r="L1829" s="139"/>
    </row>
    <row r="1830" spans="1:12" hidden="1" x14ac:dyDescent="0.25">
      <c r="A1830" s="158">
        <v>44944</v>
      </c>
      <c r="B1830" s="175">
        <v>0.24930555555555561</v>
      </c>
      <c r="C1830" s="132" t="s">
        <v>575</v>
      </c>
      <c r="D1830" s="133">
        <v>5535368991</v>
      </c>
      <c r="E1830" s="133" t="s">
        <v>333</v>
      </c>
      <c r="F1830" s="133" t="s">
        <v>3524</v>
      </c>
      <c r="G1830" s="176" t="s">
        <v>3525</v>
      </c>
      <c r="H1830" s="176">
        <v>100</v>
      </c>
      <c r="I1830" s="176">
        <v>65</v>
      </c>
      <c r="J1830" s="189">
        <v>13</v>
      </c>
      <c r="K1830" s="139"/>
      <c r="L1830" s="139"/>
    </row>
    <row r="1831" spans="1:12" hidden="1" x14ac:dyDescent="0.25">
      <c r="A1831" s="158">
        <v>44944</v>
      </c>
      <c r="B1831" s="175">
        <v>0.27500000000000002</v>
      </c>
      <c r="C1831" s="134" t="s">
        <v>4113</v>
      </c>
      <c r="D1831" s="133">
        <v>5566622234</v>
      </c>
      <c r="E1831" s="133" t="s">
        <v>3417</v>
      </c>
      <c r="F1831" s="136" t="s">
        <v>4120</v>
      </c>
      <c r="G1831" s="176" t="s">
        <v>3526</v>
      </c>
      <c r="H1831" s="30" t="s">
        <v>26</v>
      </c>
      <c r="I1831" s="176">
        <v>414</v>
      </c>
      <c r="J1831" s="189">
        <v>20</v>
      </c>
      <c r="K1831" s="139"/>
      <c r="L1831" s="139"/>
    </row>
    <row r="1832" spans="1:12" hidden="1" x14ac:dyDescent="0.25">
      <c r="A1832" s="158">
        <v>44944</v>
      </c>
      <c r="B1832" s="175">
        <v>0.29166666666666669</v>
      </c>
      <c r="C1832" s="132" t="s">
        <v>295</v>
      </c>
      <c r="D1832" s="133">
        <v>5543988894</v>
      </c>
      <c r="E1832" s="133" t="s">
        <v>372</v>
      </c>
      <c r="F1832" s="133" t="s">
        <v>3527</v>
      </c>
      <c r="G1832" s="176" t="s">
        <v>2044</v>
      </c>
      <c r="H1832" s="30">
        <v>110</v>
      </c>
      <c r="I1832" s="133">
        <v>72</v>
      </c>
      <c r="J1832" s="189">
        <v>20</v>
      </c>
      <c r="K1832" s="139"/>
      <c r="L1832" s="139"/>
    </row>
    <row r="1833" spans="1:12" hidden="1" x14ac:dyDescent="0.25">
      <c r="A1833" s="158">
        <v>44944</v>
      </c>
      <c r="B1833" s="175">
        <v>0.3611111111111111</v>
      </c>
      <c r="C1833" s="132" t="s">
        <v>479</v>
      </c>
      <c r="D1833" s="133">
        <v>5515136715</v>
      </c>
      <c r="E1833" s="133" t="s">
        <v>3528</v>
      </c>
      <c r="F1833" s="136" t="s">
        <v>4120</v>
      </c>
      <c r="G1833" s="176" t="s">
        <v>3529</v>
      </c>
      <c r="H1833" s="176">
        <v>150</v>
      </c>
      <c r="I1833" s="192">
        <v>116</v>
      </c>
      <c r="J1833" s="189">
        <v>10</v>
      </c>
      <c r="K1833" s="139"/>
      <c r="L1833" s="139"/>
    </row>
    <row r="1834" spans="1:12" hidden="1" x14ac:dyDescent="0.25">
      <c r="A1834" s="158">
        <v>44944</v>
      </c>
      <c r="B1834" s="175">
        <v>0.39930555555555558</v>
      </c>
      <c r="C1834" s="132" t="s">
        <v>2944</v>
      </c>
      <c r="D1834" s="133">
        <v>5573854401</v>
      </c>
      <c r="E1834" s="133" t="s">
        <v>17</v>
      </c>
      <c r="F1834" s="133" t="s">
        <v>1744</v>
      </c>
      <c r="G1834" s="176" t="s">
        <v>192</v>
      </c>
      <c r="H1834" s="30">
        <v>94</v>
      </c>
      <c r="I1834" s="176" t="s">
        <v>26</v>
      </c>
      <c r="J1834" s="189">
        <v>10</v>
      </c>
      <c r="K1834" s="139"/>
      <c r="L1834" s="139"/>
    </row>
    <row r="1835" spans="1:12" hidden="1" x14ac:dyDescent="0.25">
      <c r="A1835" s="158">
        <v>44944</v>
      </c>
      <c r="B1835" s="175">
        <v>0.37777777777777782</v>
      </c>
      <c r="C1835" s="132" t="s">
        <v>88</v>
      </c>
      <c r="D1835" s="171">
        <v>5614683694</v>
      </c>
      <c r="E1835" s="133" t="s">
        <v>17</v>
      </c>
      <c r="F1835" s="133" t="s">
        <v>3530</v>
      </c>
      <c r="G1835" s="176" t="s">
        <v>3531</v>
      </c>
      <c r="H1835" s="30">
        <v>100</v>
      </c>
      <c r="I1835" s="176">
        <v>73</v>
      </c>
      <c r="J1835" s="189">
        <v>12</v>
      </c>
      <c r="K1835" s="139"/>
      <c r="L1835" s="139"/>
    </row>
    <row r="1836" spans="1:12" hidden="1" x14ac:dyDescent="0.25">
      <c r="A1836" s="158">
        <v>45182</v>
      </c>
      <c r="B1836" s="175">
        <v>11.45833333333333</v>
      </c>
      <c r="C1836" s="132" t="s">
        <v>1644</v>
      </c>
      <c r="D1836" s="133">
        <v>5572323329</v>
      </c>
      <c r="E1836" s="133" t="s">
        <v>17</v>
      </c>
      <c r="F1836" s="176" t="s">
        <v>3532</v>
      </c>
      <c r="G1836" s="176" t="s">
        <v>3533</v>
      </c>
      <c r="H1836" s="30" t="s">
        <v>26</v>
      </c>
      <c r="I1836" s="133">
        <v>112</v>
      </c>
      <c r="J1836" s="189">
        <v>10</v>
      </c>
      <c r="K1836" s="236"/>
      <c r="L1836" s="152"/>
    </row>
    <row r="1837" spans="1:12" hidden="1" x14ac:dyDescent="0.25">
      <c r="A1837" s="158">
        <v>45182</v>
      </c>
      <c r="B1837" s="175">
        <v>0.52500000000000002</v>
      </c>
      <c r="C1837" s="134" t="s">
        <v>39</v>
      </c>
      <c r="D1837" s="133">
        <v>5530508709</v>
      </c>
      <c r="E1837" s="133" t="s">
        <v>3534</v>
      </c>
      <c r="F1837" s="136" t="s">
        <v>4116</v>
      </c>
      <c r="G1837" s="176" t="s">
        <v>3535</v>
      </c>
      <c r="H1837" s="30" t="s">
        <v>26</v>
      </c>
      <c r="I1837" s="133" t="s">
        <v>26</v>
      </c>
      <c r="J1837" s="189">
        <v>10</v>
      </c>
      <c r="K1837" s="186"/>
      <c r="L1837" s="139"/>
    </row>
    <row r="1838" spans="1:12" hidden="1" x14ac:dyDescent="0.25">
      <c r="A1838" s="159">
        <v>45182</v>
      </c>
      <c r="B1838" s="175">
        <v>0.52569444444444446</v>
      </c>
      <c r="C1838" s="132" t="s">
        <v>350</v>
      </c>
      <c r="D1838" s="140">
        <v>5562236073</v>
      </c>
      <c r="E1838" s="133" t="s">
        <v>17</v>
      </c>
      <c r="F1838" s="271" t="s">
        <v>4125</v>
      </c>
      <c r="G1838" s="176" t="s">
        <v>3536</v>
      </c>
      <c r="H1838" s="30" t="s">
        <v>26</v>
      </c>
      <c r="I1838" s="133">
        <v>23</v>
      </c>
      <c r="J1838" s="189">
        <v>10</v>
      </c>
      <c r="K1838" s="186"/>
      <c r="L1838" s="139"/>
    </row>
    <row r="1839" spans="1:12" hidden="1" x14ac:dyDescent="0.25">
      <c r="A1839" s="164">
        <v>45182</v>
      </c>
      <c r="B1839" s="228">
        <v>0.54305555555555551</v>
      </c>
      <c r="C1839" s="59" t="s">
        <v>2502</v>
      </c>
      <c r="D1839" s="62">
        <v>5621837478</v>
      </c>
      <c r="E1839" s="62" t="s">
        <v>333</v>
      </c>
      <c r="F1839" s="62">
        <v>111</v>
      </c>
      <c r="G1839" s="221" t="s">
        <v>3537</v>
      </c>
      <c r="H1839" s="30" t="s">
        <v>26</v>
      </c>
      <c r="I1839" s="62">
        <v>103</v>
      </c>
      <c r="J1839" s="222">
        <v>10</v>
      </c>
      <c r="K1839" s="230"/>
      <c r="L1839" s="139"/>
    </row>
    <row r="1840" spans="1:12" hidden="1" x14ac:dyDescent="0.25">
      <c r="A1840" s="159">
        <v>45182</v>
      </c>
      <c r="B1840" s="175">
        <v>0.625</v>
      </c>
      <c r="C1840" s="132" t="s">
        <v>2850</v>
      </c>
      <c r="D1840" s="133">
        <v>5541902669</v>
      </c>
      <c r="E1840" s="133" t="s">
        <v>17</v>
      </c>
      <c r="F1840" s="133" t="s">
        <v>3538</v>
      </c>
      <c r="G1840" s="133" t="s">
        <v>3539</v>
      </c>
      <c r="H1840" s="30" t="s">
        <v>3540</v>
      </c>
      <c r="I1840" s="133">
        <v>93</v>
      </c>
      <c r="J1840" s="189">
        <v>10</v>
      </c>
      <c r="K1840" s="139"/>
      <c r="L1840" s="139"/>
    </row>
    <row r="1841" spans="1:12" hidden="1" x14ac:dyDescent="0.25">
      <c r="A1841" s="159">
        <v>45182</v>
      </c>
      <c r="B1841" s="175">
        <v>0.63194444444444442</v>
      </c>
      <c r="C1841" s="132" t="s">
        <v>323</v>
      </c>
      <c r="D1841" s="133">
        <v>5553181275</v>
      </c>
      <c r="E1841" s="133" t="s">
        <v>17</v>
      </c>
      <c r="F1841" s="133" t="s">
        <v>3479</v>
      </c>
      <c r="G1841" s="176" t="s">
        <v>3541</v>
      </c>
      <c r="H1841" s="176" t="s">
        <v>26</v>
      </c>
      <c r="I1841" s="176">
        <f>36+48</f>
        <v>84</v>
      </c>
      <c r="J1841" s="189">
        <v>10</v>
      </c>
      <c r="K1841" s="139"/>
      <c r="L1841" s="139"/>
    </row>
    <row r="1842" spans="1:12" ht="45" hidden="1" customHeight="1" x14ac:dyDescent="0.25">
      <c r="A1842" s="159">
        <v>45182</v>
      </c>
      <c r="B1842" s="175">
        <v>0.29166666666666669</v>
      </c>
      <c r="C1842" s="132" t="s">
        <v>1407</v>
      </c>
      <c r="D1842" s="133">
        <v>5523445334</v>
      </c>
      <c r="E1842" s="133" t="s">
        <v>333</v>
      </c>
      <c r="F1842" s="133" t="s">
        <v>302</v>
      </c>
      <c r="G1842" s="176" t="s">
        <v>3542</v>
      </c>
      <c r="H1842" s="30">
        <v>325</v>
      </c>
      <c r="I1842" s="176">
        <v>300</v>
      </c>
      <c r="J1842" s="189">
        <v>10</v>
      </c>
      <c r="K1842" s="139"/>
      <c r="L1842" s="139"/>
    </row>
    <row r="1843" spans="1:12" ht="45" hidden="1" customHeight="1" x14ac:dyDescent="0.25">
      <c r="A1843" s="159">
        <v>45182</v>
      </c>
      <c r="B1843" s="175">
        <v>0.3263888888888889</v>
      </c>
      <c r="C1843" s="132" t="s">
        <v>3309</v>
      </c>
      <c r="D1843" s="175" t="e">
        <v>#VALUE!</v>
      </c>
      <c r="E1843" s="133" t="s">
        <v>3543</v>
      </c>
      <c r="F1843" s="133" t="s">
        <v>3544</v>
      </c>
      <c r="G1843" s="176" t="s">
        <v>3545</v>
      </c>
      <c r="H1843" s="30" t="s">
        <v>26</v>
      </c>
      <c r="I1843" s="133" t="s">
        <v>26</v>
      </c>
      <c r="J1843" s="189">
        <v>10</v>
      </c>
      <c r="K1843" s="139"/>
      <c r="L1843" s="139"/>
    </row>
    <row r="1844" spans="1:12" ht="45" hidden="1" x14ac:dyDescent="0.25">
      <c r="A1844" s="159">
        <v>45182</v>
      </c>
      <c r="B1844" s="175">
        <v>0.33263888888888887</v>
      </c>
      <c r="C1844" s="132" t="s">
        <v>479</v>
      </c>
      <c r="D1844" s="133">
        <v>5515136715</v>
      </c>
      <c r="E1844" s="133" t="s">
        <v>114</v>
      </c>
      <c r="F1844" s="136" t="s">
        <v>4120</v>
      </c>
      <c r="G1844" s="176" t="s">
        <v>3546</v>
      </c>
      <c r="H1844" s="176" t="s">
        <v>26</v>
      </c>
      <c r="I1844" s="192" t="s">
        <v>26</v>
      </c>
      <c r="J1844" s="189">
        <v>10</v>
      </c>
      <c r="K1844" s="139"/>
      <c r="L1844" s="139"/>
    </row>
    <row r="1845" spans="1:12" ht="45" hidden="1" customHeight="1" x14ac:dyDescent="0.25">
      <c r="A1845" s="159">
        <v>45182</v>
      </c>
      <c r="B1845" s="175">
        <v>0.34791666666666671</v>
      </c>
      <c r="C1845" s="132" t="s">
        <v>1407</v>
      </c>
      <c r="D1845" s="133">
        <v>5523445334</v>
      </c>
      <c r="E1845" s="133" t="s">
        <v>114</v>
      </c>
      <c r="F1845" s="133" t="s">
        <v>302</v>
      </c>
      <c r="G1845" s="176" t="s">
        <v>3547</v>
      </c>
      <c r="H1845" s="30">
        <v>500</v>
      </c>
      <c r="I1845" s="176">
        <v>156</v>
      </c>
      <c r="J1845" s="189">
        <v>10</v>
      </c>
      <c r="K1845" s="139"/>
      <c r="L1845" s="139"/>
    </row>
    <row r="1846" spans="1:12" hidden="1" x14ac:dyDescent="0.25">
      <c r="A1846" s="159">
        <v>45182</v>
      </c>
      <c r="B1846" s="175">
        <v>0.36875000000000002</v>
      </c>
      <c r="C1846" s="134" t="s">
        <v>4113</v>
      </c>
      <c r="D1846" s="171">
        <v>5566789087</v>
      </c>
      <c r="E1846" s="133" t="s">
        <v>1198</v>
      </c>
      <c r="F1846" s="136" t="s">
        <v>4120</v>
      </c>
      <c r="G1846" s="176" t="s">
        <v>3548</v>
      </c>
      <c r="H1846" s="30">
        <v>100</v>
      </c>
      <c r="I1846" s="176" t="s">
        <v>26</v>
      </c>
      <c r="J1846" s="189">
        <v>10</v>
      </c>
      <c r="K1846" s="139"/>
      <c r="L1846" s="139"/>
    </row>
    <row r="1847" spans="1:12" hidden="1" x14ac:dyDescent="0.25">
      <c r="A1847" s="159">
        <v>45182</v>
      </c>
      <c r="B1847" s="175">
        <v>0.375</v>
      </c>
      <c r="C1847" s="133" t="s">
        <v>2850</v>
      </c>
      <c r="D1847" s="133" t="s">
        <v>26</v>
      </c>
      <c r="E1847" s="171" t="s">
        <v>17</v>
      </c>
      <c r="F1847" s="133" t="s">
        <v>3538</v>
      </c>
      <c r="G1847" s="176" t="s">
        <v>3549</v>
      </c>
      <c r="H1847" s="176">
        <v>125</v>
      </c>
      <c r="I1847" s="176">
        <v>110</v>
      </c>
      <c r="J1847" s="189">
        <v>10</v>
      </c>
      <c r="K1847" s="202"/>
      <c r="L1847" s="169"/>
    </row>
    <row r="1848" spans="1:12" ht="45" hidden="1" customHeight="1" x14ac:dyDescent="0.25">
      <c r="A1848" s="159">
        <v>45182</v>
      </c>
      <c r="B1848" s="175">
        <v>0.3888888888888889</v>
      </c>
      <c r="C1848" s="134" t="s">
        <v>4113</v>
      </c>
      <c r="D1848" s="133">
        <v>5587633700</v>
      </c>
      <c r="E1848" s="133" t="s">
        <v>1779</v>
      </c>
      <c r="F1848" s="136" t="s">
        <v>4120</v>
      </c>
      <c r="G1848" s="176" t="s">
        <v>3550</v>
      </c>
      <c r="H1848" s="176">
        <v>400</v>
      </c>
      <c r="I1848" s="176">
        <v>322</v>
      </c>
      <c r="J1848" s="213">
        <v>20</v>
      </c>
      <c r="K1848" s="177"/>
      <c r="L1848" s="133"/>
    </row>
    <row r="1849" spans="1:12" hidden="1" x14ac:dyDescent="0.25">
      <c r="A1849" s="159">
        <v>45182</v>
      </c>
      <c r="B1849" s="175">
        <v>0.39861111111111108</v>
      </c>
      <c r="C1849" s="132" t="s">
        <v>1308</v>
      </c>
      <c r="D1849" s="133">
        <v>5629877337</v>
      </c>
      <c r="E1849" s="133" t="s">
        <v>17</v>
      </c>
      <c r="F1849" s="133" t="s">
        <v>3551</v>
      </c>
      <c r="G1849" s="176" t="s">
        <v>3096</v>
      </c>
      <c r="H1849" s="176" t="s">
        <v>26</v>
      </c>
      <c r="I1849" s="176" t="s">
        <v>26</v>
      </c>
      <c r="J1849" s="213">
        <v>10</v>
      </c>
      <c r="K1849" s="177"/>
      <c r="L1849" s="177"/>
    </row>
    <row r="1850" spans="1:12" hidden="1" x14ac:dyDescent="0.25">
      <c r="A1850" s="158">
        <v>44946</v>
      </c>
      <c r="B1850" s="175" t="s">
        <v>26</v>
      </c>
      <c r="C1850" s="132" t="s">
        <v>3344</v>
      </c>
      <c r="D1850" s="133" t="s">
        <v>26</v>
      </c>
      <c r="E1850" s="133" t="s">
        <v>26</v>
      </c>
      <c r="F1850" s="176" t="s">
        <v>26</v>
      </c>
      <c r="G1850" s="176" t="s">
        <v>26</v>
      </c>
      <c r="H1850" s="30" t="s">
        <v>26</v>
      </c>
      <c r="I1850" s="133" t="s">
        <v>26</v>
      </c>
      <c r="J1850" s="189">
        <v>10</v>
      </c>
      <c r="K1850" s="236"/>
      <c r="L1850" s="152"/>
    </row>
    <row r="1851" spans="1:12" hidden="1" x14ac:dyDescent="0.25">
      <c r="A1851" s="158">
        <v>44946</v>
      </c>
      <c r="B1851" s="175" t="s">
        <v>26</v>
      </c>
      <c r="C1851" s="132" t="s">
        <v>1156</v>
      </c>
      <c r="D1851" s="133" t="s">
        <v>26</v>
      </c>
      <c r="E1851" s="133" t="s">
        <v>17</v>
      </c>
      <c r="F1851" s="133" t="s">
        <v>2660</v>
      </c>
      <c r="G1851" s="176" t="s">
        <v>3552</v>
      </c>
      <c r="H1851" s="30" t="s">
        <v>26</v>
      </c>
      <c r="I1851" s="133" t="s">
        <v>26</v>
      </c>
      <c r="J1851" s="189">
        <v>10</v>
      </c>
      <c r="K1851" s="186"/>
      <c r="L1851" s="139"/>
    </row>
    <row r="1852" spans="1:12" hidden="1" x14ac:dyDescent="0.25">
      <c r="A1852" s="158">
        <v>44946</v>
      </c>
      <c r="B1852" s="175" t="s">
        <v>26</v>
      </c>
      <c r="C1852" s="132" t="s">
        <v>3553</v>
      </c>
      <c r="D1852" s="133" t="s">
        <v>26</v>
      </c>
      <c r="E1852" s="133" t="s">
        <v>3554</v>
      </c>
      <c r="F1852" s="133" t="s">
        <v>3555</v>
      </c>
      <c r="G1852" s="176" t="s">
        <v>3556</v>
      </c>
      <c r="H1852" s="30" t="s">
        <v>26</v>
      </c>
      <c r="I1852" s="133" t="s">
        <v>26</v>
      </c>
      <c r="J1852" s="189">
        <v>12</v>
      </c>
      <c r="K1852" s="186"/>
      <c r="L1852" s="139"/>
    </row>
    <row r="1853" spans="1:12" hidden="1" x14ac:dyDescent="0.25">
      <c r="A1853" s="158">
        <v>44946</v>
      </c>
      <c r="B1853" s="175" t="s">
        <v>26</v>
      </c>
      <c r="C1853" s="132" t="s">
        <v>78</v>
      </c>
      <c r="D1853" s="133">
        <v>5510466400</v>
      </c>
      <c r="E1853" s="133" t="s">
        <v>3557</v>
      </c>
      <c r="F1853" s="133" t="s">
        <v>4127</v>
      </c>
      <c r="G1853" s="176" t="s">
        <v>3558</v>
      </c>
      <c r="H1853" s="30">
        <v>361</v>
      </c>
      <c r="I1853" s="133">
        <v>349</v>
      </c>
      <c r="J1853" s="189">
        <v>12</v>
      </c>
      <c r="K1853" s="186"/>
      <c r="L1853" s="139"/>
    </row>
    <row r="1854" spans="1:12" hidden="1" x14ac:dyDescent="0.25">
      <c r="A1854" s="158">
        <v>44946</v>
      </c>
      <c r="B1854" s="175" t="s">
        <v>26</v>
      </c>
      <c r="C1854" s="132" t="s">
        <v>1139</v>
      </c>
      <c r="D1854" s="133" t="s">
        <v>26</v>
      </c>
      <c r="E1854" s="133" t="s">
        <v>3559</v>
      </c>
      <c r="F1854" s="133" t="s">
        <v>2750</v>
      </c>
      <c r="G1854" s="133" t="s">
        <v>3560</v>
      </c>
      <c r="H1854" s="30">
        <v>100</v>
      </c>
      <c r="I1854" s="133">
        <v>65</v>
      </c>
      <c r="J1854" s="189">
        <v>12</v>
      </c>
      <c r="K1854" s="139"/>
      <c r="L1854" s="139"/>
    </row>
    <row r="1855" spans="1:12" hidden="1" x14ac:dyDescent="0.25">
      <c r="A1855" s="158">
        <v>44946</v>
      </c>
      <c r="B1855" s="175" t="s">
        <v>26</v>
      </c>
      <c r="C1855" s="132" t="s">
        <v>350</v>
      </c>
      <c r="D1855" s="140">
        <v>5562236073</v>
      </c>
      <c r="E1855" s="133" t="s">
        <v>17</v>
      </c>
      <c r="F1855" s="271" t="s">
        <v>4125</v>
      </c>
      <c r="G1855" s="176" t="s">
        <v>3562</v>
      </c>
      <c r="H1855" s="176">
        <v>200</v>
      </c>
      <c r="I1855" s="176">
        <v>51</v>
      </c>
      <c r="J1855" s="189">
        <v>10</v>
      </c>
      <c r="K1855" s="139"/>
      <c r="L1855" s="139"/>
    </row>
    <row r="1856" spans="1:12" hidden="1" x14ac:dyDescent="0.25">
      <c r="A1856" s="158">
        <v>44946</v>
      </c>
      <c r="B1856" s="175" t="s">
        <v>26</v>
      </c>
      <c r="C1856" s="132" t="s">
        <v>1139</v>
      </c>
      <c r="D1856" s="133" t="s">
        <v>26</v>
      </c>
      <c r="E1856" s="133" t="s">
        <v>17</v>
      </c>
      <c r="F1856" s="133" t="s">
        <v>2750</v>
      </c>
      <c r="G1856" s="176" t="s">
        <v>3563</v>
      </c>
      <c r="H1856" s="30">
        <v>400</v>
      </c>
      <c r="I1856" s="176">
        <v>328</v>
      </c>
      <c r="J1856" s="189">
        <v>12</v>
      </c>
      <c r="K1856" s="139"/>
      <c r="L1856" s="139"/>
    </row>
    <row r="1857" spans="1:12" hidden="1" x14ac:dyDescent="0.25">
      <c r="A1857" s="158">
        <v>44946</v>
      </c>
      <c r="B1857" s="175" t="s">
        <v>26</v>
      </c>
      <c r="C1857" s="132" t="s">
        <v>1984</v>
      </c>
      <c r="D1857" s="133" t="s">
        <v>26</v>
      </c>
      <c r="E1857" s="133" t="s">
        <v>17</v>
      </c>
      <c r="F1857" s="133" t="s">
        <v>925</v>
      </c>
      <c r="G1857" s="176" t="s">
        <v>3564</v>
      </c>
      <c r="H1857" s="30">
        <v>200</v>
      </c>
      <c r="I1857" s="133">
        <v>149</v>
      </c>
      <c r="J1857" s="189">
        <v>12</v>
      </c>
      <c r="K1857" s="139"/>
      <c r="L1857" s="139"/>
    </row>
    <row r="1858" spans="1:12" hidden="1" x14ac:dyDescent="0.25">
      <c r="A1858" s="158">
        <v>44946</v>
      </c>
      <c r="B1858" s="175" t="s">
        <v>26</v>
      </c>
      <c r="C1858" s="132" t="s">
        <v>1595</v>
      </c>
      <c r="D1858" s="133" t="s">
        <v>26</v>
      </c>
      <c r="E1858" s="133" t="s">
        <v>17</v>
      </c>
      <c r="F1858" s="133" t="s">
        <v>302</v>
      </c>
      <c r="G1858" s="176" t="s">
        <v>3565</v>
      </c>
      <c r="H1858" s="176">
        <v>55</v>
      </c>
      <c r="I1858" s="192">
        <v>44</v>
      </c>
      <c r="J1858" s="189">
        <v>12</v>
      </c>
      <c r="K1858" s="139"/>
      <c r="L1858" s="139"/>
    </row>
    <row r="1859" spans="1:12" hidden="1" x14ac:dyDescent="0.25">
      <c r="A1859" s="158">
        <v>44946</v>
      </c>
      <c r="B1859" s="175" t="s">
        <v>26</v>
      </c>
      <c r="C1859" s="132" t="s">
        <v>3566</v>
      </c>
      <c r="D1859" s="133" t="s">
        <v>26</v>
      </c>
      <c r="E1859" s="133" t="s">
        <v>17</v>
      </c>
      <c r="F1859" s="133" t="s">
        <v>3567</v>
      </c>
      <c r="G1859" s="176" t="s">
        <v>3568</v>
      </c>
      <c r="H1859" s="30">
        <v>200</v>
      </c>
      <c r="I1859" s="176">
        <v>165</v>
      </c>
      <c r="J1859" s="189">
        <v>12</v>
      </c>
      <c r="K1859" s="139"/>
      <c r="L1859" s="139"/>
    </row>
    <row r="1860" spans="1:12" hidden="1" x14ac:dyDescent="0.25">
      <c r="A1860" s="158">
        <v>44946</v>
      </c>
      <c r="B1860" s="175" t="s">
        <v>26</v>
      </c>
      <c r="C1860" s="132" t="s">
        <v>3569</v>
      </c>
      <c r="D1860" s="171" t="s">
        <v>26</v>
      </c>
      <c r="E1860" s="133" t="s">
        <v>114</v>
      </c>
      <c r="F1860" s="133" t="s">
        <v>3570</v>
      </c>
      <c r="G1860" s="176" t="s">
        <v>3571</v>
      </c>
      <c r="H1860" s="30" t="s">
        <v>26</v>
      </c>
      <c r="I1860" s="176" t="s">
        <v>26</v>
      </c>
      <c r="J1860" s="189">
        <v>10</v>
      </c>
      <c r="K1860" s="139"/>
      <c r="L1860" s="139"/>
    </row>
    <row r="1861" spans="1:12" hidden="1" x14ac:dyDescent="0.25">
      <c r="A1861" s="158">
        <v>44946</v>
      </c>
      <c r="B1861" s="175" t="s">
        <v>26</v>
      </c>
      <c r="C1861" s="271" t="s">
        <v>4113</v>
      </c>
      <c r="D1861" s="133" t="s">
        <v>26</v>
      </c>
      <c r="E1861" s="171" t="s">
        <v>114</v>
      </c>
      <c r="F1861" s="136" t="s">
        <v>4120</v>
      </c>
      <c r="G1861" s="176" t="s">
        <v>3572</v>
      </c>
      <c r="H1861" s="176" t="s">
        <v>26</v>
      </c>
      <c r="I1861" s="176">
        <f>50+27</f>
        <v>77</v>
      </c>
      <c r="J1861" s="189">
        <v>10</v>
      </c>
      <c r="K1861" s="202"/>
      <c r="L1861" s="169"/>
    </row>
    <row r="1862" spans="1:12" hidden="1" x14ac:dyDescent="0.25">
      <c r="A1862" s="158">
        <v>44946</v>
      </c>
      <c r="B1862" s="175" t="s">
        <v>26</v>
      </c>
      <c r="C1862" s="132" t="s">
        <v>547</v>
      </c>
      <c r="D1862" s="133" t="s">
        <v>26</v>
      </c>
      <c r="E1862" s="133" t="s">
        <v>3573</v>
      </c>
      <c r="F1862" s="133" t="s">
        <v>3574</v>
      </c>
      <c r="G1862" s="176" t="s">
        <v>3575</v>
      </c>
      <c r="H1862" s="176" t="s">
        <v>26</v>
      </c>
      <c r="I1862" s="176">
        <v>85</v>
      </c>
      <c r="J1862" s="213">
        <v>10</v>
      </c>
      <c r="K1862" s="177"/>
      <c r="L1862" s="133"/>
    </row>
    <row r="1863" spans="1:12" hidden="1" x14ac:dyDescent="0.25">
      <c r="A1863" s="158">
        <v>44946</v>
      </c>
      <c r="B1863" s="175" t="s">
        <v>26</v>
      </c>
      <c r="C1863" s="132" t="s">
        <v>697</v>
      </c>
      <c r="D1863" s="133" t="s">
        <v>26</v>
      </c>
      <c r="E1863" s="133" t="s">
        <v>36</v>
      </c>
      <c r="F1863" s="136" t="s">
        <v>4120</v>
      </c>
      <c r="G1863" s="176" t="s">
        <v>3576</v>
      </c>
      <c r="H1863" s="176" t="s">
        <v>26</v>
      </c>
      <c r="I1863" s="176">
        <v>27</v>
      </c>
      <c r="J1863" s="213">
        <v>10</v>
      </c>
      <c r="K1863" s="177"/>
      <c r="L1863" s="177"/>
    </row>
    <row r="1864" spans="1:12" hidden="1" x14ac:dyDescent="0.25">
      <c r="A1864" s="158">
        <v>44946</v>
      </c>
      <c r="B1864" s="175" t="s">
        <v>26</v>
      </c>
      <c r="C1864" s="31" t="s">
        <v>1868</v>
      </c>
      <c r="D1864" s="133" t="s">
        <v>26</v>
      </c>
      <c r="E1864" s="133" t="s">
        <v>3577</v>
      </c>
      <c r="F1864" s="51" t="s">
        <v>3578</v>
      </c>
      <c r="G1864" s="214" t="s">
        <v>3579</v>
      </c>
      <c r="H1864" s="176" t="s">
        <v>26</v>
      </c>
      <c r="I1864" s="176" t="s">
        <v>26</v>
      </c>
      <c r="J1864" s="213">
        <v>40</v>
      </c>
      <c r="K1864" s="177"/>
      <c r="L1864" s="177"/>
    </row>
    <row r="1865" spans="1:12" hidden="1" x14ac:dyDescent="0.25">
      <c r="A1865" s="158">
        <v>44946</v>
      </c>
      <c r="B1865" s="175" t="s">
        <v>26</v>
      </c>
      <c r="C1865" s="132" t="s">
        <v>3580</v>
      </c>
      <c r="D1865" s="133" t="s">
        <v>26</v>
      </c>
      <c r="E1865" s="133" t="s">
        <v>17</v>
      </c>
      <c r="F1865" s="51" t="s">
        <v>3581</v>
      </c>
      <c r="G1865" s="176" t="s">
        <v>3582</v>
      </c>
      <c r="H1865" s="176">
        <v>100</v>
      </c>
      <c r="I1865" s="176">
        <v>72</v>
      </c>
      <c r="J1865" s="177">
        <v>12</v>
      </c>
      <c r="K1865" s="177"/>
      <c r="L1865" s="133"/>
    </row>
    <row r="1866" spans="1:12" hidden="1" x14ac:dyDescent="0.25">
      <c r="A1866" s="158">
        <v>45312</v>
      </c>
      <c r="B1866" s="175">
        <v>0.48958333333333331</v>
      </c>
      <c r="C1866" s="132" t="s">
        <v>1652</v>
      </c>
      <c r="D1866" s="133">
        <v>5612853273</v>
      </c>
      <c r="E1866" s="133" t="s">
        <v>3583</v>
      </c>
      <c r="F1866" s="176" t="s">
        <v>1652</v>
      </c>
      <c r="G1866" s="176" t="s">
        <v>3584</v>
      </c>
      <c r="H1866" s="30" t="s">
        <v>26</v>
      </c>
      <c r="I1866" s="133">
        <f>44+68</f>
        <v>112</v>
      </c>
      <c r="J1866" s="189">
        <v>10</v>
      </c>
      <c r="K1866" s="236"/>
      <c r="L1866" s="152"/>
    </row>
    <row r="1867" spans="1:12" hidden="1" x14ac:dyDescent="0.25">
      <c r="A1867" s="158">
        <v>45312</v>
      </c>
      <c r="B1867" s="175">
        <v>0.49305555555555558</v>
      </c>
      <c r="C1867" s="132" t="s">
        <v>3585</v>
      </c>
      <c r="D1867" s="133" t="s">
        <v>26</v>
      </c>
      <c r="E1867" s="133" t="s">
        <v>3011</v>
      </c>
      <c r="F1867" s="132" t="s">
        <v>3585</v>
      </c>
      <c r="G1867" s="176" t="s">
        <v>611</v>
      </c>
      <c r="H1867" s="30" t="s">
        <v>26</v>
      </c>
      <c r="I1867" s="229">
        <v>34</v>
      </c>
      <c r="J1867" s="189">
        <v>10</v>
      </c>
      <c r="K1867" s="186"/>
      <c r="L1867" s="139"/>
    </row>
    <row r="1868" spans="1:12" hidden="1" x14ac:dyDescent="0.25">
      <c r="A1868" s="158">
        <v>45312</v>
      </c>
      <c r="B1868" s="175">
        <v>0.52222222222222225</v>
      </c>
      <c r="C1868" s="271" t="s">
        <v>4113</v>
      </c>
      <c r="D1868" s="133" t="s">
        <v>26</v>
      </c>
      <c r="E1868" s="133" t="s">
        <v>3586</v>
      </c>
      <c r="F1868" s="136" t="s">
        <v>4120</v>
      </c>
      <c r="G1868" s="176" t="s">
        <v>3587</v>
      </c>
      <c r="H1868" s="30" t="s">
        <v>26</v>
      </c>
      <c r="I1868" s="133">
        <v>131</v>
      </c>
      <c r="J1868" s="189">
        <v>10</v>
      </c>
      <c r="K1868" s="186"/>
      <c r="L1868" s="139"/>
    </row>
    <row r="1869" spans="1:12" hidden="1" x14ac:dyDescent="0.25">
      <c r="A1869" s="158">
        <v>45312</v>
      </c>
      <c r="B1869" s="175">
        <v>0.52500000000000002</v>
      </c>
      <c r="C1869" s="132" t="s">
        <v>1416</v>
      </c>
      <c r="D1869" s="133">
        <v>5573854401</v>
      </c>
      <c r="E1869" s="133" t="s">
        <v>3588</v>
      </c>
      <c r="F1869" s="133" t="s">
        <v>2781</v>
      </c>
      <c r="G1869" s="176" t="s">
        <v>3589</v>
      </c>
      <c r="H1869" s="30" t="s">
        <v>26</v>
      </c>
      <c r="I1869" s="133">
        <v>175</v>
      </c>
      <c r="J1869" s="189">
        <v>10</v>
      </c>
      <c r="K1869" s="186"/>
      <c r="L1869" s="139"/>
    </row>
    <row r="1870" spans="1:12" hidden="1" x14ac:dyDescent="0.25">
      <c r="A1870" s="158">
        <v>45312</v>
      </c>
      <c r="B1870" s="175">
        <v>0.52569444444444446</v>
      </c>
      <c r="C1870" s="132" t="s">
        <v>697</v>
      </c>
      <c r="D1870" s="133">
        <v>5581456928</v>
      </c>
      <c r="E1870" s="133" t="s">
        <v>3011</v>
      </c>
      <c r="F1870" s="133" t="s">
        <v>1793</v>
      </c>
      <c r="G1870" s="133" t="s">
        <v>3590</v>
      </c>
      <c r="H1870" s="30" t="s">
        <v>26</v>
      </c>
      <c r="I1870" s="133">
        <v>65</v>
      </c>
      <c r="J1870" s="189">
        <v>10</v>
      </c>
      <c r="K1870" s="139"/>
      <c r="L1870" s="139"/>
    </row>
    <row r="1871" spans="1:12" hidden="1" x14ac:dyDescent="0.25">
      <c r="A1871" s="158">
        <v>45312</v>
      </c>
      <c r="B1871" s="175">
        <v>0.58333333333333337</v>
      </c>
      <c r="C1871" s="132" t="s">
        <v>3591</v>
      </c>
      <c r="D1871" s="133">
        <v>5554575800</v>
      </c>
      <c r="E1871" s="133" t="s">
        <v>114</v>
      </c>
      <c r="F1871" s="133" t="s">
        <v>3591</v>
      </c>
      <c r="G1871" s="176" t="s">
        <v>3592</v>
      </c>
      <c r="H1871" s="176" t="s">
        <v>26</v>
      </c>
      <c r="I1871" s="176">
        <v>81</v>
      </c>
      <c r="J1871" s="189">
        <v>10</v>
      </c>
      <c r="K1871" s="139"/>
      <c r="L1871" s="139"/>
    </row>
    <row r="1872" spans="1:12" ht="19.5" hidden="1" customHeight="1" x14ac:dyDescent="0.25">
      <c r="A1872" s="158">
        <v>45312</v>
      </c>
      <c r="B1872" s="175">
        <v>0.59722222222222221</v>
      </c>
      <c r="C1872" s="132" t="s">
        <v>837</v>
      </c>
      <c r="D1872" s="133">
        <v>5532535035</v>
      </c>
      <c r="E1872" s="133" t="s">
        <v>17</v>
      </c>
      <c r="F1872" s="133" t="s">
        <v>3593</v>
      </c>
      <c r="G1872" s="176" t="s">
        <v>3594</v>
      </c>
      <c r="H1872" s="30" t="s">
        <v>26</v>
      </c>
      <c r="I1872" s="176">
        <v>123</v>
      </c>
      <c r="J1872" s="189">
        <v>10</v>
      </c>
      <c r="K1872" s="139"/>
      <c r="L1872" s="139"/>
    </row>
    <row r="1873" spans="1:12" ht="45" hidden="1" customHeight="1" x14ac:dyDescent="0.25">
      <c r="A1873" s="158">
        <v>45312</v>
      </c>
      <c r="B1873" s="175">
        <v>0.60416666666666663</v>
      </c>
      <c r="C1873" s="132" t="s">
        <v>3595</v>
      </c>
      <c r="D1873" s="133" t="s">
        <v>26</v>
      </c>
      <c r="E1873" s="133" t="s">
        <v>17</v>
      </c>
      <c r="F1873" s="136" t="s">
        <v>4120</v>
      </c>
      <c r="G1873" s="176" t="s">
        <v>3596</v>
      </c>
      <c r="H1873" s="30" t="s">
        <v>26</v>
      </c>
      <c r="I1873" s="133">
        <v>37</v>
      </c>
      <c r="J1873" s="189">
        <v>10</v>
      </c>
      <c r="K1873" s="139"/>
      <c r="L1873" s="139"/>
    </row>
    <row r="1874" spans="1:12" ht="45" hidden="1" x14ac:dyDescent="0.25">
      <c r="A1874" s="158">
        <v>45312</v>
      </c>
      <c r="B1874" s="175">
        <v>0.6333333333333333</v>
      </c>
      <c r="C1874" s="132" t="s">
        <v>55</v>
      </c>
      <c r="D1874" s="133">
        <v>5625982564</v>
      </c>
      <c r="E1874" s="133" t="s">
        <v>26</v>
      </c>
      <c r="F1874" s="133" t="s">
        <v>1556</v>
      </c>
      <c r="G1874" s="176" t="s">
        <v>3597</v>
      </c>
      <c r="H1874" s="176" t="s">
        <v>26</v>
      </c>
      <c r="I1874" s="192" t="s">
        <v>26</v>
      </c>
      <c r="J1874" s="189">
        <v>10</v>
      </c>
      <c r="K1874" s="139"/>
      <c r="L1874" s="139"/>
    </row>
    <row r="1875" spans="1:12" ht="45" hidden="1" customHeight="1" x14ac:dyDescent="0.25">
      <c r="A1875" s="158">
        <v>45312</v>
      </c>
      <c r="B1875" s="175">
        <v>0.68541666666666667</v>
      </c>
      <c r="C1875" s="132" t="s">
        <v>1868</v>
      </c>
      <c r="D1875" s="133">
        <v>5542446107</v>
      </c>
      <c r="E1875" s="133" t="s">
        <v>1868</v>
      </c>
      <c r="F1875" s="133" t="s">
        <v>3598</v>
      </c>
      <c r="G1875" s="176" t="s">
        <v>3599</v>
      </c>
      <c r="H1875" s="30" t="s">
        <v>26</v>
      </c>
      <c r="I1875" s="176">
        <v>0</v>
      </c>
      <c r="J1875" s="189">
        <v>40</v>
      </c>
      <c r="K1875" s="139"/>
      <c r="L1875" s="139"/>
    </row>
    <row r="1876" spans="1:12" hidden="1" x14ac:dyDescent="0.25">
      <c r="A1876" s="158">
        <v>45312</v>
      </c>
      <c r="B1876" s="175">
        <v>0.68055555555555558</v>
      </c>
      <c r="C1876" s="132" t="s">
        <v>323</v>
      </c>
      <c r="D1876" s="171" t="s">
        <v>26</v>
      </c>
      <c r="E1876" s="133" t="s">
        <v>3600</v>
      </c>
      <c r="F1876" s="133" t="s">
        <v>3601</v>
      </c>
      <c r="G1876" s="176" t="s">
        <v>3602</v>
      </c>
      <c r="H1876" s="30" t="s">
        <v>26</v>
      </c>
      <c r="I1876" s="176">
        <f>8+160</f>
        <v>168</v>
      </c>
      <c r="J1876" s="189">
        <v>10</v>
      </c>
      <c r="K1876" s="139"/>
      <c r="L1876" s="139"/>
    </row>
    <row r="1877" spans="1:12" hidden="1" x14ac:dyDescent="0.25">
      <c r="A1877" s="158">
        <v>45312</v>
      </c>
      <c r="B1877" s="175">
        <v>0.21527777777777779</v>
      </c>
      <c r="C1877" s="134" t="s">
        <v>4113</v>
      </c>
      <c r="D1877" s="133" t="s">
        <v>26</v>
      </c>
      <c r="E1877" s="171" t="s">
        <v>17</v>
      </c>
      <c r="F1877" s="136" t="s">
        <v>4120</v>
      </c>
      <c r="G1877" s="176" t="s">
        <v>3603</v>
      </c>
      <c r="H1877" s="176">
        <v>500</v>
      </c>
      <c r="I1877" s="176">
        <v>217</v>
      </c>
      <c r="J1877" s="189">
        <v>13</v>
      </c>
      <c r="K1877" s="202"/>
      <c r="L1877" s="169"/>
    </row>
    <row r="1878" spans="1:12" ht="45" hidden="1" customHeight="1" x14ac:dyDescent="0.25">
      <c r="A1878" s="158">
        <v>45312</v>
      </c>
      <c r="B1878" s="175">
        <v>0.25763888888888892</v>
      </c>
      <c r="C1878" s="132" t="s">
        <v>1489</v>
      </c>
      <c r="D1878" s="133" t="s">
        <v>26</v>
      </c>
      <c r="E1878" s="133" t="s">
        <v>509</v>
      </c>
      <c r="F1878" s="133" t="s">
        <v>2939</v>
      </c>
      <c r="G1878" s="176" t="s">
        <v>3604</v>
      </c>
      <c r="H1878" s="176">
        <v>52</v>
      </c>
      <c r="I1878" s="176">
        <v>32</v>
      </c>
      <c r="J1878" s="213">
        <v>10</v>
      </c>
      <c r="K1878" s="177"/>
      <c r="L1878" s="133"/>
    </row>
    <row r="1879" spans="1:12" hidden="1" x14ac:dyDescent="0.25">
      <c r="A1879" s="158">
        <v>45312</v>
      </c>
      <c r="B1879" s="175">
        <v>0.29652777777777778</v>
      </c>
      <c r="C1879" s="132" t="s">
        <v>2944</v>
      </c>
      <c r="D1879" s="133" t="s">
        <v>26</v>
      </c>
      <c r="E1879" s="133" t="s">
        <v>347</v>
      </c>
      <c r="F1879" s="133" t="s">
        <v>3605</v>
      </c>
      <c r="G1879" s="176" t="s">
        <v>3606</v>
      </c>
      <c r="H1879" s="176" t="s">
        <v>26</v>
      </c>
      <c r="I1879" s="176">
        <v>90</v>
      </c>
      <c r="J1879" s="213">
        <v>10</v>
      </c>
      <c r="K1879" s="177"/>
      <c r="L1879" s="177"/>
    </row>
    <row r="1880" spans="1:12" hidden="1" x14ac:dyDescent="0.25">
      <c r="A1880" s="158">
        <v>45312</v>
      </c>
      <c r="B1880" s="175">
        <v>0.375</v>
      </c>
      <c r="C1880" s="31" t="s">
        <v>3607</v>
      </c>
      <c r="D1880" s="133" t="s">
        <v>26</v>
      </c>
      <c r="E1880" s="133" t="s">
        <v>17</v>
      </c>
      <c r="F1880" s="51" t="s">
        <v>3608</v>
      </c>
      <c r="G1880" s="214" t="s">
        <v>3609</v>
      </c>
      <c r="H1880" s="176">
        <v>100</v>
      </c>
      <c r="I1880" s="176">
        <v>52</v>
      </c>
      <c r="J1880" s="213">
        <v>12</v>
      </c>
      <c r="K1880" s="177"/>
      <c r="L1880" s="177"/>
    </row>
    <row r="1881" spans="1:12" hidden="1" x14ac:dyDescent="0.25">
      <c r="A1881" s="158">
        <v>45312</v>
      </c>
      <c r="B1881" s="175">
        <v>0.3923611111111111</v>
      </c>
      <c r="C1881" s="132" t="s">
        <v>3610</v>
      </c>
      <c r="D1881" s="133" t="s">
        <v>26</v>
      </c>
      <c r="E1881" s="133" t="s">
        <v>17</v>
      </c>
      <c r="F1881" s="136" t="s">
        <v>4120</v>
      </c>
      <c r="G1881" s="176" t="s">
        <v>3611</v>
      </c>
      <c r="H1881" s="176" t="s">
        <v>26</v>
      </c>
      <c r="I1881" s="176">
        <v>86</v>
      </c>
      <c r="J1881" s="177">
        <v>12</v>
      </c>
      <c r="K1881" s="177"/>
      <c r="L1881" s="133"/>
    </row>
    <row r="1882" spans="1:12" hidden="1" x14ac:dyDescent="0.25">
      <c r="A1882" s="158">
        <v>45312</v>
      </c>
      <c r="B1882" s="175">
        <v>0.40277777777777779</v>
      </c>
      <c r="C1882" s="132" t="s">
        <v>1142</v>
      </c>
      <c r="D1882" s="133" t="s">
        <v>26</v>
      </c>
      <c r="E1882" s="133" t="s">
        <v>17</v>
      </c>
      <c r="F1882" s="133" t="s">
        <v>3612</v>
      </c>
      <c r="G1882" s="176" t="s">
        <v>3613</v>
      </c>
      <c r="H1882" s="176">
        <v>155</v>
      </c>
      <c r="I1882" s="176">
        <v>142</v>
      </c>
      <c r="J1882" s="177">
        <v>12</v>
      </c>
      <c r="K1882" s="177"/>
      <c r="L1882" s="133"/>
    </row>
    <row r="1883" spans="1:12" hidden="1" x14ac:dyDescent="0.25">
      <c r="A1883" s="158">
        <v>45312</v>
      </c>
      <c r="B1883" s="93">
        <v>0.40625</v>
      </c>
      <c r="C1883" s="132" t="s">
        <v>3614</v>
      </c>
      <c r="D1883" s="133" t="s">
        <v>26</v>
      </c>
      <c r="E1883" s="133" t="s">
        <v>17</v>
      </c>
      <c r="F1883" s="133" t="s">
        <v>3615</v>
      </c>
      <c r="G1883" s="176" t="s">
        <v>3616</v>
      </c>
      <c r="H1883" s="176">
        <v>500</v>
      </c>
      <c r="I1883" s="176">
        <v>152</v>
      </c>
      <c r="J1883" s="177">
        <v>12</v>
      </c>
      <c r="K1883" s="215"/>
      <c r="L1883" s="22"/>
    </row>
  </sheetData>
  <autoFilter ref="A1:M1883" xr:uid="{00000000-0009-0000-0000-000000000000}">
    <filterColumn colId="5">
      <filters>
        <filter val="34 B 103"/>
        <filter val="34a"/>
        <filter val="34A 202"/>
        <filter val="34b"/>
        <filter val="34b 102"/>
        <filter val="34b 103"/>
        <filter val="34b 503"/>
        <filter val="834"/>
        <filter val="aquiles 344 c 102"/>
        <filter val="Aquiles 834"/>
        <filter val="Aquiles Cerdan 834"/>
        <filter val="av 834"/>
        <filter val="Av. Aquiles Cerdan N834"/>
        <filter val="castañeda 34"/>
        <filter val="Edificio 34 B"/>
        <filter val="Edificio 34 b depto 103"/>
        <filter val="Edificio 34 b depto 104"/>
        <filter val="Edificio 34 b depto 303"/>
        <filter val="Edificio 34 bb depto 103"/>
        <filter val="Edificio 34A"/>
        <filter val="olivar del conde 34"/>
      </filters>
    </filterColumn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6"/>
  <sheetViews>
    <sheetView zoomScaleNormal="100" workbookViewId="0">
      <selection activeCell="M106" sqref="M4:M106"/>
    </sheetView>
  </sheetViews>
  <sheetFormatPr baseColWidth="10" defaultRowHeight="15" x14ac:dyDescent="0.25"/>
  <sheetData>
    <row r="1" spans="1:16" x14ac:dyDescent="0.25">
      <c r="A1" t="s">
        <v>3690</v>
      </c>
      <c r="H1">
        <f>177+117+100</f>
        <v>394</v>
      </c>
      <c r="I1">
        <f>+H1-187</f>
        <v>207</v>
      </c>
    </row>
    <row r="2" spans="1:16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 ht="90" customHeight="1" x14ac:dyDescent="0.25">
      <c r="A3" s="2" t="s">
        <v>3617</v>
      </c>
      <c r="B3" s="3" t="s">
        <v>0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172" t="s">
        <v>7</v>
      </c>
      <c r="I3" s="173" t="s">
        <v>8</v>
      </c>
      <c r="J3" s="172" t="s">
        <v>9</v>
      </c>
      <c r="K3" s="174" t="s">
        <v>3619</v>
      </c>
      <c r="L3" s="174" t="s">
        <v>3620</v>
      </c>
    </row>
    <row r="4" spans="1:16" x14ac:dyDescent="0.25">
      <c r="A4" s="139">
        <v>1</v>
      </c>
      <c r="B4" s="142">
        <v>45201</v>
      </c>
      <c r="C4" s="132" t="s">
        <v>1236</v>
      </c>
      <c r="D4" s="133">
        <v>5541403377</v>
      </c>
      <c r="E4" s="133" t="s">
        <v>219</v>
      </c>
      <c r="F4" s="176" t="s">
        <v>1237</v>
      </c>
      <c r="G4" s="176" t="s">
        <v>1238</v>
      </c>
      <c r="H4" s="30">
        <v>200</v>
      </c>
      <c r="I4" s="133">
        <v>141</v>
      </c>
      <c r="J4" s="189">
        <v>10</v>
      </c>
      <c r="K4" s="186">
        <v>200</v>
      </c>
      <c r="L4" s="139"/>
      <c r="M4">
        <v>103</v>
      </c>
    </row>
    <row r="5" spans="1:16" x14ac:dyDescent="0.25">
      <c r="A5" s="140">
        <v>2</v>
      </c>
      <c r="B5" s="142">
        <v>45201</v>
      </c>
      <c r="C5" s="132" t="s">
        <v>720</v>
      </c>
      <c r="D5" s="133">
        <v>5578861024</v>
      </c>
      <c r="E5" s="133"/>
      <c r="F5" s="133" t="s">
        <v>1239</v>
      </c>
      <c r="G5" s="176" t="s">
        <v>1240</v>
      </c>
      <c r="H5" s="30">
        <v>150</v>
      </c>
      <c r="I5" s="133">
        <v>150</v>
      </c>
      <c r="J5" s="189">
        <v>10</v>
      </c>
      <c r="K5" s="186"/>
      <c r="L5" s="139"/>
      <c r="M5">
        <v>102</v>
      </c>
    </row>
    <row r="6" spans="1:16" x14ac:dyDescent="0.25">
      <c r="A6" s="36">
        <v>3</v>
      </c>
      <c r="B6" s="142">
        <v>45201</v>
      </c>
      <c r="C6" s="132" t="s">
        <v>49</v>
      </c>
      <c r="D6" s="133"/>
      <c r="E6" s="133" t="s">
        <v>219</v>
      </c>
      <c r="F6" s="133" t="s">
        <v>1241</v>
      </c>
      <c r="G6" s="176" t="s">
        <v>1242</v>
      </c>
      <c r="H6" s="30">
        <v>140</v>
      </c>
      <c r="I6" s="133">
        <v>114</v>
      </c>
      <c r="J6" s="189">
        <v>10</v>
      </c>
      <c r="K6" s="186">
        <v>200</v>
      </c>
      <c r="L6" s="139"/>
      <c r="M6">
        <v>101</v>
      </c>
      <c r="P6" t="s">
        <v>3668</v>
      </c>
    </row>
    <row r="7" spans="1:16" x14ac:dyDescent="0.25">
      <c r="A7" s="36">
        <v>4</v>
      </c>
      <c r="B7" s="142">
        <v>45201</v>
      </c>
      <c r="C7" s="132" t="s">
        <v>1243</v>
      </c>
      <c r="D7" s="133"/>
      <c r="E7" s="133" t="s">
        <v>85</v>
      </c>
      <c r="F7" s="133" t="s">
        <v>1244</v>
      </c>
      <c r="G7" s="133" t="s">
        <v>1245</v>
      </c>
      <c r="H7" s="30">
        <v>140</v>
      </c>
      <c r="I7" s="133">
        <v>61</v>
      </c>
      <c r="J7" s="189">
        <v>10</v>
      </c>
      <c r="K7" s="186">
        <v>200</v>
      </c>
      <c r="L7" s="139"/>
      <c r="M7">
        <v>100</v>
      </c>
    </row>
    <row r="8" spans="1:16" x14ac:dyDescent="0.25">
      <c r="A8" s="36">
        <v>5</v>
      </c>
      <c r="B8" s="142">
        <v>45201</v>
      </c>
      <c r="C8" s="132" t="s">
        <v>589</v>
      </c>
      <c r="D8" s="133">
        <v>5628127385</v>
      </c>
      <c r="E8" s="133" t="s">
        <v>225</v>
      </c>
      <c r="F8" s="133" t="s">
        <v>1246</v>
      </c>
      <c r="G8" s="133" t="s">
        <v>1247</v>
      </c>
      <c r="H8" s="30">
        <v>112</v>
      </c>
      <c r="I8" s="133">
        <v>102</v>
      </c>
      <c r="J8" s="189">
        <v>10</v>
      </c>
      <c r="K8" s="139">
        <v>500</v>
      </c>
      <c r="L8" s="139"/>
      <c r="M8">
        <v>99</v>
      </c>
    </row>
    <row r="9" spans="1:16" x14ac:dyDescent="0.25">
      <c r="A9" s="36">
        <v>6</v>
      </c>
      <c r="B9" s="142">
        <v>45201</v>
      </c>
      <c r="C9" s="132" t="s">
        <v>550</v>
      </c>
      <c r="D9" s="133">
        <v>5537803548</v>
      </c>
      <c r="E9" s="133" t="s">
        <v>1083</v>
      </c>
      <c r="F9" s="133" t="s">
        <v>518</v>
      </c>
      <c r="G9" s="176" t="s">
        <v>1248</v>
      </c>
      <c r="H9" s="176">
        <v>320</v>
      </c>
      <c r="I9" s="176">
        <v>290</v>
      </c>
      <c r="J9" s="189">
        <v>10</v>
      </c>
      <c r="K9" s="139">
        <v>290</v>
      </c>
      <c r="L9" s="139"/>
      <c r="M9">
        <v>98</v>
      </c>
    </row>
    <row r="10" spans="1:16" x14ac:dyDescent="0.25">
      <c r="A10" s="36">
        <v>7</v>
      </c>
      <c r="B10" s="142">
        <v>45201</v>
      </c>
      <c r="C10" s="132" t="s">
        <v>1249</v>
      </c>
      <c r="D10" s="133">
        <v>5611728082</v>
      </c>
      <c r="E10" s="133" t="s">
        <v>33</v>
      </c>
      <c r="F10" s="133" t="s">
        <v>1250</v>
      </c>
      <c r="G10" s="176" t="s">
        <v>1251</v>
      </c>
      <c r="H10" s="30">
        <v>110</v>
      </c>
      <c r="I10" s="176">
        <v>100</v>
      </c>
      <c r="J10" s="189">
        <v>10</v>
      </c>
      <c r="K10" s="139">
        <v>100</v>
      </c>
      <c r="L10" s="139"/>
      <c r="M10">
        <v>97</v>
      </c>
    </row>
    <row r="11" spans="1:16" x14ac:dyDescent="0.25">
      <c r="A11" s="36">
        <v>8</v>
      </c>
      <c r="B11" s="142">
        <v>45201</v>
      </c>
      <c r="C11" s="132" t="s">
        <v>61</v>
      </c>
      <c r="D11" s="133">
        <v>5586180942</v>
      </c>
      <c r="E11" s="133" t="s">
        <v>435</v>
      </c>
      <c r="F11" s="133" t="s">
        <v>1252</v>
      </c>
      <c r="G11" s="176" t="s">
        <v>1253</v>
      </c>
      <c r="H11" s="30">
        <v>200</v>
      </c>
      <c r="I11" s="133">
        <v>177</v>
      </c>
      <c r="J11" s="189">
        <v>10</v>
      </c>
      <c r="K11" s="7">
        <v>100</v>
      </c>
      <c r="L11" s="139"/>
      <c r="M11">
        <v>96</v>
      </c>
    </row>
    <row r="12" spans="1:16" x14ac:dyDescent="0.25">
      <c r="A12" s="36">
        <v>9</v>
      </c>
      <c r="B12" s="142">
        <v>45201</v>
      </c>
      <c r="C12" s="132" t="s">
        <v>350</v>
      </c>
      <c r="D12" s="133">
        <v>5562236073</v>
      </c>
      <c r="E12" s="133" t="s">
        <v>1254</v>
      </c>
      <c r="F12" s="133" t="s">
        <v>583</v>
      </c>
      <c r="G12" s="176" t="s">
        <v>1255</v>
      </c>
      <c r="H12" s="176">
        <v>148</v>
      </c>
      <c r="I12" s="192">
        <v>94</v>
      </c>
      <c r="J12" s="189">
        <v>10</v>
      </c>
      <c r="K12" s="139">
        <v>100</v>
      </c>
      <c r="L12" s="139"/>
      <c r="M12">
        <v>95</v>
      </c>
    </row>
    <row r="13" spans="1:16" x14ac:dyDescent="0.25">
      <c r="A13" s="36">
        <v>10</v>
      </c>
      <c r="B13" s="142">
        <v>45201</v>
      </c>
      <c r="C13" s="132" t="s">
        <v>1256</v>
      </c>
      <c r="D13" s="133">
        <v>5532536647</v>
      </c>
      <c r="E13" s="133" t="s">
        <v>3691</v>
      </c>
      <c r="F13" s="133" t="s">
        <v>753</v>
      </c>
      <c r="G13" s="176" t="s">
        <v>1258</v>
      </c>
      <c r="H13" s="30"/>
      <c r="I13" s="176">
        <v>70</v>
      </c>
      <c r="J13" s="189">
        <v>10</v>
      </c>
      <c r="K13" s="139"/>
      <c r="L13" s="139"/>
      <c r="M13">
        <v>94</v>
      </c>
    </row>
    <row r="14" spans="1:16" x14ac:dyDescent="0.25">
      <c r="A14" s="36">
        <v>11</v>
      </c>
      <c r="B14" s="142">
        <v>45201</v>
      </c>
      <c r="C14" s="132" t="s">
        <v>1259</v>
      </c>
      <c r="D14" s="171"/>
      <c r="E14" s="133" t="s">
        <v>1836</v>
      </c>
      <c r="F14" s="133" t="s">
        <v>703</v>
      </c>
      <c r="G14" s="176" t="s">
        <v>1260</v>
      </c>
      <c r="H14" s="30">
        <v>150</v>
      </c>
      <c r="I14" s="176">
        <v>140</v>
      </c>
      <c r="J14" s="189">
        <v>10</v>
      </c>
      <c r="K14" s="139"/>
      <c r="L14" s="139"/>
      <c r="M14">
        <v>93</v>
      </c>
    </row>
    <row r="15" spans="1:16" x14ac:dyDescent="0.25">
      <c r="A15" s="36">
        <v>12</v>
      </c>
      <c r="B15" s="142">
        <v>45201</v>
      </c>
      <c r="C15" s="133" t="s">
        <v>1243</v>
      </c>
      <c r="D15" s="133"/>
      <c r="E15" s="171" t="s">
        <v>1836</v>
      </c>
      <c r="F15" s="133" t="s">
        <v>1261</v>
      </c>
      <c r="G15" s="176" t="s">
        <v>1262</v>
      </c>
      <c r="H15" s="176">
        <v>48</v>
      </c>
      <c r="I15" s="176">
        <v>38</v>
      </c>
      <c r="J15" s="189">
        <v>10</v>
      </c>
      <c r="K15" s="202"/>
      <c r="L15" s="169"/>
      <c r="M15">
        <v>92</v>
      </c>
    </row>
    <row r="16" spans="1:16" x14ac:dyDescent="0.25">
      <c r="A16" s="139">
        <v>1</v>
      </c>
      <c r="B16" s="142">
        <v>45202</v>
      </c>
      <c r="C16" s="132"/>
      <c r="D16" s="133"/>
      <c r="E16" s="133"/>
      <c r="F16" s="176"/>
      <c r="G16" s="176"/>
      <c r="H16" s="30"/>
      <c r="I16" s="133"/>
      <c r="J16" s="189">
        <v>10</v>
      </c>
      <c r="K16" s="186"/>
      <c r="L16" s="139"/>
      <c r="M16">
        <v>91</v>
      </c>
    </row>
    <row r="17" spans="1:20" x14ac:dyDescent="0.25">
      <c r="A17" s="140">
        <v>2</v>
      </c>
      <c r="B17" s="142">
        <v>45202</v>
      </c>
      <c r="C17" s="132" t="s">
        <v>69</v>
      </c>
      <c r="D17" s="133"/>
      <c r="E17" s="133" t="s">
        <v>1263</v>
      </c>
      <c r="F17" s="133" t="s">
        <v>1263</v>
      </c>
      <c r="G17" s="176" t="s">
        <v>1264</v>
      </c>
      <c r="H17" s="30"/>
      <c r="I17" s="133"/>
      <c r="J17" s="189">
        <v>10</v>
      </c>
      <c r="K17" s="186"/>
      <c r="L17" s="139"/>
      <c r="M17">
        <v>90</v>
      </c>
    </row>
    <row r="18" spans="1:20" x14ac:dyDescent="0.25">
      <c r="A18" s="36">
        <v>3</v>
      </c>
      <c r="B18" s="142">
        <v>45202</v>
      </c>
      <c r="C18" s="132" t="s">
        <v>1265</v>
      </c>
      <c r="D18" s="133">
        <v>5510466400</v>
      </c>
      <c r="E18" s="133" t="s">
        <v>1266</v>
      </c>
      <c r="F18" s="133"/>
      <c r="G18" s="176" t="s">
        <v>1267</v>
      </c>
      <c r="H18" s="30">
        <v>300</v>
      </c>
      <c r="I18" s="133">
        <v>130</v>
      </c>
      <c r="J18" s="189">
        <v>10</v>
      </c>
      <c r="K18" s="186"/>
      <c r="L18" s="139"/>
      <c r="M18">
        <v>89</v>
      </c>
    </row>
    <row r="19" spans="1:20" x14ac:dyDescent="0.25">
      <c r="A19" s="36">
        <v>4</v>
      </c>
      <c r="B19" s="142">
        <v>45202</v>
      </c>
      <c r="C19" s="132" t="s">
        <v>1162</v>
      </c>
      <c r="D19" s="133">
        <v>5549473476</v>
      </c>
      <c r="E19" s="133" t="s">
        <v>1268</v>
      </c>
      <c r="F19" s="133" t="s">
        <v>1269</v>
      </c>
      <c r="G19" s="176" t="s">
        <v>1270</v>
      </c>
      <c r="H19" s="30">
        <v>140</v>
      </c>
      <c r="I19" s="133">
        <v>52</v>
      </c>
      <c r="J19" s="189">
        <v>10</v>
      </c>
      <c r="K19" s="186">
        <v>400</v>
      </c>
      <c r="L19" s="139"/>
      <c r="M19">
        <v>88</v>
      </c>
    </row>
    <row r="20" spans="1:20" x14ac:dyDescent="0.25">
      <c r="A20" s="36">
        <v>5</v>
      </c>
      <c r="B20" s="142">
        <v>45202</v>
      </c>
      <c r="C20" s="132" t="s">
        <v>728</v>
      </c>
      <c r="D20" s="133">
        <v>5639611669</v>
      </c>
      <c r="E20" s="133" t="s">
        <v>313</v>
      </c>
      <c r="F20" s="133" t="s">
        <v>1271</v>
      </c>
      <c r="G20" s="133" t="s">
        <v>1272</v>
      </c>
      <c r="H20" s="30">
        <v>132</v>
      </c>
      <c r="I20" s="133">
        <v>122</v>
      </c>
      <c r="J20" s="189">
        <v>10</v>
      </c>
      <c r="K20" s="139">
        <v>400</v>
      </c>
      <c r="L20" s="139"/>
      <c r="M20">
        <v>87</v>
      </c>
    </row>
    <row r="21" spans="1:20" x14ac:dyDescent="0.25">
      <c r="A21" s="36">
        <v>6</v>
      </c>
      <c r="B21" s="142">
        <v>45202</v>
      </c>
      <c r="C21" s="132" t="s">
        <v>891</v>
      </c>
      <c r="D21" s="133">
        <v>5611752017</v>
      </c>
      <c r="E21" s="133" t="s">
        <v>635</v>
      </c>
      <c r="F21" s="133" t="s">
        <v>1273</v>
      </c>
      <c r="G21" s="176" t="s">
        <v>1274</v>
      </c>
      <c r="H21" s="176">
        <v>162</v>
      </c>
      <c r="I21" s="176">
        <v>152</v>
      </c>
      <c r="J21" s="189">
        <v>10</v>
      </c>
      <c r="K21" s="139"/>
      <c r="L21" s="139"/>
      <c r="M21">
        <v>86</v>
      </c>
    </row>
    <row r="22" spans="1:20" x14ac:dyDescent="0.25">
      <c r="A22" s="36">
        <v>7</v>
      </c>
      <c r="B22" s="142">
        <v>45202</v>
      </c>
      <c r="C22" s="132" t="s">
        <v>39</v>
      </c>
      <c r="D22" s="133">
        <v>5530508709</v>
      </c>
      <c r="E22" s="133" t="s">
        <v>313</v>
      </c>
      <c r="F22" s="133" t="s">
        <v>1275</v>
      </c>
      <c r="G22" s="176" t="s">
        <v>1276</v>
      </c>
      <c r="H22" s="30">
        <v>104</v>
      </c>
      <c r="I22" s="176">
        <v>94</v>
      </c>
      <c r="J22" s="189">
        <v>10</v>
      </c>
      <c r="K22" s="139"/>
      <c r="L22" s="139"/>
      <c r="M22">
        <v>85</v>
      </c>
    </row>
    <row r="23" spans="1:20" x14ac:dyDescent="0.25">
      <c r="A23" s="36">
        <v>8</v>
      </c>
      <c r="B23" s="142">
        <v>45202</v>
      </c>
      <c r="C23" s="132" t="s">
        <v>350</v>
      </c>
      <c r="D23" s="133">
        <v>5562236073</v>
      </c>
      <c r="E23" s="133" t="s">
        <v>1277</v>
      </c>
      <c r="F23" s="133" t="s">
        <v>1278</v>
      </c>
      <c r="G23" s="176" t="s">
        <v>1279</v>
      </c>
      <c r="H23" s="30">
        <v>200</v>
      </c>
      <c r="I23" s="133">
        <v>190</v>
      </c>
      <c r="J23" s="189">
        <v>10</v>
      </c>
      <c r="K23" s="139"/>
      <c r="L23" s="139"/>
      <c r="M23">
        <v>84</v>
      </c>
    </row>
    <row r="24" spans="1:20" x14ac:dyDescent="0.25">
      <c r="A24" s="6">
        <v>9</v>
      </c>
      <c r="B24" s="142">
        <v>45202</v>
      </c>
      <c r="C24" s="132" t="s">
        <v>1280</v>
      </c>
      <c r="D24" s="133">
        <v>5585652455</v>
      </c>
      <c r="E24" s="133" t="s">
        <v>33</v>
      </c>
      <c r="F24" s="133" t="s">
        <v>1281</v>
      </c>
      <c r="G24" s="176" t="s">
        <v>1282</v>
      </c>
      <c r="H24" s="176">
        <v>150</v>
      </c>
      <c r="I24" s="192">
        <v>107</v>
      </c>
      <c r="J24" s="189">
        <v>10</v>
      </c>
      <c r="K24" s="139"/>
      <c r="L24" s="139"/>
      <c r="M24">
        <v>83</v>
      </c>
    </row>
    <row r="25" spans="1:20" x14ac:dyDescent="0.25">
      <c r="A25" s="36">
        <v>10</v>
      </c>
      <c r="B25" s="142">
        <v>45202</v>
      </c>
      <c r="C25" s="132" t="s">
        <v>922</v>
      </c>
      <c r="D25" s="133">
        <v>5559971116</v>
      </c>
      <c r="E25" s="133" t="s">
        <v>1283</v>
      </c>
      <c r="F25" s="133" t="s">
        <v>302</v>
      </c>
      <c r="G25" s="176" t="s">
        <v>1284</v>
      </c>
      <c r="H25" s="30">
        <v>80</v>
      </c>
      <c r="I25" s="176">
        <v>65</v>
      </c>
      <c r="J25" s="189">
        <v>10</v>
      </c>
      <c r="K25" s="139"/>
      <c r="L25" s="139"/>
      <c r="M25">
        <v>82</v>
      </c>
    </row>
    <row r="26" spans="1:20" x14ac:dyDescent="0.25">
      <c r="A26" s="36">
        <v>11</v>
      </c>
      <c r="B26" s="142">
        <v>45202</v>
      </c>
      <c r="C26" s="132" t="s">
        <v>240</v>
      </c>
      <c r="D26" s="171">
        <v>5554180418</v>
      </c>
      <c r="E26" s="133" t="s">
        <v>3692</v>
      </c>
      <c r="F26" s="133" t="s">
        <v>1286</v>
      </c>
      <c r="G26" s="176" t="s">
        <v>1287</v>
      </c>
      <c r="H26" s="30">
        <v>220</v>
      </c>
      <c r="I26" s="176">
        <v>140</v>
      </c>
      <c r="J26" s="189">
        <v>10</v>
      </c>
      <c r="K26" s="139"/>
      <c r="L26" s="139"/>
      <c r="M26">
        <v>81</v>
      </c>
    </row>
    <row r="27" spans="1:20" x14ac:dyDescent="0.25">
      <c r="A27" s="36">
        <v>12</v>
      </c>
      <c r="B27" s="142">
        <v>45202</v>
      </c>
      <c r="C27" s="133" t="s">
        <v>1288</v>
      </c>
      <c r="D27" s="133">
        <v>5527301716</v>
      </c>
      <c r="E27" s="171" t="s">
        <v>1289</v>
      </c>
      <c r="F27" s="133" t="s">
        <v>703</v>
      </c>
      <c r="G27" s="176" t="s">
        <v>1290</v>
      </c>
      <c r="H27" s="176">
        <v>80</v>
      </c>
      <c r="I27" s="176">
        <v>70</v>
      </c>
      <c r="J27" s="189">
        <v>10</v>
      </c>
      <c r="K27" s="202"/>
      <c r="L27" s="169"/>
      <c r="M27">
        <v>80</v>
      </c>
    </row>
    <row r="28" spans="1:20" x14ac:dyDescent="0.25">
      <c r="A28" s="139">
        <v>1</v>
      </c>
      <c r="B28" s="142">
        <v>45203</v>
      </c>
      <c r="C28" s="132"/>
      <c r="D28" s="133"/>
      <c r="E28" s="133" t="s">
        <v>1291</v>
      </c>
      <c r="F28" s="176" t="s">
        <v>1292</v>
      </c>
      <c r="G28" s="176" t="s">
        <v>1293</v>
      </c>
      <c r="H28" s="30"/>
      <c r="I28" s="133"/>
      <c r="J28" s="189">
        <v>10</v>
      </c>
      <c r="K28" s="186">
        <v>200</v>
      </c>
      <c r="L28" s="139"/>
      <c r="M28">
        <v>79</v>
      </c>
    </row>
    <row r="29" spans="1:20" x14ac:dyDescent="0.25">
      <c r="A29" s="140">
        <v>2</v>
      </c>
      <c r="B29" s="142">
        <v>45203</v>
      </c>
      <c r="C29" s="132" t="s">
        <v>589</v>
      </c>
      <c r="D29" s="133">
        <v>5614683694</v>
      </c>
      <c r="E29" s="133" t="s">
        <v>3621</v>
      </c>
      <c r="F29" s="133"/>
      <c r="G29" s="176" t="s">
        <v>1294</v>
      </c>
      <c r="H29" s="30">
        <v>200</v>
      </c>
      <c r="I29" s="133"/>
      <c r="J29" s="189">
        <v>10</v>
      </c>
      <c r="K29" s="186">
        <v>200</v>
      </c>
      <c r="L29" s="139"/>
      <c r="M29">
        <v>78</v>
      </c>
    </row>
    <row r="30" spans="1:20" x14ac:dyDescent="0.25">
      <c r="A30" s="36">
        <v>3</v>
      </c>
      <c r="B30" s="142">
        <v>45203</v>
      </c>
      <c r="C30" s="132" t="s">
        <v>1295</v>
      </c>
      <c r="D30" s="133">
        <v>5615417890</v>
      </c>
      <c r="E30" s="133" t="s">
        <v>17</v>
      </c>
      <c r="F30" s="133" t="s">
        <v>1246</v>
      </c>
      <c r="G30" s="176" t="s">
        <v>1296</v>
      </c>
      <c r="H30" s="30">
        <v>100</v>
      </c>
      <c r="I30" s="133">
        <v>31</v>
      </c>
      <c r="J30" s="189">
        <v>10</v>
      </c>
      <c r="K30" s="186">
        <v>200</v>
      </c>
      <c r="L30" s="139"/>
      <c r="M30">
        <v>77</v>
      </c>
    </row>
    <row r="31" spans="1:20" x14ac:dyDescent="0.25">
      <c r="A31" s="36">
        <v>4</v>
      </c>
      <c r="B31" s="142">
        <v>45203</v>
      </c>
      <c r="C31" s="132" t="s">
        <v>1297</v>
      </c>
      <c r="D31" s="133"/>
      <c r="E31" s="133"/>
      <c r="F31" s="133" t="s">
        <v>1298</v>
      </c>
      <c r="G31" s="176" t="s">
        <v>1299</v>
      </c>
      <c r="H31" s="30">
        <v>62</v>
      </c>
      <c r="I31" s="133">
        <v>20</v>
      </c>
      <c r="J31" s="189">
        <v>10</v>
      </c>
      <c r="K31" s="186">
        <v>50</v>
      </c>
      <c r="L31" s="139"/>
      <c r="M31">
        <v>76</v>
      </c>
      <c r="N31" t="s">
        <v>3668</v>
      </c>
      <c r="O31" t="s">
        <v>3669</v>
      </c>
      <c r="P31" t="s">
        <v>3669</v>
      </c>
      <c r="Q31" t="s">
        <v>3670</v>
      </c>
      <c r="R31" t="s">
        <v>3671</v>
      </c>
      <c r="S31" t="s">
        <v>3672</v>
      </c>
      <c r="T31" t="s">
        <v>3673</v>
      </c>
    </row>
    <row r="32" spans="1:20" x14ac:dyDescent="0.25">
      <c r="A32" s="36">
        <v>5</v>
      </c>
      <c r="B32" s="142">
        <v>45203</v>
      </c>
      <c r="C32" s="132" t="s">
        <v>847</v>
      </c>
      <c r="D32" s="133">
        <v>5516609716</v>
      </c>
      <c r="E32" s="133" t="s">
        <v>33</v>
      </c>
      <c r="F32" s="133" t="s">
        <v>849</v>
      </c>
      <c r="G32" s="133" t="s">
        <v>1300</v>
      </c>
      <c r="H32" s="30">
        <v>115</v>
      </c>
      <c r="I32" s="133">
        <v>46</v>
      </c>
      <c r="J32" s="189">
        <v>10</v>
      </c>
      <c r="K32" s="139">
        <v>100</v>
      </c>
      <c r="L32" s="139"/>
      <c r="M32">
        <v>75</v>
      </c>
      <c r="N32">
        <v>12</v>
      </c>
      <c r="O32">
        <v>12</v>
      </c>
      <c r="P32">
        <v>15</v>
      </c>
      <c r="Q32">
        <v>16</v>
      </c>
      <c r="R32">
        <v>16</v>
      </c>
      <c r="S32">
        <v>22</v>
      </c>
      <c r="T32">
        <v>10</v>
      </c>
    </row>
    <row r="33" spans="1:13" x14ac:dyDescent="0.25">
      <c r="A33" s="36">
        <v>6</v>
      </c>
      <c r="B33" s="142">
        <v>45203</v>
      </c>
      <c r="C33" s="132" t="s">
        <v>441</v>
      </c>
      <c r="D33" s="133"/>
      <c r="E33" s="133"/>
      <c r="F33" s="133"/>
      <c r="G33" s="176" t="s">
        <v>1301</v>
      </c>
      <c r="H33" s="176">
        <v>200</v>
      </c>
      <c r="I33" s="176">
        <v>35</v>
      </c>
      <c r="J33" s="189">
        <v>10</v>
      </c>
      <c r="K33" s="139">
        <v>200</v>
      </c>
      <c r="L33" s="139"/>
      <c r="M33">
        <v>74</v>
      </c>
    </row>
    <row r="34" spans="1:13" x14ac:dyDescent="0.25">
      <c r="A34" s="36">
        <v>7</v>
      </c>
      <c r="B34" s="142">
        <v>45203</v>
      </c>
      <c r="C34" s="132" t="s">
        <v>970</v>
      </c>
      <c r="D34" s="133"/>
      <c r="E34" s="133"/>
      <c r="F34" s="133" t="s">
        <v>1302</v>
      </c>
      <c r="G34" s="176" t="s">
        <v>1303</v>
      </c>
      <c r="H34" s="30">
        <v>100</v>
      </c>
      <c r="I34" s="176">
        <v>38</v>
      </c>
      <c r="J34" s="189">
        <v>10</v>
      </c>
      <c r="K34" s="139">
        <v>100</v>
      </c>
      <c r="L34" s="139"/>
      <c r="M34">
        <v>73</v>
      </c>
    </row>
    <row r="35" spans="1:13" x14ac:dyDescent="0.25">
      <c r="A35" s="6">
        <v>8</v>
      </c>
      <c r="B35" s="142">
        <v>45203</v>
      </c>
      <c r="C35" s="132" t="s">
        <v>1304</v>
      </c>
      <c r="D35" s="133"/>
      <c r="E35" s="133"/>
      <c r="F35" s="133" t="s">
        <v>1043</v>
      </c>
      <c r="G35" s="176" t="s">
        <v>1305</v>
      </c>
      <c r="H35" s="30">
        <v>50</v>
      </c>
      <c r="I35" s="133">
        <v>40</v>
      </c>
      <c r="J35" s="189">
        <v>10</v>
      </c>
      <c r="K35" s="139"/>
      <c r="L35" s="139"/>
      <c r="M35">
        <v>72</v>
      </c>
    </row>
    <row r="36" spans="1:13" x14ac:dyDescent="0.25">
      <c r="A36" s="36">
        <v>9</v>
      </c>
      <c r="B36" s="142">
        <v>45203</v>
      </c>
      <c r="C36" s="132" t="s">
        <v>441</v>
      </c>
      <c r="D36" s="133"/>
      <c r="E36" s="133" t="s">
        <v>1836</v>
      </c>
      <c r="F36" s="133" t="s">
        <v>923</v>
      </c>
      <c r="G36" s="176" t="s">
        <v>1306</v>
      </c>
      <c r="H36" s="176">
        <v>220</v>
      </c>
      <c r="I36" s="192">
        <v>114</v>
      </c>
      <c r="J36" s="189">
        <v>10</v>
      </c>
      <c r="K36" s="139"/>
      <c r="L36" s="139"/>
      <c r="M36">
        <v>71</v>
      </c>
    </row>
    <row r="37" spans="1:13" x14ac:dyDescent="0.25">
      <c r="A37" s="36">
        <v>10</v>
      </c>
      <c r="B37" s="142">
        <v>45203</v>
      </c>
      <c r="C37" s="132" t="s">
        <v>45</v>
      </c>
      <c r="D37" s="133"/>
      <c r="E37" s="133" t="s">
        <v>1836</v>
      </c>
      <c r="F37" s="133" t="s">
        <v>299</v>
      </c>
      <c r="G37" s="176" t="s">
        <v>1307</v>
      </c>
      <c r="H37" s="30">
        <v>170</v>
      </c>
      <c r="I37" s="176">
        <v>59</v>
      </c>
      <c r="J37" s="189">
        <v>10</v>
      </c>
      <c r="K37" s="139"/>
      <c r="L37" s="139"/>
      <c r="M37">
        <v>70</v>
      </c>
    </row>
    <row r="38" spans="1:13" x14ac:dyDescent="0.25">
      <c r="A38" s="36">
        <v>11</v>
      </c>
      <c r="B38" s="142">
        <v>45203</v>
      </c>
      <c r="C38" s="132" t="s">
        <v>1308</v>
      </c>
      <c r="D38" s="171"/>
      <c r="E38" s="133" t="s">
        <v>1836</v>
      </c>
      <c r="F38" s="133" t="s">
        <v>1309</v>
      </c>
      <c r="G38" s="176" t="s">
        <v>1310</v>
      </c>
      <c r="H38" s="30">
        <v>138</v>
      </c>
      <c r="I38" s="176">
        <v>72</v>
      </c>
      <c r="J38" s="189">
        <v>10</v>
      </c>
      <c r="K38" s="139"/>
      <c r="L38" s="139"/>
      <c r="M38">
        <v>69</v>
      </c>
    </row>
    <row r="39" spans="1:13" x14ac:dyDescent="0.25">
      <c r="A39" s="36">
        <v>12</v>
      </c>
      <c r="B39" s="142">
        <v>45203</v>
      </c>
      <c r="C39" s="133" t="s">
        <v>15</v>
      </c>
      <c r="D39" s="133"/>
      <c r="E39" s="171" t="s">
        <v>1836</v>
      </c>
      <c r="F39" s="133" t="s">
        <v>917</v>
      </c>
      <c r="G39" s="176" t="s">
        <v>1311</v>
      </c>
      <c r="H39" s="176">
        <v>500</v>
      </c>
      <c r="I39" s="176">
        <v>267</v>
      </c>
      <c r="J39" s="189">
        <v>10</v>
      </c>
      <c r="K39" s="202"/>
      <c r="L39" s="169"/>
      <c r="M39">
        <v>68</v>
      </c>
    </row>
    <row r="40" spans="1:13" x14ac:dyDescent="0.25">
      <c r="A40" s="36">
        <v>13</v>
      </c>
      <c r="B40" s="142">
        <v>45203</v>
      </c>
      <c r="C40" s="132" t="s">
        <v>1312</v>
      </c>
      <c r="D40" s="133"/>
      <c r="E40" s="133"/>
      <c r="F40" s="133" t="s">
        <v>1313</v>
      </c>
      <c r="G40" s="176" t="s">
        <v>1314</v>
      </c>
      <c r="H40" s="176">
        <v>200</v>
      </c>
      <c r="I40" s="176">
        <v>138</v>
      </c>
      <c r="J40" s="213">
        <v>10</v>
      </c>
      <c r="K40" s="177"/>
      <c r="L40" s="133"/>
      <c r="M40">
        <v>67</v>
      </c>
    </row>
    <row r="41" spans="1:13" x14ac:dyDescent="0.25">
      <c r="A41" s="36">
        <v>14</v>
      </c>
      <c r="B41" s="142">
        <v>45203</v>
      </c>
      <c r="C41" s="132" t="s">
        <v>919</v>
      </c>
      <c r="D41" s="133"/>
      <c r="E41" s="133"/>
      <c r="F41" s="133" t="s">
        <v>1315</v>
      </c>
      <c r="G41" s="176" t="s">
        <v>1316</v>
      </c>
      <c r="H41" s="176">
        <v>100</v>
      </c>
      <c r="I41" s="176">
        <v>48</v>
      </c>
      <c r="J41" s="213">
        <v>10</v>
      </c>
      <c r="K41" s="177"/>
      <c r="L41" s="177"/>
      <c r="M41">
        <v>66</v>
      </c>
    </row>
    <row r="42" spans="1:13" x14ac:dyDescent="0.25">
      <c r="A42" s="36">
        <v>15</v>
      </c>
      <c r="B42" s="142">
        <v>45203</v>
      </c>
      <c r="C42" s="31" t="s">
        <v>760</v>
      </c>
      <c r="D42" s="133"/>
      <c r="E42" s="133" t="s">
        <v>1528</v>
      </c>
      <c r="F42" s="51" t="s">
        <v>449</v>
      </c>
      <c r="G42" s="214" t="s">
        <v>1317</v>
      </c>
      <c r="H42" s="176">
        <v>500</v>
      </c>
      <c r="I42" s="176">
        <v>117</v>
      </c>
      <c r="J42" s="213">
        <v>10</v>
      </c>
      <c r="K42" s="177"/>
      <c r="L42" s="177"/>
      <c r="M42">
        <v>65</v>
      </c>
    </row>
    <row r="43" spans="1:13" x14ac:dyDescent="0.25">
      <c r="A43" s="139">
        <v>1</v>
      </c>
      <c r="B43" s="142">
        <v>45204</v>
      </c>
      <c r="C43" s="132" t="s">
        <v>847</v>
      </c>
      <c r="D43" s="133">
        <v>5516609716</v>
      </c>
      <c r="E43" s="133" t="s">
        <v>219</v>
      </c>
      <c r="F43" s="176" t="s">
        <v>849</v>
      </c>
      <c r="G43" s="176" t="s">
        <v>1318</v>
      </c>
      <c r="H43" s="30">
        <v>100</v>
      </c>
      <c r="I43" s="133">
        <v>85</v>
      </c>
      <c r="J43" s="189">
        <v>10</v>
      </c>
      <c r="K43" s="186">
        <v>120</v>
      </c>
      <c r="L43" s="139"/>
      <c r="M43">
        <v>64</v>
      </c>
    </row>
    <row r="44" spans="1:13" x14ac:dyDescent="0.25">
      <c r="A44" s="140">
        <v>2</v>
      </c>
      <c r="B44" s="142">
        <v>45204</v>
      </c>
      <c r="C44" s="132" t="s">
        <v>240</v>
      </c>
      <c r="D44" s="133"/>
      <c r="E44" s="133" t="s">
        <v>1319</v>
      </c>
      <c r="F44" s="133" t="s">
        <v>1320</v>
      </c>
      <c r="G44" s="176" t="s">
        <v>1321</v>
      </c>
      <c r="H44" s="30">
        <v>230</v>
      </c>
      <c r="I44" s="133">
        <v>215</v>
      </c>
      <c r="J44" s="189">
        <v>20</v>
      </c>
      <c r="K44" s="186">
        <v>200</v>
      </c>
      <c r="L44" s="139"/>
      <c r="M44">
        <v>63</v>
      </c>
    </row>
    <row r="45" spans="1:13" x14ac:dyDescent="0.25">
      <c r="A45" s="36">
        <v>3</v>
      </c>
      <c r="B45" s="142">
        <v>45204</v>
      </c>
      <c r="C45" s="132" t="s">
        <v>1120</v>
      </c>
      <c r="D45" s="133"/>
      <c r="E45" s="133"/>
      <c r="F45" s="133" t="s">
        <v>1322</v>
      </c>
      <c r="G45" s="176" t="s">
        <v>1323</v>
      </c>
      <c r="H45" s="30"/>
      <c r="I45" s="133">
        <v>430</v>
      </c>
      <c r="J45" s="189">
        <v>30</v>
      </c>
      <c r="K45" s="186"/>
      <c r="L45" s="139"/>
      <c r="M45">
        <v>62</v>
      </c>
    </row>
    <row r="46" spans="1:13" x14ac:dyDescent="0.25">
      <c r="A46" s="36">
        <v>4</v>
      </c>
      <c r="B46" s="142">
        <v>45204</v>
      </c>
      <c r="C46" s="132" t="s">
        <v>728</v>
      </c>
      <c r="D46" s="133">
        <v>5639611669</v>
      </c>
      <c r="E46" s="133" t="s">
        <v>1324</v>
      </c>
      <c r="F46" s="133" t="s">
        <v>1271</v>
      </c>
      <c r="G46" s="176" t="s">
        <v>1325</v>
      </c>
      <c r="H46" s="30"/>
      <c r="I46" s="133">
        <v>173</v>
      </c>
      <c r="J46" s="189">
        <v>10</v>
      </c>
      <c r="K46" s="186"/>
      <c r="L46" s="139"/>
      <c r="M46">
        <v>61</v>
      </c>
    </row>
    <row r="47" spans="1:13" x14ac:dyDescent="0.25">
      <c r="A47" s="36">
        <v>5</v>
      </c>
      <c r="B47" s="142">
        <v>45204</v>
      </c>
      <c r="C47" s="132" t="s">
        <v>270</v>
      </c>
      <c r="D47" s="133"/>
      <c r="E47" s="133" t="s">
        <v>3630</v>
      </c>
      <c r="F47" s="133" t="s">
        <v>1326</v>
      </c>
      <c r="G47" s="133" t="s">
        <v>1327</v>
      </c>
      <c r="H47" s="30">
        <v>100</v>
      </c>
      <c r="I47" s="133">
        <v>38</v>
      </c>
      <c r="J47" s="189">
        <v>10</v>
      </c>
      <c r="K47" s="139">
        <v>100</v>
      </c>
      <c r="L47" s="139"/>
      <c r="M47">
        <v>60</v>
      </c>
    </row>
    <row r="48" spans="1:13" x14ac:dyDescent="0.25">
      <c r="A48" s="36">
        <v>6</v>
      </c>
      <c r="B48" s="142">
        <v>45204</v>
      </c>
      <c r="C48" s="132" t="s">
        <v>333</v>
      </c>
      <c r="D48" s="133"/>
      <c r="E48" s="133" t="s">
        <v>1328</v>
      </c>
      <c r="F48" s="133" t="s">
        <v>588</v>
      </c>
      <c r="G48" s="176" t="s">
        <v>1329</v>
      </c>
      <c r="H48" s="176">
        <v>500</v>
      </c>
      <c r="I48" s="176">
        <v>73</v>
      </c>
      <c r="J48" s="189"/>
      <c r="K48" s="139"/>
      <c r="L48" s="139"/>
      <c r="M48">
        <v>59</v>
      </c>
    </row>
    <row r="49" spans="1:13" x14ac:dyDescent="0.25">
      <c r="A49" s="36">
        <v>7</v>
      </c>
      <c r="B49" s="142">
        <v>45204</v>
      </c>
      <c r="C49" s="132" t="s">
        <v>1330</v>
      </c>
      <c r="D49" s="133"/>
      <c r="E49" s="133" t="s">
        <v>1331</v>
      </c>
      <c r="F49" s="133" t="s">
        <v>914</v>
      </c>
      <c r="G49" s="176" t="s">
        <v>1332</v>
      </c>
      <c r="H49" s="30">
        <v>250</v>
      </c>
      <c r="I49" s="176">
        <v>78</v>
      </c>
      <c r="J49" s="189">
        <v>20</v>
      </c>
      <c r="K49" s="139"/>
      <c r="L49" s="139"/>
      <c r="M49">
        <v>58</v>
      </c>
    </row>
    <row r="50" spans="1:13" x14ac:dyDescent="0.25">
      <c r="A50" s="36">
        <v>8</v>
      </c>
      <c r="B50" s="142">
        <v>45204</v>
      </c>
      <c r="C50" s="132" t="s">
        <v>1133</v>
      </c>
      <c r="D50" s="133"/>
      <c r="E50" s="133" t="s">
        <v>3693</v>
      </c>
      <c r="F50" s="133" t="s">
        <v>507</v>
      </c>
      <c r="G50" s="176" t="s">
        <v>1334</v>
      </c>
      <c r="H50" s="30">
        <v>110</v>
      </c>
      <c r="I50" s="133">
        <v>100</v>
      </c>
      <c r="J50" s="189">
        <v>10</v>
      </c>
      <c r="K50" s="139"/>
      <c r="L50" s="139"/>
      <c r="M50">
        <v>57</v>
      </c>
    </row>
    <row r="51" spans="1:13" x14ac:dyDescent="0.25">
      <c r="A51" s="36">
        <v>9</v>
      </c>
      <c r="B51" s="142">
        <v>45204</v>
      </c>
      <c r="C51" s="132" t="s">
        <v>1335</v>
      </c>
      <c r="D51" s="133"/>
      <c r="E51" s="133" t="s">
        <v>3636</v>
      </c>
      <c r="F51" s="176" t="s">
        <v>1336</v>
      </c>
      <c r="G51" s="176" t="s">
        <v>1337</v>
      </c>
      <c r="H51" s="176">
        <v>200</v>
      </c>
      <c r="I51" s="192">
        <v>88</v>
      </c>
      <c r="J51" s="189">
        <v>10</v>
      </c>
      <c r="K51" s="139"/>
      <c r="L51" s="139"/>
      <c r="M51">
        <v>56</v>
      </c>
    </row>
    <row r="52" spans="1:13" x14ac:dyDescent="0.25">
      <c r="A52" s="36">
        <v>10</v>
      </c>
      <c r="B52" s="142">
        <v>45204</v>
      </c>
      <c r="C52" s="132" t="s">
        <v>1124</v>
      </c>
      <c r="D52" s="133"/>
      <c r="E52" s="133" t="s">
        <v>1836</v>
      </c>
      <c r="F52" s="133" t="s">
        <v>1336</v>
      </c>
      <c r="G52" s="176" t="s">
        <v>1338</v>
      </c>
      <c r="H52" s="30">
        <v>67</v>
      </c>
      <c r="I52" s="176">
        <v>67</v>
      </c>
      <c r="J52" s="189"/>
      <c r="K52" s="139"/>
      <c r="L52" s="139"/>
      <c r="M52">
        <v>55</v>
      </c>
    </row>
    <row r="53" spans="1:13" x14ac:dyDescent="0.25">
      <c r="A53" s="36">
        <v>11</v>
      </c>
      <c r="B53" s="142">
        <v>45204</v>
      </c>
      <c r="C53" s="132" t="s">
        <v>1339</v>
      </c>
      <c r="D53" s="171"/>
      <c r="E53" s="133" t="s">
        <v>3694</v>
      </c>
      <c r="F53" s="133" t="s">
        <v>585</v>
      </c>
      <c r="G53" s="176" t="s">
        <v>1341</v>
      </c>
      <c r="H53" s="30">
        <v>400</v>
      </c>
      <c r="I53" s="176">
        <v>192</v>
      </c>
      <c r="J53" s="189">
        <v>10</v>
      </c>
      <c r="K53" s="139"/>
      <c r="L53" s="139"/>
      <c r="M53">
        <v>54</v>
      </c>
    </row>
    <row r="54" spans="1:13" x14ac:dyDescent="0.25">
      <c r="A54" s="36">
        <v>12</v>
      </c>
      <c r="B54" s="142">
        <v>45204</v>
      </c>
      <c r="C54" s="133" t="s">
        <v>1259</v>
      </c>
      <c r="D54" s="133"/>
      <c r="E54" s="171" t="s">
        <v>1836</v>
      </c>
      <c r="F54" s="133" t="s">
        <v>1342</v>
      </c>
      <c r="G54" s="176" t="s">
        <v>1343</v>
      </c>
      <c r="H54" s="176">
        <v>200</v>
      </c>
      <c r="I54" s="176">
        <v>70</v>
      </c>
      <c r="J54" s="189">
        <v>10</v>
      </c>
      <c r="K54" s="202"/>
      <c r="L54" s="169"/>
      <c r="M54">
        <v>53</v>
      </c>
    </row>
    <row r="55" spans="1:13" x14ac:dyDescent="0.25">
      <c r="A55" s="36">
        <v>13</v>
      </c>
      <c r="B55" s="142">
        <v>45204</v>
      </c>
      <c r="C55" s="132" t="s">
        <v>919</v>
      </c>
      <c r="D55" s="133"/>
      <c r="E55" s="133" t="s">
        <v>1836</v>
      </c>
      <c r="F55" s="133" t="s">
        <v>920</v>
      </c>
      <c r="G55" s="176" t="s">
        <v>1344</v>
      </c>
      <c r="H55" s="176">
        <v>100</v>
      </c>
      <c r="I55" s="176">
        <v>38</v>
      </c>
      <c r="J55" s="213">
        <v>10</v>
      </c>
      <c r="K55" s="177"/>
      <c r="L55" s="133"/>
      <c r="M55">
        <v>52</v>
      </c>
    </row>
    <row r="56" spans="1:13" x14ac:dyDescent="0.25">
      <c r="A56" s="12">
        <v>14</v>
      </c>
      <c r="B56" s="142">
        <v>45204</v>
      </c>
      <c r="C56" s="132" t="s">
        <v>1345</v>
      </c>
      <c r="D56" s="133"/>
      <c r="E56" s="133" t="s">
        <v>1836</v>
      </c>
      <c r="F56" s="133" t="s">
        <v>480</v>
      </c>
      <c r="G56" s="176" t="s">
        <v>1346</v>
      </c>
      <c r="H56" s="176">
        <v>210</v>
      </c>
      <c r="I56" s="176">
        <v>210</v>
      </c>
      <c r="J56" s="213"/>
      <c r="K56" s="177"/>
      <c r="L56" s="177"/>
      <c r="M56">
        <v>51</v>
      </c>
    </row>
    <row r="57" spans="1:13" x14ac:dyDescent="0.25">
      <c r="A57" s="36">
        <v>15</v>
      </c>
      <c r="B57" s="142">
        <v>45204</v>
      </c>
      <c r="C57" s="31" t="s">
        <v>49</v>
      </c>
      <c r="D57" s="133"/>
      <c r="E57" s="133" t="s">
        <v>3695</v>
      </c>
      <c r="F57" s="51">
        <v>844</v>
      </c>
      <c r="G57" s="214" t="s">
        <v>1348</v>
      </c>
      <c r="H57" s="176">
        <v>200</v>
      </c>
      <c r="I57" s="176">
        <v>115</v>
      </c>
      <c r="J57" s="213">
        <v>20</v>
      </c>
      <c r="K57" s="177"/>
      <c r="L57" s="177"/>
      <c r="M57">
        <v>50</v>
      </c>
    </row>
    <row r="58" spans="1:13" x14ac:dyDescent="0.25">
      <c r="A58" s="36">
        <v>16</v>
      </c>
      <c r="B58" s="142">
        <v>45204</v>
      </c>
      <c r="C58" s="132" t="s">
        <v>350</v>
      </c>
      <c r="D58" s="133"/>
      <c r="E58" s="133" t="s">
        <v>1349</v>
      </c>
      <c r="F58" s="133" t="s">
        <v>583</v>
      </c>
      <c r="G58" s="176" t="s">
        <v>1350</v>
      </c>
      <c r="H58" s="176">
        <v>400</v>
      </c>
      <c r="I58" s="176">
        <v>280</v>
      </c>
      <c r="J58" s="177">
        <v>10</v>
      </c>
      <c r="K58" s="177"/>
      <c r="L58" s="133"/>
      <c r="M58">
        <v>49</v>
      </c>
    </row>
    <row r="59" spans="1:13" x14ac:dyDescent="0.25">
      <c r="A59" s="139">
        <v>1</v>
      </c>
      <c r="B59" s="142">
        <v>45205</v>
      </c>
      <c r="C59" s="132" t="s">
        <v>778</v>
      </c>
      <c r="D59" s="133">
        <v>5565395702</v>
      </c>
      <c r="E59" s="133" t="s">
        <v>1351</v>
      </c>
      <c r="F59" s="176" t="s">
        <v>1352</v>
      </c>
      <c r="G59" s="176" t="s">
        <v>1353</v>
      </c>
      <c r="H59" s="30">
        <v>230</v>
      </c>
      <c r="I59" s="133">
        <v>103</v>
      </c>
      <c r="J59" s="189">
        <v>20</v>
      </c>
      <c r="K59" s="186">
        <v>200</v>
      </c>
      <c r="L59" s="139"/>
      <c r="M59">
        <v>48</v>
      </c>
    </row>
    <row r="60" spans="1:13" x14ac:dyDescent="0.25">
      <c r="A60" s="140">
        <v>2</v>
      </c>
      <c r="B60" s="142">
        <v>45205</v>
      </c>
      <c r="C60" s="132" t="s">
        <v>49</v>
      </c>
      <c r="D60" s="133">
        <v>5530181574</v>
      </c>
      <c r="E60" s="133" t="s">
        <v>3621</v>
      </c>
      <c r="F60" s="133"/>
      <c r="G60" s="176" t="s">
        <v>592</v>
      </c>
      <c r="H60" s="30">
        <v>124</v>
      </c>
      <c r="I60" s="133">
        <v>114</v>
      </c>
      <c r="J60" s="189">
        <v>10</v>
      </c>
      <c r="K60" s="186">
        <v>200</v>
      </c>
      <c r="L60" s="139"/>
      <c r="M60">
        <v>47</v>
      </c>
    </row>
    <row r="61" spans="1:13" x14ac:dyDescent="0.25">
      <c r="A61" s="36">
        <v>3</v>
      </c>
      <c r="B61" s="142">
        <v>45205</v>
      </c>
      <c r="C61" s="132" t="s">
        <v>683</v>
      </c>
      <c r="D61" s="133"/>
      <c r="E61" s="133"/>
      <c r="F61" s="176" t="s">
        <v>1354</v>
      </c>
      <c r="G61" s="176" t="s">
        <v>1355</v>
      </c>
      <c r="H61" s="176">
        <v>50</v>
      </c>
      <c r="I61" s="133">
        <v>30</v>
      </c>
      <c r="J61" s="189">
        <v>10</v>
      </c>
      <c r="K61" s="186">
        <v>50</v>
      </c>
      <c r="L61" s="139"/>
      <c r="M61">
        <v>46</v>
      </c>
    </row>
    <row r="62" spans="1:13" x14ac:dyDescent="0.25">
      <c r="A62" s="36">
        <v>4</v>
      </c>
      <c r="B62" s="142">
        <v>45205</v>
      </c>
      <c r="C62" s="132" t="s">
        <v>301</v>
      </c>
      <c r="D62" s="133"/>
      <c r="E62" s="133"/>
      <c r="F62" s="133" t="s">
        <v>955</v>
      </c>
      <c r="G62" s="176" t="s">
        <v>1356</v>
      </c>
      <c r="H62" s="30">
        <v>200</v>
      </c>
      <c r="I62" s="133">
        <v>131</v>
      </c>
      <c r="J62" s="189">
        <v>10</v>
      </c>
      <c r="K62" s="186">
        <v>200</v>
      </c>
      <c r="L62" s="139"/>
      <c r="M62">
        <v>45</v>
      </c>
    </row>
    <row r="63" spans="1:13" x14ac:dyDescent="0.25">
      <c r="A63" s="36">
        <v>5</v>
      </c>
      <c r="B63" s="142">
        <v>45205</v>
      </c>
      <c r="C63" s="132" t="s">
        <v>1090</v>
      </c>
      <c r="D63" s="133">
        <v>9531286830</v>
      </c>
      <c r="E63" s="133" t="s">
        <v>1357</v>
      </c>
      <c r="F63" s="133" t="s">
        <v>681</v>
      </c>
      <c r="G63" s="133" t="s">
        <v>1358</v>
      </c>
      <c r="H63" s="30">
        <v>115</v>
      </c>
      <c r="I63" s="133">
        <v>71</v>
      </c>
      <c r="J63" s="189">
        <v>10</v>
      </c>
      <c r="K63" s="139">
        <v>100</v>
      </c>
      <c r="L63" s="139"/>
      <c r="M63">
        <v>44</v>
      </c>
    </row>
    <row r="64" spans="1:13" x14ac:dyDescent="0.25">
      <c r="A64" s="36">
        <v>6</v>
      </c>
      <c r="B64" s="142">
        <v>45205</v>
      </c>
      <c r="C64" s="132" t="s">
        <v>1359</v>
      </c>
      <c r="D64" s="133">
        <v>5615589545</v>
      </c>
      <c r="E64" s="133" t="s">
        <v>1360</v>
      </c>
      <c r="F64" s="133"/>
      <c r="G64" s="176" t="s">
        <v>1361</v>
      </c>
      <c r="H64" s="176"/>
      <c r="I64" s="176"/>
      <c r="J64" s="189">
        <v>10</v>
      </c>
      <c r="K64" s="139">
        <v>200</v>
      </c>
      <c r="L64" s="139"/>
      <c r="M64">
        <v>43</v>
      </c>
    </row>
    <row r="65" spans="1:13" x14ac:dyDescent="0.25">
      <c r="A65" s="36">
        <v>7</v>
      </c>
      <c r="B65" s="142">
        <v>45205</v>
      </c>
      <c r="C65" s="132" t="s">
        <v>301</v>
      </c>
      <c r="D65" s="133"/>
      <c r="E65" s="133"/>
      <c r="F65" s="133" t="s">
        <v>354</v>
      </c>
      <c r="G65" s="176" t="s">
        <v>1362</v>
      </c>
      <c r="H65" s="30">
        <v>200</v>
      </c>
      <c r="I65" s="176">
        <v>138</v>
      </c>
      <c r="J65" s="189">
        <v>10</v>
      </c>
      <c r="K65" s="139">
        <v>200</v>
      </c>
      <c r="L65" s="139"/>
      <c r="M65">
        <v>42</v>
      </c>
    </row>
    <row r="66" spans="1:13" x14ac:dyDescent="0.25">
      <c r="A66" s="6">
        <v>8</v>
      </c>
      <c r="B66" s="142">
        <v>45205</v>
      </c>
      <c r="C66" s="132" t="s">
        <v>55</v>
      </c>
      <c r="D66" s="133"/>
      <c r="E66" s="133" t="s">
        <v>1166</v>
      </c>
      <c r="F66" s="133"/>
      <c r="G66" s="176" t="s">
        <v>1363</v>
      </c>
      <c r="H66" s="30">
        <v>200</v>
      </c>
      <c r="I66" s="133"/>
      <c r="J66" s="189">
        <v>10</v>
      </c>
      <c r="K66" s="139">
        <v>200</v>
      </c>
      <c r="L66" s="139"/>
      <c r="M66">
        <v>41</v>
      </c>
    </row>
    <row r="67" spans="1:13" x14ac:dyDescent="0.25">
      <c r="A67" s="36">
        <v>9</v>
      </c>
      <c r="B67" s="142">
        <v>45205</v>
      </c>
      <c r="C67" s="132" t="s">
        <v>172</v>
      </c>
      <c r="D67" s="133"/>
      <c r="E67" s="133" t="s">
        <v>914</v>
      </c>
      <c r="F67" s="133" t="s">
        <v>539</v>
      </c>
      <c r="G67" s="176" t="s">
        <v>1364</v>
      </c>
      <c r="H67" s="176">
        <v>120</v>
      </c>
      <c r="I67" s="192">
        <v>100</v>
      </c>
      <c r="J67" s="189">
        <v>10</v>
      </c>
      <c r="K67" s="139">
        <v>100</v>
      </c>
      <c r="L67" s="139"/>
      <c r="M67">
        <v>40</v>
      </c>
    </row>
    <row r="68" spans="1:13" x14ac:dyDescent="0.25">
      <c r="A68" s="36">
        <v>10</v>
      </c>
      <c r="B68" s="142">
        <v>45205</v>
      </c>
      <c r="C68" s="132" t="s">
        <v>27</v>
      </c>
      <c r="D68" s="133"/>
      <c r="E68" s="133" t="s">
        <v>824</v>
      </c>
      <c r="F68" s="133" t="s">
        <v>367</v>
      </c>
      <c r="G68" s="176" t="s">
        <v>624</v>
      </c>
      <c r="H68" s="30">
        <v>32</v>
      </c>
      <c r="I68" s="176">
        <v>22</v>
      </c>
      <c r="J68" s="189">
        <v>10</v>
      </c>
      <c r="K68" s="139">
        <v>22</v>
      </c>
      <c r="L68" s="139"/>
      <c r="M68">
        <v>39</v>
      </c>
    </row>
    <row r="69" spans="1:13" x14ac:dyDescent="0.25">
      <c r="A69" s="36">
        <v>11</v>
      </c>
      <c r="B69" s="142">
        <v>45205</v>
      </c>
      <c r="C69" s="132" t="s">
        <v>1133</v>
      </c>
      <c r="D69" s="171"/>
      <c r="E69" s="133" t="s">
        <v>1528</v>
      </c>
      <c r="F69" s="133" t="s">
        <v>1365</v>
      </c>
      <c r="G69" s="176" t="s">
        <v>1366</v>
      </c>
      <c r="H69" s="30">
        <v>255</v>
      </c>
      <c r="I69" s="176"/>
      <c r="J69" s="189">
        <v>10</v>
      </c>
      <c r="K69" s="139"/>
      <c r="L69" s="139"/>
      <c r="M69">
        <v>38</v>
      </c>
    </row>
    <row r="70" spans="1:13" x14ac:dyDescent="0.25">
      <c r="A70" s="36">
        <v>12</v>
      </c>
      <c r="B70" s="142">
        <v>45205</v>
      </c>
      <c r="C70" s="133" t="s">
        <v>15</v>
      </c>
      <c r="D70" s="133"/>
      <c r="E70" s="171" t="s">
        <v>626</v>
      </c>
      <c r="F70" s="133" t="s">
        <v>302</v>
      </c>
      <c r="G70" s="176" t="s">
        <v>1367</v>
      </c>
      <c r="H70" s="176">
        <v>270</v>
      </c>
      <c r="I70" s="176">
        <v>245</v>
      </c>
      <c r="J70" s="189">
        <v>20</v>
      </c>
      <c r="K70" s="202"/>
      <c r="L70" s="169"/>
      <c r="M70">
        <v>37</v>
      </c>
    </row>
    <row r="71" spans="1:13" x14ac:dyDescent="0.25">
      <c r="A71" s="36">
        <v>13</v>
      </c>
      <c r="B71" s="142">
        <v>45205</v>
      </c>
      <c r="C71" s="132" t="s">
        <v>1368</v>
      </c>
      <c r="D71" s="133"/>
      <c r="E71" s="133" t="s">
        <v>507</v>
      </c>
      <c r="F71" s="133" t="s">
        <v>668</v>
      </c>
      <c r="G71" s="176" t="s">
        <v>1369</v>
      </c>
      <c r="H71" s="176">
        <v>300</v>
      </c>
      <c r="I71" s="176">
        <v>259</v>
      </c>
      <c r="J71" s="213">
        <v>20</v>
      </c>
      <c r="K71" s="177"/>
      <c r="L71" s="133"/>
      <c r="M71">
        <v>36</v>
      </c>
    </row>
    <row r="72" spans="1:13" x14ac:dyDescent="0.25">
      <c r="A72" s="36">
        <v>14</v>
      </c>
      <c r="B72" s="142">
        <v>45205</v>
      </c>
      <c r="C72" s="132" t="s">
        <v>1370</v>
      </c>
      <c r="D72" s="133"/>
      <c r="E72" s="133" t="s">
        <v>1836</v>
      </c>
      <c r="F72" s="133" t="s">
        <v>400</v>
      </c>
      <c r="G72" s="176" t="s">
        <v>1371</v>
      </c>
      <c r="H72" s="176">
        <v>40</v>
      </c>
      <c r="I72" s="176">
        <v>30</v>
      </c>
      <c r="J72" s="213">
        <v>10</v>
      </c>
      <c r="K72" s="177"/>
      <c r="L72" s="177"/>
      <c r="M72">
        <v>35</v>
      </c>
    </row>
    <row r="73" spans="1:13" x14ac:dyDescent="0.25">
      <c r="A73" s="36">
        <v>15</v>
      </c>
      <c r="B73" s="142">
        <v>45205</v>
      </c>
      <c r="C73" s="31" t="s">
        <v>1372</v>
      </c>
      <c r="D73" s="133" t="s">
        <v>1373</v>
      </c>
      <c r="E73" s="133" t="s">
        <v>1836</v>
      </c>
      <c r="F73" s="51" t="s">
        <v>855</v>
      </c>
      <c r="G73" s="214" t="s">
        <v>1374</v>
      </c>
      <c r="H73" s="176">
        <v>180</v>
      </c>
      <c r="I73" s="176">
        <v>142</v>
      </c>
      <c r="J73" s="213">
        <v>10</v>
      </c>
      <c r="K73" s="177"/>
      <c r="L73" s="177"/>
      <c r="M73">
        <v>34</v>
      </c>
    </row>
    <row r="74" spans="1:13" x14ac:dyDescent="0.25">
      <c r="A74" s="36">
        <v>16</v>
      </c>
      <c r="B74" s="142">
        <v>45205</v>
      </c>
      <c r="C74" s="132" t="s">
        <v>922</v>
      </c>
      <c r="D74" s="133" t="s">
        <v>1375</v>
      </c>
      <c r="E74" s="133" t="s">
        <v>1836</v>
      </c>
      <c r="F74" s="133" t="s">
        <v>302</v>
      </c>
      <c r="G74" s="176" t="s">
        <v>1375</v>
      </c>
      <c r="H74" s="176">
        <v>100</v>
      </c>
      <c r="I74" s="176">
        <v>90</v>
      </c>
      <c r="J74" s="177">
        <v>10</v>
      </c>
      <c r="K74" s="177"/>
      <c r="L74" s="133"/>
      <c r="M74">
        <v>33</v>
      </c>
    </row>
    <row r="75" spans="1:13" x14ac:dyDescent="0.25">
      <c r="A75" s="139">
        <v>1</v>
      </c>
      <c r="B75" s="142">
        <v>45206</v>
      </c>
      <c r="C75" s="132" t="s">
        <v>1376</v>
      </c>
      <c r="D75" s="133">
        <v>5582392110</v>
      </c>
      <c r="E75" s="133" t="s">
        <v>3621</v>
      </c>
      <c r="F75" s="176" t="s">
        <v>1377</v>
      </c>
      <c r="G75" s="176" t="s">
        <v>1378</v>
      </c>
      <c r="H75" s="30"/>
      <c r="I75" s="133">
        <v>87</v>
      </c>
      <c r="J75" s="189">
        <v>10</v>
      </c>
      <c r="K75" s="186"/>
      <c r="L75" s="139"/>
      <c r="M75">
        <v>32</v>
      </c>
    </row>
    <row r="76" spans="1:13" x14ac:dyDescent="0.25">
      <c r="A76" s="140">
        <v>2</v>
      </c>
      <c r="B76" s="142">
        <v>45206</v>
      </c>
      <c r="C76" s="132" t="s">
        <v>1120</v>
      </c>
      <c r="D76" s="133">
        <v>5589529270</v>
      </c>
      <c r="E76" s="133" t="s">
        <v>1379</v>
      </c>
      <c r="F76" s="133" t="s">
        <v>1380</v>
      </c>
      <c r="G76" s="176" t="s">
        <v>1381</v>
      </c>
      <c r="H76" s="30"/>
      <c r="I76" s="133"/>
      <c r="J76" s="189">
        <v>30</v>
      </c>
      <c r="K76" s="186">
        <v>300</v>
      </c>
      <c r="L76" s="139"/>
      <c r="M76">
        <v>31</v>
      </c>
    </row>
    <row r="77" spans="1:13" x14ac:dyDescent="0.25">
      <c r="A77" s="36">
        <v>3</v>
      </c>
      <c r="B77" s="142">
        <v>45206</v>
      </c>
      <c r="C77" s="132" t="s">
        <v>160</v>
      </c>
      <c r="D77" s="133">
        <v>5543</v>
      </c>
      <c r="E77" s="133"/>
      <c r="F77" s="133"/>
      <c r="G77" s="176" t="s">
        <v>1382</v>
      </c>
      <c r="H77" s="30"/>
      <c r="I77" s="133">
        <v>263</v>
      </c>
      <c r="J77" s="189">
        <v>10</v>
      </c>
      <c r="K77" s="186"/>
      <c r="L77" s="139"/>
      <c r="M77">
        <v>30</v>
      </c>
    </row>
    <row r="78" spans="1:13" x14ac:dyDescent="0.25">
      <c r="A78" s="36">
        <v>4</v>
      </c>
      <c r="B78" s="142">
        <v>45206</v>
      </c>
      <c r="C78" s="132" t="s">
        <v>1383</v>
      </c>
      <c r="D78" s="133"/>
      <c r="E78" s="133" t="s">
        <v>3696</v>
      </c>
      <c r="F78" s="133" t="s">
        <v>1385</v>
      </c>
      <c r="G78" s="176" t="s">
        <v>1386</v>
      </c>
      <c r="H78" s="30">
        <v>320</v>
      </c>
      <c r="I78" s="133">
        <v>302</v>
      </c>
      <c r="J78" s="189">
        <v>10</v>
      </c>
      <c r="K78" s="186"/>
      <c r="L78" s="139"/>
      <c r="M78">
        <v>29</v>
      </c>
    </row>
    <row r="79" spans="1:13" x14ac:dyDescent="0.25">
      <c r="A79" s="36">
        <v>5</v>
      </c>
      <c r="B79" s="142">
        <v>45206</v>
      </c>
      <c r="C79" s="132" t="s">
        <v>392</v>
      </c>
      <c r="D79" s="133"/>
      <c r="E79" s="133"/>
      <c r="F79" s="133" t="s">
        <v>1387</v>
      </c>
      <c r="G79" s="133" t="s">
        <v>1388</v>
      </c>
      <c r="H79" s="30">
        <v>100</v>
      </c>
      <c r="I79" s="133">
        <v>88</v>
      </c>
      <c r="J79" s="189">
        <v>10</v>
      </c>
      <c r="K79" s="139"/>
      <c r="L79" s="139"/>
      <c r="M79">
        <v>28</v>
      </c>
    </row>
    <row r="80" spans="1:13" x14ac:dyDescent="0.25">
      <c r="A80" s="36">
        <v>6</v>
      </c>
      <c r="B80" s="142">
        <v>45206</v>
      </c>
      <c r="C80" s="132" t="s">
        <v>1389</v>
      </c>
      <c r="D80" s="133"/>
      <c r="E80" s="133" t="s">
        <v>3697</v>
      </c>
      <c r="F80" s="133" t="s">
        <v>1391</v>
      </c>
      <c r="G80" s="176" t="s">
        <v>1392</v>
      </c>
      <c r="H80" s="176"/>
      <c r="I80" s="176"/>
      <c r="J80" s="189">
        <v>10</v>
      </c>
      <c r="K80" s="139"/>
      <c r="L80" s="139"/>
      <c r="M80">
        <v>27</v>
      </c>
    </row>
    <row r="81" spans="1:13" x14ac:dyDescent="0.25">
      <c r="A81" s="36">
        <v>7</v>
      </c>
      <c r="B81" s="142">
        <v>45206</v>
      </c>
      <c r="C81" s="132" t="s">
        <v>1393</v>
      </c>
      <c r="D81" s="133"/>
      <c r="E81" s="133"/>
      <c r="F81" s="133" t="s">
        <v>1394</v>
      </c>
      <c r="G81" s="176" t="s">
        <v>1395</v>
      </c>
      <c r="H81" s="30"/>
      <c r="I81" s="176"/>
      <c r="J81" s="189">
        <v>10</v>
      </c>
      <c r="K81" s="139"/>
      <c r="L81" s="139"/>
      <c r="M81">
        <v>26</v>
      </c>
    </row>
    <row r="82" spans="1:13" x14ac:dyDescent="0.25">
      <c r="A82" s="36">
        <v>8</v>
      </c>
      <c r="B82" s="142">
        <v>45206</v>
      </c>
      <c r="C82" s="132" t="s">
        <v>1396</v>
      </c>
      <c r="D82" s="133"/>
      <c r="E82" s="133"/>
      <c r="F82" s="133" t="s">
        <v>1397</v>
      </c>
      <c r="G82" s="176" t="s">
        <v>1398</v>
      </c>
      <c r="H82" s="30">
        <v>32</v>
      </c>
      <c r="I82" s="133">
        <v>22</v>
      </c>
      <c r="J82" s="189">
        <v>10</v>
      </c>
      <c r="K82" s="139"/>
      <c r="L82" s="139"/>
      <c r="M82">
        <v>25</v>
      </c>
    </row>
    <row r="83" spans="1:13" x14ac:dyDescent="0.25">
      <c r="A83" s="36">
        <v>9</v>
      </c>
      <c r="B83" s="142">
        <v>45206</v>
      </c>
      <c r="C83" s="132" t="s">
        <v>49</v>
      </c>
      <c r="D83" s="133"/>
      <c r="E83" s="133"/>
      <c r="F83" s="133" t="s">
        <v>1399</v>
      </c>
      <c r="G83" s="176" t="s">
        <v>1400</v>
      </c>
      <c r="H83" s="176">
        <v>320</v>
      </c>
      <c r="I83" s="192">
        <v>86</v>
      </c>
      <c r="J83" s="189">
        <v>10</v>
      </c>
      <c r="K83" s="139"/>
      <c r="L83" s="139"/>
      <c r="M83">
        <v>24</v>
      </c>
    </row>
    <row r="84" spans="1:13" x14ac:dyDescent="0.25">
      <c r="A84" s="36">
        <v>10</v>
      </c>
      <c r="B84" s="142">
        <v>45206</v>
      </c>
      <c r="C84" s="132" t="s">
        <v>728</v>
      </c>
      <c r="D84" s="133"/>
      <c r="E84" s="133"/>
      <c r="F84" s="133" t="s">
        <v>1385</v>
      </c>
      <c r="G84" s="176" t="s">
        <v>1401</v>
      </c>
      <c r="H84" s="30">
        <v>100</v>
      </c>
      <c r="I84" s="176">
        <v>50</v>
      </c>
      <c r="J84" s="189">
        <v>10</v>
      </c>
      <c r="K84" s="139"/>
      <c r="L84" s="139"/>
      <c r="M84">
        <v>23</v>
      </c>
    </row>
    <row r="85" spans="1:13" x14ac:dyDescent="0.25">
      <c r="A85" s="36">
        <v>11</v>
      </c>
      <c r="B85" s="142">
        <v>45206</v>
      </c>
      <c r="C85" s="132" t="s">
        <v>1402</v>
      </c>
      <c r="D85" s="171"/>
      <c r="E85" s="133" t="s">
        <v>3623</v>
      </c>
      <c r="F85" s="133" t="s">
        <v>1403</v>
      </c>
      <c r="G85" s="176" t="s">
        <v>1404</v>
      </c>
      <c r="H85" s="30">
        <v>160</v>
      </c>
      <c r="I85" s="176">
        <v>128</v>
      </c>
      <c r="J85" s="189">
        <v>10</v>
      </c>
      <c r="K85" s="139"/>
      <c r="L85" s="139"/>
      <c r="M85">
        <v>22</v>
      </c>
    </row>
    <row r="86" spans="1:13" x14ac:dyDescent="0.25">
      <c r="A86" s="36">
        <v>12</v>
      </c>
      <c r="B86" s="142">
        <v>45206</v>
      </c>
      <c r="C86" s="133" t="s">
        <v>15</v>
      </c>
      <c r="D86" s="133"/>
      <c r="E86" s="171" t="s">
        <v>3623</v>
      </c>
      <c r="F86" s="133" t="s">
        <v>1405</v>
      </c>
      <c r="G86" s="176" t="s">
        <v>1406</v>
      </c>
      <c r="H86" s="176">
        <v>200</v>
      </c>
      <c r="I86" s="176">
        <v>34</v>
      </c>
      <c r="J86" s="189">
        <v>10</v>
      </c>
      <c r="K86" s="202"/>
      <c r="L86" s="169"/>
      <c r="M86">
        <v>21</v>
      </c>
    </row>
    <row r="87" spans="1:13" x14ac:dyDescent="0.25">
      <c r="A87" s="36">
        <v>13</v>
      </c>
      <c r="B87" s="142">
        <v>45206</v>
      </c>
      <c r="C87" s="132" t="s">
        <v>1407</v>
      </c>
      <c r="D87" s="133"/>
      <c r="E87" s="133" t="s">
        <v>3621</v>
      </c>
      <c r="F87" s="133" t="s">
        <v>302</v>
      </c>
      <c r="G87" s="176" t="s">
        <v>1408</v>
      </c>
      <c r="H87" s="176"/>
      <c r="I87" s="176">
        <v>120</v>
      </c>
      <c r="J87" s="213">
        <v>10</v>
      </c>
      <c r="K87" s="177"/>
      <c r="L87" s="133"/>
      <c r="M87">
        <v>20</v>
      </c>
    </row>
    <row r="88" spans="1:13" x14ac:dyDescent="0.25">
      <c r="A88" s="36">
        <v>14</v>
      </c>
      <c r="B88" s="142">
        <v>45206</v>
      </c>
      <c r="C88" s="132"/>
      <c r="D88" s="133"/>
      <c r="E88" s="133"/>
      <c r="F88" s="133" t="s">
        <v>1409</v>
      </c>
      <c r="G88" s="176" t="s">
        <v>1410</v>
      </c>
      <c r="H88" s="176"/>
      <c r="I88" s="176">
        <v>85</v>
      </c>
      <c r="J88" s="213">
        <v>10</v>
      </c>
      <c r="K88" s="177">
        <v>200</v>
      </c>
      <c r="L88" s="177"/>
      <c r="M88">
        <v>19</v>
      </c>
    </row>
    <row r="89" spans="1:13" x14ac:dyDescent="0.25">
      <c r="A89" s="36">
        <v>15</v>
      </c>
      <c r="B89" s="142">
        <v>45206</v>
      </c>
      <c r="C89" s="31" t="s">
        <v>1411</v>
      </c>
      <c r="D89" s="133"/>
      <c r="E89" s="133"/>
      <c r="F89" s="51"/>
      <c r="G89" s="214" t="s">
        <v>1412</v>
      </c>
      <c r="H89" s="176"/>
      <c r="I89" s="176">
        <v>300</v>
      </c>
      <c r="J89" s="213">
        <v>10</v>
      </c>
      <c r="K89" s="177"/>
      <c r="L89" s="177"/>
      <c r="M89">
        <v>18</v>
      </c>
    </row>
    <row r="90" spans="1:13" x14ac:dyDescent="0.25">
      <c r="A90" s="36">
        <v>16</v>
      </c>
      <c r="B90" s="142">
        <v>45206</v>
      </c>
      <c r="C90" s="132" t="s">
        <v>1413</v>
      </c>
      <c r="D90" s="133"/>
      <c r="E90" s="133"/>
      <c r="F90" s="133" t="s">
        <v>1414</v>
      </c>
      <c r="G90" s="176" t="s">
        <v>1415</v>
      </c>
      <c r="H90" s="176"/>
      <c r="I90" s="176">
        <v>85</v>
      </c>
      <c r="J90" s="177">
        <v>10</v>
      </c>
      <c r="K90" s="177">
        <v>200</v>
      </c>
      <c r="L90" s="133"/>
      <c r="M90">
        <v>17</v>
      </c>
    </row>
    <row r="91" spans="1:13" x14ac:dyDescent="0.25">
      <c r="A91" s="36">
        <v>17</v>
      </c>
      <c r="B91" s="142">
        <v>45206</v>
      </c>
      <c r="C91" s="132" t="s">
        <v>1416</v>
      </c>
      <c r="D91" s="133"/>
      <c r="E91" s="133" t="s">
        <v>3621</v>
      </c>
      <c r="F91" s="133" t="s">
        <v>302</v>
      </c>
      <c r="G91" s="176" t="s">
        <v>1417</v>
      </c>
      <c r="H91" s="176">
        <v>236</v>
      </c>
      <c r="I91" s="176">
        <v>226</v>
      </c>
      <c r="J91" s="177">
        <v>10</v>
      </c>
      <c r="K91" s="177"/>
      <c r="L91" s="133"/>
      <c r="M91">
        <v>16</v>
      </c>
    </row>
    <row r="92" spans="1:13" x14ac:dyDescent="0.25">
      <c r="A92" s="36">
        <v>18</v>
      </c>
      <c r="B92" s="142">
        <v>45206</v>
      </c>
      <c r="C92" s="132" t="s">
        <v>683</v>
      </c>
      <c r="D92" s="133"/>
      <c r="E92" s="133" t="s">
        <v>1528</v>
      </c>
      <c r="F92" s="133" t="s">
        <v>302</v>
      </c>
      <c r="G92" s="176" t="s">
        <v>1418</v>
      </c>
      <c r="H92" s="176">
        <v>250</v>
      </c>
      <c r="I92" s="176">
        <v>233</v>
      </c>
      <c r="J92" s="177">
        <v>10</v>
      </c>
      <c r="K92" s="215"/>
      <c r="L92" s="22"/>
      <c r="M92">
        <v>15</v>
      </c>
    </row>
    <row r="93" spans="1:13" x14ac:dyDescent="0.25">
      <c r="A93" s="36">
        <v>19</v>
      </c>
      <c r="B93" s="142">
        <v>45206</v>
      </c>
      <c r="C93" s="132" t="s">
        <v>683</v>
      </c>
      <c r="D93" s="133"/>
      <c r="E93" s="133" t="s">
        <v>1528</v>
      </c>
      <c r="F93" s="133" t="s">
        <v>302</v>
      </c>
      <c r="G93" s="176" t="s">
        <v>1419</v>
      </c>
      <c r="H93" s="176">
        <v>100</v>
      </c>
      <c r="I93" s="176">
        <v>65</v>
      </c>
      <c r="J93" s="177">
        <v>10</v>
      </c>
      <c r="K93" s="215"/>
      <c r="L93" s="22"/>
      <c r="M93">
        <v>14</v>
      </c>
    </row>
    <row r="94" spans="1:13" x14ac:dyDescent="0.25">
      <c r="A94" s="36">
        <v>20</v>
      </c>
      <c r="B94" s="142">
        <v>45206</v>
      </c>
      <c r="C94" s="132" t="s">
        <v>1411</v>
      </c>
      <c r="D94" s="133"/>
      <c r="E94" s="133" t="s">
        <v>3621</v>
      </c>
      <c r="F94" s="133" t="s">
        <v>1420</v>
      </c>
      <c r="G94" s="176" t="s">
        <v>1421</v>
      </c>
      <c r="H94" s="176">
        <v>500</v>
      </c>
      <c r="I94" s="176"/>
      <c r="J94" s="177"/>
      <c r="K94" s="215"/>
      <c r="L94" s="22"/>
      <c r="M94">
        <v>13</v>
      </c>
    </row>
    <row r="95" spans="1:13" x14ac:dyDescent="0.25">
      <c r="A95" s="36">
        <v>21</v>
      </c>
      <c r="B95" s="142">
        <v>45206</v>
      </c>
      <c r="C95" s="132" t="s">
        <v>1407</v>
      </c>
      <c r="D95" s="133"/>
      <c r="E95" s="133" t="s">
        <v>3621</v>
      </c>
      <c r="F95" s="133" t="s">
        <v>302</v>
      </c>
      <c r="G95" s="176" t="s">
        <v>1422</v>
      </c>
      <c r="H95" s="176"/>
      <c r="I95" s="176">
        <v>40</v>
      </c>
      <c r="J95" s="177"/>
      <c r="K95" s="215"/>
      <c r="L95" s="22"/>
      <c r="M95">
        <v>12</v>
      </c>
    </row>
    <row r="96" spans="1:13" x14ac:dyDescent="0.25">
      <c r="A96" s="36">
        <v>22</v>
      </c>
      <c r="B96" s="142">
        <v>45206</v>
      </c>
      <c r="C96" s="132" t="s">
        <v>857</v>
      </c>
      <c r="D96" s="133"/>
      <c r="E96" s="133" t="s">
        <v>3623</v>
      </c>
      <c r="F96" s="133" t="s">
        <v>773</v>
      </c>
      <c r="G96" s="176" t="s">
        <v>1423</v>
      </c>
      <c r="H96" s="176"/>
      <c r="I96" s="176">
        <v>150</v>
      </c>
      <c r="J96" s="177">
        <v>128</v>
      </c>
      <c r="K96" s="215"/>
      <c r="L96" s="22"/>
      <c r="M96">
        <v>11</v>
      </c>
    </row>
    <row r="97" spans="1:13" x14ac:dyDescent="0.25">
      <c r="A97" s="139">
        <v>1</v>
      </c>
      <c r="B97" s="142">
        <v>45207</v>
      </c>
      <c r="C97" s="132" t="s">
        <v>1416</v>
      </c>
      <c r="D97" s="133"/>
      <c r="E97" s="133" t="s">
        <v>1424</v>
      </c>
      <c r="F97" s="176" t="s">
        <v>302</v>
      </c>
      <c r="G97" s="176" t="s">
        <v>1425</v>
      </c>
      <c r="H97" s="30">
        <v>315</v>
      </c>
      <c r="I97" s="133">
        <v>275</v>
      </c>
      <c r="J97" s="189">
        <v>10</v>
      </c>
      <c r="K97" s="186"/>
      <c r="L97" s="139"/>
      <c r="M97">
        <v>10</v>
      </c>
    </row>
    <row r="98" spans="1:13" x14ac:dyDescent="0.25">
      <c r="A98" s="140">
        <v>2</v>
      </c>
      <c r="B98" s="142">
        <v>45207</v>
      </c>
      <c r="C98" s="132" t="s">
        <v>1426</v>
      </c>
      <c r="D98" s="133"/>
      <c r="E98" s="133" t="s">
        <v>1528</v>
      </c>
      <c r="F98" s="133" t="s">
        <v>1427</v>
      </c>
      <c r="G98" s="176" t="s">
        <v>1428</v>
      </c>
      <c r="H98" s="30">
        <v>248</v>
      </c>
      <c r="I98" s="133">
        <v>238</v>
      </c>
      <c r="J98" s="189">
        <v>10</v>
      </c>
      <c r="K98" s="186"/>
      <c r="L98" s="139"/>
      <c r="M98">
        <v>9</v>
      </c>
    </row>
    <row r="99" spans="1:13" x14ac:dyDescent="0.25">
      <c r="A99" s="36">
        <v>3</v>
      </c>
      <c r="B99" s="142">
        <v>45207</v>
      </c>
      <c r="C99" s="132" t="s">
        <v>1429</v>
      </c>
      <c r="D99" s="133"/>
      <c r="E99" s="133" t="s">
        <v>1836</v>
      </c>
      <c r="F99" s="133" t="s">
        <v>585</v>
      </c>
      <c r="G99" s="176" t="s">
        <v>1430</v>
      </c>
      <c r="H99" s="30">
        <v>500</v>
      </c>
      <c r="I99" s="133">
        <v>279</v>
      </c>
      <c r="J99" s="189">
        <v>10</v>
      </c>
      <c r="K99" s="186"/>
      <c r="L99" s="139"/>
      <c r="M99">
        <v>8</v>
      </c>
    </row>
    <row r="100" spans="1:13" x14ac:dyDescent="0.25">
      <c r="A100" s="36">
        <v>4</v>
      </c>
      <c r="B100" s="142">
        <v>45207</v>
      </c>
      <c r="C100" s="132" t="s">
        <v>1431</v>
      </c>
      <c r="D100" s="133"/>
      <c r="E100" s="133" t="s">
        <v>1836</v>
      </c>
      <c r="F100" s="133" t="s">
        <v>1432</v>
      </c>
      <c r="G100" s="176" t="s">
        <v>1433</v>
      </c>
      <c r="H100" s="30">
        <v>500</v>
      </c>
      <c r="I100" s="133">
        <v>88</v>
      </c>
      <c r="J100" s="189">
        <v>10</v>
      </c>
      <c r="K100" s="186"/>
      <c r="L100" s="139"/>
      <c r="M100">
        <v>7</v>
      </c>
    </row>
    <row r="101" spans="1:13" x14ac:dyDescent="0.25">
      <c r="A101" s="36">
        <v>5</v>
      </c>
      <c r="B101" s="142">
        <v>45207</v>
      </c>
      <c r="C101" s="132" t="s">
        <v>1416</v>
      </c>
      <c r="D101" s="133"/>
      <c r="E101" s="133" t="s">
        <v>1836</v>
      </c>
      <c r="F101" s="133" t="s">
        <v>302</v>
      </c>
      <c r="G101" s="133" t="s">
        <v>360</v>
      </c>
      <c r="H101" s="30">
        <v>150</v>
      </c>
      <c r="I101" s="133">
        <v>132</v>
      </c>
      <c r="J101" s="189">
        <v>10</v>
      </c>
      <c r="K101" s="139"/>
      <c r="L101" s="139"/>
      <c r="M101">
        <v>6</v>
      </c>
    </row>
    <row r="102" spans="1:13" x14ac:dyDescent="0.25">
      <c r="A102" s="36">
        <v>6</v>
      </c>
      <c r="B102" s="142">
        <v>45207</v>
      </c>
      <c r="C102" s="132" t="s">
        <v>1434</v>
      </c>
      <c r="D102" s="133">
        <v>5572135350</v>
      </c>
      <c r="E102" s="133"/>
      <c r="F102" s="133" t="s">
        <v>1435</v>
      </c>
      <c r="G102" s="176" t="s">
        <v>1436</v>
      </c>
      <c r="H102" s="176"/>
      <c r="I102" s="176">
        <v>92</v>
      </c>
      <c r="J102" s="189">
        <v>10</v>
      </c>
      <c r="K102" s="139">
        <v>200</v>
      </c>
      <c r="L102" s="139"/>
      <c r="M102">
        <v>5</v>
      </c>
    </row>
    <row r="103" spans="1:13" x14ac:dyDescent="0.25">
      <c r="A103" s="36">
        <v>7</v>
      </c>
      <c r="B103" s="142">
        <v>45207</v>
      </c>
      <c r="C103" s="132" t="s">
        <v>45</v>
      </c>
      <c r="D103" s="133"/>
      <c r="E103" s="133" t="s">
        <v>1836</v>
      </c>
      <c r="F103" s="133" t="s">
        <v>1437</v>
      </c>
      <c r="G103" s="176" t="s">
        <v>1438</v>
      </c>
      <c r="H103" s="30">
        <v>130</v>
      </c>
      <c r="I103" s="176">
        <v>114</v>
      </c>
      <c r="J103" s="189">
        <v>10</v>
      </c>
      <c r="K103" s="139"/>
      <c r="L103" s="139"/>
      <c r="M103">
        <v>4</v>
      </c>
    </row>
    <row r="104" spans="1:13" x14ac:dyDescent="0.25">
      <c r="A104" s="36">
        <v>8</v>
      </c>
      <c r="B104" s="142">
        <v>45207</v>
      </c>
      <c r="C104" s="132" t="s">
        <v>301</v>
      </c>
      <c r="D104" s="133"/>
      <c r="E104" s="133" t="s">
        <v>33</v>
      </c>
      <c r="F104" s="133" t="s">
        <v>354</v>
      </c>
      <c r="G104" s="176" t="s">
        <v>1439</v>
      </c>
      <c r="H104" s="30"/>
      <c r="I104" s="133">
        <v>150</v>
      </c>
      <c r="J104" s="189">
        <v>10</v>
      </c>
      <c r="K104" s="139">
        <v>200</v>
      </c>
      <c r="L104" s="139"/>
      <c r="M104">
        <v>3</v>
      </c>
    </row>
    <row r="105" spans="1:13" x14ac:dyDescent="0.25">
      <c r="A105" s="36">
        <v>9</v>
      </c>
      <c r="B105" s="142">
        <v>45207</v>
      </c>
      <c r="C105" s="132" t="s">
        <v>15</v>
      </c>
      <c r="D105" s="133"/>
      <c r="E105" s="133"/>
      <c r="F105" s="133" t="s">
        <v>72</v>
      </c>
      <c r="G105" s="176" t="s">
        <v>1440</v>
      </c>
      <c r="H105" s="176">
        <v>50</v>
      </c>
      <c r="I105" s="192"/>
      <c r="J105" s="189">
        <v>10</v>
      </c>
      <c r="K105" s="139"/>
      <c r="L105" s="139"/>
      <c r="M105">
        <v>2</v>
      </c>
    </row>
    <row r="106" spans="1:13" x14ac:dyDescent="0.25">
      <c r="A106" s="36">
        <v>10</v>
      </c>
      <c r="B106" s="142">
        <v>45207</v>
      </c>
      <c r="C106" s="132" t="s">
        <v>1376</v>
      </c>
      <c r="D106" s="133"/>
      <c r="E106" s="133"/>
      <c r="F106" s="133" t="s">
        <v>1441</v>
      </c>
      <c r="G106" s="176" t="s">
        <v>1442</v>
      </c>
      <c r="H106" s="30"/>
      <c r="I106" s="176"/>
      <c r="J106" s="189">
        <v>10</v>
      </c>
      <c r="K106" s="139"/>
      <c r="L106" s="139"/>
      <c r="M10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06"/>
  <sheetViews>
    <sheetView topLeftCell="A136" zoomScale="110" zoomScaleNormal="110" workbookViewId="0">
      <selection activeCell="D156" sqref="D156"/>
    </sheetView>
  </sheetViews>
  <sheetFormatPr baseColWidth="10" defaultRowHeight="15" x14ac:dyDescent="0.25"/>
  <cols>
    <col min="1" max="1" width="20.140625" style="166" customWidth="1"/>
  </cols>
  <sheetData>
    <row r="1" spans="1:21" x14ac:dyDescent="0.25">
      <c r="A1" s="277" t="s">
        <v>3698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 ht="15.75" customHeight="1" thickBot="1" x14ac:dyDescent="0.3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</row>
    <row r="3" spans="1:21" ht="15.75" customHeight="1" thickBot="1" x14ac:dyDescent="0.3">
      <c r="A3" s="77" t="s">
        <v>2</v>
      </c>
      <c r="B3" s="74" t="s">
        <v>3699</v>
      </c>
      <c r="C3" s="73" t="s">
        <v>3700</v>
      </c>
      <c r="D3" s="72" t="s">
        <v>3701</v>
      </c>
      <c r="E3" s="72" t="s">
        <v>3702</v>
      </c>
      <c r="F3" s="73" t="s">
        <v>3703</v>
      </c>
      <c r="G3" s="72" t="s">
        <v>3704</v>
      </c>
      <c r="H3" s="72" t="s">
        <v>3705</v>
      </c>
      <c r="I3" s="73" t="s">
        <v>3706</v>
      </c>
      <c r="J3" s="72" t="s">
        <v>3707</v>
      </c>
      <c r="K3" s="72" t="s">
        <v>3708</v>
      </c>
      <c r="L3" s="73" t="s">
        <v>3709</v>
      </c>
      <c r="M3" s="72" t="s">
        <v>3710</v>
      </c>
      <c r="N3" s="73" t="s">
        <v>3711</v>
      </c>
      <c r="O3" s="73" t="s">
        <v>3712</v>
      </c>
      <c r="P3" s="104" t="s">
        <v>3713</v>
      </c>
      <c r="Q3" s="107" t="s">
        <v>3714</v>
      </c>
      <c r="R3" s="108" t="s">
        <v>3715</v>
      </c>
      <c r="S3" s="109" t="s">
        <v>3716</v>
      </c>
      <c r="T3" s="109" t="s">
        <v>3717</v>
      </c>
      <c r="U3" s="110" t="s">
        <v>3718</v>
      </c>
    </row>
    <row r="4" spans="1:21" x14ac:dyDescent="0.25">
      <c r="A4" s="81" t="s">
        <v>3719</v>
      </c>
      <c r="B4" s="82">
        <f t="shared" ref="B4:M4" si="0">+SUM(B6:B1048576)</f>
        <v>60</v>
      </c>
      <c r="C4" s="82">
        <f t="shared" si="0"/>
        <v>63</v>
      </c>
      <c r="D4" s="82">
        <f t="shared" si="0"/>
        <v>70</v>
      </c>
      <c r="E4" s="82">
        <f t="shared" si="0"/>
        <v>117</v>
      </c>
      <c r="F4" s="82">
        <f t="shared" si="0"/>
        <v>87</v>
      </c>
      <c r="G4" s="82">
        <f t="shared" si="0"/>
        <v>104</v>
      </c>
      <c r="H4" s="82">
        <f t="shared" si="0"/>
        <v>38</v>
      </c>
      <c r="I4" s="82">
        <f t="shared" si="0"/>
        <v>0</v>
      </c>
      <c r="J4" s="82">
        <f t="shared" si="0"/>
        <v>0</v>
      </c>
      <c r="K4" s="82">
        <f t="shared" si="0"/>
        <v>0</v>
      </c>
      <c r="L4" s="82">
        <f t="shared" si="0"/>
        <v>0</v>
      </c>
      <c r="M4" s="82">
        <f t="shared" si="0"/>
        <v>0</v>
      </c>
      <c r="N4" s="83"/>
      <c r="O4" s="83"/>
      <c r="P4" s="105"/>
      <c r="Q4" s="97"/>
      <c r="R4" s="97"/>
      <c r="S4" s="97"/>
      <c r="T4" s="97"/>
      <c r="U4" s="97"/>
    </row>
    <row r="5" spans="1:21" ht="15.75" customHeight="1" thickBot="1" x14ac:dyDescent="0.3">
      <c r="A5" s="84" t="s">
        <v>3720</v>
      </c>
      <c r="B5" s="85"/>
      <c r="C5" s="86"/>
      <c r="D5" s="86"/>
      <c r="E5" s="86">
        <f>+SUM(B4:E4)</f>
        <v>310</v>
      </c>
      <c r="F5" s="86"/>
      <c r="G5" s="86"/>
      <c r="H5" s="86"/>
      <c r="I5" s="86">
        <f>+SUM(F4:I4)</f>
        <v>229</v>
      </c>
      <c r="J5" s="86"/>
      <c r="K5" s="86"/>
      <c r="L5" s="86"/>
      <c r="M5" s="86">
        <f>+SUM(J4:M4)</f>
        <v>0</v>
      </c>
      <c r="N5" s="86"/>
      <c r="O5" s="86"/>
      <c r="P5" s="106"/>
      <c r="Q5" s="111"/>
      <c r="R5" s="97"/>
      <c r="S5" s="97"/>
      <c r="T5" s="97"/>
      <c r="U5" s="97"/>
    </row>
    <row r="6" spans="1:21" x14ac:dyDescent="0.25">
      <c r="A6" s="79" t="s">
        <v>55</v>
      </c>
      <c r="B6" s="80">
        <f>+COUNTIF('Semana 1 del 21 al 27 de agost'!$C$2:$C$72,'Clientes y sus pedidos'!A6)</f>
        <v>2</v>
      </c>
      <c r="C6" s="80">
        <f>+COUNTIF('Semana 2 del 28 al 3 de sep'!$C$2:$C$88,"Braulio")</f>
        <v>4</v>
      </c>
      <c r="D6" s="71">
        <f>+COUNTIF('Semana 3 del 4 - 10 sep'!$C$1:$C$79,'Clientes y sus pedidos'!A6)</f>
        <v>0</v>
      </c>
      <c r="E6" s="91">
        <f>+COUNTIF('Semana 4 del 11 al 18'!$C$3:$C$132,'Clientes y sus pedidos'!A6)</f>
        <v>2</v>
      </c>
      <c r="F6" s="91">
        <f>+COUNTIF('Semana 5 del 18 al 24'!$C$1:$C$103,'Clientes y sus pedidos'!A6)</f>
        <v>3</v>
      </c>
      <c r="G6" s="91">
        <f>+COUNTIF('Semana 6 del 25 al 1 '!$C$4:$C$115,'Clientes y sus pedidos'!A6)</f>
        <v>8</v>
      </c>
      <c r="H6" s="91">
        <f>+COUNTIF('Semana 7 del 02 al 9  '!C1:C106,'Clientes y sus pedidos'!A6)</f>
        <v>1</v>
      </c>
      <c r="I6" s="71"/>
      <c r="J6" s="71"/>
      <c r="K6" s="71"/>
      <c r="L6" s="71"/>
      <c r="M6" s="71"/>
      <c r="N6" s="169"/>
      <c r="O6" s="169"/>
      <c r="P6" s="169"/>
      <c r="Q6" s="133"/>
      <c r="R6" s="133"/>
      <c r="S6" s="133"/>
      <c r="T6" s="133"/>
      <c r="U6" s="133"/>
    </row>
    <row r="7" spans="1:21" x14ac:dyDescent="0.25">
      <c r="A7" s="78" t="s">
        <v>1514</v>
      </c>
      <c r="B7" s="76">
        <f>+COUNTIF('Semana 1 del 21 al 27 de agost'!$C$2:$C$72,'Clientes y sus pedidos'!A7)</f>
        <v>0</v>
      </c>
      <c r="C7" s="87">
        <f>+COUNTIF('Semana 2 del 28 al 3 de sep'!$C$2:$C$88,'Clientes y sus pedidos'!A7)</f>
        <v>0</v>
      </c>
      <c r="D7" s="71">
        <f>+COUNTIF('Semana 3 del 4 - 10 sep'!$C$1:$C$79,'Clientes y sus pedidos'!A7)</f>
        <v>0</v>
      </c>
      <c r="E7" s="71">
        <f>+COUNTIF('Semana 4 del 11 al 18'!$C$3:$C$132,'Clientes y sus pedidos'!A7)</f>
        <v>0</v>
      </c>
      <c r="F7" s="71">
        <f>+COUNTIF('Semana 5 del 18 al 24'!$C$1:$C$103,'Clientes y sus pedidos'!A7)</f>
        <v>0</v>
      </c>
      <c r="G7" s="71">
        <f>+COUNTIF('Semana 6 del 25 al 1 '!$C$4:$C$115,'Clientes y sus pedidos'!A7)</f>
        <v>0</v>
      </c>
      <c r="H7" s="71">
        <f>+COUNTIF('Semana 7 del 02 al 9  '!C2:C106,'Clientes y sus pedidos'!A7)</f>
        <v>0</v>
      </c>
      <c r="I7" s="36"/>
      <c r="J7" s="281"/>
      <c r="K7" s="282"/>
      <c r="L7" s="36"/>
      <c r="M7" s="36"/>
      <c r="N7" s="133"/>
      <c r="O7" s="133"/>
      <c r="P7" s="133"/>
      <c r="Q7" s="133"/>
      <c r="R7" s="133"/>
      <c r="S7" s="133"/>
      <c r="T7" s="133"/>
      <c r="U7" s="133"/>
    </row>
    <row r="8" spans="1:21" x14ac:dyDescent="0.25">
      <c r="A8" s="78" t="s">
        <v>663</v>
      </c>
      <c r="B8" s="76"/>
      <c r="C8" s="87"/>
      <c r="D8" s="71"/>
      <c r="E8" s="91">
        <f>+COUNTIF('Semana 4 del 11 al 18'!$C$3:$C$132,'Clientes y sus pedidos'!A8)</f>
        <v>1</v>
      </c>
      <c r="F8" s="71">
        <f>+COUNTIF('Semana 5 del 18 al 24'!$C$1:$C$103,'Clientes y sus pedidos'!A8)</f>
        <v>0</v>
      </c>
      <c r="G8" s="91">
        <f>+COUNTIF('Semana 6 del 25 al 1 '!$C$4:$C$115,'Clientes y sus pedidos'!A8)</f>
        <v>3</v>
      </c>
      <c r="H8" s="71">
        <f>+COUNTIF('Semana 7 del 02 al 9  '!C3:C107,'Clientes y sus pedidos'!A8)</f>
        <v>0</v>
      </c>
      <c r="I8" s="36"/>
      <c r="J8" s="167"/>
      <c r="K8" s="167"/>
      <c r="L8" s="36"/>
      <c r="M8" s="36"/>
      <c r="N8" s="133"/>
      <c r="O8" s="133"/>
      <c r="P8" s="133"/>
      <c r="Q8" s="133"/>
      <c r="R8" s="133"/>
      <c r="S8" s="133"/>
      <c r="T8" s="133"/>
      <c r="U8" s="133"/>
    </row>
    <row r="9" spans="1:21" x14ac:dyDescent="0.25">
      <c r="A9" s="78" t="s">
        <v>1162</v>
      </c>
      <c r="B9" s="76">
        <f>+COUNTIF('Semana 1 del 21 al 27 de agost'!$C$2:$C$72,'Clientes y sus pedidos'!A9)</f>
        <v>0</v>
      </c>
      <c r="C9" s="87">
        <f>+COUNTIF('Semana 2 del 28 al 3 de sep'!$C$2:$C$88,'Clientes y sus pedidos'!A9)</f>
        <v>0</v>
      </c>
      <c r="D9" s="71">
        <f>+COUNTIF('Semana 3 del 4 - 10 sep'!$C$1:$C$79,'Clientes y sus pedidos'!A9)</f>
        <v>0</v>
      </c>
      <c r="E9" s="71">
        <f>+COUNTIF('Semana 4 del 11 al 18'!$C$3:$C$132,'Clientes y sus pedidos'!A9)</f>
        <v>0</v>
      </c>
      <c r="F9" s="71">
        <f>+COUNTIF('Semana 5 del 18 al 24'!$C$1:$C$103,'Clientes y sus pedidos'!A9)</f>
        <v>0</v>
      </c>
      <c r="G9" s="91">
        <f>+COUNTIF('Semana 6 del 25 al 1 '!$C$4:$C$115,'Clientes y sus pedidos'!A9)</f>
        <v>1</v>
      </c>
      <c r="H9" s="91">
        <f>+COUNTIF('Semana 7 del 02 al 9  '!C4:C108,'Clientes y sus pedidos'!A9)</f>
        <v>1</v>
      </c>
      <c r="I9" s="36"/>
      <c r="J9" s="36"/>
      <c r="K9" s="36"/>
      <c r="L9" s="36"/>
      <c r="M9" s="36"/>
      <c r="N9" s="133"/>
      <c r="O9" s="133"/>
      <c r="P9" s="133"/>
      <c r="Q9" s="133"/>
      <c r="R9" s="133"/>
      <c r="S9" s="133"/>
      <c r="T9" s="133"/>
      <c r="U9" s="133"/>
    </row>
    <row r="10" spans="1:21" x14ac:dyDescent="0.25">
      <c r="A10" s="78" t="s">
        <v>298</v>
      </c>
      <c r="B10" s="76">
        <f>+COUNTIF('Semana 1 del 21 al 27 de agost'!$C$2:$C$72,'Clientes y sus pedidos'!A10)</f>
        <v>0</v>
      </c>
      <c r="C10" s="80">
        <f>+COUNTIF('Semana 2 del 28 al 3 de sep'!$C$2:$C$88,'Clientes y sus pedidos'!A10)</f>
        <v>1</v>
      </c>
      <c r="D10" s="71">
        <f>+COUNTIF('Semana 3 del 4 - 10 sep'!$C$1:$C$79,'Clientes y sus pedidos'!A10)</f>
        <v>0</v>
      </c>
      <c r="E10" s="71">
        <f>+COUNTIF('Semana 4 del 11 al 18'!$C$3:$C$132,'Clientes y sus pedidos'!A10)</f>
        <v>0</v>
      </c>
      <c r="F10" s="71">
        <f>+COUNTIF('Semana 5 del 18 al 24'!$C$1:$C$103,'Clientes y sus pedidos'!A10)</f>
        <v>0</v>
      </c>
      <c r="G10" s="71">
        <f>+COUNTIF('Semana 6 del 25 al 1 '!$C$4:$C$115,'Clientes y sus pedidos'!A10)</f>
        <v>0</v>
      </c>
      <c r="H10" s="71">
        <f>+COUNTIF('Semana 7 del 02 al 9  '!C5:C109,'Clientes y sus pedidos'!A10)</f>
        <v>0</v>
      </c>
      <c r="I10" s="36"/>
      <c r="J10" s="36"/>
      <c r="K10" s="36"/>
      <c r="L10" s="36"/>
      <c r="M10" s="36"/>
      <c r="N10" s="133"/>
      <c r="O10" s="133"/>
      <c r="P10" s="133"/>
      <c r="Q10" s="133"/>
      <c r="R10" s="133"/>
      <c r="S10" s="133"/>
      <c r="T10" s="133"/>
      <c r="U10" s="133"/>
    </row>
    <row r="11" spans="1:21" x14ac:dyDescent="0.25">
      <c r="A11" s="78" t="s">
        <v>204</v>
      </c>
      <c r="B11" s="75">
        <f>+COUNTIF('Semana 1 del 21 al 27 de agost'!$C$2:$C$72,'Clientes y sus pedidos'!A11)</f>
        <v>1</v>
      </c>
      <c r="C11" s="87">
        <f>+COUNTIF('Semana 2 del 28 al 3 de sep'!$C$2:$C$88,'Clientes y sus pedidos'!A11)</f>
        <v>0</v>
      </c>
      <c r="D11" s="71">
        <f>+COUNTIF('Semana 3 del 4 - 10 sep'!$C$1:$C$79,'Clientes y sus pedidos'!A11)</f>
        <v>0</v>
      </c>
      <c r="E11" s="71">
        <f>+COUNTIF('Semana 4 del 11 al 18'!$C$3:$C$132,'Clientes y sus pedidos'!A11)</f>
        <v>0</v>
      </c>
      <c r="F11" s="71">
        <f>+COUNTIF('Semana 5 del 18 al 24'!$C$1:$C$103,'Clientes y sus pedidos'!A11)</f>
        <v>0</v>
      </c>
      <c r="G11" s="71">
        <f>+COUNTIF('Semana 6 del 25 al 1 '!$C$4:$C$115,'Clientes y sus pedidos'!A11)</f>
        <v>0</v>
      </c>
      <c r="H11" s="71">
        <f>+COUNTIF('Semana 7 del 02 al 9  '!C6:C110,'Clientes y sus pedidos'!A11)</f>
        <v>0</v>
      </c>
      <c r="I11" s="36"/>
      <c r="J11" s="36"/>
      <c r="K11" s="36"/>
      <c r="L11" s="36"/>
      <c r="M11" s="36"/>
      <c r="N11" s="133"/>
      <c r="O11" s="133"/>
      <c r="P11" s="133"/>
      <c r="Q11" s="133"/>
      <c r="R11" s="133"/>
      <c r="S11" s="133"/>
      <c r="T11" s="133"/>
      <c r="U11" s="133"/>
    </row>
    <row r="12" spans="1:21" x14ac:dyDescent="0.25">
      <c r="A12" s="78" t="s">
        <v>674</v>
      </c>
      <c r="B12" s="75"/>
      <c r="C12" s="87"/>
      <c r="D12" s="71"/>
      <c r="E12" s="91">
        <f>+COUNTIF('Semana 4 del 11 al 18'!$C$3:$C$132,'Clientes y sus pedidos'!A12)</f>
        <v>1</v>
      </c>
      <c r="F12" s="71">
        <f>+COUNTIF('Semana 5 del 18 al 24'!$C$1:$C$103,'Clientes y sus pedidos'!A12)</f>
        <v>0</v>
      </c>
      <c r="G12" s="71">
        <f>+COUNTIF('Semana 6 del 25 al 1 '!$C$4:$C$115,'Clientes y sus pedidos'!A12)</f>
        <v>0</v>
      </c>
      <c r="H12" s="71">
        <f>+COUNTIF('Semana 7 del 02 al 9  '!C7:C111,'Clientes y sus pedidos'!A12)</f>
        <v>0</v>
      </c>
      <c r="I12" s="36"/>
      <c r="J12" s="36"/>
      <c r="K12" s="36"/>
      <c r="L12" s="36"/>
      <c r="M12" s="36"/>
      <c r="N12" s="133"/>
      <c r="O12" s="133"/>
      <c r="P12" s="133"/>
      <c r="Q12" s="133"/>
      <c r="R12" s="133"/>
      <c r="S12" s="133"/>
      <c r="T12" s="133"/>
      <c r="U12" s="133"/>
    </row>
    <row r="13" spans="1:21" x14ac:dyDescent="0.25">
      <c r="A13" s="78" t="s">
        <v>721</v>
      </c>
      <c r="B13" s="76">
        <f>+COUNTIF('Semana 1 del 21 al 27 de agost'!$C$2:$C$72,'Clientes y sus pedidos'!A13)</f>
        <v>0</v>
      </c>
      <c r="C13" s="87">
        <f>+COUNTIF('Semana 2 del 28 al 3 de sep'!$C$2:$C$88,'Clientes y sus pedidos'!A13)</f>
        <v>0</v>
      </c>
      <c r="D13" s="71">
        <f>+COUNTIF('Semana 3 del 4 - 10 sep'!$C$1:$C$79,'Clientes y sus pedidos'!A13)</f>
        <v>0</v>
      </c>
      <c r="E13" s="71">
        <f>+COUNTIF('Semana 4 del 11 al 18'!$C$3:$C$132,'Clientes y sus pedidos'!A13)</f>
        <v>0</v>
      </c>
      <c r="F13" s="71">
        <f>+COUNTIF('Semana 5 del 18 al 24'!$C$1:$C$103,'Clientes y sus pedidos'!A13)</f>
        <v>0</v>
      </c>
      <c r="G13" s="71">
        <f>+COUNTIF('Semana 6 del 25 al 1 '!$C$4:$C$115,'Clientes y sus pedidos'!A13)</f>
        <v>0</v>
      </c>
      <c r="H13" s="71">
        <f>+COUNTIF('Semana 7 del 02 al 9  '!C8:C112,'Clientes y sus pedidos'!A13)</f>
        <v>0</v>
      </c>
      <c r="I13" s="36"/>
      <c r="J13" s="36"/>
      <c r="K13" s="36"/>
      <c r="L13" s="36"/>
      <c r="M13" s="36"/>
      <c r="N13" s="133"/>
      <c r="O13" s="133"/>
      <c r="P13" s="133"/>
      <c r="Q13" s="133"/>
      <c r="R13" s="133"/>
      <c r="S13" s="133"/>
      <c r="T13" s="133"/>
      <c r="U13" s="133"/>
    </row>
    <row r="14" spans="1:21" x14ac:dyDescent="0.25">
      <c r="A14" s="78" t="s">
        <v>479</v>
      </c>
      <c r="B14" s="76"/>
      <c r="C14" s="87"/>
      <c r="D14" s="91">
        <f>+COUNTIF('Semana 3 del 4 - 10 sep'!$C$1:$C$79,'Clientes y sus pedidos'!A14)</f>
        <v>1</v>
      </c>
      <c r="E14" s="71">
        <f>+COUNTIF('Semana 4 del 11 al 18'!$C$3:$C$132,'Clientes y sus pedidos'!A14)</f>
        <v>0</v>
      </c>
      <c r="F14" s="91">
        <f>+COUNTIF('Semana 5 del 18 al 24'!$C$1:$C$103,'Clientes y sus pedidos'!A14)</f>
        <v>1</v>
      </c>
      <c r="G14" s="91">
        <f>+COUNTIF('Semana 6 del 25 al 1 '!$C$4:$C$115,'Clientes y sus pedidos'!A14)</f>
        <v>1</v>
      </c>
      <c r="H14" s="71">
        <f>+COUNTIF('Semana 7 del 02 al 9  '!C9:C113,'Clientes y sus pedidos'!A14)</f>
        <v>0</v>
      </c>
      <c r="I14" s="36"/>
      <c r="J14" s="36"/>
      <c r="K14" s="36"/>
      <c r="L14" s="36"/>
      <c r="M14" s="36"/>
      <c r="N14" s="133"/>
      <c r="O14" s="133"/>
      <c r="P14" s="133"/>
      <c r="Q14" s="133"/>
      <c r="R14" s="133"/>
      <c r="S14" s="133"/>
      <c r="T14" s="133"/>
      <c r="U14" s="133"/>
    </row>
    <row r="15" spans="1:21" x14ac:dyDescent="0.25">
      <c r="A15" s="78" t="s">
        <v>102</v>
      </c>
      <c r="B15" s="75">
        <f>+COUNTIF('Semana 1 del 21 al 27 de agost'!$C$2:$C$72,"America-Bolaños")</f>
        <v>2</v>
      </c>
      <c r="C15" s="80">
        <f>+COUNTIF('Semana 2 del 28 al 3 de sep'!$C$2:$C$88,'Clientes y sus pedidos'!A15)</f>
        <v>3</v>
      </c>
      <c r="D15" s="71">
        <f>+COUNTIF('Semana 3 del 4 - 10 sep'!$C$1:$C$79,'Clientes y sus pedidos'!A15)</f>
        <v>0</v>
      </c>
      <c r="E15" s="91">
        <f>+COUNTIF('Semana 4 del 11 al 18'!$C$3:$C$132,'Clientes y sus pedidos'!A15)</f>
        <v>1</v>
      </c>
      <c r="F15" s="91">
        <f>+COUNTIF('Semana 5 del 18 al 24'!$C$1:$C$103,'Clientes y sus pedidos'!A15)</f>
        <v>2</v>
      </c>
      <c r="G15" s="91">
        <f>+COUNTIF('Semana 6 del 25 al 1 '!$C$4:$C$115,'Clientes y sus pedidos'!A15)</f>
        <v>1</v>
      </c>
      <c r="H15" s="71">
        <f>+COUNTIF('Semana 7 del 02 al 9  '!C10:C114,'Clientes y sus pedidos'!A15)</f>
        <v>0</v>
      </c>
      <c r="I15" s="36"/>
      <c r="J15" s="36"/>
      <c r="K15" s="36"/>
      <c r="L15" s="36"/>
      <c r="M15" s="36"/>
      <c r="N15" s="133"/>
      <c r="O15" s="133"/>
      <c r="P15" s="133"/>
      <c r="Q15" s="133"/>
      <c r="R15" s="133"/>
      <c r="S15" s="133"/>
      <c r="T15" s="133"/>
      <c r="U15" s="133"/>
    </row>
    <row r="16" spans="1:21" x14ac:dyDescent="0.25">
      <c r="A16" s="78" t="s">
        <v>287</v>
      </c>
      <c r="B16" s="76">
        <f>+COUNTIF('Semana 1 del 21 al 27 de agost'!$C$2:$C$72,A16)</f>
        <v>0</v>
      </c>
      <c r="C16" s="80">
        <f>+COUNTIF('Semana 2 del 28 al 3 de sep'!$C$2:$C$88,A16)</f>
        <v>1</v>
      </c>
      <c r="D16" s="71">
        <f>+COUNTIF('Semana 3 del 4 - 10 sep'!$C$1:$C$79,'Clientes y sus pedidos'!A16)</f>
        <v>0</v>
      </c>
      <c r="E16" s="71">
        <f>+COUNTIF('Semana 4 del 11 al 18'!$C$3:$C$132,'Clientes y sus pedidos'!A16)</f>
        <v>0</v>
      </c>
      <c r="F16" s="71">
        <f>+COUNTIF('Semana 5 del 18 al 24'!$C$1:$C$103,'Clientes y sus pedidos'!A16)</f>
        <v>0</v>
      </c>
      <c r="G16" s="71">
        <f>+COUNTIF('Semana 6 del 25 al 1 '!$C$4:$C$115,'Clientes y sus pedidos'!A16)</f>
        <v>0</v>
      </c>
      <c r="H16" s="71">
        <f>+COUNTIF('Semana 7 del 02 al 9  '!C11:C115,'Clientes y sus pedidos'!A16)</f>
        <v>0</v>
      </c>
      <c r="I16" s="36"/>
      <c r="J16" s="36"/>
      <c r="K16" s="36"/>
      <c r="L16" s="36"/>
      <c r="M16" s="36"/>
      <c r="N16" s="133"/>
      <c r="O16" s="133"/>
      <c r="P16" s="133"/>
      <c r="Q16" s="133"/>
      <c r="R16" s="133"/>
      <c r="S16" s="133"/>
      <c r="T16" s="133"/>
      <c r="U16" s="133"/>
    </row>
    <row r="17" spans="1:21" x14ac:dyDescent="0.25">
      <c r="A17" s="78" t="s">
        <v>42</v>
      </c>
      <c r="B17" s="75">
        <f>+COUNTIF('Semana 1 del 21 al 27 de agost'!$C$2:$C$72,"Jessica-Portales")</f>
        <v>3</v>
      </c>
      <c r="C17" s="80">
        <f>+COUNTIF('Semana 2 del 28 al 3 de sep'!$C$2:$C$88,"Jessica-Portales")</f>
        <v>1</v>
      </c>
      <c r="D17" s="91">
        <f>+COUNTIF('Semana 2 del 28 al 3 de sep'!$C$2:$C$88,"Jessica-Portales")</f>
        <v>1</v>
      </c>
      <c r="E17" s="71">
        <f>+COUNTIF('Semana 4 del 11 al 18'!$C$3:$C$132,'Clientes y sus pedidos'!A17)</f>
        <v>0</v>
      </c>
      <c r="F17" s="91">
        <f>+COUNTIF('Semana 5 del 18 al 24'!$C$1:$C$103,'Clientes y sus pedidos'!A17)</f>
        <v>1</v>
      </c>
      <c r="G17" s="91">
        <f>+COUNTIF('Semana 6 del 25 al 1 '!$C$4:$C$115,'Clientes y sus pedidos'!A17)</f>
        <v>1</v>
      </c>
      <c r="H17" s="71">
        <f>+COUNTIF('Semana 7 del 02 al 9  '!C12:C116,'Clientes y sus pedidos'!A17)</f>
        <v>0</v>
      </c>
      <c r="I17" s="36"/>
      <c r="J17" s="36"/>
      <c r="K17" s="36"/>
      <c r="L17" s="36"/>
      <c r="M17" s="36"/>
      <c r="N17" s="133"/>
      <c r="O17" s="133"/>
      <c r="P17" s="133"/>
      <c r="Q17" s="133"/>
      <c r="R17" s="133"/>
      <c r="S17" s="133"/>
      <c r="T17" s="133"/>
      <c r="U17" s="133"/>
    </row>
    <row r="18" spans="1:21" x14ac:dyDescent="0.25">
      <c r="A18" s="78" t="s">
        <v>315</v>
      </c>
      <c r="B18" s="76"/>
      <c r="C18" s="80">
        <f>+COUNTIF('Semana 2 del 28 al 3 de sep'!$C$2:$C$88,'Clientes y sus pedidos'!A18)</f>
        <v>1</v>
      </c>
      <c r="D18" s="71">
        <f>+COUNTIF('Semana 3 del 4 - 10 sep'!$C$1:$C$79,'Clientes y sus pedidos'!A18)</f>
        <v>0</v>
      </c>
      <c r="E18" s="71">
        <f>+COUNTIF('Semana 4 del 11 al 18'!$C$3:$C$132,'Clientes y sus pedidos'!A18)</f>
        <v>0</v>
      </c>
      <c r="F18" s="71">
        <f>+COUNTIF('Semana 5 del 18 al 24'!$C$1:$C$103,'Clientes y sus pedidos'!A18)</f>
        <v>0</v>
      </c>
      <c r="G18" s="71">
        <f>+COUNTIF('Semana 6 del 25 al 1 '!$C$4:$C$115,'Clientes y sus pedidos'!A18)</f>
        <v>0</v>
      </c>
      <c r="H18" s="71">
        <f>+COUNTIF('Semana 7 del 02 al 9  '!C13:C117,'Clientes y sus pedidos'!A18)</f>
        <v>0</v>
      </c>
      <c r="I18" s="36"/>
      <c r="J18" s="36"/>
      <c r="K18" s="36"/>
      <c r="L18" s="36"/>
      <c r="M18" s="36"/>
      <c r="N18" s="133"/>
      <c r="O18" s="133"/>
      <c r="P18" s="133"/>
      <c r="Q18" s="133"/>
      <c r="R18" s="133"/>
      <c r="S18" s="133"/>
      <c r="T18" s="133"/>
      <c r="U18" s="133"/>
    </row>
    <row r="19" spans="1:21" x14ac:dyDescent="0.25">
      <c r="A19" s="78" t="s">
        <v>3721</v>
      </c>
      <c r="B19" s="76">
        <f>+COUNTIF('Semana 1 del 21 al 27 de agost'!$C$2:$C$72,'Clientes y sus pedidos'!A19)</f>
        <v>0</v>
      </c>
      <c r="C19" s="87">
        <f>+COUNTIF('Semana 2 del 28 al 3 de sep'!$C$2:$C$88,'Clientes y sus pedidos'!A19)</f>
        <v>0</v>
      </c>
      <c r="D19" s="71">
        <f>+COUNTIF('Semana 3 del 4 - 10 sep'!$C$1:$C$79,'Clientes y sus pedidos'!A19)</f>
        <v>0</v>
      </c>
      <c r="E19" s="71">
        <f>+COUNTIF('Semana 4 del 11 al 18'!$C$3:$C$132,'Clientes y sus pedidos'!A19)</f>
        <v>0</v>
      </c>
      <c r="F19" s="71">
        <f>+COUNTIF('Semana 5 del 18 al 24'!$C$1:$C$103,'Clientes y sus pedidos'!A19)</f>
        <v>0</v>
      </c>
      <c r="G19" s="71">
        <f>+COUNTIF('Semana 6 del 25 al 1 '!$C$4:$C$115,'Clientes y sus pedidos'!A19)</f>
        <v>0</v>
      </c>
      <c r="H19" s="71">
        <f>+COUNTIF('Semana 7 del 02 al 9  '!C14:C118,'Clientes y sus pedidos'!A19)</f>
        <v>0</v>
      </c>
      <c r="I19" s="36"/>
      <c r="J19" s="36"/>
      <c r="K19" s="36"/>
      <c r="L19" s="36"/>
      <c r="M19" s="36"/>
      <c r="N19" s="133"/>
      <c r="O19" s="133"/>
      <c r="P19" s="133"/>
      <c r="Q19" s="133"/>
      <c r="R19" s="133"/>
      <c r="S19" s="133"/>
      <c r="T19" s="133"/>
      <c r="U19" s="133"/>
    </row>
    <row r="20" spans="1:21" x14ac:dyDescent="0.25">
      <c r="A20" s="78" t="s">
        <v>52</v>
      </c>
      <c r="B20" s="75">
        <f>+COUNTIF('Semana 1 del 21 al 27 de agost'!$C$2:$C$72,'Clientes y sus pedidos'!A20)</f>
        <v>2</v>
      </c>
      <c r="C20" s="87">
        <f>+COUNTIF('Semana 2 del 28 al 3 de sep'!$C$2:$C$88,'Clientes y sus pedidos'!A20)</f>
        <v>0</v>
      </c>
      <c r="D20" s="71">
        <f>+COUNTIF('Semana 3 del 4 - 10 sep'!$C$1:$C$79,'Clientes y sus pedidos'!A20)</f>
        <v>0</v>
      </c>
      <c r="E20" s="71">
        <f>+COUNTIF('Semana 4 del 11 al 18'!$C$3:$C$132,'Clientes y sus pedidos'!A20)</f>
        <v>0</v>
      </c>
      <c r="F20" s="71">
        <f>+COUNTIF('Semana 5 del 18 al 24'!$C$1:$C$103,'Clientes y sus pedidos'!A20)</f>
        <v>0</v>
      </c>
      <c r="G20" s="71">
        <f>+COUNTIF('Semana 6 del 25 al 1 '!$C$4:$C$115,'Clientes y sus pedidos'!A20)</f>
        <v>0</v>
      </c>
      <c r="H20" s="71">
        <f>+COUNTIF('Semana 7 del 02 al 9  '!C15:C119,'Clientes y sus pedidos'!A20)</f>
        <v>0</v>
      </c>
      <c r="I20" s="36"/>
      <c r="J20" s="36"/>
      <c r="K20" s="36"/>
      <c r="L20" s="36"/>
      <c r="M20" s="36"/>
      <c r="N20" s="133"/>
      <c r="O20" s="133"/>
      <c r="P20" s="133"/>
      <c r="Q20" s="133"/>
      <c r="R20" s="133"/>
      <c r="S20" s="133"/>
      <c r="T20" s="133"/>
      <c r="U20" s="133"/>
    </row>
    <row r="21" spans="1:21" x14ac:dyDescent="0.25">
      <c r="A21" s="78" t="s">
        <v>180</v>
      </c>
      <c r="B21" s="75">
        <f>+COUNTIF('Semana 1 del 21 al 27 de agost'!$C$2:$C$72,'Clientes y sus pedidos'!A21)</f>
        <v>1</v>
      </c>
      <c r="C21" s="87">
        <f>+COUNTIF('Semana 2 del 28 al 3 de sep'!$C$2:$C$88,'Clientes y sus pedidos'!A21)</f>
        <v>0</v>
      </c>
      <c r="D21" s="71">
        <f>+COUNTIF('Semana 3 del 4 - 10 sep'!$C$1:$C$79,'Clientes y sus pedidos'!A21)</f>
        <v>0</v>
      </c>
      <c r="E21" s="91">
        <f>+COUNTIF('Semana 4 del 11 al 18'!$C$3:$C$132,'Clientes y sus pedidos'!A21)</f>
        <v>2</v>
      </c>
      <c r="F21" s="71">
        <f>+COUNTIF('Semana 5 del 18 al 24'!$C$1:$C$103,'Clientes y sus pedidos'!A21)</f>
        <v>0</v>
      </c>
      <c r="G21" s="91">
        <f>+COUNTIF('Semana 6 del 25 al 1 '!$C$4:$C$115,'Clientes y sus pedidos'!A21)</f>
        <v>1</v>
      </c>
      <c r="H21" s="71">
        <f>+COUNTIF('Semana 7 del 02 al 9  '!C16:C120,'Clientes y sus pedidos'!A21)</f>
        <v>0</v>
      </c>
      <c r="I21" s="36"/>
      <c r="J21" s="36"/>
      <c r="K21" s="36"/>
      <c r="L21" s="36"/>
      <c r="M21" s="36"/>
      <c r="N21" s="133"/>
      <c r="O21" s="133"/>
      <c r="P21" s="133"/>
      <c r="Q21" s="133"/>
      <c r="R21" s="133"/>
      <c r="S21" s="133"/>
      <c r="T21" s="133"/>
      <c r="U21" s="133"/>
    </row>
    <row r="22" spans="1:21" x14ac:dyDescent="0.25">
      <c r="A22" s="78" t="s">
        <v>1129</v>
      </c>
      <c r="B22" s="76">
        <f>+COUNTIF('Semana 1 del 21 al 27 de agost'!$C$2:$C$72,'Clientes y sus pedidos'!A22)</f>
        <v>0</v>
      </c>
      <c r="C22" s="87">
        <f>+COUNTIF('Semana 2 del 28 al 3 de sep'!$C$2:$C$88,'Clientes y sus pedidos'!A22)</f>
        <v>0</v>
      </c>
      <c r="D22" s="71">
        <f>+COUNTIF('Semana 3 del 4 - 10 sep'!$C$1:$C$79,'Clientes y sus pedidos'!A22)</f>
        <v>0</v>
      </c>
      <c r="E22" s="71">
        <f>+COUNTIF('Semana 4 del 11 al 18'!$C$3:$C$132,'Clientes y sus pedidos'!A22)</f>
        <v>0</v>
      </c>
      <c r="F22" s="71">
        <f>+COUNTIF('Semana 5 del 18 al 24'!$C$1:$C$103,'Clientes y sus pedidos'!A22)</f>
        <v>0</v>
      </c>
      <c r="G22" s="91">
        <f>+COUNTIF('Semana 6 del 25 al 1 '!$C$4:$C$115,'Clientes y sus pedidos'!A22)</f>
        <v>1</v>
      </c>
      <c r="H22" s="71">
        <f>+COUNTIF('Semana 7 del 02 al 9  '!C16:C121,'Clientes y sus pedidos'!A22)</f>
        <v>0</v>
      </c>
      <c r="I22" s="36"/>
      <c r="J22" s="36"/>
      <c r="K22" s="36"/>
      <c r="L22" s="36"/>
      <c r="M22" s="36"/>
      <c r="N22" s="133"/>
      <c r="O22" s="133"/>
      <c r="P22" s="133"/>
      <c r="Q22" s="133"/>
      <c r="R22" s="133"/>
      <c r="S22" s="133"/>
      <c r="T22" s="133"/>
      <c r="U22" s="133"/>
    </row>
    <row r="23" spans="1:21" x14ac:dyDescent="0.25">
      <c r="A23" s="78" t="s">
        <v>697</v>
      </c>
      <c r="B23" s="75">
        <f>+COUNTIF('Semana 1 del 21 al 27 de agost'!$C$2:$C$72,"Xtrem")</f>
        <v>2</v>
      </c>
      <c r="C23" s="87">
        <f>+COUNTIF('Semana 2 del 28 al 3 de sep'!$C$2:$C$88,'Clientes y sus pedidos'!A23)</f>
        <v>0</v>
      </c>
      <c r="D23" s="71">
        <f>+COUNTIF('Semana 3 del 4 - 10 sep'!$C$1:$C$79,'Clientes y sus pedidos'!A23)</f>
        <v>0</v>
      </c>
      <c r="E23" s="91">
        <f>+COUNTIF('Semana 4 del 11 al 18'!$C$3:$C$132,'Clientes y sus pedidos'!A23)</f>
        <v>1</v>
      </c>
      <c r="F23" s="91">
        <f>+COUNTIF('Semana 5 del 18 al 24'!$C$1:$C$103,'Clientes y sus pedidos'!A23)</f>
        <v>1</v>
      </c>
      <c r="G23" s="91">
        <f>+COUNTIF('Semana 6 del 25 al 1 '!$C$4:$C$115,'Clientes y sus pedidos'!A23)</f>
        <v>1</v>
      </c>
      <c r="H23" s="71">
        <f>+COUNTIF('Semana 7 del 02 al 9  '!C16:C122,'Clientes y sus pedidos'!A23)</f>
        <v>0</v>
      </c>
      <c r="I23" s="36"/>
      <c r="J23" s="36"/>
      <c r="K23" s="36"/>
      <c r="L23" s="36"/>
      <c r="M23" s="36"/>
      <c r="N23" s="133"/>
      <c r="O23" s="133"/>
      <c r="P23" s="133"/>
      <c r="Q23" s="133"/>
      <c r="R23" s="133"/>
      <c r="S23" s="133"/>
      <c r="T23" s="133"/>
      <c r="U23" s="133"/>
    </row>
    <row r="24" spans="1:21" x14ac:dyDescent="0.25">
      <c r="A24" s="78" t="s">
        <v>278</v>
      </c>
      <c r="B24" s="76">
        <v>0</v>
      </c>
      <c r="C24" s="80">
        <f>+COUNTIF('Semana 2 del 28 al 3 de sep'!$C$2:$C$88,'Clientes y sus pedidos'!A24)</f>
        <v>1</v>
      </c>
      <c r="D24" s="71">
        <f>+COUNTIF('Semana 3 del 4 - 10 sep'!$C$1:$C$79,'Clientes y sus pedidos'!A24)</f>
        <v>0</v>
      </c>
      <c r="E24" s="71">
        <f>+COUNTIF('Semana 4 del 11 al 18'!$C$3:$C$132,'Clientes y sus pedidos'!A24)</f>
        <v>0</v>
      </c>
      <c r="F24" s="71">
        <f>+COUNTIF('Semana 5 del 18 al 24'!$C$1:$C$103,'Clientes y sus pedidos'!A24)</f>
        <v>0</v>
      </c>
      <c r="G24" s="71">
        <f>+COUNTIF('Semana 6 del 25 al 1 '!$C$4:$C$115,'Clientes y sus pedidos'!A24)</f>
        <v>0</v>
      </c>
      <c r="H24" s="71">
        <f>+COUNTIF('Semana 7 del 02 al 9  '!C16:C123,'Clientes y sus pedidos'!A24)</f>
        <v>0</v>
      </c>
      <c r="I24" s="36"/>
      <c r="J24" s="36"/>
      <c r="K24" s="36"/>
      <c r="L24" s="36"/>
      <c r="M24" s="36"/>
      <c r="N24" s="133"/>
      <c r="O24" s="133"/>
      <c r="P24" s="133"/>
      <c r="Q24" s="133"/>
      <c r="R24" s="133"/>
      <c r="S24" s="133"/>
      <c r="T24" s="133"/>
      <c r="U24" s="133"/>
    </row>
    <row r="25" spans="1:21" x14ac:dyDescent="0.25">
      <c r="A25" s="78" t="s">
        <v>294</v>
      </c>
      <c r="B25" s="76"/>
      <c r="C25" s="80">
        <f>+COUNTIF('Semana 2 del 28 al 3 de sep'!$C$2:$C$88,'Clientes y sus pedidos'!A25)</f>
        <v>1</v>
      </c>
      <c r="D25" s="71">
        <f>+COUNTIF('Semana 3 del 4 - 10 sep'!$C$1:$C$79,'Clientes y sus pedidos'!A25)</f>
        <v>1</v>
      </c>
      <c r="E25" s="71">
        <f>+COUNTIF('Semana 4 del 11 al 18'!$C$3:$C$132,'Clientes y sus pedidos'!A25)</f>
        <v>0</v>
      </c>
      <c r="F25" s="71">
        <f>+COUNTIF('Semana 5 del 18 al 24'!$C$1:$C$103,'Clientes y sus pedidos'!A25)</f>
        <v>0</v>
      </c>
      <c r="G25" s="71">
        <f>+COUNTIF('Semana 6 del 25 al 1 '!$C$4:$C$115,'Clientes y sus pedidos'!A25)</f>
        <v>0</v>
      </c>
      <c r="H25" s="71">
        <f>+COUNTIF('Semana 7 del 02 al 9  '!C16:C124,'Clientes y sus pedidos'!A25)</f>
        <v>0</v>
      </c>
      <c r="I25" s="36"/>
      <c r="J25" s="36"/>
      <c r="K25" s="36"/>
      <c r="L25" s="36"/>
      <c r="M25" s="36"/>
      <c r="N25" s="133"/>
      <c r="O25" s="133"/>
      <c r="P25" s="133"/>
      <c r="Q25" s="133"/>
      <c r="R25" s="133"/>
      <c r="S25" s="133"/>
      <c r="T25" s="133"/>
      <c r="U25" s="133"/>
    </row>
    <row r="26" spans="1:21" x14ac:dyDescent="0.25">
      <c r="A26" s="78" t="s">
        <v>2180</v>
      </c>
      <c r="B26" s="76">
        <f>+COUNTIF('Semana 1 del 21 al 27 de agost'!$C$2:$C$72,'Clientes y sus pedidos'!A26)</f>
        <v>0</v>
      </c>
      <c r="C26" s="87">
        <f>+COUNTIF('Semana 2 del 28 al 3 de sep'!$C$2:$C$88,'Clientes y sus pedidos'!A26)</f>
        <v>0</v>
      </c>
      <c r="D26" s="71">
        <f>+COUNTIF('Semana 3 del 4 - 10 sep'!$C$1:$C$79,'Clientes y sus pedidos'!A26)</f>
        <v>0</v>
      </c>
      <c r="E26" s="71">
        <f>+COUNTIF('Semana 4 del 11 al 18'!$C$3:$C$132,'Clientes y sus pedidos'!A26)</f>
        <v>0</v>
      </c>
      <c r="F26" s="71">
        <f>+COUNTIF('Semana 5 del 18 al 24'!$C$1:$C$103,'Clientes y sus pedidos'!A26)</f>
        <v>0</v>
      </c>
      <c r="G26" s="71">
        <f>+COUNTIF('Semana 6 del 25 al 1 '!$C$4:$C$115,'Clientes y sus pedidos'!A26)</f>
        <v>0</v>
      </c>
      <c r="H26" s="71">
        <f>+COUNTIF('Semana 7 del 02 al 9  '!C16:C125,'Clientes y sus pedidos'!A26)</f>
        <v>0</v>
      </c>
      <c r="I26" s="36"/>
      <c r="J26" s="36"/>
      <c r="K26" s="36"/>
      <c r="L26" s="36"/>
      <c r="M26" s="36"/>
      <c r="N26" s="133"/>
      <c r="O26" s="133"/>
      <c r="P26" s="133"/>
      <c r="Q26" s="133"/>
      <c r="R26" s="133"/>
      <c r="S26" s="133"/>
      <c r="T26" s="133"/>
      <c r="U26" s="133"/>
    </row>
    <row r="27" spans="1:21" x14ac:dyDescent="0.25">
      <c r="A27" s="78" t="s">
        <v>840</v>
      </c>
      <c r="B27" s="76"/>
      <c r="C27" s="87"/>
      <c r="D27" s="71"/>
      <c r="E27" s="91">
        <f>+COUNTIF('Semana 4 del 11 al 18'!$C$3:$C$132,'Clientes y sus pedidos'!A27)</f>
        <v>1</v>
      </c>
      <c r="F27" s="71">
        <f>+COUNTIF('Semana 5 del 18 al 24'!$C$1:$C$103,'Clientes y sus pedidos'!A27)</f>
        <v>0</v>
      </c>
      <c r="G27" s="71">
        <f>+COUNTIF('Semana 6 del 25 al 1 '!$C$4:$C$115,'Clientes y sus pedidos'!A27)</f>
        <v>0</v>
      </c>
      <c r="H27" s="71">
        <f>+COUNTIF('Semana 7 del 02 al 9  '!C16:C126,'Clientes y sus pedidos'!A27)</f>
        <v>0</v>
      </c>
      <c r="I27" s="36"/>
      <c r="J27" s="36"/>
      <c r="K27" s="36"/>
      <c r="L27" s="36"/>
      <c r="M27" s="36"/>
      <c r="N27" s="133"/>
      <c r="O27" s="133"/>
      <c r="P27" s="133"/>
      <c r="Q27" s="133"/>
      <c r="R27" s="133"/>
      <c r="S27" s="133"/>
      <c r="T27" s="133"/>
      <c r="U27" s="133"/>
    </row>
    <row r="28" spans="1:21" x14ac:dyDescent="0.25">
      <c r="A28" s="78" t="s">
        <v>842</v>
      </c>
      <c r="B28" s="76">
        <f>+COUNTIF('Semana 1 del 21 al 27 de agost'!$C$2:$C$72,'Clientes y sus pedidos'!A28)</f>
        <v>0</v>
      </c>
      <c r="C28" s="87">
        <f>+COUNTIF('Semana 2 del 28 al 3 de sep'!$C$2:$C$88,'Clientes y sus pedidos'!A28)</f>
        <v>0</v>
      </c>
      <c r="D28" s="71">
        <f>+COUNTIF('Semana 3 del 4 - 10 sep'!$C$1:$C$79,'Clientes y sus pedidos'!A28)</f>
        <v>0</v>
      </c>
      <c r="E28" s="91">
        <f>+COUNTIF('Semana 4 del 11 al 18'!$C$3:$C$132,'Clientes y sus pedidos'!A28)</f>
        <v>1</v>
      </c>
      <c r="F28" s="71">
        <f>+COUNTIF('Semana 5 del 18 al 24'!$C$1:$C$103,'Clientes y sus pedidos'!A28)</f>
        <v>0</v>
      </c>
      <c r="G28" s="91">
        <f>+COUNTIF('Semana 6 del 25 al 1 '!$C$4:$C$115,'Clientes y sus pedidos'!A28)</f>
        <v>1</v>
      </c>
      <c r="H28" s="71">
        <f>+COUNTIF('Semana 7 del 02 al 9  '!C16:C127,'Clientes y sus pedidos'!A28)</f>
        <v>0</v>
      </c>
      <c r="I28" s="36"/>
      <c r="J28" s="36"/>
      <c r="K28" s="36"/>
      <c r="L28" s="36"/>
      <c r="M28" s="36"/>
      <c r="N28" s="133"/>
      <c r="O28" s="133"/>
      <c r="P28" s="133"/>
      <c r="Q28" s="133"/>
      <c r="R28" s="133"/>
      <c r="S28" s="133"/>
      <c r="T28" s="133"/>
      <c r="U28" s="133"/>
    </row>
    <row r="29" spans="1:21" x14ac:dyDescent="0.25">
      <c r="A29" s="78" t="s">
        <v>3722</v>
      </c>
      <c r="B29" s="76">
        <f>+COUNTIF('Semana 1 del 21 al 27 de agost'!$C$2:$C$72,'Clientes y sus pedidos'!A29)</f>
        <v>0</v>
      </c>
      <c r="C29" s="87">
        <f>+COUNTIF('Semana 2 del 28 al 3 de sep'!$C$2:$C$88,'Clientes y sus pedidos'!A29)</f>
        <v>0</v>
      </c>
      <c r="D29" s="71">
        <f>+COUNTIF('Semana 3 del 4 - 10 sep'!$C$1:$C$79,'Clientes y sus pedidos'!A29)</f>
        <v>0</v>
      </c>
      <c r="E29" s="71">
        <f>+COUNTIF('Semana 4 del 11 al 18'!$C$3:$C$132,'Clientes y sus pedidos'!A29)</f>
        <v>0</v>
      </c>
      <c r="F29" s="71">
        <f>+COUNTIF('Semana 5 del 18 al 24'!$C$1:$C$103,'Clientes y sus pedidos'!A29)</f>
        <v>0</v>
      </c>
      <c r="G29" s="71">
        <f>+COUNTIF('Semana 6 del 25 al 1 '!$C$4:$C$115,'Clientes y sus pedidos'!A29)</f>
        <v>0</v>
      </c>
      <c r="H29" s="71">
        <f>+COUNTIF('Semana 7 del 02 al 9  '!C16:C128,'Clientes y sus pedidos'!A29)</f>
        <v>0</v>
      </c>
      <c r="I29" s="36"/>
      <c r="J29" s="36"/>
      <c r="K29" s="36"/>
      <c r="L29" s="36"/>
      <c r="M29" s="36"/>
      <c r="N29" s="133"/>
      <c r="O29" s="133"/>
      <c r="P29" s="133"/>
      <c r="Q29" s="133"/>
      <c r="R29" s="133"/>
      <c r="S29" s="133"/>
      <c r="T29" s="133"/>
      <c r="U29" s="133"/>
    </row>
    <row r="30" spans="1:21" x14ac:dyDescent="0.25">
      <c r="A30" s="78" t="s">
        <v>58</v>
      </c>
      <c r="B30" s="75">
        <f>+COUNTIF('Semana 1 del 21 al 27 de agost'!$C$2:$C$72,"Alejandra-Portales7")</f>
        <v>3</v>
      </c>
      <c r="C30" s="87">
        <f>+COUNTIF('Semana 2 del 28 al 3 de sep'!$C$2:$C$88,'Clientes y sus pedidos'!A30)</f>
        <v>0</v>
      </c>
      <c r="D30" s="71">
        <f>+COUNTIF('Semana 3 del 4 - 10 sep'!$C$1:$C$79,'Clientes y sus pedidos'!A30)</f>
        <v>0</v>
      </c>
      <c r="E30" s="91">
        <f>+COUNTIF('Semana 4 del 11 al 18'!$C$3:$C$132,'Clientes y sus pedidos'!A30)</f>
        <v>2</v>
      </c>
      <c r="F30" s="71">
        <f>+COUNTIF('Semana 5 del 18 al 24'!$C$1:$C$103,'Clientes y sus pedidos'!A30)</f>
        <v>0</v>
      </c>
      <c r="G30" s="91">
        <f>+COUNTIF('Semana 6 del 25 al 1 '!$C$4:$C$115,'Clientes y sus pedidos'!A30)</f>
        <v>2</v>
      </c>
      <c r="H30" s="71">
        <f>+COUNTIF('Semana 7 del 02 al 9  '!C16:C129,'Clientes y sus pedidos'!A30)</f>
        <v>0</v>
      </c>
      <c r="I30" s="36"/>
      <c r="J30" s="36"/>
      <c r="K30" s="36"/>
      <c r="L30" s="36"/>
      <c r="M30" s="36"/>
      <c r="N30" s="133"/>
      <c r="O30" s="133"/>
      <c r="P30" s="133"/>
      <c r="Q30" s="133"/>
      <c r="R30" s="133"/>
      <c r="S30" s="133"/>
      <c r="T30" s="133"/>
      <c r="U30" s="133"/>
    </row>
    <row r="31" spans="1:21" x14ac:dyDescent="0.25">
      <c r="A31" s="78" t="s">
        <v>140</v>
      </c>
      <c r="B31" s="75">
        <f>+COUNTIF('Semana 1 del 21 al 27 de agost'!$C$2:$C$72,"Arely")</f>
        <v>1</v>
      </c>
      <c r="C31" s="87">
        <f>+COUNTIF('Semana 2 del 28 al 3 de sep'!$C$2:$C$88,'Clientes y sus pedidos'!A31)</f>
        <v>0</v>
      </c>
      <c r="D31" s="71">
        <f>+COUNTIF('Semana 3 del 4 - 10 sep'!$C$1:$C$79,'Clientes y sus pedidos'!A31)</f>
        <v>0</v>
      </c>
      <c r="E31" s="71">
        <f>+COUNTIF('Semana 4 del 11 al 18'!$C$3:$C$132,'Clientes y sus pedidos'!A31)</f>
        <v>0</v>
      </c>
      <c r="F31" s="71">
        <f>+COUNTIF('Semana 5 del 18 al 24'!$C$1:$C$103,'Clientes y sus pedidos'!A31)</f>
        <v>0</v>
      </c>
      <c r="G31" s="71">
        <f>+COUNTIF('Semana 6 del 25 al 1 '!$C$4:$C$115,'Clientes y sus pedidos'!A31)</f>
        <v>0</v>
      </c>
      <c r="H31" s="71">
        <f>+COUNTIF('Semana 7 del 02 al 9  '!C16:C130,'Clientes y sus pedidos'!A31)</f>
        <v>0</v>
      </c>
      <c r="I31" s="36"/>
      <c r="J31" s="36"/>
      <c r="K31" s="36"/>
      <c r="L31" s="36"/>
      <c r="M31" s="36"/>
      <c r="N31" s="133"/>
      <c r="O31" s="133"/>
      <c r="P31" s="133"/>
      <c r="Q31" s="133"/>
      <c r="R31" s="133"/>
      <c r="S31" s="133"/>
      <c r="T31" s="133"/>
      <c r="U31" s="133"/>
    </row>
    <row r="32" spans="1:21" x14ac:dyDescent="0.25">
      <c r="A32" s="78" t="s">
        <v>3723</v>
      </c>
      <c r="B32" s="76">
        <f>+COUNTIF('Semana 1 del 21 al 27 de agost'!$C$2:$C$72,'Clientes y sus pedidos'!A32)</f>
        <v>0</v>
      </c>
      <c r="C32" s="87">
        <f>+COUNTIF('Semana 2 del 28 al 3 de sep'!$C$2:$C$88,'Clientes y sus pedidos'!A32)</f>
        <v>0</v>
      </c>
      <c r="D32" s="71">
        <f>+COUNTIF('Semana 3 del 4 - 10 sep'!$C$1:$C$79,'Clientes y sus pedidos'!A32)</f>
        <v>0</v>
      </c>
      <c r="E32" s="71">
        <f>+COUNTIF('Semana 4 del 11 al 18'!$C$3:$C$132,'Clientes y sus pedidos'!A32)</f>
        <v>0</v>
      </c>
      <c r="F32" s="71">
        <f>+COUNTIF('Semana 5 del 18 al 24'!$C$1:$C$103,'Clientes y sus pedidos'!A32)</f>
        <v>0</v>
      </c>
      <c r="G32" s="71">
        <f>+COUNTIF('Semana 6 del 25 al 1 '!$C$4:$C$115,'Clientes y sus pedidos'!A32)</f>
        <v>0</v>
      </c>
      <c r="H32" s="71">
        <f>+COUNTIF('Semana 7 del 02 al 9  '!C16:C131,'Clientes y sus pedidos'!A32)</f>
        <v>0</v>
      </c>
      <c r="I32" s="36"/>
      <c r="J32" s="36"/>
      <c r="K32" s="36"/>
      <c r="L32" s="36"/>
      <c r="M32" s="36"/>
      <c r="N32" s="133"/>
      <c r="O32" s="133"/>
      <c r="P32" s="133"/>
      <c r="Q32" s="133"/>
      <c r="R32" s="133"/>
      <c r="S32" s="133"/>
      <c r="T32" s="133"/>
      <c r="U32" s="133"/>
    </row>
    <row r="33" spans="1:21" x14ac:dyDescent="0.25">
      <c r="A33" s="78" t="s">
        <v>1665</v>
      </c>
      <c r="B33" s="76">
        <f>+COUNTIF('Semana 1 del 21 al 27 de agost'!$C$2:$C$72,'Clientes y sus pedidos'!A33)</f>
        <v>0</v>
      </c>
      <c r="C33" s="87">
        <f>+COUNTIF('Semana 2 del 28 al 3 de sep'!$C$2:$C$88,'Clientes y sus pedidos'!A33)</f>
        <v>0</v>
      </c>
      <c r="D33" s="71">
        <f>+COUNTIF('Semana 3 del 4 - 10 sep'!$C$1:$C$79,'Clientes y sus pedidos'!A33)</f>
        <v>0</v>
      </c>
      <c r="E33" s="71">
        <f>+COUNTIF('Semana 4 del 11 al 18'!$C$3:$C$132,'Clientes y sus pedidos'!A33)</f>
        <v>0</v>
      </c>
      <c r="F33" s="71">
        <f>+COUNTIF('Semana 5 del 18 al 24'!$C$1:$C$103,'Clientes y sus pedidos'!A33)</f>
        <v>0</v>
      </c>
      <c r="G33" s="71">
        <f>+COUNTIF('Semana 6 del 25 al 1 '!$C$4:$C$115,'Clientes y sus pedidos'!A33)</f>
        <v>0</v>
      </c>
      <c r="H33" s="71">
        <f>+COUNTIF('Semana 7 del 02 al 9  '!C16:C132,'Clientes y sus pedidos'!A33)</f>
        <v>0</v>
      </c>
      <c r="I33" s="36"/>
      <c r="J33" s="36"/>
      <c r="K33" s="36"/>
      <c r="L33" s="36"/>
      <c r="M33" s="36"/>
      <c r="N33" s="133"/>
      <c r="O33" s="133"/>
      <c r="P33" s="133"/>
      <c r="Q33" s="133"/>
      <c r="R33" s="133"/>
      <c r="S33" s="133"/>
      <c r="T33" s="133"/>
      <c r="U33" s="133"/>
    </row>
    <row r="34" spans="1:21" x14ac:dyDescent="0.25">
      <c r="A34" s="78" t="s">
        <v>3595</v>
      </c>
      <c r="B34" s="76"/>
      <c r="C34" s="87"/>
      <c r="D34" s="71"/>
      <c r="E34" s="71"/>
      <c r="F34" s="71"/>
      <c r="G34" s="91">
        <f>+COUNTIF('Semana 6 del 25 al 1 '!$C$4:$C$115,'Clientes y sus pedidos'!A34)</f>
        <v>1</v>
      </c>
      <c r="H34" s="71">
        <f>+COUNTIF('Semana 7 del 02 al 9  '!C16:C133,'Clientes y sus pedidos'!A34)</f>
        <v>0</v>
      </c>
      <c r="I34" s="36"/>
      <c r="J34" s="36"/>
      <c r="K34" s="36"/>
      <c r="L34" s="36"/>
      <c r="M34" s="36"/>
      <c r="N34" s="133"/>
      <c r="O34" s="133"/>
      <c r="P34" s="133"/>
      <c r="Q34" s="133"/>
      <c r="R34" s="133"/>
      <c r="S34" s="133"/>
      <c r="T34" s="133"/>
      <c r="U34" s="133"/>
    </row>
    <row r="35" spans="1:21" x14ac:dyDescent="0.25">
      <c r="A35" s="78" t="s">
        <v>3479</v>
      </c>
      <c r="B35" s="76">
        <f>+COUNTIF('Semana 1 del 21 al 27 de agost'!$C$2:$C$72,'Clientes y sus pedidos'!A35)</f>
        <v>0</v>
      </c>
      <c r="C35" s="87">
        <f>+COUNTIF('Semana 2 del 28 al 3 de sep'!$C$2:$C$88,'Clientes y sus pedidos'!A35)</f>
        <v>0</v>
      </c>
      <c r="D35" s="71">
        <f>+COUNTIF('Semana 3 del 4 - 10 sep'!$C$1:$C$79,'Clientes y sus pedidos'!A35)</f>
        <v>0</v>
      </c>
      <c r="E35" s="71">
        <f>+COUNTIF('Semana 4 del 11 al 18'!$C$3:$C$132,'Clientes y sus pedidos'!A35)</f>
        <v>0</v>
      </c>
      <c r="F35" s="71">
        <f>+COUNTIF('Semana 5 del 18 al 24'!$C$1:$C$103,'Clientes y sus pedidos'!A35)</f>
        <v>0</v>
      </c>
      <c r="G35" s="71">
        <f>+COUNTIF('Semana 6 del 25 al 1 '!$C$4:$C$115,'Clientes y sus pedidos'!A35)</f>
        <v>0</v>
      </c>
      <c r="H35" s="71">
        <f>+COUNTIF('Semana 7 del 02 al 9  '!C16:C134,'Clientes y sus pedidos'!A35)</f>
        <v>0</v>
      </c>
      <c r="I35" s="36"/>
      <c r="J35" s="36"/>
      <c r="K35" s="36"/>
      <c r="L35" s="36"/>
      <c r="M35" s="36"/>
      <c r="N35" s="133"/>
      <c r="O35" s="133"/>
      <c r="P35" s="133"/>
      <c r="Q35" s="133"/>
      <c r="R35" s="133"/>
      <c r="S35" s="133"/>
      <c r="T35" s="133"/>
      <c r="U35" s="133"/>
    </row>
    <row r="36" spans="1:21" x14ac:dyDescent="0.25">
      <c r="A36" s="78" t="s">
        <v>875</v>
      </c>
      <c r="B36" s="76">
        <f>+COUNTIF('Semana 1 del 21 al 27 de agost'!$C$2:$C$72,'Clientes y sus pedidos'!A36)</f>
        <v>0</v>
      </c>
      <c r="C36" s="87">
        <f>+COUNTIF('Semana 2 del 28 al 3 de sep'!$C$2:$C$88,'Clientes y sus pedidos'!A36)</f>
        <v>0</v>
      </c>
      <c r="D36" s="71">
        <f>+COUNTIF('Semana 3 del 4 - 10 sep'!$C$1:$C$79,'Clientes y sus pedidos'!A36)</f>
        <v>0</v>
      </c>
      <c r="E36" s="71">
        <f>+COUNTIF('Semana 4 del 11 al 18'!$C$3:$C$132,'Clientes y sus pedidos'!A36)</f>
        <v>0</v>
      </c>
      <c r="F36" s="91">
        <f>+COUNTIF('Semana 5 del 18 al 24'!$C$1:$C$103,'Clientes y sus pedidos'!A36)</f>
        <v>1</v>
      </c>
      <c r="G36" s="71">
        <f>+COUNTIF('Semana 6 del 25 al 1 '!$C$4:$C$115,'Clientes y sus pedidos'!A36)</f>
        <v>0</v>
      </c>
      <c r="H36" s="71">
        <f>+COUNTIF('Semana 7 del 02 al 9  '!C16:C135,'Clientes y sus pedidos'!A36)</f>
        <v>0</v>
      </c>
      <c r="I36" s="36"/>
      <c r="J36" s="36"/>
      <c r="K36" s="36"/>
      <c r="L36" s="36"/>
      <c r="M36" s="36"/>
      <c r="N36" s="133"/>
      <c r="O36" s="133"/>
      <c r="P36" s="133"/>
      <c r="Q36" s="133"/>
      <c r="R36" s="133"/>
      <c r="S36" s="133"/>
      <c r="T36" s="133"/>
      <c r="U36" s="133"/>
    </row>
    <row r="37" spans="1:21" x14ac:dyDescent="0.25">
      <c r="A37" s="78" t="s">
        <v>3724</v>
      </c>
      <c r="B37" s="76">
        <f>+COUNTIF('Semana 1 del 21 al 27 de agost'!$C$2:$C$72,'Clientes y sus pedidos'!A37)</f>
        <v>0</v>
      </c>
      <c r="C37" s="80">
        <f>+COUNTIF('Semana 2 del 28 al 3 de sep'!$C$2:$C$88,'Clientes y sus pedidos'!A37)</f>
        <v>0</v>
      </c>
      <c r="D37" s="71">
        <f>+COUNTIF('Semana 3 del 4 - 10 sep'!$C$1:$C$79,'Clientes y sus pedidos'!A37)</f>
        <v>0</v>
      </c>
      <c r="E37" s="71">
        <f>+COUNTIF('Semana 4 del 11 al 18'!$C$3:$C$132,'Clientes y sus pedidos'!A37)</f>
        <v>0</v>
      </c>
      <c r="F37" s="71">
        <f>+COUNTIF('Semana 5 del 18 al 24'!$C$1:$C$103,'Clientes y sus pedidos'!A37)</f>
        <v>0</v>
      </c>
      <c r="G37" s="71">
        <f>+COUNTIF('Semana 6 del 25 al 1 '!$C$4:$C$115,'Clientes y sus pedidos'!A37)</f>
        <v>0</v>
      </c>
      <c r="H37" s="71">
        <f>+COUNTIF('Semana 7 del 02 al 9  '!C16:C136,'Clientes y sus pedidos'!A37)</f>
        <v>0</v>
      </c>
      <c r="I37" s="36"/>
      <c r="J37" s="36"/>
      <c r="K37" s="36"/>
      <c r="L37" s="36"/>
      <c r="M37" s="36"/>
      <c r="N37" s="133"/>
      <c r="O37" s="133"/>
      <c r="P37" s="133"/>
      <c r="Q37" s="133"/>
      <c r="R37" s="133"/>
      <c r="S37" s="133"/>
      <c r="T37" s="133"/>
      <c r="U37" s="133"/>
    </row>
    <row r="38" spans="1:21" x14ac:dyDescent="0.25">
      <c r="A38" s="78" t="s">
        <v>350</v>
      </c>
      <c r="B38" s="76">
        <f>+COUNTIF('Semana 1 del 21 al 27 de agost'!$C$2:$C$72,'Clientes y sus pedidos'!A38)</f>
        <v>0</v>
      </c>
      <c r="C38" s="80">
        <f>+COUNTIF('Semana 2 del 28 al 3 de sep'!$C$2:$C$88,'Clientes y sus pedidos'!A38)</f>
        <v>1</v>
      </c>
      <c r="D38" s="91">
        <f>+COUNTIF('Semana 3 del 4 - 10 sep'!$C$1:$C$79,'Clientes y sus pedidos'!A38)</f>
        <v>6</v>
      </c>
      <c r="E38" s="91">
        <f>+COUNTIF('Semana 4 del 11 al 18'!$C$3:$C$132,'Clientes y sus pedidos'!A38)</f>
        <v>5</v>
      </c>
      <c r="F38" s="91">
        <f>+COUNTIF('Semana 5 del 18 al 24'!$C$1:$C$103,'Clientes y sus pedidos'!A38)</f>
        <v>3</v>
      </c>
      <c r="G38" s="91">
        <f>+COUNTIF('Semana 6 del 25 al 1 '!$C$4:$C$115,'Clientes y sus pedidos'!A38)</f>
        <v>3</v>
      </c>
      <c r="H38" s="91">
        <v>3</v>
      </c>
      <c r="I38" s="36"/>
      <c r="J38" s="36"/>
      <c r="K38" s="36"/>
      <c r="L38" s="36"/>
      <c r="M38" s="36"/>
      <c r="N38" s="133"/>
      <c r="O38" s="133"/>
      <c r="P38" s="133"/>
      <c r="Q38" s="133"/>
      <c r="R38" s="133"/>
      <c r="S38" s="133"/>
      <c r="T38" s="133"/>
      <c r="U38" s="133"/>
    </row>
    <row r="39" spans="1:21" x14ac:dyDescent="0.25">
      <c r="A39" s="78" t="s">
        <v>91</v>
      </c>
      <c r="B39" s="75">
        <f>+COUNTIF('Semana 1 del 21 al 27 de agost'!$C$2:$C$72,'Clientes y sus pedidos'!A39)</f>
        <v>1</v>
      </c>
      <c r="C39" s="87">
        <f>+COUNTIF('Semana 2 del 28 al 3 de sep'!$C$2:$C$88,'Clientes y sus pedidos'!A39)</f>
        <v>0</v>
      </c>
      <c r="D39" s="71">
        <f>+COUNTIF('Semana 3 del 4 - 10 sep'!$C$1:$C$79,'Clientes y sus pedidos'!A39)</f>
        <v>0</v>
      </c>
      <c r="E39" s="71">
        <f>+COUNTIF('Semana 4 del 11 al 18'!$C$3:$C$132,'Clientes y sus pedidos'!A39)</f>
        <v>0</v>
      </c>
      <c r="F39" s="71">
        <f>+COUNTIF('Semana 5 del 18 al 24'!$C$1:$C$103,'Clientes y sus pedidos'!A39)</f>
        <v>0</v>
      </c>
      <c r="G39" s="71">
        <f>+COUNTIF('Semana 6 del 25 al 1 '!$C$4:$C$115,'Clientes y sus pedidos'!A39)</f>
        <v>0</v>
      </c>
      <c r="H39" s="71">
        <f>+COUNTIF('Semana 7 del 02 al 9  '!C17:C138,'Clientes y sus pedidos'!A39)</f>
        <v>0</v>
      </c>
      <c r="I39" s="36"/>
      <c r="J39" s="36"/>
      <c r="K39" s="36"/>
      <c r="L39" s="36"/>
      <c r="M39" s="36"/>
      <c r="N39" s="133"/>
      <c r="O39" s="133"/>
      <c r="P39" s="133"/>
      <c r="Q39" s="133"/>
      <c r="R39" s="133"/>
      <c r="S39" s="133"/>
      <c r="T39" s="133"/>
      <c r="U39" s="133"/>
    </row>
    <row r="40" spans="1:21" x14ac:dyDescent="0.25">
      <c r="A40" s="78" t="s">
        <v>294</v>
      </c>
      <c r="B40" s="76"/>
      <c r="C40" s="80">
        <f>+COUNTIF('Semana 2 del 28 al 3 de sep'!$C$2:$C$88,'Clientes y sus pedidos'!A40)</f>
        <v>1</v>
      </c>
      <c r="D40" s="91">
        <f>+COUNTIF('Semana 3 del 4 - 10 sep'!$C$1:$C$79,'Clientes y sus pedidos'!A40)</f>
        <v>1</v>
      </c>
      <c r="E40" s="71">
        <f>+COUNTIF('Semana 4 del 11 al 18'!$C$3:$C$132,'Clientes y sus pedidos'!A40)</f>
        <v>0</v>
      </c>
      <c r="F40" s="71">
        <f>+COUNTIF('Semana 5 del 18 al 24'!$C$1:$C$103,'Clientes y sus pedidos'!A40)</f>
        <v>0</v>
      </c>
      <c r="G40" s="71">
        <f>+COUNTIF('Semana 6 del 25 al 1 '!$C$4:$C$115,'Clientes y sus pedidos'!A40)</f>
        <v>0</v>
      </c>
      <c r="H40" s="71">
        <f>+COUNTIF('Semana 7 del 02 al 9  '!C18:C139,'Clientes y sus pedidos'!A40)</f>
        <v>0</v>
      </c>
      <c r="I40" s="36"/>
      <c r="J40" s="36"/>
      <c r="K40" s="36"/>
      <c r="L40" s="36"/>
      <c r="M40" s="36"/>
      <c r="N40" s="133"/>
      <c r="O40" s="133"/>
      <c r="P40" s="133"/>
      <c r="Q40" s="133"/>
      <c r="R40" s="133"/>
      <c r="S40" s="133"/>
      <c r="T40" s="133"/>
      <c r="U40" s="133"/>
    </row>
    <row r="41" spans="1:21" x14ac:dyDescent="0.25">
      <c r="A41" s="78" t="s">
        <v>847</v>
      </c>
      <c r="B41" s="76">
        <f>+COUNTIF('Semana 1 del 21 al 27 de agost'!$C$2:$C$72,'Clientes y sus pedidos'!A41)</f>
        <v>0</v>
      </c>
      <c r="C41" s="87">
        <f>+COUNTIF('Semana 2 del 28 al 3 de sep'!$C$2:$C$88,'Clientes y sus pedidos'!A41)</f>
        <v>0</v>
      </c>
      <c r="D41" s="71">
        <f>+COUNTIF('Semana 3 del 4 - 10 sep'!$C$1:$C$79,'Clientes y sus pedidos'!A41)</f>
        <v>0</v>
      </c>
      <c r="E41" s="71">
        <f>+COUNTIF('Semana 4 del 11 al 18'!$C$3:$C$132,'Clientes y sus pedidos'!A41)</f>
        <v>0</v>
      </c>
      <c r="F41" s="91">
        <f>+COUNTIF('Semana 5 del 18 al 24'!$C$1:$C$103,'Clientes y sus pedidos'!A41)</f>
        <v>4</v>
      </c>
      <c r="G41" s="91">
        <f>+COUNTIF('Semana 6 del 25 al 1 '!$C$4:$C$115,'Clientes y sus pedidos'!A41)</f>
        <v>1</v>
      </c>
      <c r="H41" s="91">
        <f>+COUNTIF('Semana 7 del 02 al 9  '!C19:C140,'Clientes y sus pedidos'!A41)</f>
        <v>2</v>
      </c>
      <c r="I41" s="36"/>
      <c r="J41" s="36"/>
      <c r="K41" s="36"/>
      <c r="L41" s="36"/>
      <c r="M41" s="36"/>
      <c r="N41" s="133"/>
      <c r="O41" s="133"/>
      <c r="P41" s="133"/>
      <c r="Q41" s="133"/>
      <c r="R41" s="133"/>
      <c r="S41" s="133"/>
      <c r="T41" s="133"/>
      <c r="U41" s="133"/>
    </row>
    <row r="42" spans="1:21" x14ac:dyDescent="0.25">
      <c r="A42" s="78" t="s">
        <v>514</v>
      </c>
      <c r="B42" s="76">
        <f>+COUNTIF('Semana 1 del 21 al 27 de agost'!$C$2:$C$72,'Clientes y sus pedidos'!A42)</f>
        <v>0</v>
      </c>
      <c r="C42" s="87">
        <f>+COUNTIF('Semana 2 del 28 al 3 de sep'!$C$2:$C$88,'Clientes y sus pedidos'!A42)</f>
        <v>0</v>
      </c>
      <c r="D42" s="91">
        <f>+COUNTIF('Semana 3 del 4 - 10 sep'!$C$1:$C$79,'Clientes y sus pedidos'!A42)</f>
        <v>2</v>
      </c>
      <c r="E42" s="71">
        <f>+COUNTIF('Semana 4 del 11 al 18'!$C$3:$C$132,'Clientes y sus pedidos'!A42)</f>
        <v>0</v>
      </c>
      <c r="F42" s="91">
        <f>+COUNTIF('Semana 5 del 18 al 24'!$C$1:$C$103,'Clientes y sus pedidos'!A42)</f>
        <v>2</v>
      </c>
      <c r="G42" s="91">
        <f>+COUNTIF('Semana 6 del 25 al 1 '!$C$4:$C$115,'Clientes y sus pedidos'!A42)</f>
        <v>1</v>
      </c>
      <c r="H42" s="71">
        <f>+COUNTIF('Semana 7 del 02 al 9  '!C20:C141,'Clientes y sus pedidos'!A42)</f>
        <v>0</v>
      </c>
      <c r="I42" s="36"/>
      <c r="J42" s="36"/>
      <c r="K42" s="36"/>
      <c r="L42" s="36"/>
      <c r="M42" s="36"/>
      <c r="N42" s="133"/>
      <c r="O42" s="133"/>
      <c r="P42" s="133"/>
      <c r="Q42" s="133"/>
      <c r="R42" s="133"/>
      <c r="S42" s="133"/>
      <c r="T42" s="133"/>
      <c r="U42" s="133"/>
    </row>
    <row r="43" spans="1:21" x14ac:dyDescent="0.25">
      <c r="A43" s="78" t="s">
        <v>660</v>
      </c>
      <c r="B43" s="76">
        <f>+COUNTIF('Semana 1 del 21 al 27 de agost'!$C$2:$C$72,'Clientes y sus pedidos'!A43)</f>
        <v>0</v>
      </c>
      <c r="C43" s="87">
        <f>+COUNTIF('Semana 2 del 28 al 3 de sep'!$C$2:$C$88,'Clientes y sus pedidos'!A43)</f>
        <v>0</v>
      </c>
      <c r="D43" s="71">
        <f>+COUNTIF('Semana 3 del 4 - 10 sep'!$C$1:$C$79,'Clientes y sus pedidos'!A43)</f>
        <v>0</v>
      </c>
      <c r="E43" s="91">
        <f>+COUNTIF('Semana 4 del 11 al 18'!$C$3:$C$132,'Clientes y sus pedidos'!A43)</f>
        <v>1</v>
      </c>
      <c r="F43" s="71">
        <f>+COUNTIF('Semana 5 del 18 al 24'!$C$1:$C$103,'Clientes y sus pedidos'!A43)</f>
        <v>0</v>
      </c>
      <c r="G43" s="71">
        <f>+COUNTIF('Semana 6 del 25 al 1 '!$C$4:$C$115,'Clientes y sus pedidos'!A43)</f>
        <v>0</v>
      </c>
      <c r="H43" s="71">
        <f>+COUNTIF('Semana 7 del 02 al 9  '!C21:C142,'Clientes y sus pedidos'!A43)</f>
        <v>0</v>
      </c>
      <c r="I43" s="36"/>
      <c r="J43" s="36"/>
      <c r="K43" s="36"/>
      <c r="L43" s="36"/>
      <c r="M43" s="36"/>
      <c r="N43" s="133"/>
      <c r="O43" s="133"/>
      <c r="P43" s="133"/>
      <c r="Q43" s="133"/>
      <c r="R43" s="133"/>
      <c r="S43" s="133"/>
      <c r="T43" s="133"/>
      <c r="U43" s="133"/>
    </row>
    <row r="44" spans="1:21" x14ac:dyDescent="0.25">
      <c r="A44" s="78" t="s">
        <v>3725</v>
      </c>
      <c r="B44" s="76">
        <f>+COUNTIF('Semana 1 del 21 al 27 de agost'!$C$2:$C$72,'Clientes y sus pedidos'!A44)</f>
        <v>0</v>
      </c>
      <c r="C44" s="87">
        <f>+COUNTIF('Semana 2 del 28 al 3 de sep'!$C$2:$C$88,'Clientes y sus pedidos'!A44)</f>
        <v>0</v>
      </c>
      <c r="D44" s="71">
        <f>+COUNTIF('Semana 3 del 4 - 10 sep'!$C$1:$C$79,'Clientes y sus pedidos'!A44)</f>
        <v>0</v>
      </c>
      <c r="E44" s="71">
        <f>+COUNTIF('Semana 4 del 11 al 18'!$C$3:$C$132,'Clientes y sus pedidos'!A44)</f>
        <v>0</v>
      </c>
      <c r="F44" s="71">
        <f>+COUNTIF('Semana 5 del 18 al 24'!$C$1:$C$103,'Clientes y sus pedidos'!A44)</f>
        <v>0</v>
      </c>
      <c r="G44" s="71">
        <f>+COUNTIF('Semana 6 del 25 al 1 '!$C$4:$C$115,'Clientes y sus pedidos'!A44)</f>
        <v>0</v>
      </c>
      <c r="H44" s="71">
        <f>+COUNTIF('Semana 7 del 02 al 9  '!C22:C143,'Clientes y sus pedidos'!A44)</f>
        <v>0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</row>
    <row r="45" spans="1:21" x14ac:dyDescent="0.25">
      <c r="A45" s="78" t="s">
        <v>45</v>
      </c>
      <c r="B45" s="75">
        <f>+COUNTIF('Semana 1 del 21 al 27 de agost'!$C$2:$C$72,'Clientes y sus pedidos'!A45)</f>
        <v>2</v>
      </c>
      <c r="C45" s="87">
        <f>+COUNTIF('Semana 2 del 28 al 3 de sep'!$C$2:$C$88,'Clientes y sus pedidos'!A45)</f>
        <v>0</v>
      </c>
      <c r="D45" s="91">
        <f>+COUNTIF('Semana 3 del 4 - 10 sep'!$C$1:$C$79,'Clientes y sus pedidos'!A45)</f>
        <v>3</v>
      </c>
      <c r="E45" s="91">
        <f>+COUNTIF('Semana 4 del 11 al 18'!$C$3:$C$132,'Clientes y sus pedidos'!A45)</f>
        <v>3</v>
      </c>
      <c r="F45" s="91">
        <f>+COUNTIF('Semana 5 del 18 al 24'!$C$1:$C$103,'Clientes y sus pedidos'!A45)</f>
        <v>1</v>
      </c>
      <c r="G45" s="91">
        <f>+COUNTIF('Semana 6 del 25 al 1 '!$C$4:$C$115,'Clientes y sus pedidos'!A45)</f>
        <v>3</v>
      </c>
      <c r="H45" s="91">
        <f>+COUNTIF('Semana 7 del 02 al 9  '!C23:C144,'Clientes y sus pedidos'!A45)</f>
        <v>2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</row>
    <row r="46" spans="1:21" x14ac:dyDescent="0.25">
      <c r="A46" s="78" t="s">
        <v>323</v>
      </c>
      <c r="B46" s="76">
        <f>+COUNTIF('Semana 1 del 21 al 27 de agost'!$C$2:$C$72,'Clientes y sus pedidos'!A46)</f>
        <v>0</v>
      </c>
      <c r="C46" s="80">
        <f>+COUNTIF('Semana 2 del 28 al 3 de sep'!$C$2:$C$88,'Clientes y sus pedidos'!A46)</f>
        <v>1</v>
      </c>
      <c r="D46" s="71">
        <f>+COUNTIF('Semana 3 del 4 - 10 sep'!$C$1:$C$79,'Clientes y sus pedidos'!A46)</f>
        <v>0</v>
      </c>
      <c r="E46" s="91">
        <f>+COUNTIF('Semana 4 del 11 al 18'!$C$3:$C$132,'Clientes y sus pedidos'!A46)</f>
        <v>3</v>
      </c>
      <c r="F46" s="71">
        <f>+COUNTIF('Semana 5 del 18 al 24'!$C$1:$C$103,'Clientes y sus pedidos'!A46)</f>
        <v>0</v>
      </c>
      <c r="G46" s="71">
        <f>+COUNTIF('Semana 6 del 25 al 1 '!$C$4:$C$115,'Clientes y sus pedidos'!A46)</f>
        <v>0</v>
      </c>
      <c r="H46" s="71">
        <f>+COUNTIF('Semana 7 del 02 al 9  '!C24:C145,'Clientes y sus pedidos'!A46)</f>
        <v>0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</row>
    <row r="47" spans="1:21" x14ac:dyDescent="0.25">
      <c r="A47" s="78" t="s">
        <v>240</v>
      </c>
      <c r="B47" s="76">
        <f>+COUNTIF('Semana 1 del 21 al 27 de agost'!$C$2:$C$72,'Clientes y sus pedidos'!A47)</f>
        <v>0</v>
      </c>
      <c r="C47" s="80">
        <f>+COUNTIF('Semana 2 del 28 al 3 de sep'!$C$2:$C$88,'Clientes y sus pedidos'!A47)</f>
        <v>1</v>
      </c>
      <c r="D47" s="91">
        <f>+COUNTIF('Semana 3 del 4 - 10 sep'!$C$1:$C$79,'Clientes y sus pedidos'!A47)</f>
        <v>3</v>
      </c>
      <c r="E47" s="91">
        <f>+COUNTIF('Semana 4 del 11 al 18'!$C$3:$C$132,'Clientes y sus pedidos'!A47)</f>
        <v>1</v>
      </c>
      <c r="F47" s="91">
        <f>+COUNTIF('Semana 5 del 18 al 24'!$C$1:$C$103,'Clientes y sus pedidos'!A47)</f>
        <v>3</v>
      </c>
      <c r="G47" s="91">
        <f>+COUNTIF('Semana 6 del 25 al 1 '!$C$4:$C$115,'Clientes y sus pedidos'!A47)</f>
        <v>4</v>
      </c>
      <c r="H47" s="91">
        <f>+COUNTIF('Semana 7 del 02 al 9  '!C25:C146,'Clientes y sus pedidos'!A47)</f>
        <v>2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</row>
    <row r="48" spans="1:21" x14ac:dyDescent="0.25">
      <c r="A48" s="78" t="s">
        <v>223</v>
      </c>
      <c r="B48" s="75">
        <f>+ COUNTIF('Semana 1 del 21 al 27 de agost'!C2:C1048576,"Mauricio bravo")</f>
        <v>5</v>
      </c>
      <c r="C48" s="80">
        <f>+COUNTIF('Semana 2 del 28 al 3 de sep'!$C$2:$C$88,"Mauricio-Bravo")</f>
        <v>6</v>
      </c>
      <c r="D48" s="91">
        <f>+COUNTIF('Semana 3 del 4 - 10 sep'!$C$1:$C$79,"Mauricio-Bravo")</f>
        <v>1</v>
      </c>
      <c r="E48" s="71">
        <f>+COUNTIF('Semana 4 del 11 al 18'!$C$3:$C$132,'Clientes y sus pedidos'!A48)</f>
        <v>0</v>
      </c>
      <c r="F48" s="91">
        <f>+COUNTIF('Semana 5 del 18 al 24'!$C$1:$C$103,'Clientes y sus pedidos'!A48)</f>
        <v>2</v>
      </c>
      <c r="G48" s="91">
        <f>+COUNTIF('Semana 6 del 25 al 1 '!$C$4:$C$115,"Mauricio-Bravo")</f>
        <v>1</v>
      </c>
      <c r="H48" s="91">
        <f>+COUNTIF('Semana 7 del 02 al 9  '!C26:C147,'Clientes y sus pedidos'!A48)</f>
        <v>1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1" x14ac:dyDescent="0.25">
      <c r="A49" s="78" t="s">
        <v>3726</v>
      </c>
      <c r="B49" s="76">
        <f>+COUNTIF('Semana 1 del 21 al 27 de agost'!$C20:$C98,'Clientes y sus pedidos'!A49)</f>
        <v>0</v>
      </c>
      <c r="C49" s="87">
        <f>+COUNTIF('Semana 2 del 28 al 3 de sep'!$C$2:$C$88,'Clientes y sus pedidos'!A49)</f>
        <v>0</v>
      </c>
      <c r="D49" s="71">
        <f>+COUNTIF('Semana 3 del 4 - 10 sep'!$C$1:$C$79,'Clientes y sus pedidos'!A49)</f>
        <v>0</v>
      </c>
      <c r="E49" s="71">
        <f>+COUNTIF('Semana 4 del 11 al 18'!$C$3:$C$132,'Clientes y sus pedidos'!A49)</f>
        <v>0</v>
      </c>
      <c r="F49" s="71">
        <f>+COUNTIF('Semana 5 del 18 al 24'!$C$1:$C$103,'Clientes y sus pedidos'!A49)</f>
        <v>0</v>
      </c>
      <c r="G49" s="71">
        <f>+COUNTIF('Semana 6 del 25 al 1 '!$C$4:$C$115,'Clientes y sus pedidos'!A49)</f>
        <v>0</v>
      </c>
      <c r="H49" s="71">
        <f>+COUNTIF('Semana 7 del 02 al 9  '!C27:C148,'Clientes y sus pedidos'!A49)</f>
        <v>0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</row>
    <row r="50" spans="1:21" x14ac:dyDescent="0.25">
      <c r="A50" s="78" t="s">
        <v>49</v>
      </c>
      <c r="B50" s="75">
        <f>+COUNTIF('Semana 1 del 21 al 27 de agost'!C2:C1048576,"Eliseo")</f>
        <v>6</v>
      </c>
      <c r="C50" s="80">
        <f>+COUNTIF('Semana 2 del 28 al 3 de sep'!$C$2:$C$88,'Clientes y sus pedidos'!A50)</f>
        <v>3</v>
      </c>
      <c r="D50" s="91">
        <f>+COUNTIF('Semana 3 del 4 - 10 sep'!$C$1:$C$79,'Clientes y sus pedidos'!A50)</f>
        <v>4</v>
      </c>
      <c r="E50" s="91">
        <f>+COUNTIF('Semana 4 del 11 al 18'!$C$3:$C$132,'Clientes y sus pedidos'!A50)</f>
        <v>3</v>
      </c>
      <c r="F50" s="91">
        <f>+COUNTIF('Semana 5 del 18 al 24'!$C$1:$C$103,'Clientes y sus pedidos'!A50)</f>
        <v>3</v>
      </c>
      <c r="G50" s="91">
        <f>+COUNTIF('Semana 6 del 25 al 1 '!$C$4:$C$115,'Clientes y sus pedidos'!A50)</f>
        <v>3</v>
      </c>
      <c r="H50" s="71">
        <v>4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</row>
    <row r="51" spans="1:21" x14ac:dyDescent="0.25">
      <c r="A51" s="78" t="s">
        <v>414</v>
      </c>
      <c r="B51" s="76">
        <f>+COUNTIF('Semana 1 del 21 al 27 de agost'!$C$2:$C$72,'Clientes y sus pedidos'!A51)</f>
        <v>0</v>
      </c>
      <c r="C51" s="87">
        <f>+COUNTIF('Semana 2 del 28 al 3 de sep'!$C$2:$C$88,'Clientes y sus pedidos'!A51)</f>
        <v>0</v>
      </c>
      <c r="D51" s="91">
        <f>+COUNTIF('Semana 3 del 4 - 10 sep'!$C$1:$C$79,'Clientes y sus pedidos'!A51)</f>
        <v>1</v>
      </c>
      <c r="E51" s="71">
        <f>+COUNTIF('Semana 4 del 11 al 18'!$C$3:$C$132,'Clientes y sus pedidos'!A51)</f>
        <v>0</v>
      </c>
      <c r="F51" s="71">
        <f>+COUNTIF('Semana 5 del 18 al 24'!$C$1:$C$103,'Clientes y sus pedidos'!A51)</f>
        <v>0</v>
      </c>
      <c r="G51" s="71">
        <f>+COUNTIF('Semana 6 del 25 al 1 '!$C$4:$C$115,'Clientes y sus pedidos'!A51)</f>
        <v>0</v>
      </c>
      <c r="H51" s="71">
        <f>+COUNTIF('Semana 7 del 02 al 9  '!C28:C150,'Clientes y sus pedidos'!A51)</f>
        <v>0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</row>
    <row r="52" spans="1:21" x14ac:dyDescent="0.25">
      <c r="A52" s="78" t="s">
        <v>495</v>
      </c>
      <c r="B52" s="76"/>
      <c r="C52" s="87">
        <f>+COUNTIF('Semana 2 del 28 al 3 de sep'!$C$2:$C$88,'Clientes y sus pedidos'!A52)</f>
        <v>0</v>
      </c>
      <c r="D52" s="91">
        <f>+COUNTIF('Semana 3 del 4 - 10 sep'!$C$1:$C$79,'Clientes y sus pedidos'!A52)</f>
        <v>1</v>
      </c>
      <c r="E52" s="71">
        <f>+COUNTIF('Semana 4 del 11 al 18'!$C$3:$C$132,'Clientes y sus pedidos'!A52)</f>
        <v>0</v>
      </c>
      <c r="F52" s="71">
        <f>+COUNTIF('Semana 5 del 18 al 24'!$C$1:$C$103,'Clientes y sus pedidos'!A52)</f>
        <v>0</v>
      </c>
      <c r="G52" s="71">
        <f>+COUNTIF('Semana 6 del 25 al 1 '!$C$4:$C$115,'Clientes y sus pedidos'!A52)</f>
        <v>0</v>
      </c>
      <c r="H52" s="71">
        <f>+COUNTIF('Semana 7 del 02 al 9  '!C28:C151,'Clientes y sus pedidos'!A52)</f>
        <v>0</v>
      </c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</row>
    <row r="53" spans="1:21" x14ac:dyDescent="0.25">
      <c r="A53" s="78" t="s">
        <v>503</v>
      </c>
      <c r="B53" s="76"/>
      <c r="C53" s="87"/>
      <c r="D53" s="91">
        <f>+COUNTIF('Semana 3 del 4 - 10 sep'!$C$1:$C$79,'Clientes y sus pedidos'!A53)</f>
        <v>1</v>
      </c>
      <c r="E53" s="71">
        <f>+COUNTIF('Semana 4 del 11 al 18'!$C$3:$C$132,'Clientes y sus pedidos'!A53)</f>
        <v>0</v>
      </c>
      <c r="F53" s="71">
        <f>+COUNTIF('Semana 5 del 18 al 24'!$C$1:$C$103,'Clientes y sus pedidos'!A53)</f>
        <v>0</v>
      </c>
      <c r="G53" s="71">
        <f>+COUNTIF('Semana 6 del 25 al 1 '!$C$4:$C$115,'Clientes y sus pedidos'!A53)</f>
        <v>0</v>
      </c>
      <c r="H53" s="71">
        <f>+COUNTIF('Semana 7 del 02 al 9  '!C28:C152,'Clientes y sus pedidos'!A53)</f>
        <v>0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</row>
    <row r="54" spans="1:21" x14ac:dyDescent="0.25">
      <c r="A54" s="78" t="s">
        <v>603</v>
      </c>
      <c r="B54" s="76"/>
      <c r="C54" s="87"/>
      <c r="D54" s="71"/>
      <c r="E54" s="91">
        <f>+COUNTIF('Semana 4 del 11 al 18'!$C$3:$C$132,'Clientes y sus pedidos'!A54)</f>
        <v>2</v>
      </c>
      <c r="F54" s="71">
        <f>+COUNTIF('Semana 5 del 18 al 24'!$C$1:$C$103,'Clientes y sus pedidos'!A54)</f>
        <v>0</v>
      </c>
      <c r="G54" s="71">
        <f>+COUNTIF('Semana 6 del 25 al 1 '!$C$4:$C$115,'Clientes y sus pedidos'!A54)</f>
        <v>0</v>
      </c>
      <c r="H54" s="71">
        <f>+COUNTIF('Semana 7 del 02 al 9  '!C28:C153,'Clientes y sus pedidos'!A54)</f>
        <v>0</v>
      </c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</row>
    <row r="55" spans="1:21" x14ac:dyDescent="0.25">
      <c r="A55" s="78" t="s">
        <v>738</v>
      </c>
      <c r="B55" s="76"/>
      <c r="C55" s="87"/>
      <c r="D55" s="71"/>
      <c r="E55" s="91">
        <f>+COUNTIF('Semana 4 del 11 al 18'!$C$3:$C$132,'Clientes y sus pedidos'!A55)</f>
        <v>1</v>
      </c>
      <c r="F55" s="71">
        <f>+COUNTIF('Semana 5 del 18 al 24'!$C$1:$C$103,'Clientes y sus pedidos'!A55)</f>
        <v>0</v>
      </c>
      <c r="G55" s="71">
        <f>+COUNTIF('Semana 6 del 25 al 1 '!$C$4:$C$115,'Clientes y sus pedidos'!A55)</f>
        <v>0</v>
      </c>
      <c r="H55" s="71">
        <f>+COUNTIF('Semana 7 del 02 al 9  '!C28:C154,'Clientes y sus pedidos'!A55)</f>
        <v>0</v>
      </c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</row>
    <row r="56" spans="1:21" x14ac:dyDescent="0.25">
      <c r="A56" s="78" t="s">
        <v>1120</v>
      </c>
      <c r="B56" s="76">
        <f>+COUNTIF('Semana 1 del 21 al 27 de agost'!$C$2:$C$72,'Clientes y sus pedidos'!A56)</f>
        <v>0</v>
      </c>
      <c r="C56" s="87">
        <f>+COUNTIF('Semana 2 del 28 al 3 de sep'!$C$2:$C$88,'Clientes y sus pedidos'!A56)</f>
        <v>0</v>
      </c>
      <c r="D56" s="71">
        <f>+COUNTIF('Semana 3 del 4 - 10 sep'!$C$1:$C$79,'Clientes y sus pedidos'!A56)</f>
        <v>0</v>
      </c>
      <c r="E56" s="71">
        <f>+COUNTIF('Semana 4 del 11 al 18'!$C$3:$C$132,'Clientes y sus pedidos'!A56)</f>
        <v>0</v>
      </c>
      <c r="F56" s="71">
        <f>+COUNTIF('Semana 5 del 18 al 24'!$C$1:$C$103,'Clientes y sus pedidos'!A56)</f>
        <v>0</v>
      </c>
      <c r="G56" s="91">
        <f>+COUNTIF('Semana 6 del 25 al 1 '!$C$4:$C$115,'Clientes y sus pedidos'!A56)</f>
        <v>2</v>
      </c>
      <c r="H56" s="71">
        <f>+COUNTIF('Semana 7 del 02 al 9  '!C28:C155,'Clientes y sus pedidos'!A56)</f>
        <v>2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</row>
    <row r="57" spans="1:21" x14ac:dyDescent="0.25">
      <c r="A57" s="78" t="s">
        <v>417</v>
      </c>
      <c r="B57" s="76">
        <f>+COUNTIF('Semana 1 del 21 al 27 de agost'!$C$2:$C$72,'Clientes y sus pedidos'!A57)</f>
        <v>0</v>
      </c>
      <c r="C57" s="87">
        <f>+COUNTIF('Semana 2 del 28 al 3 de sep'!$C$2:$C$88,'Clientes y sus pedidos'!A57)</f>
        <v>0</v>
      </c>
      <c r="D57" s="91">
        <f>+COUNTIF('Semana 3 del 4 - 10 sep'!$C$1:$C$79,'Clientes y sus pedidos'!A57)</f>
        <v>1</v>
      </c>
      <c r="E57" s="71">
        <f>+COUNTIF('Semana 4 del 11 al 18'!$C$3:$C$132,'Clientes y sus pedidos'!A57)</f>
        <v>0</v>
      </c>
      <c r="F57" s="71">
        <f>+COUNTIF('Semana 5 del 18 al 24'!$C$1:$C$103,'Clientes y sus pedidos'!A57)</f>
        <v>0</v>
      </c>
      <c r="G57" s="71">
        <f>+COUNTIF('Semana 6 del 25 al 1 '!$C$4:$C$115,'Clientes y sus pedidos'!A57)</f>
        <v>0</v>
      </c>
      <c r="H57" s="71">
        <f>+COUNTIF('Semana 7 del 02 al 9  '!C28:C156,'Clientes y sus pedidos'!A57)</f>
        <v>0</v>
      </c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</row>
    <row r="58" spans="1:21" x14ac:dyDescent="0.25">
      <c r="A58" s="78" t="s">
        <v>571</v>
      </c>
      <c r="B58" s="76"/>
      <c r="C58" s="87"/>
      <c r="D58" s="71"/>
      <c r="E58" s="91">
        <f>+COUNTIF('Semana 4 del 11 al 18'!$C$3:$C$132,'Clientes y sus pedidos'!A58)</f>
        <v>1</v>
      </c>
      <c r="F58" s="71">
        <f>+COUNTIF('Semana 5 del 18 al 24'!$C$1:$C$103,'Clientes y sus pedidos'!A58)</f>
        <v>0</v>
      </c>
      <c r="G58" s="71">
        <f>+COUNTIF('Semana 6 del 25 al 1 '!$C$4:$C$115,'Clientes y sus pedidos'!A58)</f>
        <v>0</v>
      </c>
      <c r="H58" s="71">
        <f>+COUNTIF('Semana 7 del 02 al 9  '!C28:C157,'Clientes y sus pedidos'!A58)</f>
        <v>0</v>
      </c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</row>
    <row r="59" spans="1:21" x14ac:dyDescent="0.25">
      <c r="A59" s="78" t="s">
        <v>3727</v>
      </c>
      <c r="B59" s="76"/>
      <c r="C59" s="87"/>
      <c r="D59" s="71"/>
      <c r="E59" s="71"/>
      <c r="F59" s="71"/>
      <c r="G59" s="91">
        <f>+COUNTIF('Semana 6 del 25 al 1 '!$C$4:$C$115,'Clientes y sus pedidos'!A59)</f>
        <v>1</v>
      </c>
      <c r="H59" s="71">
        <f>+COUNTIF('Semana 7 del 02 al 9  '!C28:C158,'Clientes y sus pedidos'!A59)</f>
        <v>0</v>
      </c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</row>
    <row r="60" spans="1:21" x14ac:dyDescent="0.25">
      <c r="A60" s="78" t="s">
        <v>410</v>
      </c>
      <c r="B60" s="76"/>
      <c r="C60" s="87"/>
      <c r="D60" s="91">
        <f>+COUNTIF('Semana 3 del 4 - 10 sep'!$C$1:$C$79,'Clientes y sus pedidos'!A60)</f>
        <v>1</v>
      </c>
      <c r="E60" s="71">
        <f>+COUNTIF('Semana 4 del 11 al 18'!$C$3:$C$132,'Clientes y sus pedidos'!A60)</f>
        <v>0</v>
      </c>
      <c r="F60" s="71">
        <f>+COUNTIF('Semana 5 del 18 al 24'!$C$1:$C$103,'Clientes y sus pedidos'!A60)</f>
        <v>0</v>
      </c>
      <c r="G60" s="71">
        <f>+COUNTIF('Semana 6 del 25 al 1 '!$C$4:$C$115,'Clientes y sus pedidos'!A60)</f>
        <v>0</v>
      </c>
      <c r="H60" s="71">
        <f>+COUNTIF('Semana 7 del 02 al 9  '!C28:C159,'Clientes y sus pedidos'!A60)</f>
        <v>0</v>
      </c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</row>
    <row r="61" spans="1:21" x14ac:dyDescent="0.25">
      <c r="A61" s="78" t="s">
        <v>550</v>
      </c>
      <c r="B61" s="76">
        <f>+COUNTIF('Semana 1 del 21 al 27 de agost'!$C$2:$C$72,'Clientes y sus pedidos'!A61)</f>
        <v>0</v>
      </c>
      <c r="C61" s="87">
        <f>+COUNTIF('Semana 2 del 28 al 3 de sep'!$C$2:$C$88,'Clientes y sus pedidos'!A61)</f>
        <v>0</v>
      </c>
      <c r="D61" s="91">
        <f>+COUNTIF('Semana 3 del 4 - 10 sep'!$C$1:$C$79,'Clientes y sus pedidos'!A61)</f>
        <v>1</v>
      </c>
      <c r="E61" s="91">
        <f>+COUNTIF('Semana 4 del 11 al 18'!$C$3:$C$132,'Clientes y sus pedidos'!A61)</f>
        <v>5</v>
      </c>
      <c r="F61" s="71">
        <f>+COUNTIF('Semana 5 del 18 al 24'!$C$1:$C$103,'Clientes y sus pedidos'!A61)</f>
        <v>0</v>
      </c>
      <c r="G61" s="91">
        <f>+COUNTIF('Semana 6 del 25 al 1 '!$C$4:$C$115,'Clientes y sus pedidos'!A61)</f>
        <v>5</v>
      </c>
      <c r="H61" s="71">
        <f>+COUNTIF('Semana 7 del 02 al 9  '!C28:C160,'Clientes y sus pedidos'!A61)</f>
        <v>0</v>
      </c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</row>
    <row r="62" spans="1:21" x14ac:dyDescent="0.25">
      <c r="A62" s="78" t="s">
        <v>392</v>
      </c>
      <c r="B62" s="76"/>
      <c r="C62" s="87"/>
      <c r="D62" s="91">
        <f>+COUNTIF('Semana 3 del 4 - 10 sep'!$C$1:$C$79,'Clientes y sus pedidos'!A62)</f>
        <v>1</v>
      </c>
      <c r="E62" s="91">
        <f>+COUNTIF('Semana 4 del 11 al 18'!$C$3:$C$132,'Clientes y sus pedidos'!A62)</f>
        <v>3</v>
      </c>
      <c r="F62" s="91">
        <f>+COUNTIF('Semana 5 del 18 al 24'!$C$1:$C$103,'Clientes y sus pedidos'!A62)</f>
        <v>1</v>
      </c>
      <c r="G62" s="91">
        <f>+COUNTIF('Semana 6 del 25 al 1 '!$C$4:$C$115,'Clientes y sus pedidos'!A62)</f>
        <v>1</v>
      </c>
      <c r="H62" s="71">
        <f>+COUNTIF('Semana 7 del 02 al 9  '!C28:C161,'Clientes y sus pedidos'!A62)</f>
        <v>1</v>
      </c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</row>
    <row r="63" spans="1:21" x14ac:dyDescent="0.25">
      <c r="A63" s="78" t="s">
        <v>69</v>
      </c>
      <c r="B63" s="75">
        <f>+COUNTIF('Semana 1 del 21 al 27 de agost'!$C$2:$C$72,'Clientes y sus pedidos'!A63)</f>
        <v>1</v>
      </c>
      <c r="C63" s="87">
        <f>+COUNTIF('Semana 2 del 28 al 3 de sep'!$C$2:$C$88,'Clientes y sus pedidos'!A63)</f>
        <v>0</v>
      </c>
      <c r="D63" s="91">
        <f>+COUNTIF('Semana 3 del 4 - 10 sep'!$C$1:$C$79,'Clientes y sus pedidos'!A63)</f>
        <v>3</v>
      </c>
      <c r="E63" s="91">
        <f>+COUNTIF('Semana 4 del 11 al 18'!$C$3:$C$132,'Clientes y sus pedidos'!A63)</f>
        <v>4</v>
      </c>
      <c r="F63" s="91">
        <f>+COUNTIF('Semana 5 del 18 al 24'!$C$1:$C$103,'Clientes y sus pedidos'!A63)</f>
        <v>3</v>
      </c>
      <c r="G63" s="91">
        <f>+COUNTIF('Semana 6 del 25 al 1 '!$C$4:$C$115,'Clientes y sus pedidos'!A63)</f>
        <v>5</v>
      </c>
      <c r="H63" s="71">
        <f>+COUNTIF('Semana 7 del 02 al 9  '!C28:C162,'Clientes y sus pedidos'!A63)</f>
        <v>1</v>
      </c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1" x14ac:dyDescent="0.25">
      <c r="A64" s="78" t="s">
        <v>3728</v>
      </c>
      <c r="B64" s="76">
        <f>+COUNTIF('Semana 1 del 21 al 27 de agost'!$C$2:$C$72,'Clientes y sus pedidos'!A64)</f>
        <v>0</v>
      </c>
      <c r="C64" s="87">
        <f>+COUNTIF('Semana 2 del 28 al 3 de sep'!$C$2:$C$88,'Clientes y sus pedidos'!A64)</f>
        <v>0</v>
      </c>
      <c r="D64" s="71">
        <f>+COUNTIF('Semana 3 del 4 - 10 sep'!$C$1:$C$79,'Clientes y sus pedidos'!A64)</f>
        <v>0</v>
      </c>
      <c r="E64" s="71">
        <f>+COUNTIF('Semana 4 del 11 al 18'!$C$3:$C$132,'Clientes y sus pedidos'!A64)</f>
        <v>0</v>
      </c>
      <c r="F64" s="71">
        <f>+COUNTIF('Semana 5 del 18 al 24'!$C$1:$C$103,'Clientes y sus pedidos'!A64)</f>
        <v>0</v>
      </c>
      <c r="G64" s="71">
        <f>+COUNTIF('Semana 6 del 25 al 1 '!$C$4:$C$115,'Clientes y sus pedidos'!A64)</f>
        <v>0</v>
      </c>
      <c r="H64" s="71">
        <f>+COUNTIF('Semana 7 del 02 al 9  '!C28:C163,'Clientes y sus pedidos'!A64)</f>
        <v>0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</row>
    <row r="65" spans="1:21" x14ac:dyDescent="0.25">
      <c r="A65" s="78" t="s">
        <v>383</v>
      </c>
      <c r="B65" s="75">
        <f>+COUNTIF('Semana 1 del 21 al 27 de agost'!$C20:$C106,'Clientes y sus pedidos'!A65)</f>
        <v>1</v>
      </c>
      <c r="C65" s="80">
        <f>+COUNTIF('Semana 2 del 28 al 3 de sep'!$C$2:$C$88,'Clientes y sus pedidos'!A65)</f>
        <v>2</v>
      </c>
      <c r="D65" s="91">
        <f>+COUNTIF('Semana 3 del 4 - 10 sep'!$C$1:$C$79,'Clientes y sus pedidos'!A65)</f>
        <v>3</v>
      </c>
      <c r="E65" s="71">
        <f>+COUNTIF('Semana 4 del 11 al 18'!$C$3:$C$132,'Clientes y sus pedidos'!A65)</f>
        <v>0</v>
      </c>
      <c r="F65" s="71">
        <f>+COUNTIF('Semana 5 del 18 al 24'!$C$1:$C$103,'Clientes y sus pedidos'!A65)</f>
        <v>0</v>
      </c>
      <c r="G65" s="71">
        <f>+COUNTIF('Semana 6 del 25 al 1 '!$C$4:$C$115,'Clientes y sus pedidos'!A65)</f>
        <v>0</v>
      </c>
      <c r="H65" s="71">
        <f>+COUNTIF('Semana 7 del 02 al 9  '!C29:C164,'Clientes y sus pedidos'!A65)</f>
        <v>0</v>
      </c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</row>
    <row r="66" spans="1:21" x14ac:dyDescent="0.25">
      <c r="A66" s="78" t="s">
        <v>301</v>
      </c>
      <c r="B66" s="76">
        <f>+COUNTIF('Semana 1 del 21 al 27 de agost'!$C$2:$C$72,'Clientes y sus pedidos'!A66)</f>
        <v>0</v>
      </c>
      <c r="C66" s="80">
        <f>+COUNTIF('Semana 2 del 28 al 3 de sep'!$C$2:$C$88,'Clientes y sus pedidos'!A66)</f>
        <v>5</v>
      </c>
      <c r="D66" s="71">
        <f>+COUNTIF('Semana 3 del 4 - 10 sep'!$C$1:$C$79,'Clientes y sus pedidos'!A66)</f>
        <v>0</v>
      </c>
      <c r="E66" s="91">
        <f>+COUNTIF('Semana 4 del 11 al 18'!$C$3:$C$132,'Clientes y sus pedidos'!A66)</f>
        <v>5</v>
      </c>
      <c r="F66" s="91">
        <f>+COUNTIF('Semana 5 del 18 al 24'!$C$1:$C$103,'Clientes y sus pedidos'!A66)</f>
        <v>7</v>
      </c>
      <c r="G66" s="91">
        <f>+COUNTIF('Semana 6 del 25 al 1 '!$C$4:$C$115,'Clientes y sus pedidos'!A66)</f>
        <v>5</v>
      </c>
      <c r="H66" s="71">
        <f>+COUNTIF('Semana 7 del 02 al 9  '!C30:C165,'Clientes y sus pedidos'!A66)</f>
        <v>4</v>
      </c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</row>
    <row r="67" spans="1:21" x14ac:dyDescent="0.25">
      <c r="A67" s="78" t="s">
        <v>612</v>
      </c>
      <c r="B67" s="76">
        <f>+COUNTIF('Semana 1 del 21 al 27 de agost'!$C$2:$C$72,'Clientes y sus pedidos'!A67)</f>
        <v>0</v>
      </c>
      <c r="C67" s="87">
        <f>+COUNTIF('Semana 2 del 28 al 3 de sep'!$C$2:$C$88,'Clientes y sus pedidos'!A67)</f>
        <v>0</v>
      </c>
      <c r="D67" s="71">
        <f>+COUNTIF('Semana 3 del 4 - 10 sep'!$C$1:$C$79,'Clientes y sus pedidos'!A67)</f>
        <v>0</v>
      </c>
      <c r="E67" s="91">
        <f>+COUNTIF('Semana 4 del 11 al 18'!$C$3:$C$132,'Clientes y sus pedidos'!A67)</f>
        <v>2</v>
      </c>
      <c r="F67" s="71">
        <f>+COUNTIF('Semana 5 del 18 al 24'!$C$1:$C$103,'Clientes y sus pedidos'!A67)</f>
        <v>0</v>
      </c>
      <c r="G67" s="91">
        <f>+COUNTIF('Semana 6 del 25 al 1 '!$C$4:$C$115,'Clientes y sus pedidos'!A67)</f>
        <v>1</v>
      </c>
      <c r="H67" s="71">
        <f>+COUNTIF('Semana 7 del 02 al 9  '!C31:C166,'Clientes y sus pedidos'!A67)</f>
        <v>0</v>
      </c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</row>
    <row r="68" spans="1:21" x14ac:dyDescent="0.25">
      <c r="A68" s="78" t="s">
        <v>720</v>
      </c>
      <c r="B68" s="76"/>
      <c r="C68" s="87"/>
      <c r="D68" s="71"/>
      <c r="E68" s="91">
        <f>+COUNTIF('Semana 4 del 11 al 18'!$C$3:$C$132,'Clientes y sus pedidos'!A68)</f>
        <v>1</v>
      </c>
      <c r="F68" s="71">
        <f>+COUNTIF('Semana 5 del 18 al 24'!$C$1:$C$103,'Clientes y sus pedidos'!A68)</f>
        <v>0</v>
      </c>
      <c r="G68" s="91">
        <f>+COUNTIF('Semana 6 del 25 al 1 '!$C$4:$C$115,'Clientes y sus pedidos'!A68)</f>
        <v>1</v>
      </c>
      <c r="H68" s="71">
        <f>+COUNTIF('Semana 7 del 02 al 9  '!C32:C167,'Clientes y sus pedidos'!A68)</f>
        <v>1</v>
      </c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</row>
    <row r="69" spans="1:21" x14ac:dyDescent="0.25">
      <c r="A69" s="78" t="s">
        <v>3729</v>
      </c>
      <c r="B69" s="75">
        <f>+COUNTIF('Semana 1 del 21 al 27 de agost'!$C$2:$C$72,'Clientes y sus pedidos'!A69)</f>
        <v>1</v>
      </c>
      <c r="C69" s="87">
        <f>+COUNTIF('Semana 2 del 28 al 3 de sep'!$C$2:$C$88,'Clientes y sus pedidos'!A69)</f>
        <v>0</v>
      </c>
      <c r="D69" s="71">
        <f>+COUNTIF('Semana 3 del 4 - 10 sep'!$C$1:$C$79,'Clientes y sus pedidos'!A69)</f>
        <v>0</v>
      </c>
      <c r="E69" s="71">
        <f>+COUNTIF('Semana 4 del 11 al 18'!$C$3:$C$132,'Clientes y sus pedidos'!A69)</f>
        <v>0</v>
      </c>
      <c r="F69" s="91">
        <f>+COUNTIF('Semana 5 del 18 al 24'!$C$1:$C$103,'Clientes y sus pedidos'!A69)</f>
        <v>1</v>
      </c>
      <c r="G69" s="91">
        <f>+COUNTIF('Semana 6 del 25 al 1 '!$C$4:$C$115,'Clientes y sus pedidos'!A69)</f>
        <v>1</v>
      </c>
      <c r="H69" s="71">
        <f>+COUNTIF('Semana 7 del 02 al 9  '!C33:C168,'Clientes y sus pedidos'!A69)</f>
        <v>0</v>
      </c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</row>
    <row r="70" spans="1:21" x14ac:dyDescent="0.25">
      <c r="A70" s="78" t="s">
        <v>3730</v>
      </c>
      <c r="B70" s="76">
        <f>+COUNTIF('Semana 1 del 21 al 27 de agost'!$C$2:$C$72,'Clientes y sus pedidos'!A70)</f>
        <v>0</v>
      </c>
      <c r="C70" s="87">
        <f>+COUNTIF('Semana 2 del 28 al 3 de sep'!$C$2:$C$88,'Clientes y sus pedidos'!A70)</f>
        <v>0</v>
      </c>
      <c r="D70" s="71">
        <f>+COUNTIF('Semana 3 del 4 - 10 sep'!$C$1:$C$79,'Clientes y sus pedidos'!A70)</f>
        <v>0</v>
      </c>
      <c r="E70" s="71">
        <f>+COUNTIF('Semana 4 del 11 al 18'!$C$3:$C$132,'Clientes y sus pedidos'!A70)</f>
        <v>0</v>
      </c>
      <c r="F70" s="71">
        <f>+COUNTIF('Semana 5 del 18 al 24'!$C$1:$C$103,'Clientes y sus pedidos'!A70)</f>
        <v>0</v>
      </c>
      <c r="G70" s="71">
        <f>+COUNTIF('Semana 6 del 25 al 1 '!$C$4:$C$115,'Clientes y sus pedidos'!A70)</f>
        <v>0</v>
      </c>
      <c r="H70" s="71">
        <f>+COUNTIF('Semana 7 del 02 al 9  '!C34:C169,'Clientes y sus pedidos'!A70)</f>
        <v>0</v>
      </c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</row>
    <row r="71" spans="1:21" x14ac:dyDescent="0.25">
      <c r="A71" s="78" t="s">
        <v>490</v>
      </c>
      <c r="B71" s="76">
        <f>+COUNTIF('Semana 1 del 21 al 27 de agost'!$C$2:$C$72,'Clientes y sus pedidos'!A71)</f>
        <v>0</v>
      </c>
      <c r="C71" s="87">
        <f>+COUNTIF('Semana 2 del 28 al 3 de sep'!$C$2:$C$88,'Clientes y sus pedidos'!A71)</f>
        <v>0</v>
      </c>
      <c r="D71" s="91">
        <f>+COUNTIF('Semana 3 del 4 - 10 sep'!$C$1:$C$79,'Clientes y sus pedidos'!A71)</f>
        <v>1</v>
      </c>
      <c r="E71" s="91">
        <f>+COUNTIF('Semana 4 del 11 al 18'!$C$3:$C$132,'Clientes y sus pedidos'!A71)</f>
        <v>1</v>
      </c>
      <c r="F71" s="91">
        <f>+COUNTIF('Semana 5 del 18 al 24'!$C$1:$C$103,'Clientes y sus pedidos'!A71)</f>
        <v>1</v>
      </c>
      <c r="G71" s="71">
        <f>+COUNTIF('Semana 6 del 25 al 1 '!$C$4:$C$115,'Clientes y sus pedidos'!A71)</f>
        <v>0</v>
      </c>
      <c r="H71" s="71">
        <f>+COUNTIF('Semana 7 del 02 al 9  '!C35:C170,'Clientes y sus pedidos'!A71)</f>
        <v>0</v>
      </c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</row>
    <row r="72" spans="1:21" x14ac:dyDescent="0.25">
      <c r="A72" s="78" t="s">
        <v>441</v>
      </c>
      <c r="B72" s="76">
        <f>+COUNTIF('Semana 1 del 21 al 27 de agost'!$C$2:$C$72,'Clientes y sus pedidos'!A72)</f>
        <v>0</v>
      </c>
      <c r="C72" s="80">
        <f>+COUNTIF('Semana 2 del 28 al 3 de sep'!$C$2:$C$88,'Clientes y sus pedidos'!A72)</f>
        <v>0</v>
      </c>
      <c r="D72" s="91">
        <f>+COUNTIF('Semana 3 del 4 - 10 sep'!$C$1:$C$79,'Clientes y sus pedidos'!A72)</f>
        <v>9</v>
      </c>
      <c r="E72" s="91">
        <f>+COUNTIF('Semana 4 del 11 al 18'!$C$3:$C$132,'Clientes y sus pedidos'!A72)</f>
        <v>4</v>
      </c>
      <c r="F72" s="91">
        <f>+COUNTIF('Semana 5 del 18 al 24'!$C$1:$C$103,'Clientes y sus pedidos'!A72)</f>
        <v>2</v>
      </c>
      <c r="G72" s="91">
        <f>+COUNTIF('Semana 6 del 25 al 1 '!$C$4:$C$115,'Clientes y sus pedidos'!A72)</f>
        <v>1</v>
      </c>
      <c r="H72" s="71">
        <f>+COUNTIF('Semana 7 del 02 al 9  '!C36:C171,'Clientes y sus pedidos'!A72)</f>
        <v>3</v>
      </c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</row>
    <row r="73" spans="1:21" x14ac:dyDescent="0.25">
      <c r="A73" s="78" t="s">
        <v>2039</v>
      </c>
      <c r="B73" s="76">
        <f>+COUNTIF('Semana 1 del 21 al 27 de agost'!$C$2:$C$72,'Clientes y sus pedidos'!A73)</f>
        <v>0</v>
      </c>
      <c r="C73" s="87">
        <f>+COUNTIF('Semana 2 del 28 al 3 de sep'!$C$2:$C$88,'Clientes y sus pedidos'!A73)</f>
        <v>0</v>
      </c>
      <c r="D73" s="71">
        <f>+COUNTIF('Semana 3 del 4 - 10 sep'!$C$1:$C$79,'Clientes y sus pedidos'!A73)</f>
        <v>0</v>
      </c>
      <c r="E73" s="71">
        <f>+COUNTIF('Semana 4 del 11 al 18'!$C$3:$C$132,'Clientes y sus pedidos'!A73)</f>
        <v>0</v>
      </c>
      <c r="F73" s="71">
        <f>+COUNTIF('Semana 5 del 18 al 24'!$C$1:$C$103,'Clientes y sus pedidos'!A73)</f>
        <v>0</v>
      </c>
      <c r="G73" s="71">
        <f>+COUNTIF('Semana 6 del 25 al 1 '!$C$4:$C$115,'Clientes y sus pedidos'!A73)</f>
        <v>0</v>
      </c>
      <c r="H73" s="71">
        <f>+COUNTIF('Semana 7 del 02 al 9  '!C37:C172,'Clientes y sus pedidos'!A73)</f>
        <v>0</v>
      </c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</row>
    <row r="74" spans="1:21" x14ac:dyDescent="0.25">
      <c r="A74" s="78" t="s">
        <v>1065</v>
      </c>
      <c r="B74" s="76"/>
      <c r="C74" s="87"/>
      <c r="D74" s="71"/>
      <c r="E74" s="71"/>
      <c r="F74" s="71"/>
      <c r="G74" s="91">
        <f>+COUNTIF('Semana 6 del 25 al 1 '!$C$4:$C$115,'Clientes y sus pedidos'!A74)</f>
        <v>1</v>
      </c>
      <c r="H74" s="71">
        <f>+COUNTIF('Semana 7 del 02 al 9  '!C38:C173,'Clientes y sus pedidos'!A74)</f>
        <v>0</v>
      </c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</row>
    <row r="75" spans="1:21" x14ac:dyDescent="0.25">
      <c r="A75" s="78" t="s">
        <v>200</v>
      </c>
      <c r="B75" s="75">
        <f>+COUNTIF('Semana 1 del 21 al 27 de agost'!$C$2:$C$72,'Clientes y sus pedidos'!A75)</f>
        <v>1</v>
      </c>
      <c r="C75" s="80">
        <f>+COUNTIF('Semana 2 del 28 al 3 de sep'!$C$2:$C$88,'Clientes y sus pedidos'!A75)</f>
        <v>1</v>
      </c>
      <c r="D75" s="91">
        <f>+COUNTIF('Semana 3 del 4 - 10 sep'!$C$1:$C$79,'Clientes y sus pedidos'!A75)</f>
        <v>1</v>
      </c>
      <c r="E75" s="91">
        <f>+COUNTIF('Semana 4 del 11 al 18'!$C$3:$C$132,'Clientes y sus pedidos'!A75)</f>
        <v>1</v>
      </c>
      <c r="F75" s="71">
        <f>+COUNTIF('Semana 5 del 18 al 24'!$C$1:$C$103,'Clientes y sus pedidos'!A75)</f>
        <v>0</v>
      </c>
      <c r="G75" s="71">
        <f>+COUNTIF('Semana 6 del 25 al 1 '!$C$4:$C$115,'Clientes y sus pedidos'!A75)</f>
        <v>0</v>
      </c>
      <c r="H75" s="71">
        <f>+COUNTIF('Semana 7 del 02 al 9  '!C39:C174,'Clientes y sus pedidos'!A75)</f>
        <v>0</v>
      </c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</row>
    <row r="76" spans="1:21" x14ac:dyDescent="0.25">
      <c r="A76" s="78" t="s">
        <v>2140</v>
      </c>
      <c r="B76" s="76">
        <f>+COUNTIF('Semana 1 del 21 al 27 de agost'!$C$2:$C$72,'Clientes y sus pedidos'!A76)</f>
        <v>0</v>
      </c>
      <c r="C76" s="87">
        <f>+COUNTIF('Semana 2 del 28 al 3 de sep'!$C$2:$C$88,'Clientes y sus pedidos'!A76)</f>
        <v>0</v>
      </c>
      <c r="D76" s="71">
        <f>+COUNTIF('Semana 3 del 4 - 10 sep'!$C$1:$C$79,'Clientes y sus pedidos'!A76)</f>
        <v>0</v>
      </c>
      <c r="E76" s="71">
        <f>+COUNTIF('Semana 4 del 11 al 18'!$C$3:$C$132,'Clientes y sus pedidos'!A76)</f>
        <v>0</v>
      </c>
      <c r="F76" s="71">
        <f>+COUNTIF('Semana 5 del 18 al 24'!$C$1:$C$103,'Clientes y sus pedidos'!A76)</f>
        <v>0</v>
      </c>
      <c r="G76" s="71">
        <f>+COUNTIF('Semana 6 del 25 al 1 '!$C$4:$C$115,'Clientes y sus pedidos'!A76)</f>
        <v>0</v>
      </c>
      <c r="H76" s="71">
        <f>+COUNTIF('Semana 7 del 02 al 9  '!C40:C175,'Clientes y sus pedidos'!A76)</f>
        <v>0</v>
      </c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</row>
    <row r="77" spans="1:21" x14ac:dyDescent="0.25">
      <c r="A77" s="78" t="s">
        <v>1135</v>
      </c>
      <c r="B77" s="76"/>
      <c r="C77" s="87"/>
      <c r="D77" s="71"/>
      <c r="E77" s="71"/>
      <c r="F77" s="71"/>
      <c r="G77" s="91">
        <f>+COUNTIF('Semana 6 del 25 al 1 '!$C$4:$C$115,'Clientes y sus pedidos'!A77)</f>
        <v>1</v>
      </c>
      <c r="H77" s="71">
        <f>+COUNTIF('Semana 7 del 02 al 9  '!C41:C176,'Clientes y sus pedidos'!A77)</f>
        <v>0</v>
      </c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</row>
    <row r="78" spans="1:21" x14ac:dyDescent="0.25">
      <c r="A78" s="78" t="s">
        <v>1023</v>
      </c>
      <c r="B78" s="76"/>
      <c r="C78" s="87"/>
      <c r="D78" s="71"/>
      <c r="E78" s="71"/>
      <c r="F78" s="71"/>
      <c r="G78" s="91">
        <f>+COUNTIF('Semana 6 del 25 al 1 '!$C$4:$C$115,'Clientes y sus pedidos'!A78)</f>
        <v>1</v>
      </c>
      <c r="H78" s="71">
        <f>+COUNTIF('Semana 7 del 02 al 9  '!C42:C177,'Clientes y sus pedidos'!A78)</f>
        <v>0</v>
      </c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1" x14ac:dyDescent="0.25">
      <c r="A79" s="78" t="s">
        <v>820</v>
      </c>
      <c r="B79" s="76"/>
      <c r="C79" s="87"/>
      <c r="D79" s="71"/>
      <c r="E79" s="91">
        <f>+COUNTIF('Semana 4 del 11 al 18'!$C$3:$C$132,'Clientes y sus pedidos'!A79)</f>
        <v>1</v>
      </c>
      <c r="F79" s="71">
        <f>+COUNTIF('Semana 5 del 18 al 24'!$C$1:$C$103,'Clientes y sus pedidos'!A79)</f>
        <v>0</v>
      </c>
      <c r="G79" s="71">
        <f>+COUNTIF('Semana 6 del 25 al 1 '!$C$4:$C$115,'Clientes y sus pedidos'!A79)</f>
        <v>0</v>
      </c>
      <c r="H79" s="71">
        <f>+COUNTIF('Semana 7 del 02 al 9  '!C43:C178,'Clientes y sus pedidos'!A79)</f>
        <v>0</v>
      </c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</row>
    <row r="80" spans="1:21" x14ac:dyDescent="0.25">
      <c r="A80" s="78" t="s">
        <v>823</v>
      </c>
      <c r="B80" s="76"/>
      <c r="C80" s="87"/>
      <c r="D80" s="71"/>
      <c r="E80" s="91">
        <f>+COUNTIF('Semana 4 del 11 al 18'!$C$3:$C$132,'Clientes y sus pedidos'!A80)</f>
        <v>1</v>
      </c>
      <c r="F80" s="91">
        <f>+COUNTIF('Semana 5 del 18 al 24'!$C$1:$C$103,'Clientes y sus pedidos'!A80)</f>
        <v>1</v>
      </c>
      <c r="G80" s="71">
        <f>+COUNTIF('Semana 6 del 25 al 1 '!$C$4:$C$115,'Clientes y sus pedidos'!A80)</f>
        <v>0</v>
      </c>
      <c r="H80" s="71">
        <f>+COUNTIF('Semana 7 del 02 al 9  '!C43:C179,'Clientes y sus pedidos'!A80)</f>
        <v>0</v>
      </c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</row>
    <row r="81" spans="1:21" x14ac:dyDescent="0.25">
      <c r="A81" s="78" t="s">
        <v>853</v>
      </c>
      <c r="B81" s="76"/>
      <c r="C81" s="87"/>
      <c r="D81" s="71"/>
      <c r="E81" s="71"/>
      <c r="F81" s="91">
        <f>+COUNTIF('Semana 5 del 18 al 24'!$C$1:$C$103,'Clientes y sus pedidos'!A81)</f>
        <v>1</v>
      </c>
      <c r="G81" s="71">
        <f>+COUNTIF('Semana 6 del 25 al 1 '!$C$4:$C$115,'Clientes y sus pedidos'!A81)</f>
        <v>0</v>
      </c>
      <c r="H81" s="71">
        <f>+COUNTIF('Semana 7 del 02 al 9  '!C43:C180,'Clientes y sus pedidos'!A81)</f>
        <v>0</v>
      </c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</row>
    <row r="82" spans="1:21" x14ac:dyDescent="0.25">
      <c r="A82" s="78" t="s">
        <v>638</v>
      </c>
      <c r="B82" s="76"/>
      <c r="C82" s="87"/>
      <c r="D82" s="71"/>
      <c r="E82" s="91">
        <f>+COUNTIF('Semana 4 del 11 al 18'!$C$3:$C$132,'Clientes y sus pedidos'!A82)</f>
        <v>1</v>
      </c>
      <c r="F82" s="91">
        <f>+COUNTIF('Semana 5 del 18 al 24'!$C$1:$C$103,'Clientes y sus pedidos'!A82)</f>
        <v>1</v>
      </c>
      <c r="G82" s="71">
        <f>+COUNTIF('Semana 6 del 25 al 1 '!$C$4:$C$115,'Clientes y sus pedidos'!A82)</f>
        <v>0</v>
      </c>
      <c r="H82" s="71">
        <f>+COUNTIF('Semana 7 del 02 al 9  '!C43:C181,'Clientes y sus pedidos'!A82)</f>
        <v>0</v>
      </c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</row>
    <row r="83" spans="1:21" x14ac:dyDescent="0.25">
      <c r="A83" s="78" t="s">
        <v>684</v>
      </c>
      <c r="B83" s="76"/>
      <c r="C83" s="87"/>
      <c r="D83" s="71"/>
      <c r="E83" s="91">
        <f>+COUNTIF('Semana 4 del 11 al 18'!$C$3:$C$132,'Clientes y sus pedidos'!A83)</f>
        <v>1</v>
      </c>
      <c r="F83" s="71">
        <f>+COUNTIF('Semana 5 del 18 al 24'!$C$1:$C$103,'Clientes y sus pedidos'!A83)</f>
        <v>0</v>
      </c>
      <c r="G83" s="71">
        <f>+COUNTIF('Semana 6 del 25 al 1 '!$C$4:$C$115,'Clientes y sus pedidos'!A83)</f>
        <v>0</v>
      </c>
      <c r="H83" s="71">
        <f>+COUNTIF('Semana 7 del 02 al 9  '!C43:C182,'Clientes y sus pedidos'!A83)</f>
        <v>0</v>
      </c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</row>
    <row r="84" spans="1:21" x14ac:dyDescent="0.25">
      <c r="A84" s="78" t="s">
        <v>3731</v>
      </c>
      <c r="B84" s="76">
        <f>+COUNTIF('Semana 1 del 21 al 27 de agost'!$C$2:$C$72,'Clientes y sus pedidos'!A84)</f>
        <v>0</v>
      </c>
      <c r="C84" s="87">
        <f>+COUNTIF('Semana 2 del 28 al 3 de sep'!$C$2:$C$88,'Clientes y sus pedidos'!A84)</f>
        <v>0</v>
      </c>
      <c r="D84" s="71">
        <f>+COUNTIF('Semana 3 del 4 - 10 sep'!$C$1:$C$79,'Clientes y sus pedidos'!A84)</f>
        <v>0</v>
      </c>
      <c r="E84" s="71">
        <f>+COUNTIF('Semana 4 del 11 al 18'!$C$3:$C$132,'Clientes y sus pedidos'!A84)</f>
        <v>0</v>
      </c>
      <c r="F84" s="71">
        <f>+COUNTIF('Semana 5 del 18 al 24'!$C$1:$C$103,'Clientes y sus pedidos'!A84)</f>
        <v>0</v>
      </c>
      <c r="G84" s="71">
        <f>+COUNTIF('Semana 6 del 25 al 1 '!$C$4:$C$115,'Clientes y sus pedidos'!A84)</f>
        <v>0</v>
      </c>
      <c r="H84" s="71">
        <f>+COUNTIF('Semana 7 del 02 al 9  '!C43:C183,'Clientes y sus pedidos'!A84)</f>
        <v>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</row>
    <row r="85" spans="1:21" x14ac:dyDescent="0.25">
      <c r="A85" s="78" t="s">
        <v>156</v>
      </c>
      <c r="B85" s="75">
        <f>+COUNTIF('Semana 1 del 21 al 27 de agost'!$C$2:$C$72,'Clientes y sus pedidos'!A85)</f>
        <v>2</v>
      </c>
      <c r="C85" s="87">
        <f>+COUNTIF('Semana 2 del 28 al 3 de sep'!$C$2:$C$88,'Clientes y sus pedidos'!A85)</f>
        <v>0</v>
      </c>
      <c r="D85" s="71">
        <f>+COUNTIF('Semana 3 del 4 - 10 sep'!$C$1:$C$79,'Clientes y sus pedidos'!A85)</f>
        <v>0</v>
      </c>
      <c r="E85" s="91">
        <f>+COUNTIF('Semana 4 del 11 al 18'!$C$3:$C$132,'Clientes y sus pedidos'!A85)</f>
        <v>1</v>
      </c>
      <c r="F85" s="91">
        <f>+COUNTIF('Semana 5 del 18 al 24'!$C$1:$C$103,'Clientes y sus pedidos'!A85)</f>
        <v>1</v>
      </c>
      <c r="G85" s="71">
        <f>+COUNTIF('Semana 6 del 25 al 1 '!$C$4:$C$115,'Clientes y sus pedidos'!A85)</f>
        <v>0</v>
      </c>
      <c r="H85" s="71">
        <f>+COUNTIF('Semana 7 del 02 al 9  '!C43:C184,'Clientes y sus pedidos'!A85)</f>
        <v>0</v>
      </c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</row>
    <row r="86" spans="1:21" x14ac:dyDescent="0.25">
      <c r="A86" s="78" t="s">
        <v>420</v>
      </c>
      <c r="B86" s="76"/>
      <c r="C86" s="87"/>
      <c r="D86" s="91">
        <f>+COUNTIF('Semana 3 del 4 - 10 sep'!$C$1:$C$79,'Clientes y sus pedidos'!A86)</f>
        <v>1</v>
      </c>
      <c r="E86" s="71">
        <f>+COUNTIF('Semana 4 del 11 al 18'!$C$3:$C$132,'Clientes y sus pedidos'!A86)</f>
        <v>0</v>
      </c>
      <c r="F86" s="71">
        <f>+COUNTIF('Semana 5 del 18 al 24'!$C$1:$C$103,'Clientes y sus pedidos'!A86)</f>
        <v>0</v>
      </c>
      <c r="G86" s="71">
        <f>+COUNTIF('Semana 6 del 25 al 1 '!$C$4:$C$115,'Clientes y sus pedidos'!A86)</f>
        <v>0</v>
      </c>
      <c r="H86" s="71">
        <f>+COUNTIF('Semana 7 del 02 al 9  '!C43:C185,'Clientes y sus pedidos'!A86)</f>
        <v>0</v>
      </c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</row>
    <row r="87" spans="1:21" s="51" customFormat="1" x14ac:dyDescent="0.25">
      <c r="A87" s="78" t="s">
        <v>590</v>
      </c>
      <c r="B87" s="76"/>
      <c r="C87" s="87"/>
      <c r="D87" s="71"/>
      <c r="E87" s="91">
        <f>+COUNTIF('Semana 4 del 11 al 18'!$C$3:$C$132,'Clientes y sus pedidos'!A87)</f>
        <v>1</v>
      </c>
      <c r="F87" s="71">
        <f>+COUNTIF('Semana 5 del 18 al 24'!$C$1:$C$103,'Clientes y sus pedidos'!A87)</f>
        <v>0</v>
      </c>
      <c r="G87" s="91">
        <f>+COUNTIF('Semana 6 del 25 al 1 '!$C$4:$C$115,'Clientes y sus pedidos'!A87)</f>
        <v>1</v>
      </c>
      <c r="H87" s="71">
        <f>+COUNTIF('Semana 7 del 02 al 9  '!C43:C186,'Clientes y sus pedidos'!A87)</f>
        <v>0</v>
      </c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88" spans="1:21" s="51" customFormat="1" x14ac:dyDescent="0.25">
      <c r="A88" s="78" t="s">
        <v>153</v>
      </c>
      <c r="B88" s="76"/>
      <c r="C88" s="87"/>
      <c r="D88" s="71"/>
      <c r="E88" s="91">
        <f>+COUNTIF('Semana 4 del 11 al 18'!$C$3:$C$132,'Clientes y sus pedidos'!A88)</f>
        <v>1</v>
      </c>
      <c r="F88" s="91">
        <f>+COUNTIF('Semana 5 del 18 al 24'!$C$1:$C$103,'Clientes y sus pedidos'!A88)</f>
        <v>1</v>
      </c>
      <c r="G88" s="71">
        <f>+COUNTIF('Semana 6 del 25 al 1 '!$C$4:$C$115,'Clientes y sus pedidos'!A88)</f>
        <v>0</v>
      </c>
      <c r="H88" s="71">
        <f>+COUNTIF('Semana 7 del 02 al 9  '!C43:C187,'Clientes y sus pedidos'!A88)</f>
        <v>0</v>
      </c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 spans="1:21" x14ac:dyDescent="0.25">
      <c r="A89" s="78" t="s">
        <v>3732</v>
      </c>
      <c r="B89" s="76">
        <f>+COUNTIF('Semana 1 del 21 al 27 de agost'!$C$2:$C$72,'Clientes y sus pedidos'!A89)</f>
        <v>0</v>
      </c>
      <c r="C89" s="87">
        <f>+COUNTIF('Semana 2 del 28 al 3 de sep'!$C$2:$C$88,'Clientes y sus pedidos'!A89)</f>
        <v>0</v>
      </c>
      <c r="D89" s="71">
        <f>+COUNTIF('Semana 3 del 4 - 10 sep'!$C$1:$C$79,'Clientes y sus pedidos'!A89)</f>
        <v>0</v>
      </c>
      <c r="E89" s="71">
        <f>+COUNTIF('Semana 4 del 11 al 18'!$C$3:$C$132,'Clientes y sus pedidos'!A89)</f>
        <v>0</v>
      </c>
      <c r="F89" s="71">
        <f>+COUNTIF('Semana 5 del 18 al 24'!$C$1:$C$103,'Clientes y sus pedidos'!A89)</f>
        <v>0</v>
      </c>
      <c r="G89" s="71">
        <f>+COUNTIF('Semana 6 del 25 al 1 '!$C$4:$C$115,'Clientes y sus pedidos'!A89)</f>
        <v>0</v>
      </c>
      <c r="H89" s="71">
        <f>+COUNTIF('Semana 7 del 02 al 9  '!C43:C188,'Clientes y sus pedidos'!A89)</f>
        <v>0</v>
      </c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</row>
    <row r="90" spans="1:21" x14ac:dyDescent="0.25">
      <c r="A90" s="78" t="s">
        <v>3733</v>
      </c>
      <c r="B90" s="76"/>
      <c r="C90" s="87"/>
      <c r="D90" s="71"/>
      <c r="E90" s="71"/>
      <c r="F90" s="71"/>
      <c r="G90" s="91">
        <f>+COUNTIF('Semana 6 del 25 al 1 '!$C$4:$C$115,'Clientes y sus pedidos'!A90)</f>
        <v>1</v>
      </c>
      <c r="H90" s="71">
        <f>+COUNTIF('Semana 7 del 02 al 9  '!C43:C189,'Clientes y sus pedidos'!A90)</f>
        <v>0</v>
      </c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</row>
    <row r="91" spans="1:21" x14ac:dyDescent="0.25">
      <c r="A91" s="78" t="s">
        <v>810</v>
      </c>
      <c r="B91" s="76"/>
      <c r="C91" s="87"/>
      <c r="D91" s="71"/>
      <c r="E91" s="91">
        <f>+COUNTIF('Semana 4 del 11 al 18'!$C$3:$C$132,'Clientes y sus pedidos'!A91)</f>
        <v>1</v>
      </c>
      <c r="F91" s="71">
        <f>+COUNTIF('Semana 5 del 18 al 24'!$C$1:$C$103,'Clientes y sus pedidos'!A91)</f>
        <v>0</v>
      </c>
      <c r="G91" s="71">
        <f>+COUNTIF('Semana 6 del 25 al 1 '!$C$4:$C$115,'Clientes y sus pedidos'!A91)</f>
        <v>0</v>
      </c>
      <c r="H91" s="71">
        <f>+COUNTIF('Semana 7 del 02 al 9  '!C43:C190,'Clientes y sus pedidos'!A91)</f>
        <v>0</v>
      </c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</row>
    <row r="92" spans="1:21" x14ac:dyDescent="0.25">
      <c r="A92" s="78" t="s">
        <v>15</v>
      </c>
      <c r="B92" s="76">
        <f>+COUNTIF('Semana 1 del 21 al 27 de agost'!$C32:$C118,'Clientes y sus pedidos'!A92)</f>
        <v>0</v>
      </c>
      <c r="C92" s="87">
        <f>+COUNTIF('Semana 2 del 28 al 3 de sep'!$C$2:$C$88,'Clientes y sus pedidos'!A92)</f>
        <v>0</v>
      </c>
      <c r="D92" s="71">
        <f>+COUNTIF('Semana 3 del 4 - 10 sep'!$C$1:$C$79,'Clientes y sus pedidos'!A92)</f>
        <v>0</v>
      </c>
      <c r="E92" s="91">
        <f>+COUNTIF('Semana 4 del 11 al 18'!$C$3:$C$132,'Clientes y sus pedidos'!A92)</f>
        <v>1</v>
      </c>
      <c r="F92" s="91">
        <f>+COUNTIF('Semana 5 del 18 al 24'!$C$1:$C$103,'Clientes y sus pedidos'!A92)</f>
        <v>5</v>
      </c>
      <c r="G92" s="91">
        <f>+COUNTIF('Semana 6 del 25 al 1 '!$C$4:$C$115,'Clientes y sus pedidos'!A92)</f>
        <v>1</v>
      </c>
      <c r="H92" s="71">
        <f>+COUNTIF('Semana 7 del 02 al 9  '!C43:C191,'Clientes y sus pedidos'!A92)</f>
        <v>3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</row>
    <row r="93" spans="1:21" x14ac:dyDescent="0.25">
      <c r="A93" s="78" t="s">
        <v>3734</v>
      </c>
      <c r="B93" s="76">
        <f>+COUNTIF('Semana 1 del 21 al 27 de agost'!$C$2:$C$72,'Clientes y sus pedidos'!A93)</f>
        <v>0</v>
      </c>
      <c r="C93" s="87">
        <f>+COUNTIF('Semana 2 del 28 al 3 de sep'!$C$2:$C$88,'Clientes y sus pedidos'!A93)</f>
        <v>0</v>
      </c>
      <c r="D93" s="71">
        <f>+COUNTIF('Semana 3 del 4 - 10 sep'!$C$1:$C$79,'Clientes y sus pedidos'!A93)</f>
        <v>0</v>
      </c>
      <c r="E93" s="71">
        <f>+COUNTIF('Semana 4 del 11 al 18'!$C$3:$C$132,'Clientes y sus pedidos'!A93)</f>
        <v>0</v>
      </c>
      <c r="F93" s="71">
        <f>+COUNTIF('Semana 5 del 18 al 24'!$C$1:$C$103,'Clientes y sus pedidos'!A93)</f>
        <v>0</v>
      </c>
      <c r="G93" s="71">
        <f>+COUNTIF('Semana 6 del 25 al 1 '!$C$4:$C$115,'Clientes y sus pedidos'!A93)</f>
        <v>0</v>
      </c>
      <c r="H93" s="71">
        <f>+COUNTIF('Semana 7 del 02 al 9  '!C43:C192,'Clientes y sus pedidos'!A93)</f>
        <v>0</v>
      </c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1" x14ac:dyDescent="0.25">
      <c r="A94" s="78" t="s">
        <v>27</v>
      </c>
      <c r="B94" s="75">
        <f>+COUNTIF('Semana 1 del 21 al 27 de agost'!$C$2:$C$72,'Clientes y sus pedidos'!A94)</f>
        <v>1</v>
      </c>
      <c r="C94" s="80">
        <f>+COUNTIF('Semana 2 del 28 al 3 de sep'!$C$2:$C$88,'Clientes y sus pedidos'!A94)</f>
        <v>4</v>
      </c>
      <c r="D94" s="91">
        <f>+COUNTIF('Semana 3 del 4 - 10 sep'!$C$1:$C$79,'Clientes y sus pedidos'!A94)</f>
        <v>2</v>
      </c>
      <c r="E94" s="91">
        <f>+COUNTIF('Semana 4 del 11 al 18'!$C$3:$C$132,'Clientes y sus pedidos'!A94)</f>
        <v>4</v>
      </c>
      <c r="F94" s="91">
        <f>+COUNTIF('Semana 5 del 18 al 24'!$C$1:$C$103,'Clientes y sus pedidos'!A94)</f>
        <v>1</v>
      </c>
      <c r="G94" s="91">
        <f>+COUNTIF('Semana 6 del 25 al 1 '!$C$4:$C$115,'Clientes y sus pedidos'!A94)</f>
        <v>3</v>
      </c>
      <c r="H94" s="71">
        <f>+COUNTIF('Semana 7 del 02 al 9  '!C44:C193,'Clientes y sus pedidos'!A94)</f>
        <v>1</v>
      </c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</row>
    <row r="95" spans="1:21" x14ac:dyDescent="0.25">
      <c r="A95" s="78" t="s">
        <v>558</v>
      </c>
      <c r="B95" s="76">
        <f>+COUNTIF('Semana 1 del 21 al 27 de agost'!$C$2:$C$72,'Clientes y sus pedidos'!A95)</f>
        <v>0</v>
      </c>
      <c r="C95" s="87">
        <f>+COUNTIF('Semana 2 del 28 al 3 de sep'!$C$2:$C$88,'Clientes y sus pedidos'!A95)</f>
        <v>0</v>
      </c>
      <c r="D95" s="91">
        <f>+COUNTIF('Semana 3 del 4 - 10 sep'!$C$1:$C$79,'Clientes y sus pedidos'!A95)</f>
        <v>1</v>
      </c>
      <c r="E95" s="71">
        <f>+COUNTIF('Semana 4 del 11 al 18'!$C$3:$C$132,'Clientes y sus pedidos'!A95)</f>
        <v>0</v>
      </c>
      <c r="F95" s="71">
        <f>+COUNTIF('Semana 5 del 18 al 24'!$C$1:$C$103,'Clientes y sus pedidos'!A95)</f>
        <v>0</v>
      </c>
      <c r="G95" s="71">
        <f>+COUNTIF('Semana 6 del 25 al 1 '!$C$4:$C$115,'Clientes y sus pedidos'!A95)</f>
        <v>0</v>
      </c>
      <c r="H95" s="71">
        <f>+COUNTIF('Semana 7 del 02 al 9  '!C45:C194,'Clientes y sus pedidos'!A95)</f>
        <v>0</v>
      </c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</row>
    <row r="96" spans="1:21" x14ac:dyDescent="0.25">
      <c r="A96" s="78" t="s">
        <v>105</v>
      </c>
      <c r="B96" s="75">
        <f>+COUNTIF('Semana 1 del 21 al 27 de agost'!$C$2:$C$72,'Clientes y sus pedidos'!A96)</f>
        <v>1</v>
      </c>
      <c r="C96" s="80">
        <f>+COUNTIF('Semana 2 del 28 al 3 de sep'!$C$2:$C$88,'Clientes y sus pedidos'!A96)</f>
        <v>0</v>
      </c>
      <c r="D96" s="71">
        <f>+COUNTIF('Semana 3 del 4 - 10 sep'!$C$1:$C$79,'Clientes y sus pedidos'!A96)</f>
        <v>0</v>
      </c>
      <c r="E96" s="91">
        <f>+COUNTIF('Semana 4 del 11 al 18'!$C$3:$C$132,'Clientes y sus pedidos'!A96)</f>
        <v>1</v>
      </c>
      <c r="F96" s="71">
        <f>+COUNTIF('Semana 5 del 18 al 24'!$C$1:$C$103,'Clientes y sus pedidos'!A96)</f>
        <v>0</v>
      </c>
      <c r="G96" s="71">
        <f>+COUNTIF('Semana 6 del 25 al 1 '!$C$4:$C$115,'Clientes y sus pedidos'!A96)</f>
        <v>0</v>
      </c>
      <c r="H96" s="71">
        <f>+COUNTIF('Semana 7 del 02 al 9  '!C46:C195,'Clientes y sus pedidos'!A96)</f>
        <v>0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</row>
    <row r="97" spans="1:21" x14ac:dyDescent="0.25">
      <c r="A97" s="78" t="s">
        <v>3735</v>
      </c>
      <c r="B97" s="76">
        <f>+COUNTIF('Semana 1 del 21 al 27 de agost'!$C$2:$C$72,'Clientes y sus pedidos'!A97)</f>
        <v>0</v>
      </c>
      <c r="C97" s="87">
        <f>+COUNTIF('Semana 2 del 28 al 3 de sep'!$C$2:$C$88,'Clientes y sus pedidos'!A97)</f>
        <v>0</v>
      </c>
      <c r="D97" s="71">
        <f>+COUNTIF('Semana 3 del 4 - 10 sep'!$C$1:$C$79,'Clientes y sus pedidos'!A97)</f>
        <v>0</v>
      </c>
      <c r="E97" s="71">
        <f>+COUNTIF('Semana 4 del 11 al 18'!$C$3:$C$132,'Clientes y sus pedidos'!A97)</f>
        <v>0</v>
      </c>
      <c r="F97" s="71">
        <f>+COUNTIF('Semana 5 del 18 al 24'!$C$1:$C$103,'Clientes y sus pedidos'!A97)</f>
        <v>0</v>
      </c>
      <c r="G97" s="71">
        <f>+COUNTIF('Semana 6 del 25 al 1 '!$C$4:$C$115,'Clientes y sus pedidos'!A97)</f>
        <v>0</v>
      </c>
      <c r="H97" s="71">
        <f>+COUNTIF('Semana 7 del 02 al 9  '!C47:C196,'Clientes y sus pedidos'!A97)</f>
        <v>0</v>
      </c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</row>
    <row r="98" spans="1:21" x14ac:dyDescent="0.25">
      <c r="A98" s="78" t="s">
        <v>3736</v>
      </c>
      <c r="B98" s="76">
        <f>+COUNTIF('Semana 1 del 21 al 27 de agost'!$C$2:$C$72,'Clientes y sus pedidos'!A98)</f>
        <v>0</v>
      </c>
      <c r="C98" s="87">
        <f>+COUNTIF('Semana 2 del 28 al 3 de sep'!$C$2:$C$88,'Clientes y sus pedidos'!A98)</f>
        <v>0</v>
      </c>
      <c r="D98" s="71">
        <f>+COUNTIF('Semana 3 del 4 - 10 sep'!$C$1:$C$79,'Clientes y sus pedidos'!A98)</f>
        <v>0</v>
      </c>
      <c r="E98" s="71">
        <f>+COUNTIF('Semana 4 del 11 al 18'!$C$3:$C$132,'Clientes y sus pedidos'!A98)</f>
        <v>0</v>
      </c>
      <c r="F98" s="71">
        <f>+COUNTIF('Semana 5 del 18 al 24'!$C$1:$C$103,'Clientes y sus pedidos'!A98)</f>
        <v>0</v>
      </c>
      <c r="G98" s="71">
        <f>+COUNTIF('Semana 6 del 25 al 1 '!$C$4:$C$115,'Clientes y sus pedidos'!A98)</f>
        <v>0</v>
      </c>
      <c r="H98" s="71">
        <f>+COUNTIF('Semana 7 del 02 al 9  '!C48:C197,'Clientes y sus pedidos'!A98)</f>
        <v>0</v>
      </c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</row>
    <row r="99" spans="1:21" x14ac:dyDescent="0.25">
      <c r="A99" s="78" t="s">
        <v>2556</v>
      </c>
      <c r="B99" s="76">
        <f>+COUNTIF('Semana 1 del 21 al 27 de agost'!$C$2:$C$72,'Clientes y sus pedidos'!A99)</f>
        <v>0</v>
      </c>
      <c r="C99" s="87">
        <f>+COUNTIF('Semana 2 del 28 al 3 de sep'!$C$2:$C$88,'Clientes y sus pedidos'!A99)</f>
        <v>0</v>
      </c>
      <c r="D99" s="71">
        <f>+COUNTIF('Semana 3 del 4 - 10 sep'!$C$1:$C$79,'Clientes y sus pedidos'!A99)</f>
        <v>0</v>
      </c>
      <c r="E99" s="71">
        <f>+COUNTIF('Semana 4 del 11 al 18'!$C$3:$C$132,'Clientes y sus pedidos'!A99)</f>
        <v>0</v>
      </c>
      <c r="F99" s="71">
        <f>+COUNTIF('Semana 5 del 18 al 24'!$C$1:$C$103,'Clientes y sus pedidos'!A99)</f>
        <v>0</v>
      </c>
      <c r="G99" s="71">
        <f>+COUNTIF('Semana 6 del 25 al 1 '!$C$4:$C$115,'Clientes y sus pedidos'!A99)</f>
        <v>0</v>
      </c>
      <c r="H99" s="71">
        <f>+COUNTIF('Semana 7 del 02 al 9  '!C49:C198,'Clientes y sus pedidos'!A99)</f>
        <v>0</v>
      </c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</row>
    <row r="100" spans="1:21" x14ac:dyDescent="0.25">
      <c r="A100" s="78" t="s">
        <v>3737</v>
      </c>
      <c r="B100" s="76">
        <f>+COUNTIF('Semana 1 del 21 al 27 de agost'!$C$2:$C$72,'Clientes y sus pedidos'!A100)</f>
        <v>0</v>
      </c>
      <c r="C100" s="87">
        <f>+COUNTIF('Semana 2 del 28 al 3 de sep'!$C$2:$C$88,'Clientes y sus pedidos'!A100)</f>
        <v>0</v>
      </c>
      <c r="D100" s="71">
        <f>+COUNTIF('Semana 3 del 4 - 10 sep'!$C$1:$C$79,'Clientes y sus pedidos'!A100)</f>
        <v>0</v>
      </c>
      <c r="E100" s="71">
        <f>+COUNTIF('Semana 4 del 11 al 18'!$C$3:$C$132,'Clientes y sus pedidos'!A100)</f>
        <v>0</v>
      </c>
      <c r="F100" s="71">
        <f>+COUNTIF('Semana 5 del 18 al 24'!$C$1:$C$103,'Clientes y sus pedidos'!A100)</f>
        <v>0</v>
      </c>
      <c r="G100" s="71">
        <f>+COUNTIF('Semana 6 del 25 al 1 '!$C$4:$C$115,'Clientes y sus pedidos'!A100)</f>
        <v>0</v>
      </c>
      <c r="H100" s="71">
        <f>+COUNTIF('Semana 7 del 02 al 9  '!C50:C199,'Clientes y sus pedidos'!A100)</f>
        <v>0</v>
      </c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</row>
    <row r="101" spans="1:21" x14ac:dyDescent="0.25">
      <c r="A101" s="78" t="s">
        <v>3738</v>
      </c>
      <c r="B101" s="76">
        <f>+COUNTIF('Semana 1 del 21 al 27 de agost'!$C$2:$C$72,'Clientes y sus pedidos'!A101)</f>
        <v>0</v>
      </c>
      <c r="C101" s="87">
        <f>+COUNTIF('Semana 2 del 28 al 3 de sep'!$C$2:$C$88,'Clientes y sus pedidos'!A101)</f>
        <v>0</v>
      </c>
      <c r="D101" s="71">
        <f>+COUNTIF('Semana 3 del 4 - 10 sep'!$C$1:$C$79,'Clientes y sus pedidos'!A101)</f>
        <v>0</v>
      </c>
      <c r="E101" s="71">
        <f>+COUNTIF('Semana 4 del 11 al 18'!$C$3:$C$132,'Clientes y sus pedidos'!A101)</f>
        <v>0</v>
      </c>
      <c r="F101" s="71">
        <f>+COUNTIF('Semana 5 del 18 al 24'!$C$1:$C$103,'Clientes y sus pedidos'!A101)</f>
        <v>0</v>
      </c>
      <c r="G101" s="71">
        <f>+COUNTIF('Semana 6 del 25 al 1 '!$C$4:$C$115,'Clientes y sus pedidos'!A101)</f>
        <v>0</v>
      </c>
      <c r="H101" s="71">
        <f>+COUNTIF('Semana 7 del 02 al 9  '!C51:C200,'Clientes y sus pedidos'!A101)</f>
        <v>0</v>
      </c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</row>
    <row r="102" spans="1:21" x14ac:dyDescent="0.25">
      <c r="A102" s="78" t="s">
        <v>1249</v>
      </c>
      <c r="B102" s="76"/>
      <c r="C102" s="87"/>
      <c r="D102" s="71"/>
      <c r="E102" s="71"/>
      <c r="F102" s="71"/>
      <c r="G102" s="91">
        <f>+COUNTIF('Semana 6 del 25 al 1 '!$C$4:$C$115,'Clientes y sus pedidos'!A102)</f>
        <v>1</v>
      </c>
      <c r="H102" s="71">
        <f>+COUNTIF('Semana 7 del 02 al 9  '!C52:C201,'Clientes y sus pedidos'!A102)</f>
        <v>0</v>
      </c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</row>
    <row r="103" spans="1:21" x14ac:dyDescent="0.25">
      <c r="A103" s="78" t="s">
        <v>304</v>
      </c>
      <c r="B103" s="76">
        <f>+COUNTIF('Semana 1 del 21 al 27 de agost'!$C$2:$C$72,'Clientes y sus pedidos'!A103)</f>
        <v>0</v>
      </c>
      <c r="C103" s="80">
        <f>+COUNTIF('Semana 2 del 28 al 3 de sep'!$C$2:$C$88,'Clientes y sus pedidos'!A103)</f>
        <v>1</v>
      </c>
      <c r="D103" s="91">
        <f>+COUNTIF('Semana 3 del 4 - 10 sep'!$C$1:$C$79,'Clientes y sus pedidos'!A103)</f>
        <v>1</v>
      </c>
      <c r="E103" s="71">
        <f>+COUNTIF('Semana 4 del 11 al 18'!$C$3:$C$132,'Clientes y sus pedidos'!A103)</f>
        <v>0</v>
      </c>
      <c r="F103" s="91">
        <f>+COUNTIF('Semana 5 del 18 al 24'!$C$1:$C$103,'Clientes y sus pedidos'!A103)</f>
        <v>1</v>
      </c>
      <c r="G103" s="71">
        <f>+COUNTIF('Semana 6 del 25 al 1 '!$C$4:$C$115,'Clientes y sus pedidos'!A103)</f>
        <v>0</v>
      </c>
      <c r="H103" s="71">
        <f>+COUNTIF('Semana 7 del 02 al 9  '!C53:C202,'Clientes y sus pedidos'!A103)</f>
        <v>0</v>
      </c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</row>
    <row r="104" spans="1:21" x14ac:dyDescent="0.25">
      <c r="A104" s="78" t="s">
        <v>251</v>
      </c>
      <c r="B104" s="76">
        <f>+COUNTIF('Semana 1 del 21 al 27 de agost'!$C$2:$C$72,'Clientes y sus pedidos'!A104)</f>
        <v>0</v>
      </c>
      <c r="C104" s="80">
        <f>+COUNTIF('Semana 2 del 28 al 3 de sep'!$C$2:$C$88,'Clientes y sus pedidos'!A104)</f>
        <v>1</v>
      </c>
      <c r="D104" s="91">
        <f>+COUNTIF('Semana 3 del 4 - 10 sep'!$C$1:$C$79,'Clientes y sus pedidos'!A104)</f>
        <v>1</v>
      </c>
      <c r="E104" s="91">
        <f>+COUNTIF('Semana 4 del 11 al 18'!$C$3:$C$132,'Clientes y sus pedidos'!A104)</f>
        <v>2</v>
      </c>
      <c r="F104" s="91">
        <f>+COUNTIF('Semana 5 del 18 al 24'!$C$1:$C$103,'Clientes y sus pedidos'!A104)</f>
        <v>1</v>
      </c>
      <c r="G104" s="71">
        <f>+COUNTIF('Semana 6 del 25 al 1 '!$C$4:$C$115,'Clientes y sus pedidos'!A104)</f>
        <v>0</v>
      </c>
      <c r="H104" s="71">
        <f>+COUNTIF('Semana 7 del 02 al 9  '!C54:C203,'Clientes y sus pedidos'!A104)</f>
        <v>0</v>
      </c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</row>
    <row r="105" spans="1:21" x14ac:dyDescent="0.25">
      <c r="A105" s="78" t="s">
        <v>3739</v>
      </c>
      <c r="B105" s="76">
        <f>+COUNTIF('Semana 1 del 21 al 27 de agost'!$C$2:$C$72,'Clientes y sus pedidos'!A105)</f>
        <v>0</v>
      </c>
      <c r="C105" s="87">
        <f>+COUNTIF('Semana 2 del 28 al 3 de sep'!$C$2:$C$88,'Clientes y sus pedidos'!A105)</f>
        <v>0</v>
      </c>
      <c r="D105" s="71">
        <f>+COUNTIF('Semana 3 del 4 - 10 sep'!$C$1:$C$79,'Clientes y sus pedidos'!A105)</f>
        <v>0</v>
      </c>
      <c r="E105" s="71">
        <f>+COUNTIF('Semana 4 del 11 al 18'!$C$3:$C$132,'Clientes y sus pedidos'!A105)</f>
        <v>0</v>
      </c>
      <c r="F105" s="71">
        <f>+COUNTIF('Semana 5 del 18 al 24'!$C$1:$C$103,'Clientes y sus pedidos'!A105)</f>
        <v>0</v>
      </c>
      <c r="G105" s="71">
        <f>+COUNTIF('Semana 6 del 25 al 1 '!$C$4:$C$115,'Clientes y sus pedidos'!A105)</f>
        <v>0</v>
      </c>
      <c r="H105" s="71">
        <f>+COUNTIF('Semana 7 del 02 al 9  '!C55:C204,'Clientes y sus pedidos'!A105)</f>
        <v>0</v>
      </c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</row>
    <row r="106" spans="1:21" x14ac:dyDescent="0.25">
      <c r="A106" s="78" t="s">
        <v>593</v>
      </c>
      <c r="B106" s="76"/>
      <c r="C106" s="87"/>
      <c r="D106" s="71"/>
      <c r="E106" s="71">
        <f>+COUNTIF('Semana 4 del 11 al 18'!$C$3:$C$132,'Clientes y sus pedidos'!A106)</f>
        <v>1</v>
      </c>
      <c r="F106" s="71">
        <f>+COUNTIF('Semana 5 del 18 al 24'!$C$1:$C$103,'Clientes y sus pedidos'!A106)</f>
        <v>0</v>
      </c>
      <c r="G106" s="71">
        <f>+COUNTIF('Semana 6 del 25 al 1 '!$C$4:$C$115,'Clientes y sus pedidos'!A106)</f>
        <v>0</v>
      </c>
      <c r="H106" s="71">
        <f>+COUNTIF('Semana 7 del 02 al 9  '!C56:C205,'Clientes y sus pedidos'!A106)</f>
        <v>0</v>
      </c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</row>
    <row r="107" spans="1:21" x14ac:dyDescent="0.25">
      <c r="A107" s="78" t="s">
        <v>3740</v>
      </c>
      <c r="B107" s="76"/>
      <c r="C107" s="87"/>
      <c r="D107" s="71"/>
      <c r="E107" s="71"/>
      <c r="F107" s="71"/>
      <c r="G107" s="91">
        <f>+COUNTIF('Semana 6 del 25 al 1 '!$C$4:$C$115,'Clientes y sus pedidos'!A107)</f>
        <v>1</v>
      </c>
      <c r="H107" s="71">
        <f>+COUNTIF('Semana 7 del 02 al 9  '!C57:C206,'Clientes y sus pedidos'!A107)</f>
        <v>0</v>
      </c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</row>
    <row r="108" spans="1:21" x14ac:dyDescent="0.25">
      <c r="A108" s="78" t="s">
        <v>70</v>
      </c>
      <c r="B108" s="76">
        <f>+COUNTIF('Semana 1 del 21 al 27 de agost'!$C$2:$C$72,'Clientes y sus pedidos'!A108)</f>
        <v>0</v>
      </c>
      <c r="C108" s="87">
        <f>+COUNTIF('Semana 2 del 28 al 3 de sep'!$C$2:$C$88,'Clientes y sus pedidos'!A108)</f>
        <v>0</v>
      </c>
      <c r="D108" s="71">
        <f>+COUNTIF('Semana 3 del 4 - 10 sep'!$C$1:$C$79,'Clientes y sus pedidos'!A108)</f>
        <v>0</v>
      </c>
      <c r="E108" s="71">
        <f>+COUNTIF('Semana 4 del 11 al 18'!$C$3:$C$132,'Clientes y sus pedidos'!A108)</f>
        <v>0</v>
      </c>
      <c r="F108" s="71">
        <f>+COUNTIF('Semana 5 del 18 al 24'!$C$1:$C$103,'Clientes y sus pedidos'!A108)</f>
        <v>0</v>
      </c>
      <c r="G108" s="91">
        <f>+COUNTIF('Semana 6 del 25 al 1 '!$C$4:$C$115,'Clientes y sus pedidos'!A108)</f>
        <v>1</v>
      </c>
      <c r="H108" s="71">
        <f>+COUNTIF('Semana 7 del 02 al 9  '!C58:C207,'Clientes y sus pedidos'!A108)</f>
        <v>0</v>
      </c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21" x14ac:dyDescent="0.25">
      <c r="A109" s="78" t="s">
        <v>427</v>
      </c>
      <c r="B109" s="76"/>
      <c r="C109" s="87"/>
      <c r="D109" s="91">
        <f>+COUNTIF('Semana 3 del 4 - 10 sep'!$C$1:$C$79,'Clientes y sus pedidos'!A109)</f>
        <v>1</v>
      </c>
      <c r="E109" s="71">
        <f>+COUNTIF('Semana 4 del 11 al 18'!$C$3:$C$132,'Clientes y sus pedidos'!A109)</f>
        <v>0</v>
      </c>
      <c r="F109" s="71">
        <f>+COUNTIF('Semana 5 del 18 al 24'!$C$1:$C$103,'Clientes y sus pedidos'!A109)</f>
        <v>0</v>
      </c>
      <c r="G109" s="71">
        <f>+COUNTIF('Semana 6 del 25 al 1 '!$C$4:$C$115,'Clientes y sus pedidos'!A109)</f>
        <v>0</v>
      </c>
      <c r="H109" s="71">
        <f>+COUNTIF('Semana 7 del 02 al 9  '!C59:C208,'Clientes y sus pedidos'!A109)</f>
        <v>0</v>
      </c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</row>
    <row r="110" spans="1:21" x14ac:dyDescent="0.25">
      <c r="A110" s="78" t="s">
        <v>3741</v>
      </c>
      <c r="B110" s="76">
        <f>+COUNTIF('Semana 1 del 21 al 27 de agost'!$C$2:$C$72,'Clientes y sus pedidos'!A110)</f>
        <v>0</v>
      </c>
      <c r="C110" s="87">
        <f>+COUNTIF('Semana 2 del 28 al 3 de sep'!$C$2:$C$88,'Clientes y sus pedidos'!A110)</f>
        <v>0</v>
      </c>
      <c r="D110" s="71">
        <f>+COUNTIF('Semana 3 del 4 - 10 sep'!$C$1:$C$79,'Clientes y sus pedidos'!A110)</f>
        <v>0</v>
      </c>
      <c r="E110" s="71">
        <f>+COUNTIF('Semana 4 del 11 al 18'!$C$3:$C$132,'Clientes y sus pedidos'!A110)</f>
        <v>0</v>
      </c>
      <c r="F110" s="71">
        <f>+COUNTIF('Semana 5 del 18 al 24'!$C$1:$C$103,'Clientes y sus pedidos'!A110)</f>
        <v>0</v>
      </c>
      <c r="G110" s="71">
        <f>+COUNTIF('Semana 6 del 25 al 1 '!$C$4:$C$115,'Clientes y sus pedidos'!A110)</f>
        <v>0</v>
      </c>
      <c r="H110" s="71">
        <f>+COUNTIF('Semana 7 del 02 al 9  '!C59:C209,'Clientes y sus pedidos'!A110)</f>
        <v>0</v>
      </c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</row>
    <row r="111" spans="1:21" x14ac:dyDescent="0.25">
      <c r="A111" s="78" t="s">
        <v>3742</v>
      </c>
      <c r="B111" s="76">
        <f>+COUNTIF('Semana 1 del 21 al 27 de agost'!$C$2:$C$72,'Clientes y sus pedidos'!A111)</f>
        <v>0</v>
      </c>
      <c r="C111" s="87">
        <f>+COUNTIF('Semana 2 del 28 al 3 de sep'!$C$2:$C$88,'Clientes y sus pedidos'!A111)</f>
        <v>0</v>
      </c>
      <c r="D111" s="71">
        <f>+COUNTIF('Semana 3 del 4 - 10 sep'!$C$1:$C$79,'Clientes y sus pedidos'!A111)</f>
        <v>0</v>
      </c>
      <c r="E111" s="71">
        <f>+COUNTIF('Semana 4 del 11 al 18'!$C$3:$C$132,'Clientes y sus pedidos'!A111)</f>
        <v>0</v>
      </c>
      <c r="F111" s="71">
        <f>+COUNTIF('Semana 5 del 18 al 24'!$C$1:$C$103,'Clientes y sus pedidos'!A111)</f>
        <v>0</v>
      </c>
      <c r="G111" s="71">
        <f>+COUNTIF('Semana 6 del 25 al 1 '!$C$4:$C$115,'Clientes y sus pedidos'!A111)</f>
        <v>0</v>
      </c>
      <c r="H111" s="71">
        <f>+COUNTIF('Semana 7 del 02 al 9  '!C59:C210,'Clientes y sus pedidos'!A111)</f>
        <v>0</v>
      </c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</row>
    <row r="112" spans="1:21" x14ac:dyDescent="0.25">
      <c r="A112" s="78" t="s">
        <v>39</v>
      </c>
      <c r="B112" s="75">
        <f>+COUNTIF('Semana 1 del 21 al 27 de agost'!$C$2:$C$72,"Nacia")</f>
        <v>1</v>
      </c>
      <c r="C112" s="87">
        <f>+COUNTIF('Semana 2 del 28 al 3 de sep'!$C$2:$C$88,'Clientes y sus pedidos'!A112)</f>
        <v>0</v>
      </c>
      <c r="D112" s="91">
        <f>+COUNTIF('Semana 3 del 4 - 10 sep'!$C$1:$C$79,'Clientes y sus pedidos'!A112)</f>
        <v>1</v>
      </c>
      <c r="E112" s="91">
        <f>+COUNTIF('Semana 4 del 11 al 18'!$C$3:$C$132,'Clientes y sus pedidos'!A112)</f>
        <v>4</v>
      </c>
      <c r="F112" s="91">
        <f>+COUNTIF('Semana 5 del 18 al 24'!$C$1:$C$103,'Clientes y sus pedidos'!A112)</f>
        <v>1</v>
      </c>
      <c r="G112" s="91">
        <f>+COUNTIF('Semana 6 del 25 al 1 '!$C$4:$C$115,'Clientes y sus pedidos'!A112)</f>
        <v>2</v>
      </c>
      <c r="H112" s="71">
        <f>+COUNTIF('Semana 7 del 02 al 9  '!C59:C211,'Clientes y sus pedidos'!A112)</f>
        <v>0</v>
      </c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</row>
    <row r="113" spans="1:21" x14ac:dyDescent="0.25">
      <c r="A113" s="78" t="s">
        <v>3743</v>
      </c>
      <c r="B113" s="76">
        <f>+COUNTIF('Semana 1 del 21 al 27 de agost'!$C$2:$C$72,'Clientes y sus pedidos'!A113)</f>
        <v>0</v>
      </c>
      <c r="C113" s="87">
        <f>+COUNTIF('Semana 2 del 28 al 3 de sep'!$C$2:$C$88,'Clientes y sus pedidos'!A113)</f>
        <v>0</v>
      </c>
      <c r="D113" s="71">
        <f>+COUNTIF('Semana 3 del 4 - 10 sep'!$C$1:$C$79,'Clientes y sus pedidos'!A113)</f>
        <v>0</v>
      </c>
      <c r="E113" s="71">
        <f>+COUNTIF('Semana 4 del 11 al 18'!$C$3:$C$132,'Clientes y sus pedidos'!A113)</f>
        <v>0</v>
      </c>
      <c r="F113" s="71">
        <f>+COUNTIF('Semana 5 del 18 al 24'!$C$1:$C$103,'Clientes y sus pedidos'!A113)</f>
        <v>0</v>
      </c>
      <c r="G113" s="71">
        <f>+COUNTIF('Semana 6 del 25 al 1 '!$C$4:$C$115,'Clientes y sus pedidos'!A113)</f>
        <v>0</v>
      </c>
      <c r="H113" s="71">
        <f>+COUNTIF('Semana 7 del 02 al 9  '!C59:C212,'Clientes y sus pedidos'!A113)</f>
        <v>0</v>
      </c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</row>
    <row r="114" spans="1:21" x14ac:dyDescent="0.25">
      <c r="A114" s="78" t="s">
        <v>1170</v>
      </c>
      <c r="B114" s="76"/>
      <c r="C114" s="87"/>
      <c r="D114" s="71"/>
      <c r="E114" s="71"/>
      <c r="F114" s="71"/>
      <c r="G114" s="91">
        <f>+COUNTIF('Semana 6 del 25 al 1 '!$C$4:$C$115,'Clientes y sus pedidos'!A114)</f>
        <v>1</v>
      </c>
      <c r="H114" s="71">
        <f>+COUNTIF('Semana 7 del 02 al 9  '!C59:C213,'Clientes y sus pedidos'!A114)</f>
        <v>0</v>
      </c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</row>
    <row r="115" spans="1:21" x14ac:dyDescent="0.25">
      <c r="A115" s="78" t="s">
        <v>3744</v>
      </c>
      <c r="B115" s="76">
        <f>+COUNTIF('Semana 1 del 21 al 27 de agost'!$C$2:$C$72,'Clientes y sus pedidos'!A115)</f>
        <v>0</v>
      </c>
      <c r="C115" s="87">
        <f>+COUNTIF('Semana 2 del 28 al 3 de sep'!$C$2:$C$88,'Clientes y sus pedidos'!A115)</f>
        <v>0</v>
      </c>
      <c r="D115" s="71">
        <f>+COUNTIF('Semana 3 del 4 - 10 sep'!$C$1:$C$79,'Clientes y sus pedidos'!A115)</f>
        <v>0</v>
      </c>
      <c r="E115" s="71">
        <f>+COUNTIF('Semana 4 del 11 al 18'!$C$3:$C$132,'Clientes y sus pedidos'!A115)</f>
        <v>0</v>
      </c>
      <c r="F115" s="71">
        <f>+COUNTIF('Semana 5 del 18 al 24'!$C$1:$C$103,'Clientes y sus pedidos'!A115)</f>
        <v>0</v>
      </c>
      <c r="G115" s="71">
        <f>+COUNTIF('Semana 6 del 25 al 1 '!$C$4:$C$115,'Clientes y sus pedidos'!A115)</f>
        <v>0</v>
      </c>
      <c r="H115" s="71">
        <f>+COUNTIF('Semana 7 del 02 al 9  '!C59:C214,'Clientes y sus pedidos'!A115)</f>
        <v>0</v>
      </c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</row>
    <row r="116" spans="1:21" x14ac:dyDescent="0.25">
      <c r="A116" s="78" t="s">
        <v>3745</v>
      </c>
      <c r="B116" s="76">
        <f>+COUNTIF('Semana 1 del 21 al 27 de agost'!$C$2:$C$72,'Clientes y sus pedidos'!A116)</f>
        <v>0</v>
      </c>
      <c r="C116" s="87">
        <f>+COUNTIF('Semana 2 del 28 al 3 de sep'!$C$2:$C$88,'Clientes y sus pedidos'!A116)</f>
        <v>0</v>
      </c>
      <c r="D116" s="71">
        <f>+COUNTIF('Semana 3 del 4 - 10 sep'!$C$1:$C$79,'Clientes y sus pedidos'!A116)</f>
        <v>0</v>
      </c>
      <c r="E116" s="71">
        <f>+COUNTIF('Semana 4 del 11 al 18'!$C$3:$C$132,'Clientes y sus pedidos'!A116)</f>
        <v>0</v>
      </c>
      <c r="F116" s="71">
        <f>+COUNTIF('Semana 5 del 18 al 24'!$C$1:$C$103,'Clientes y sus pedidos'!A116)</f>
        <v>0</v>
      </c>
      <c r="G116" s="71">
        <f>+COUNTIF('Semana 6 del 25 al 1 '!$C$4:$C$115,'Clientes y sus pedidos'!A116)</f>
        <v>0</v>
      </c>
      <c r="H116" s="71">
        <f>+COUNTIF('Semana 7 del 02 al 9  '!C59:C215,'Clientes y sus pedidos'!A116)</f>
        <v>0</v>
      </c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</row>
    <row r="117" spans="1:21" x14ac:dyDescent="0.25">
      <c r="A117" s="78" t="s">
        <v>919</v>
      </c>
      <c r="B117" s="76">
        <f>+COUNTIF('Semana 1 del 21 al 27 de agost'!$C$2:$C$72,'Clientes y sus pedidos'!A117)</f>
        <v>0</v>
      </c>
      <c r="C117" s="87">
        <f>+COUNTIF('Semana 2 del 28 al 3 de sep'!$C$2:$C$88,'Clientes y sus pedidos'!A117)</f>
        <v>0</v>
      </c>
      <c r="D117" s="71">
        <f>+COUNTIF('Semana 3 del 4 - 10 sep'!$C$1:$C$79,'Clientes y sus pedidos'!A117)</f>
        <v>0</v>
      </c>
      <c r="E117" s="71">
        <f>+COUNTIF('Semana 4 del 11 al 18'!$C$3:$C$132,'Clientes y sus pedidos'!A117)</f>
        <v>0</v>
      </c>
      <c r="F117" s="91">
        <f>+COUNTIF('Semana 5 del 18 al 24'!$C$1:$C$103,'Clientes y sus pedidos'!A117)</f>
        <v>2</v>
      </c>
      <c r="G117" s="71">
        <f>+COUNTIF('Semana 6 del 25 al 1 '!$C$4:$C$115,'Clientes y sus pedidos'!A117)</f>
        <v>0</v>
      </c>
      <c r="H117" s="71">
        <f>+COUNTIF('Semana 7 del 02 al 9  '!C59:C216,'Clientes y sus pedidos'!A117)</f>
        <v>0</v>
      </c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</row>
    <row r="118" spans="1:21" x14ac:dyDescent="0.25">
      <c r="A118" s="78" t="s">
        <v>1739</v>
      </c>
      <c r="B118" s="76">
        <f>+COUNTIF('Semana 1 del 21 al 27 de agost'!$C$2:$C$72,'Clientes y sus pedidos'!A118)</f>
        <v>0</v>
      </c>
      <c r="C118" s="87">
        <f>+COUNTIF('Semana 2 del 28 al 3 de sep'!$C$2:$C$88,'Clientes y sus pedidos'!A118)</f>
        <v>0</v>
      </c>
      <c r="D118" s="71">
        <f>+COUNTIF('Semana 3 del 4 - 10 sep'!$C$1:$C$79,'Clientes y sus pedidos'!A118)</f>
        <v>0</v>
      </c>
      <c r="E118" s="71">
        <f>+COUNTIF('Semana 4 del 11 al 18'!$C$3:$C$132,'Clientes y sus pedidos'!A118)</f>
        <v>0</v>
      </c>
      <c r="F118" s="71">
        <f>+COUNTIF('Semana 5 del 18 al 24'!$C$1:$C$103,'Clientes y sus pedidos'!A118)</f>
        <v>0</v>
      </c>
      <c r="G118" s="71">
        <f>+COUNTIF('Semana 6 del 25 al 1 '!$C$4:$C$115,'Clientes y sus pedidos'!A118)</f>
        <v>0</v>
      </c>
      <c r="H118" s="71">
        <f>+COUNTIF('Semana 7 del 02 al 9  '!C59:C217,'Clientes y sus pedidos'!A118)</f>
        <v>0</v>
      </c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</row>
    <row r="119" spans="1:21" x14ac:dyDescent="0.25">
      <c r="A119" s="78" t="s">
        <v>728</v>
      </c>
      <c r="B119" s="76"/>
      <c r="C119" s="87"/>
      <c r="D119" s="71"/>
      <c r="E119" s="91">
        <f>+COUNTIF('Semana 4 del 11 al 18'!$C$3:$C$132,'Clientes y sus pedidos'!A119)</f>
        <v>4</v>
      </c>
      <c r="F119" s="91">
        <f>+COUNTIF('Semana 5 del 18 al 24'!$C$1:$C$103,'Clientes y sus pedidos'!A119)</f>
        <v>7</v>
      </c>
      <c r="G119" s="91">
        <f>+COUNTIF('Semana 6 del 25 al 1 '!$C$4:$C$115,'Clientes y sus pedidos'!A119)</f>
        <v>2</v>
      </c>
      <c r="H119" s="71">
        <f>+COUNTIF('Semana 7 del 02 al 9  '!C59:C218,'Clientes y sus pedidos'!A119)</f>
        <v>1</v>
      </c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</row>
    <row r="120" spans="1:21" x14ac:dyDescent="0.25">
      <c r="A120" s="78" t="s">
        <v>837</v>
      </c>
      <c r="B120" s="76">
        <f>+COUNTIF('Semana 1 del 21 al 27 de agost'!$C$2:$C$72,'Clientes y sus pedidos'!A120)</f>
        <v>0</v>
      </c>
      <c r="C120" s="87">
        <f>+COUNTIF('Semana 2 del 28 al 3 de sep'!$C$2:$C$88,'Clientes y sus pedidos'!A120)</f>
        <v>0</v>
      </c>
      <c r="D120" s="71">
        <f>+COUNTIF('Semana 3 del 4 - 10 sep'!$C$1:$C$79,'Clientes y sus pedidos'!A120)</f>
        <v>0</v>
      </c>
      <c r="E120" s="91">
        <f>+COUNTIF('Semana 4 del 11 al 18'!$C$3:$C$132,'Clientes y sus pedidos'!A120)</f>
        <v>1</v>
      </c>
      <c r="F120" s="91">
        <f>+COUNTIF('Semana 5 del 18 al 24'!$C$1:$C$103,'Clientes y sus pedidos'!A120)</f>
        <v>2</v>
      </c>
      <c r="G120" s="71">
        <f>+COUNTIF('Semana 6 del 25 al 1 '!$C$4:$C$115,'Clientes y sus pedidos'!A120)</f>
        <v>0</v>
      </c>
      <c r="H120" s="71">
        <f>+COUNTIF('Semana 7 del 02 al 9  '!C59:C219,'Clientes y sus pedidos'!A120)</f>
        <v>0</v>
      </c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</row>
    <row r="121" spans="1:21" x14ac:dyDescent="0.25">
      <c r="A121" s="78" t="s">
        <v>1475</v>
      </c>
      <c r="B121" s="76">
        <f>+COUNTIF('Semana 1 del 21 al 27 de agost'!$C$2:$C$72,'Clientes y sus pedidos'!A121)</f>
        <v>0</v>
      </c>
      <c r="C121" s="87">
        <f>+COUNTIF('Semana 2 del 28 al 3 de sep'!$C$2:$C$88,'Clientes y sus pedidos'!A121)</f>
        <v>0</v>
      </c>
      <c r="D121" s="71">
        <f>+COUNTIF('Semana 3 del 4 - 10 sep'!$C$1:$C$79,'Clientes y sus pedidos'!A121)</f>
        <v>0</v>
      </c>
      <c r="E121" s="71">
        <f>+COUNTIF('Semana 4 del 11 al 18'!$C$3:$C$132,'Clientes y sus pedidos'!A121)</f>
        <v>0</v>
      </c>
      <c r="F121" s="71">
        <f>+COUNTIF('Semana 5 del 18 al 24'!$C$1:$C$103,'Clientes y sus pedidos'!A121)</f>
        <v>0</v>
      </c>
      <c r="G121" s="71">
        <f>+COUNTIF('Semana 6 del 25 al 1 '!$C$4:$C$115,'Clientes y sus pedidos'!A121)</f>
        <v>0</v>
      </c>
      <c r="H121" s="71">
        <f>+COUNTIF('Semana 7 del 02 al 9  '!C60:C220,'Clientes y sus pedidos'!A121)</f>
        <v>0</v>
      </c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</row>
    <row r="122" spans="1:21" x14ac:dyDescent="0.25">
      <c r="A122" s="78" t="s">
        <v>164</v>
      </c>
      <c r="B122" s="75">
        <f>+COUNTIF('Semana 1 del 21 al 27 de agost'!$C$2:$C$72,'Clientes y sus pedidos'!A122)</f>
        <v>1</v>
      </c>
      <c r="C122" s="80">
        <f>+COUNTIF('Semana 2 del 28 al 3 de sep'!$C$2:$C$88,'Clientes y sus pedidos'!A122)</f>
        <v>1</v>
      </c>
      <c r="D122" s="91">
        <f>+COUNTIF('Semana 3 del 4 - 10 sep'!$C$1:$C$79,'Clientes y sus pedidos'!A122)</f>
        <v>1</v>
      </c>
      <c r="E122" s="91">
        <f>+COUNTIF('Semana 4 del 11 al 18'!$C$3:$C$132,'Clientes y sus pedidos'!A122)</f>
        <v>1</v>
      </c>
      <c r="F122" s="71">
        <f>+COUNTIF('Semana 5 del 18 al 24'!$C$1:$C$103,'Clientes y sus pedidos'!A122)</f>
        <v>0</v>
      </c>
      <c r="G122" s="91">
        <f>+COUNTIF('Semana 6 del 25 al 1 '!$C$4:$C$115,'Clientes y sus pedidos'!A122)</f>
        <v>1</v>
      </c>
      <c r="H122" s="71">
        <f>+COUNTIF('Semana 7 del 02 al 9  '!C61:C221,'Clientes y sus pedidos'!A122)</f>
        <v>0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</row>
    <row r="123" spans="1:21" x14ac:dyDescent="0.25">
      <c r="A123" s="78" t="s">
        <v>2766</v>
      </c>
      <c r="B123" s="76">
        <f>+COUNTIF('Semana 1 del 21 al 27 de agost'!$C$2:$C$72,'Clientes y sus pedidos'!A123)</f>
        <v>0</v>
      </c>
      <c r="C123" s="87">
        <f>+COUNTIF('Semana 2 del 28 al 3 de sep'!$C$2:$C$88,'Clientes y sus pedidos'!A123)</f>
        <v>0</v>
      </c>
      <c r="D123" s="71">
        <f>+COUNTIF('Semana 3 del 4 - 10 sep'!$C$1:$C$79,'Clientes y sus pedidos'!A123)</f>
        <v>0</v>
      </c>
      <c r="E123" s="71">
        <f>+COUNTIF('Semana 4 del 11 al 18'!$C$3:$C$132,'Clientes y sus pedidos'!A123)</f>
        <v>0</v>
      </c>
      <c r="F123" s="71">
        <f>+COUNTIF('Semana 5 del 18 al 24'!$C$1:$C$103,'Clientes y sus pedidos'!A123)</f>
        <v>0</v>
      </c>
      <c r="G123" s="91">
        <f>+COUNTIF('Semana 6 del 25 al 1 '!$C$4:$C$115,'Clientes y sus pedidos'!A123)</f>
        <v>4</v>
      </c>
      <c r="H123" s="71">
        <f>+COUNTIF('Semana 7 del 02 al 9  '!C62:C222,'Clientes y sus pedidos'!A123)</f>
        <v>0</v>
      </c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1" x14ac:dyDescent="0.25">
      <c r="A124" s="78" t="s">
        <v>160</v>
      </c>
      <c r="B124" s="75">
        <f>+COUNTIF('Semana 1 del 21 al 27 de agost'!$C$2:$C$72,'Clientes y sus pedidos'!A124)</f>
        <v>1</v>
      </c>
      <c r="C124" s="80">
        <f>+COUNTIF('Semana 2 del 28 al 3 de sep'!$C$2:$C$88,'Clientes y sus pedidos'!A124)</f>
        <v>1</v>
      </c>
      <c r="D124" s="71">
        <f>+COUNTIF('Semana 3 del 4 - 10 sep'!$C$1:$C$79,'Clientes y sus pedidos'!A124)</f>
        <v>0</v>
      </c>
      <c r="E124" s="91">
        <f>+COUNTIF('Semana 4 del 11 al 18'!$C$3:$C$132,'Clientes y sus pedidos'!A124)</f>
        <v>1</v>
      </c>
      <c r="F124" s="91">
        <f>+COUNTIF('Semana 5 del 18 al 24'!$C$1:$C$103,'Clientes y sus pedidos'!A124)</f>
        <v>2</v>
      </c>
      <c r="G124" s="71">
        <f>+COUNTIF('Semana 6 del 25 al 1 '!$C$4:$C$115,'Clientes y sus pedidos'!A124)</f>
        <v>0</v>
      </c>
      <c r="H124" s="71">
        <f>+COUNTIF('Semana 7 del 02 al 9  '!C63:C223,'Clientes y sus pedidos'!A124)</f>
        <v>1</v>
      </c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1:21" x14ac:dyDescent="0.25">
      <c r="A125" s="78" t="s">
        <v>3746</v>
      </c>
      <c r="B125" s="76">
        <f>+COUNTIF('Semana 1 del 21 al 27 de agost'!$C$2:$C$72,'Clientes y sus pedidos'!A125)</f>
        <v>0</v>
      </c>
      <c r="C125" s="87">
        <f>+COUNTIF('Semana 2 del 28 al 3 de sep'!$C$2:$C$88,'Clientes y sus pedidos'!A125)</f>
        <v>0</v>
      </c>
      <c r="D125" s="71">
        <f>+COUNTIF('Semana 3 del 4 - 10 sep'!$C$1:$C$79,'Clientes y sus pedidos'!A125)</f>
        <v>0</v>
      </c>
      <c r="E125" s="71">
        <f>+COUNTIF('Semana 4 del 11 al 18'!$C$3:$C$132,'Clientes y sus pedidos'!A125)</f>
        <v>0</v>
      </c>
      <c r="F125" s="71">
        <f>+COUNTIF('Semana 5 del 18 al 24'!$C$1:$C$103,'Clientes y sus pedidos'!A125)</f>
        <v>0</v>
      </c>
      <c r="G125" s="71">
        <f>+COUNTIF('Semana 6 del 25 al 1 '!$C$4:$C$115,'Clientes y sus pedidos'!A125)</f>
        <v>0</v>
      </c>
      <c r="H125" s="71">
        <f>+COUNTIF('Semana 7 del 02 al 9  '!C64:C224,'Clientes y sus pedidos'!A125)</f>
        <v>0</v>
      </c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</row>
    <row r="126" spans="1:21" x14ac:dyDescent="0.25">
      <c r="A126" s="78" t="s">
        <v>3747</v>
      </c>
      <c r="B126" s="76"/>
      <c r="C126" s="87"/>
      <c r="D126" s="71"/>
      <c r="E126" s="71"/>
      <c r="F126" s="71"/>
      <c r="G126" s="91">
        <f>+COUNTIF('Semana 6 del 25 al 1 '!$C$4:$C$115,'Clientes y sus pedidos'!A126)</f>
        <v>1</v>
      </c>
      <c r="H126" s="71">
        <f>+COUNTIF('Semana 7 del 02 al 9  '!C65:C225,'Clientes y sus pedidos'!A126)</f>
        <v>0</v>
      </c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</row>
    <row r="127" spans="1:21" x14ac:dyDescent="0.25">
      <c r="A127" s="78" t="s">
        <v>1453</v>
      </c>
      <c r="B127" s="76">
        <f>+COUNTIF('Semana 1 del 21 al 27 de agost'!$C$2:$C$72,'Clientes y sus pedidos'!A127)</f>
        <v>0</v>
      </c>
      <c r="C127" s="87">
        <f>+COUNTIF('Semana 2 del 28 al 3 de sep'!$C$2:$C$88,'Clientes y sus pedidos'!A127)</f>
        <v>0</v>
      </c>
      <c r="D127" s="71">
        <f>+COUNTIF('Semana 3 del 4 - 10 sep'!$C$1:$C$79,'Clientes y sus pedidos'!A127)</f>
        <v>0</v>
      </c>
      <c r="E127" s="71">
        <f>+COUNTIF('Semana 4 del 11 al 18'!$C$3:$C$132,'Clientes y sus pedidos'!A127)</f>
        <v>0</v>
      </c>
      <c r="F127" s="71">
        <f>+COUNTIF('Semana 5 del 18 al 24'!$C$1:$C$103,'Clientes y sus pedidos'!A127)</f>
        <v>0</v>
      </c>
      <c r="G127" s="71">
        <f>+COUNTIF('Semana 6 del 25 al 1 '!$C$4:$C$115,'Clientes y sus pedidos'!A127)</f>
        <v>0</v>
      </c>
      <c r="H127" s="71">
        <f>+COUNTIF('Semana 7 del 02 al 9  '!C66:C226,'Clientes y sus pedidos'!A127)</f>
        <v>0</v>
      </c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</row>
    <row r="128" spans="1:21" x14ac:dyDescent="0.25">
      <c r="A128" s="171" t="s">
        <v>340</v>
      </c>
      <c r="B128" s="76">
        <f>+COUNTIF('Semana 1 del 21 al 27 de agost'!$C$2:$C$72,'Clientes y sus pedidos'!A128)</f>
        <v>0</v>
      </c>
      <c r="C128" s="80">
        <f>+COUNTIF('Semana 2 del 28 al 3 de sep'!$C$2:$C$88,'Clientes y sus pedidos'!A128)</f>
        <v>1</v>
      </c>
      <c r="D128" s="71">
        <f>+COUNTIF('Semana 3 del 4 - 10 sep'!$C$1:$C$79,'Clientes y sus pedidos'!A128)</f>
        <v>0</v>
      </c>
      <c r="E128" s="71">
        <f>+COUNTIF('Semana 4 del 11 al 18'!$C$3:$C$132,'Clientes y sus pedidos'!A128)</f>
        <v>0</v>
      </c>
      <c r="F128" s="71">
        <f>+COUNTIF('Semana 5 del 18 al 24'!$C$1:$C$103,'Clientes y sus pedidos'!A128)</f>
        <v>0</v>
      </c>
      <c r="G128" s="71">
        <f>+COUNTIF('Semana 6 del 25 al 1 '!$C$4:$C$115,'Clientes y sus pedidos'!A128)</f>
        <v>0</v>
      </c>
      <c r="H128" s="71">
        <f>+COUNTIF('Semana 7 del 02 al 9  '!C67:C227,'Clientes y sus pedidos'!A128)</f>
        <v>0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</row>
    <row r="129" spans="1:21" x14ac:dyDescent="0.25">
      <c r="A129" s="78" t="s">
        <v>711</v>
      </c>
      <c r="B129" s="76">
        <f>+COUNTIF('Semana 1 del 21 al 27 de agost'!$C$2:$C$72,'Clientes y sus pedidos'!A129)</f>
        <v>0</v>
      </c>
      <c r="C129" s="87">
        <f>+COUNTIF('Semana 2 del 28 al 3 de sep'!$C$2:$C$88,'Clientes y sus pedidos'!A129)</f>
        <v>0</v>
      </c>
      <c r="D129" s="71">
        <f>+COUNTIF('Semana 3 del 4 - 10 sep'!$C$1:$C$79,'Clientes y sus pedidos'!A129)</f>
        <v>0</v>
      </c>
      <c r="E129" s="91">
        <f>+COUNTIF('Semana 4 del 11 al 18'!$C$3:$C$132,'Clientes y sus pedidos'!A129)</f>
        <v>1</v>
      </c>
      <c r="F129" s="91">
        <f>+COUNTIF('Semana 5 del 18 al 24'!$C$1:$C$103,'Clientes y sus pedidos'!A129)</f>
        <v>1</v>
      </c>
      <c r="G129" s="71">
        <f>+COUNTIF('Semana 6 del 25 al 1 '!$C$4:$C$115,'Clientes y sus pedidos'!A129)</f>
        <v>0</v>
      </c>
      <c r="H129" s="71">
        <f>+COUNTIF('Semana 7 del 02 al 9  '!C68:C228,'Clientes y sus pedidos'!A129)</f>
        <v>0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</row>
    <row r="130" spans="1:21" x14ac:dyDescent="0.25">
      <c r="A130" s="78" t="s">
        <v>3748</v>
      </c>
      <c r="B130" s="76">
        <f>+COUNTIF('Semana 1 del 21 al 27 de agost'!$C$2:$C$72,'Clientes y sus pedidos'!A130)</f>
        <v>0</v>
      </c>
      <c r="C130" s="87">
        <f>+COUNTIF('Semana 2 del 28 al 3 de sep'!$C$2:$C$88,'Clientes y sus pedidos'!A130)</f>
        <v>0</v>
      </c>
      <c r="D130" s="71">
        <f>+COUNTIF('Semana 3 del 4 - 10 sep'!$C$1:$C$79,'Clientes y sus pedidos'!A130)</f>
        <v>0</v>
      </c>
      <c r="E130" s="71">
        <f>+COUNTIF('Semana 4 del 11 al 18'!$C$3:$C$132,'Clientes y sus pedidos'!A130)</f>
        <v>0</v>
      </c>
      <c r="F130" s="71">
        <f>+COUNTIF('Semana 5 del 18 al 24'!$C$1:$C$103,'Clientes y sus pedidos'!A130)</f>
        <v>0</v>
      </c>
      <c r="G130" s="71">
        <f>+COUNTIF('Semana 6 del 25 al 1 '!$C$4:$C$115,'Clientes y sus pedidos'!A130)</f>
        <v>0</v>
      </c>
      <c r="H130" s="71">
        <f>+COUNTIF('Semana 7 del 02 al 9  '!C69:C229,'Clientes y sus pedidos'!A130)</f>
        <v>0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</row>
    <row r="131" spans="1:21" x14ac:dyDescent="0.25">
      <c r="A131" s="78" t="s">
        <v>3749</v>
      </c>
      <c r="B131" s="76">
        <f>+COUNTIF('Semana 1 del 21 al 27 de agost'!$C$2:$C$72,'Clientes y sus pedidos'!A131)</f>
        <v>0</v>
      </c>
      <c r="C131" s="80">
        <f>+COUNTIF('Semana 2 del 28 al 3 de sep'!$C$2:$C$88,"Alonso")</f>
        <v>1</v>
      </c>
      <c r="D131" s="71">
        <f>+COUNTIF('Semana 3 del 4 - 10 sep'!$C$1:$C$79,'Clientes y sus pedidos'!A131)</f>
        <v>0</v>
      </c>
      <c r="E131" s="71">
        <f>+COUNTIF('Semana 4 del 11 al 18'!$C$3:$C$132,'Clientes y sus pedidos'!A131)</f>
        <v>0</v>
      </c>
      <c r="F131" s="71">
        <f>+COUNTIF('Semana 5 del 18 al 24'!$C$1:$C$103,'Clientes y sus pedidos'!A131)</f>
        <v>0</v>
      </c>
      <c r="G131" s="71">
        <f>+COUNTIF('Semana 6 del 25 al 1 '!$C$4:$C$115,'Clientes y sus pedidos'!A131)</f>
        <v>0</v>
      </c>
      <c r="H131" s="71">
        <f>+COUNTIF('Semana 7 del 02 al 9  '!C70:C230,'Clientes y sus pedidos'!A131)</f>
        <v>0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</row>
    <row r="132" spans="1:21" x14ac:dyDescent="0.25">
      <c r="A132" s="78" t="s">
        <v>699</v>
      </c>
      <c r="B132" s="76"/>
      <c r="C132" s="87"/>
      <c r="D132" s="71"/>
      <c r="E132" s="91">
        <f>+COUNTIF('Semana 4 del 11 al 18'!$C$3:$C$132,'Clientes y sus pedidos'!A132)</f>
        <v>1</v>
      </c>
      <c r="F132" s="71">
        <f>+COUNTIF('Semana 5 del 18 al 24'!$C$1:$C$103,'Clientes y sus pedidos'!A132)</f>
        <v>0</v>
      </c>
      <c r="G132" s="71">
        <f>+COUNTIF('Semana 6 del 25 al 1 '!$C$4:$C$115,'Clientes y sus pedidos'!A132)</f>
        <v>0</v>
      </c>
      <c r="H132" s="71">
        <f>+COUNTIF('Semana 7 del 02 al 9  '!C71:C231,'Clientes y sus pedidos'!A132)</f>
        <v>2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</row>
    <row r="133" spans="1:21" x14ac:dyDescent="0.25">
      <c r="A133" s="78" t="s">
        <v>3750</v>
      </c>
      <c r="B133" s="76">
        <f>+COUNTIF('Semana 1 del 21 al 27 de agost'!$C$2:$C$72,'Clientes y sus pedidos'!A133)</f>
        <v>0</v>
      </c>
      <c r="C133" s="87">
        <f>+COUNTIF('Semana 2 del 28 al 3 de sep'!$C$2:$C$88,'Clientes y sus pedidos'!A133)</f>
        <v>0</v>
      </c>
      <c r="D133" s="71">
        <f>+COUNTIF('Semana 3 del 4 - 10 sep'!$C$1:$C$79,'Clientes y sus pedidos'!A133)</f>
        <v>0</v>
      </c>
      <c r="E133" s="71">
        <f>+COUNTIF('Semana 4 del 11 al 18'!$C$3:$C$132,'Clientes y sus pedidos'!A133)</f>
        <v>0</v>
      </c>
      <c r="F133" s="71">
        <f>+COUNTIF('Semana 5 del 18 al 24'!$C$1:$C$103,'Clientes y sus pedidos'!A133)</f>
        <v>0</v>
      </c>
      <c r="G133" s="71">
        <f>+COUNTIF('Semana 6 del 25 al 1 '!$C$4:$C$115,'Clientes y sus pedidos'!A133)</f>
        <v>0</v>
      </c>
      <c r="H133" s="71">
        <f>+COUNTIF('Semana 7 del 02 al 9  '!C72:C232,'Clientes y sus pedidos'!A133)</f>
        <v>0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</row>
    <row r="134" spans="1:21" x14ac:dyDescent="0.25">
      <c r="A134" s="78" t="s">
        <v>683</v>
      </c>
      <c r="B134" s="76"/>
      <c r="C134" s="87"/>
      <c r="D134" s="71"/>
      <c r="E134" s="91">
        <f>+COUNTIF('Semana 4 del 11 al 18'!$C$3:$C$132,'Clientes y sus pedidos'!A134)</f>
        <v>1</v>
      </c>
      <c r="F134" s="71">
        <f>+COUNTIF('Semana 5 del 18 al 24'!$C$1:$C$103,'Clientes y sus pedidos'!A134)</f>
        <v>0</v>
      </c>
      <c r="G134" s="71">
        <f>+COUNTIF('Semana 6 del 25 al 1 '!$C$4:$C$115,'Clientes y sus pedidos'!A134)</f>
        <v>0</v>
      </c>
      <c r="H134" s="71">
        <f>+COUNTIF('Semana 7 del 02 al 9  '!C73:C233,'Clientes y sus pedidos'!A134)</f>
        <v>2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</row>
    <row r="135" spans="1:21" x14ac:dyDescent="0.25">
      <c r="A135" s="78" t="s">
        <v>3751</v>
      </c>
      <c r="B135" s="76">
        <f>+COUNTIF('Semana 1 del 21 al 27 de agost'!$C$2:$C$72,'Clientes y sus pedidos'!A135)</f>
        <v>0</v>
      </c>
      <c r="C135" s="87">
        <f>+COUNTIF('Semana 2 del 28 al 3 de sep'!$C$2:$C$88,'Clientes y sus pedidos'!A135)</f>
        <v>0</v>
      </c>
      <c r="D135" s="71">
        <f>+COUNTIF('Semana 3 del 4 - 10 sep'!$C$1:$C$79,'Clientes y sus pedidos'!A135)</f>
        <v>0</v>
      </c>
      <c r="E135" s="71">
        <f>+COUNTIF('Semana 4 del 11 al 18'!$C$3:$C$132,'Clientes y sus pedidos'!A135)</f>
        <v>0</v>
      </c>
      <c r="F135" s="71">
        <f>+COUNTIF('Semana 5 del 18 al 24'!$C$1:$C$103,'Clientes y sus pedidos'!A135)</f>
        <v>0</v>
      </c>
      <c r="G135" s="71">
        <f>+COUNTIF('Semana 6 del 25 al 1 '!$C$4:$C$115,'Clientes y sus pedidos'!A135)</f>
        <v>0</v>
      </c>
      <c r="H135" s="71">
        <f>+COUNTIF('Semana 7 del 02 al 9  '!C74:C234,'Clientes y sus pedidos'!A135)</f>
        <v>0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</row>
    <row r="136" spans="1:21" x14ac:dyDescent="0.25">
      <c r="A136" s="78" t="s">
        <v>3752</v>
      </c>
      <c r="B136" s="76">
        <f>+COUNTIF('Semana 1 del 21 al 27 de agost'!$C$2:$C$72,'Clientes y sus pedidos'!A136)</f>
        <v>0</v>
      </c>
      <c r="C136" s="87">
        <f>+COUNTIF('Semana 2 del 28 al 3 de sep'!$C$2:$C$88,'Clientes y sus pedidos'!A136)</f>
        <v>0</v>
      </c>
      <c r="D136" s="71">
        <f>+COUNTIF('Semana 3 del 4 - 10 sep'!$C$1:$C$79,'Clientes y sus pedidos'!A136)</f>
        <v>0</v>
      </c>
      <c r="E136" s="71">
        <f>+COUNTIF('Semana 4 del 11 al 18'!$C$3:$C$132,'Clientes y sus pedidos'!A136)</f>
        <v>0</v>
      </c>
      <c r="F136" s="71">
        <f>+COUNTIF('Semana 5 del 18 al 24'!$C$1:$C$103,'Clientes y sus pedidos'!A136)</f>
        <v>0</v>
      </c>
      <c r="G136" s="71">
        <f>+COUNTIF('Semana 6 del 25 al 1 '!$C$4:$C$115,'Clientes y sus pedidos'!A136)</f>
        <v>0</v>
      </c>
      <c r="H136" s="71">
        <f>+COUNTIF('Semana 7 del 02 al 9  '!C75:C235,'Clientes y sus pedidos'!A136)</f>
        <v>0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</row>
    <row r="137" spans="1:21" x14ac:dyDescent="0.25">
      <c r="A137" s="78" t="s">
        <v>564</v>
      </c>
      <c r="B137" s="76"/>
      <c r="C137" s="87"/>
      <c r="D137" s="71"/>
      <c r="E137" s="91">
        <f>+COUNTIF('Semana 4 del 11 al 18'!$C$3:$C$132,'Clientes y sus pedidos'!A137)</f>
        <v>1</v>
      </c>
      <c r="F137" s="71">
        <f>+COUNTIF('Semana 5 del 18 al 24'!$C$1:$C$103,'Clientes y sus pedidos'!A137)</f>
        <v>0</v>
      </c>
      <c r="G137" s="71">
        <f>+COUNTIF('Semana 6 del 25 al 1 '!$C$4:$C$115,'Clientes y sus pedidos'!A137)</f>
        <v>0</v>
      </c>
      <c r="H137" s="71">
        <f>+COUNTIF('Semana 7 del 02 al 9  '!C75:C236,'Clientes y sus pedidos'!A137)</f>
        <v>0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</row>
    <row r="138" spans="1:21" x14ac:dyDescent="0.25">
      <c r="A138" s="78" t="s">
        <v>775</v>
      </c>
      <c r="B138" s="76"/>
      <c r="C138" s="87"/>
      <c r="D138" s="71"/>
      <c r="E138" s="91">
        <f>+COUNTIF('Semana 4 del 11 al 18'!$C$3:$C$132,'Clientes y sus pedidos'!A138)</f>
        <v>1</v>
      </c>
      <c r="F138" s="71">
        <f>+COUNTIF('Semana 5 del 18 al 24'!$C$1:$C$103,'Clientes y sus pedidos'!A138)</f>
        <v>0</v>
      </c>
      <c r="G138" s="71">
        <f>+COUNTIF('Semana 6 del 25 al 1 '!$C$4:$C$115,'Clientes y sus pedidos'!A138)</f>
        <v>0</v>
      </c>
      <c r="H138" s="71">
        <f>+COUNTIF('Semana 7 del 02 al 9  '!C75:C237,'Clientes y sus pedidos'!A138)</f>
        <v>0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21" x14ac:dyDescent="0.25">
      <c r="A139" s="78" t="s">
        <v>589</v>
      </c>
      <c r="B139" s="76">
        <f>+COUNTIF('Semana 1 del 21 al 27 de agost'!$C$2:$C$72,'Clientes y sus pedidos'!A139)</f>
        <v>0</v>
      </c>
      <c r="C139" s="87">
        <f>+COUNTIF('Semana 2 del 28 al 3 de sep'!$C$2:$C$88,'Clientes y sus pedidos'!A139)</f>
        <v>0</v>
      </c>
      <c r="D139" s="71">
        <f>+COUNTIF('Semana 3 del 4 - 10 sep'!$C$1:$C$79,'Clientes y sus pedidos'!A139)</f>
        <v>0</v>
      </c>
      <c r="E139" s="91">
        <f>+COUNTIF('Semana 4 del 11 al 18'!$C$3:$C$132,'Clientes y sus pedidos'!A139)</f>
        <v>2</v>
      </c>
      <c r="F139" s="91">
        <f>+COUNTIF('Semana 5 del 18 al 24'!$C$1:$C$103,'Clientes y sus pedidos'!A139)</f>
        <v>1</v>
      </c>
      <c r="G139" s="91">
        <f>+COUNTIF('Semana 6 del 25 al 1 '!$C$4:$C$115,'Clientes y sus pedidos'!A139)</f>
        <v>1</v>
      </c>
      <c r="H139" s="71">
        <f>+COUNTIF('Semana 7 del 02 al 9  '!C75:C238,'Clientes y sus pedidos'!A139)</f>
        <v>0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</row>
    <row r="140" spans="1:21" x14ac:dyDescent="0.25">
      <c r="A140" s="78" t="s">
        <v>717</v>
      </c>
      <c r="B140" s="76"/>
      <c r="C140" s="87"/>
      <c r="D140" s="71"/>
      <c r="E140" s="91">
        <f>+COUNTIF('Semana 4 del 11 al 18'!$C$3:$C$132,'Clientes y sus pedidos'!A140)</f>
        <v>1</v>
      </c>
      <c r="F140" s="71">
        <f>+COUNTIF('Semana 5 del 18 al 24'!$C$1:$C$103,'Clientes y sus pedidos'!A140)</f>
        <v>0</v>
      </c>
      <c r="G140" s="71">
        <f>+COUNTIF('Semana 6 del 25 al 1 '!$C$4:$C$115,'Clientes y sus pedidos'!A140)</f>
        <v>0</v>
      </c>
      <c r="H140" s="71">
        <f>+COUNTIF('Semana 7 del 02 al 9  '!C75:C239,'Clientes y sus pedidos'!A140)</f>
        <v>0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</row>
    <row r="141" spans="1:21" x14ac:dyDescent="0.25">
      <c r="A141" s="78" t="s">
        <v>786</v>
      </c>
      <c r="B141" s="76"/>
      <c r="C141" s="87"/>
      <c r="D141" s="71"/>
      <c r="E141" s="91">
        <f>+COUNTIF('Semana 4 del 11 al 18'!$C$3:$C$132,'Clientes y sus pedidos'!A141)</f>
        <v>1</v>
      </c>
      <c r="F141" s="71">
        <f>+COUNTIF('Semana 5 del 18 al 24'!$C$1:$C$103,'Clientes y sus pedidos'!A141)</f>
        <v>0</v>
      </c>
      <c r="G141" s="71">
        <f>+COUNTIF('Semana 6 del 25 al 1 '!$C$4:$C$115,'Clientes y sus pedidos'!A141)</f>
        <v>0</v>
      </c>
      <c r="H141" s="71">
        <f>+COUNTIF('Semana 7 del 02 al 9  '!C75:C240,'Clientes y sus pedidos'!A141)</f>
        <v>0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</row>
    <row r="142" spans="1:21" s="51" customFormat="1" x14ac:dyDescent="0.25">
      <c r="A142" s="78" t="s">
        <v>984</v>
      </c>
      <c r="B142" s="76"/>
      <c r="C142" s="87"/>
      <c r="D142" s="71"/>
      <c r="E142" s="71"/>
      <c r="F142" s="91">
        <f>+COUNTIF('Semana 5 del 18 al 24'!$C$1:$C$103,'Clientes y sus pedidos'!A142)</f>
        <v>1</v>
      </c>
      <c r="G142" s="71">
        <f>+COUNTIF('Semana 6 del 25 al 1 '!$C$4:$C$115,'Clientes y sus pedidos'!A142)</f>
        <v>0</v>
      </c>
      <c r="H142" s="71">
        <f>+COUNTIF('Semana 7 del 02 al 9  '!C75:C241,'Clientes y sus pedidos'!A142)</f>
        <v>0</v>
      </c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</row>
    <row r="143" spans="1:21" x14ac:dyDescent="0.25">
      <c r="A143" s="78" t="s">
        <v>3753</v>
      </c>
      <c r="B143" s="76">
        <f>+COUNTIF('Semana 1 del 21 al 27 de agost'!$C$2:$C$72,'Clientes y sus pedidos'!A143)</f>
        <v>0</v>
      </c>
      <c r="C143" s="87">
        <f>+COUNTIF('Semana 2 del 28 al 3 de sep'!$C$2:$C$88,'Clientes y sus pedidos'!A143)</f>
        <v>0</v>
      </c>
      <c r="D143" s="71">
        <f>+COUNTIF('Semana 3 del 4 - 10 sep'!$C$1:$C$79,'Clientes y sus pedidos'!A143)</f>
        <v>0</v>
      </c>
      <c r="E143" s="71">
        <f>+COUNTIF('Semana 4 del 11 al 18'!$C$3:$C$132,'Clientes y sus pedidos'!A143)</f>
        <v>0</v>
      </c>
      <c r="F143" s="71">
        <f>+COUNTIF('Semana 5 del 18 al 24'!$C$1:$C$103,'Clientes y sus pedidos'!A143)</f>
        <v>0</v>
      </c>
      <c r="G143" s="71">
        <f>+COUNTIF('Semana 6 del 25 al 1 '!$C$4:$C$115,'Clientes y sus pedidos'!A143)</f>
        <v>0</v>
      </c>
      <c r="H143" s="71">
        <f>+COUNTIF('Semana 7 del 02 al 9  '!C75:C242,'Clientes y sus pedidos'!A143)</f>
        <v>0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</row>
    <row r="144" spans="1:21" x14ac:dyDescent="0.25">
      <c r="A144" s="78" t="s">
        <v>346</v>
      </c>
      <c r="B144" s="76">
        <f>+COUNTIF('Semana 1 del 21 al 27 de agost'!$C$2:$C$72,'Clientes y sus pedidos'!A144)</f>
        <v>0</v>
      </c>
      <c r="C144" s="80">
        <f>+COUNTIF('Semana 2 del 28 al 3 de sep'!$C$2:$C$88,'Clientes y sus pedidos'!A144)</f>
        <v>2</v>
      </c>
      <c r="D144" s="71">
        <f>+COUNTIF('Semana 3 del 4 - 10 sep'!$C$1:$C$79,'Clientes y sus pedidos'!A144)</f>
        <v>0</v>
      </c>
      <c r="E144" s="71">
        <f>+COUNTIF('Semana 4 del 11 al 18'!$C$3:$C$132,'Clientes y sus pedidos'!A144)</f>
        <v>0</v>
      </c>
      <c r="F144" s="71">
        <f>+COUNTIF('Semana 5 del 18 al 24'!$C$1:$C$103,'Clientes y sus pedidos'!A144)</f>
        <v>0</v>
      </c>
      <c r="G144" s="91">
        <f>+COUNTIF('Semana 6 del 25 al 1 '!$C$4:$C$115,'Clientes y sus pedidos'!A144)</f>
        <v>1</v>
      </c>
      <c r="H144" s="71">
        <f>+COUNTIF('Semana 7 del 02 al 9  '!C75:C243,'Clientes y sus pedidos'!A144)</f>
        <v>0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</row>
    <row r="145" spans="1:21" s="51" customFormat="1" x14ac:dyDescent="0.25">
      <c r="A145" s="78" t="s">
        <v>998</v>
      </c>
      <c r="B145" s="76"/>
      <c r="C145" s="87"/>
      <c r="D145" s="71"/>
      <c r="E145" s="71"/>
      <c r="F145" s="91">
        <f>+COUNTIF('Semana 5 del 18 al 24'!$C$1:$C$103,'Clientes y sus pedidos'!A145)</f>
        <v>1</v>
      </c>
      <c r="G145" s="71">
        <f>+COUNTIF('Semana 6 del 25 al 1 '!$C$4:$C$115,'Clientes y sus pedidos'!A145)</f>
        <v>0</v>
      </c>
      <c r="H145" s="71">
        <f>+COUNTIF('Semana 7 del 02 al 9  '!C75:C244,'Clientes y sus pedidos'!A145)</f>
        <v>0</v>
      </c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</row>
    <row r="146" spans="1:21" x14ac:dyDescent="0.25">
      <c r="A146" s="78" t="s">
        <v>3754</v>
      </c>
      <c r="B146" s="76">
        <f>+COUNTIF('Semana 1 del 21 al 27 de agost'!$C$2:$C$72,'Clientes y sus pedidos'!A146)</f>
        <v>0</v>
      </c>
      <c r="C146" s="87">
        <f>+COUNTIF('Semana 2 del 28 al 3 de sep'!$C$2:$C$88,'Clientes y sus pedidos'!A146)</f>
        <v>0</v>
      </c>
      <c r="D146" s="71">
        <f>+COUNTIF('Semana 3 del 4 - 10 sep'!$C$1:$C$79,'Clientes y sus pedidos'!A146)</f>
        <v>0</v>
      </c>
      <c r="E146" s="71">
        <f>+COUNTIF('Semana 4 del 11 al 18'!$C$3:$C$132,'Clientes y sus pedidos'!A146)</f>
        <v>0</v>
      </c>
      <c r="F146" s="71">
        <f>+COUNTIF('Semana 5 del 18 al 24'!$C$1:$C$103,'Clientes y sus pedidos'!A146)</f>
        <v>0</v>
      </c>
      <c r="G146" s="71">
        <f>+COUNTIF('Semana 6 del 25 al 1 '!$C$4:$C$115,'Clientes y sus pedidos'!A146)</f>
        <v>0</v>
      </c>
      <c r="H146" s="71">
        <f>+COUNTIF('Semana 7 del 02 al 9  '!C75:C245,'Clientes y sus pedidos'!A146)</f>
        <v>0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</row>
    <row r="147" spans="1:21" x14ac:dyDescent="0.25">
      <c r="A147" s="78" t="s">
        <v>1094</v>
      </c>
      <c r="B147" s="76"/>
      <c r="C147" s="87"/>
      <c r="D147" s="71"/>
      <c r="E147" s="71"/>
      <c r="F147" s="71"/>
      <c r="G147" s="91">
        <f>+COUNTIF('Semana 6 del 25 al 1 '!$C$4:$C$115,'Clientes y sus pedidos'!A147)</f>
        <v>1</v>
      </c>
      <c r="H147" s="71">
        <f>+COUNTIF('Semana 7 del 02 al 9  '!C75:C246,'Clientes y sus pedidos'!A147)</f>
        <v>0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</row>
    <row r="148" spans="1:21" x14ac:dyDescent="0.25">
      <c r="A148" s="78" t="s">
        <v>3136</v>
      </c>
      <c r="B148" s="76">
        <f>+COUNTIF('Semana 1 del 21 al 27 de agost'!$C$2:$C$72,'Clientes y sus pedidos'!A148)</f>
        <v>0</v>
      </c>
      <c r="C148" s="80">
        <f>+COUNTIF('Semana 2 del 28 al 3 de sep'!$C$2:$C$88,'Clientes y sus pedidos'!A148)</f>
        <v>0</v>
      </c>
      <c r="D148" s="71">
        <f>+COUNTIF('Semana 3 del 4 - 10 sep'!$C$1:$C$79,'Clientes y sus pedidos'!A148)</f>
        <v>0</v>
      </c>
      <c r="E148" s="71">
        <f>+COUNTIF('Semana 4 del 11 al 18'!$C$3:$C$132,'Clientes y sus pedidos'!A148)</f>
        <v>0</v>
      </c>
      <c r="F148" s="91">
        <f>+COUNTIF('Semana 5 del 18 al 24'!$C$1:$C$103,'Clientes y sus pedidos'!A148)</f>
        <v>1</v>
      </c>
      <c r="G148" s="71">
        <f>+COUNTIF('Semana 6 del 25 al 1 '!$C$4:$C$115,'Clientes y sus pedidos'!A148)</f>
        <v>0</v>
      </c>
      <c r="H148" s="71">
        <f>+COUNTIF('Semana 7 del 02 al 9  '!C76:C247,'Clientes y sus pedidos'!A148)</f>
        <v>0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</row>
    <row r="149" spans="1:21" x14ac:dyDescent="0.25">
      <c r="A149" s="78" t="s">
        <v>233</v>
      </c>
      <c r="B149" s="76">
        <f>+COUNTIF('Semana 1 del 21 al 27 de agost'!$C$2:$C$72,'Clientes y sus pedidos'!A149)</f>
        <v>0</v>
      </c>
      <c r="C149" s="80">
        <f>+COUNTIF('Semana 2 del 28 al 3 de sep'!$C$2:$C$88,'Clientes y sus pedidos'!A149)</f>
        <v>1</v>
      </c>
      <c r="D149" s="91">
        <f>+COUNTIF('Semana 3 del 4 - 10 sep'!$C$1:$C$79,'Clientes y sus pedidos'!A149)</f>
        <v>1</v>
      </c>
      <c r="E149" s="71">
        <f>+COUNTIF('Semana 4 del 11 al 18'!$C$3:$C$132,'Clientes y sus pedidos'!A149)</f>
        <v>0</v>
      </c>
      <c r="F149" s="91">
        <f>+COUNTIF('Semana 5 del 18 al 24'!$C$1:$C$103,"Teresa")</f>
        <v>1</v>
      </c>
      <c r="G149" s="71">
        <f>+COUNTIF('Semana 6 del 25 al 1 '!$C$4:$C$115,'Clientes y sus pedidos'!A149)</f>
        <v>0</v>
      </c>
      <c r="H149" s="71">
        <f>+COUNTIF('Semana 7 del 02 al 9  '!C77:C248,'Clientes y sus pedidos'!A149)</f>
        <v>0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</row>
    <row r="150" spans="1:21" x14ac:dyDescent="0.25">
      <c r="A150" s="78" t="s">
        <v>3755</v>
      </c>
      <c r="B150" s="76">
        <f>+COUNTIF('Semana 1 del 21 al 27 de agost'!$C$2:$C$72,'Clientes y sus pedidos'!A150)</f>
        <v>0</v>
      </c>
      <c r="C150" s="87">
        <f>+COUNTIF('Semana 2 del 28 al 3 de sep'!$C$2:$C$88,'Clientes y sus pedidos'!A150)</f>
        <v>0</v>
      </c>
      <c r="D150" s="71">
        <f>+COUNTIF('Semana 3 del 4 - 10 sep'!$C$1:$C$79,'Clientes y sus pedidos'!A150)</f>
        <v>0</v>
      </c>
      <c r="E150" s="71">
        <f>+COUNTIF('Semana 4 del 11 al 18'!$C$3:$C$132,'Clientes y sus pedidos'!A150)</f>
        <v>0</v>
      </c>
      <c r="F150" s="71">
        <f>+COUNTIF('Semana 5 del 18 al 24'!$C$1:$C$103,'Clientes y sus pedidos'!A150)</f>
        <v>0</v>
      </c>
      <c r="G150" s="71">
        <f>+COUNTIF('Semana 6 del 25 al 1 '!$C$4:$C$115,'Clientes y sus pedidos'!A150)</f>
        <v>0</v>
      </c>
      <c r="H150" s="71">
        <f>+COUNTIF('Semana 7 del 02 al 9  '!C78:C249,'Clientes y sus pedidos'!A150)</f>
        <v>0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</row>
    <row r="151" spans="1:21" x14ac:dyDescent="0.25">
      <c r="A151" s="78" t="s">
        <v>153</v>
      </c>
      <c r="B151" s="75">
        <f>+COUNTIF('Semana 1 del 21 al 27 de agost'!$C$2:$C$72,'Clientes y sus pedidos'!A151)</f>
        <v>1</v>
      </c>
      <c r="C151" s="87">
        <f>+COUNTIF('Semana 2 del 28 al 3 de sep'!$C$2:$C$88,'Clientes y sus pedidos'!A151)</f>
        <v>0</v>
      </c>
      <c r="D151" s="71">
        <f>+COUNTIF('Semana 3 del 4 - 10 sep'!$C$1:$C$79,'Clientes y sus pedidos'!A151)</f>
        <v>0</v>
      </c>
      <c r="E151" s="91">
        <f>+COUNTIF('Semana 4 del 11 al 18'!$C$3:$C$132,'Clientes y sus pedidos'!A151)</f>
        <v>1</v>
      </c>
      <c r="F151" s="91">
        <f>+COUNTIF('Semana 5 del 18 al 24'!$C$1:$C$103,'Clientes y sus pedidos'!A151)</f>
        <v>1</v>
      </c>
      <c r="G151" s="71">
        <f>+COUNTIF('Semana 6 del 25 al 1 '!$C$4:$C$115,'Clientes y sus pedidos'!A151)</f>
        <v>0</v>
      </c>
      <c r="H151" s="71">
        <f>+COUNTIF('Semana 7 del 02 al 9  '!C79:C250,'Clientes y sus pedidos'!A151)</f>
        <v>0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</row>
    <row r="152" spans="1:21" x14ac:dyDescent="0.25">
      <c r="A152" s="78" t="s">
        <v>532</v>
      </c>
      <c r="B152" s="76">
        <f>+COUNTIF('Semana 1 del 21 al 27 de agost'!$C$2:$C$72,'Clientes y sus pedidos'!A152)</f>
        <v>0</v>
      </c>
      <c r="C152" s="87">
        <f>+COUNTIF('Semana 2 del 28 al 3 de sep'!$C$2:$C$88,'Clientes y sus pedidos'!A152)</f>
        <v>0</v>
      </c>
      <c r="D152" s="91">
        <f>+COUNTIF('Semana 3 del 4 - 10 sep'!$C$1:$C$79,'Clientes y sus pedidos'!A152)</f>
        <v>1</v>
      </c>
      <c r="E152" s="71">
        <f>+COUNTIF('Semana 4 del 11 al 18'!$C$3:$C$132,'Clientes y sus pedidos'!A152)</f>
        <v>0</v>
      </c>
      <c r="F152" s="71">
        <f>+COUNTIF('Semana 5 del 18 al 24'!$C$1:$C$103,'Clientes y sus pedidos'!A152)</f>
        <v>0</v>
      </c>
      <c r="G152" s="71">
        <f>+COUNTIF('Semana 6 del 25 al 1 '!$C$4:$C$115,'Clientes y sus pedidos'!A152)</f>
        <v>0</v>
      </c>
      <c r="H152" s="71">
        <f>+COUNTIF('Semana 7 del 02 al 9  '!C80:C251,'Clientes y sus pedidos'!A152)</f>
        <v>0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</row>
    <row r="153" spans="1:21" x14ac:dyDescent="0.25">
      <c r="A153" s="78" t="s">
        <v>3756</v>
      </c>
      <c r="B153" s="76">
        <f>+COUNTIF('Semana 1 del 21 al 27 de agost'!$C$2:$C$72,'Clientes y sus pedidos'!A153)</f>
        <v>0</v>
      </c>
      <c r="C153" s="87">
        <f>+COUNTIF('Semana 2 del 28 al 3 de sep'!$C$2:$C$88,'Clientes y sus pedidos'!A153)</f>
        <v>0</v>
      </c>
      <c r="D153" s="71">
        <f>+COUNTIF('Semana 3 del 4 - 10 sep'!$C$1:$C$79,'Clientes y sus pedidos'!A153)</f>
        <v>0</v>
      </c>
      <c r="E153" s="71">
        <f>+COUNTIF('Semana 4 del 11 al 18'!$C$3:$C$132,'Clientes y sus pedidos'!A153)</f>
        <v>0</v>
      </c>
      <c r="F153" s="71">
        <f>+COUNTIF('Semana 5 del 18 al 24'!$C$1:$C$103,'Clientes y sus pedidos'!A153)</f>
        <v>0</v>
      </c>
      <c r="G153" s="71">
        <f>+COUNTIF('Semana 6 del 25 al 1 '!$C$4:$C$115,'Clientes y sus pedidos'!A153)</f>
        <v>0</v>
      </c>
      <c r="H153" s="71">
        <f>+COUNTIF('Semana 7 del 02 al 9  '!C81:C252,'Clientes y sus pedidos'!A153)</f>
        <v>0</v>
      </c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21" x14ac:dyDescent="0.25">
      <c r="A154" s="78" t="s">
        <v>547</v>
      </c>
      <c r="B154" s="76">
        <f>+COUNTIF('Semana 1 del 21 al 27 de agost'!$C$2:$C$72,'Clientes y sus pedidos'!A154)</f>
        <v>0</v>
      </c>
      <c r="C154" s="87">
        <f>+COUNTIF('Semana 2 del 28 al 3 de sep'!$C$2:$C$88,'Clientes y sus pedidos'!A154)</f>
        <v>0</v>
      </c>
      <c r="D154" s="91">
        <f>+COUNTIF('Semana 3 del 4 - 10 sep'!$C$1:$C$79,'Clientes y sus pedidos'!A154)</f>
        <v>1</v>
      </c>
      <c r="E154" s="91">
        <f>+COUNTIF('Semana 4 del 11 al 18'!$C$3:$C$132,'Clientes y sus pedidos'!A154)</f>
        <v>1</v>
      </c>
      <c r="F154" s="71">
        <f>+COUNTIF('Semana 5 del 18 al 24'!$C$1:$C$103,'Clientes y sus pedidos'!A154)</f>
        <v>0</v>
      </c>
      <c r="G154" s="71">
        <f>+COUNTIF('Semana 6 del 25 al 1 '!$C$4:$C$115,'Clientes y sus pedidos'!A154)</f>
        <v>0</v>
      </c>
      <c r="H154" s="71">
        <f>+COUNTIF('Semana 7 del 02 al 9  '!C82:C253,'Clientes y sus pedidos'!A154)</f>
        <v>0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</row>
    <row r="155" spans="1:21" x14ac:dyDescent="0.25">
      <c r="A155" s="78" t="s">
        <v>796</v>
      </c>
      <c r="B155" s="76">
        <f>+COUNTIF('Semana 1 del 21 al 27 de agost'!$C$2:$C$72,'Clientes y sus pedidos'!A155)</f>
        <v>0</v>
      </c>
      <c r="C155" s="87">
        <f>+COUNTIF('Semana 2 del 28 al 3 de sep'!$C$2:$C$88,'Clientes y sus pedidos'!A155)</f>
        <v>0</v>
      </c>
      <c r="D155" s="71">
        <f>+COUNTIF('Semana 3 del 4 - 10 sep'!$C$1:$C$79,'Clientes y sus pedidos'!A155)</f>
        <v>0</v>
      </c>
      <c r="E155" s="91">
        <f>+COUNTIF('Semana 4 del 11 al 18'!$C$3:$C$132,'Clientes y sus pedidos'!A155)</f>
        <v>1</v>
      </c>
      <c r="F155" s="71">
        <f>+COUNTIF('Semana 5 del 18 al 24'!$C$1:$C$103,'Clientes y sus pedidos'!A155)</f>
        <v>0</v>
      </c>
      <c r="G155" s="71">
        <f>+COUNTIF('Semana 6 del 25 al 1 '!$C$4:$C$115,'Clientes y sus pedidos'!A155)</f>
        <v>0</v>
      </c>
      <c r="H155" s="71">
        <f>+COUNTIF('Semana 7 del 02 al 9  '!C83:C254,'Clientes y sus pedidos'!A155)</f>
        <v>0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</row>
    <row r="156" spans="1:21" x14ac:dyDescent="0.25">
      <c r="A156" s="78" t="s">
        <v>98</v>
      </c>
      <c r="B156" s="75">
        <f>+COUNTIF('Semana 1 del 21 al 27 de agost'!$C$2:$C$72,"Oscar")</f>
        <v>1</v>
      </c>
      <c r="C156" s="80">
        <f>+COUNTIF('Semana 2 del 28 al 3 de sep'!$C$2:$C$88,'Clientes y sus pedidos'!A156)</f>
        <v>2</v>
      </c>
      <c r="D156" s="71">
        <f>+COUNTIF('Semana 3 del 4 - 10 sep'!$C$1:$C$79,'Clientes y sus pedidos'!A156)</f>
        <v>0</v>
      </c>
      <c r="E156" s="91">
        <f>+COUNTIF('Semana 4 del 11 al 18'!$C$3:$C$132,'Clientes y sus pedidos'!A156)</f>
        <v>2</v>
      </c>
      <c r="F156" s="91">
        <f>+COUNTIF('Semana 5 del 18 al 24'!$C$1:$C$103,'Clientes y sus pedidos'!A156)</f>
        <v>3</v>
      </c>
      <c r="G156" s="71">
        <f>+COUNTIF('Semana 6 del 25 al 1 '!$C$4:$C$115,'Clientes y sus pedidos'!A156)</f>
        <v>0</v>
      </c>
      <c r="H156" s="71">
        <f>+COUNTIF('Semana 7 del 02 al 9  '!C84:C255,'Clientes y sus pedidos'!A156)</f>
        <v>0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</row>
    <row r="157" spans="1:21" x14ac:dyDescent="0.25">
      <c r="A157" s="78" t="s">
        <v>652</v>
      </c>
      <c r="B157" s="76">
        <f>+COUNTIF('Semana 1 del 21 al 27 de agost'!$C$2:$C$72,'Clientes y sus pedidos'!A157)</f>
        <v>0</v>
      </c>
      <c r="C157" s="87">
        <f>+COUNTIF('Semana 2 del 28 al 3 de sep'!$C$2:$C$88,'Clientes y sus pedidos'!A157)</f>
        <v>0</v>
      </c>
      <c r="D157" s="71">
        <f>+COUNTIF('Semana 3 del 4 - 10 sep'!$C$1:$C$79,'Clientes y sus pedidos'!A157)</f>
        <v>0</v>
      </c>
      <c r="E157" s="91">
        <f>+COUNTIF('Semana 4 del 11 al 18'!$C$3:$C$132,'Clientes y sus pedidos'!A157)</f>
        <v>1</v>
      </c>
      <c r="F157" s="71">
        <f>+COUNTIF('Semana 5 del 18 al 24'!$C$1:$C$103,'Clientes y sus pedidos'!A157)</f>
        <v>0</v>
      </c>
      <c r="G157" s="71">
        <f>+COUNTIF('Semana 6 del 25 al 1 '!$C$4:$C$115,'Clientes y sus pedidos'!A157)</f>
        <v>0</v>
      </c>
      <c r="H157" s="71">
        <f>+COUNTIF('Semana 7 del 02 al 9  '!C85:C256,'Clientes y sus pedidos'!A157)</f>
        <v>0</v>
      </c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</row>
    <row r="158" spans="1:21" x14ac:dyDescent="0.25">
      <c r="A158" s="78" t="s">
        <v>616</v>
      </c>
      <c r="B158" s="76">
        <f>+COUNTIF('Semana 1 del 21 al 27 de agost'!$C$2:$C$72,'Clientes y sus pedidos'!A158)</f>
        <v>0</v>
      </c>
      <c r="C158" s="87">
        <f>+COUNTIF('Semana 2 del 28 al 3 de sep'!$C$2:$C$88,'Clientes y sus pedidos'!A158)</f>
        <v>0</v>
      </c>
      <c r="D158" s="71">
        <f>+COUNTIF('Semana 3 del 4 - 10 sep'!$C$1:$C$79,'Clientes y sus pedidos'!A158)</f>
        <v>0</v>
      </c>
      <c r="E158" s="91">
        <f>+COUNTIF('Semana 4 del 11 al 18'!$C$3:$C$132,'Clientes y sus pedidos'!A158)</f>
        <v>1</v>
      </c>
      <c r="F158" s="71">
        <f>+COUNTIF('Semana 5 del 18 al 24'!$C$1:$C$103,'Clientes y sus pedidos'!A158)</f>
        <v>0</v>
      </c>
      <c r="G158" s="71">
        <f>+COUNTIF('Semana 6 del 25 al 1 '!$C$4:$C$115,'Clientes y sus pedidos'!A158)</f>
        <v>0</v>
      </c>
      <c r="H158" s="71">
        <f>+COUNTIF('Semana 7 del 02 al 9  '!C86:C257,'Clientes y sus pedidos'!A158)</f>
        <v>0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</row>
    <row r="159" spans="1:21" x14ac:dyDescent="0.25">
      <c r="A159" s="78" t="s">
        <v>520</v>
      </c>
      <c r="B159" s="76">
        <f>+COUNTIF('Semana 1 del 21 al 27 de agost'!$C$2:$C$72,'Clientes y sus pedidos'!A159)</f>
        <v>0</v>
      </c>
      <c r="C159" s="87">
        <f>+COUNTIF('Semana 2 del 28 al 3 de sep'!$C$2:$C$88,'Clientes y sus pedidos'!A159)</f>
        <v>0</v>
      </c>
      <c r="D159" s="91">
        <f>+COUNTIF('Semana 3 del 4 - 10 sep'!$C$1:$C$79,'Clientes y sus pedidos'!A159)</f>
        <v>2</v>
      </c>
      <c r="E159" s="71">
        <f>+COUNTIF('Semana 4 del 11 al 18'!$C$3:$C$132,'Clientes y sus pedidos'!A159)</f>
        <v>0</v>
      </c>
      <c r="F159" s="71">
        <f>+COUNTIF('Semana 5 del 18 al 24'!$C$1:$C$103,'Clientes y sus pedidos'!A159)</f>
        <v>0</v>
      </c>
      <c r="G159" s="71">
        <f>+COUNTIF('Semana 6 del 25 al 1 '!$C$4:$C$115,'Clientes y sus pedidos'!A159)</f>
        <v>0</v>
      </c>
      <c r="H159" s="71">
        <f>+COUNTIF('Semana 7 del 02 al 9  '!C87:C258,'Clientes y sus pedidos'!A159)</f>
        <v>0</v>
      </c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</row>
    <row r="160" spans="1:21" x14ac:dyDescent="0.25">
      <c r="A160" s="78" t="s">
        <v>596</v>
      </c>
      <c r="B160" s="76">
        <f>+COUNTIF('Semana 1 del 21 al 27 de agost'!$C$2:$C$72,'Clientes y sus pedidos'!A158)</f>
        <v>0</v>
      </c>
      <c r="C160" s="87">
        <f>+COUNTIF('Semana 2 del 28 al 3 de sep'!$C$2:$C$88,'Clientes y sus pedidos'!A160)</f>
        <v>0</v>
      </c>
      <c r="D160" s="71">
        <f>+COUNTIF('Semana 3 del 4 - 10 sep'!$C$1:$C$79,'Clientes y sus pedidos'!A160)</f>
        <v>0</v>
      </c>
      <c r="E160" s="91">
        <f>+COUNTIF('Semana 4 del 11 al 18'!$C$3:$C$132,'Clientes y sus pedidos'!A160)</f>
        <v>1</v>
      </c>
      <c r="F160" s="71">
        <f>+COUNTIF('Semana 5 del 18 al 24'!$C$1:$C$103,'Clientes y sus pedidos'!A160)</f>
        <v>0</v>
      </c>
      <c r="G160" s="71">
        <f>+COUNTIF('Semana 6 del 25 al 1 '!$C$4:$C$115,'Clientes y sus pedidos'!A160)</f>
        <v>0</v>
      </c>
      <c r="H160" s="71">
        <f>+COUNTIF('Semana 7 del 02 al 9  '!C88:C259,'Clientes y sus pedidos'!A160)</f>
        <v>0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</row>
    <row r="161" spans="1:21" x14ac:dyDescent="0.25">
      <c r="A161" s="78" t="s">
        <v>135</v>
      </c>
      <c r="B161" s="75">
        <f>+COUNTIF('Semana 1 del 21 al 27 de agost'!$C$2:$C$72,"Jose-Rojas")</f>
        <v>2</v>
      </c>
      <c r="C161" s="87">
        <f>+COUNTIF('Semana 2 del 28 al 3 de sep'!$C$2:$C$88,'Clientes y sus pedidos'!A161)</f>
        <v>0</v>
      </c>
      <c r="D161" s="71">
        <f>+COUNTIF('Semana 3 del 4 - 10 sep'!$C$1:$C$79,'Clientes y sus pedidos'!A161)</f>
        <v>0</v>
      </c>
      <c r="E161" s="71">
        <f>+COUNTIF('Semana 4 del 11 al 18'!$C$3:$C$132,'Clientes y sus pedidos'!A161)</f>
        <v>0</v>
      </c>
      <c r="F161" s="71">
        <f>+COUNTIF('Semana 5 del 18 al 24'!$C$1:$C$103,'Clientes y sus pedidos'!A161)</f>
        <v>0</v>
      </c>
      <c r="G161" s="71">
        <f>+COUNTIF('Semana 6 del 25 al 1 '!$C$4:$C$115,'Clientes y sus pedidos'!A161)</f>
        <v>0</v>
      </c>
      <c r="H161" s="71">
        <f>+COUNTIF('Semana 7 del 02 al 9  '!C89:C260,'Clientes y sus pedidos'!A161)</f>
        <v>0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</row>
    <row r="162" spans="1:21" x14ac:dyDescent="0.25">
      <c r="A162" s="78" t="s">
        <v>2507</v>
      </c>
      <c r="B162" s="76">
        <f>+COUNTIF('Semana 1 del 21 al 27 de agost'!$C$2:$C$72,'Clientes y sus pedidos'!A162)</f>
        <v>0</v>
      </c>
      <c r="C162" s="87">
        <f>+COUNTIF('Semana 2 del 28 al 3 de sep'!$C$2:$C$88,'Clientes y sus pedidos'!A162)</f>
        <v>0</v>
      </c>
      <c r="D162" s="71">
        <f>+COUNTIF('Semana 3 del 4 - 10 sep'!$C$1:$C$79,'Clientes y sus pedidos'!A162)</f>
        <v>0</v>
      </c>
      <c r="E162" s="71">
        <f>+COUNTIF('Semana 4 del 11 al 18'!$C$3:$C$132,'Clientes y sus pedidos'!A162)</f>
        <v>0</v>
      </c>
      <c r="F162" s="71">
        <f>+COUNTIF('Semana 5 del 18 al 24'!$C$1:$C$103,'Clientes y sus pedidos'!A162)</f>
        <v>0</v>
      </c>
      <c r="G162" s="71">
        <f>+COUNTIF('Semana 6 del 25 al 1 '!$C$4:$C$115,'Clientes y sus pedidos'!A162)</f>
        <v>0</v>
      </c>
      <c r="H162" s="71">
        <f>+COUNTIF('Semana 7 del 02 al 9  '!C90:C261,'Clientes y sus pedidos'!A162)</f>
        <v>0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</row>
    <row r="163" spans="1:21" x14ac:dyDescent="0.25">
      <c r="A163" s="78" t="s">
        <v>343</v>
      </c>
      <c r="B163" s="76">
        <f>+COUNTIF('Semana 1 del 21 al 27 de agost'!$C$2:$C$72,'Clientes y sus pedidos'!A163)</f>
        <v>0</v>
      </c>
      <c r="C163" s="80">
        <f>+COUNTIF('Semana 2 del 28 al 3 de sep'!$C$2:$C$88,'Clientes y sus pedidos'!A163)</f>
        <v>1</v>
      </c>
      <c r="D163" s="71">
        <f>+COUNTIF('Semana 3 del 4 - 10 sep'!$C$1:$C$79,'Clientes y sus pedidos'!A163)</f>
        <v>0</v>
      </c>
      <c r="E163" s="71">
        <f>+COUNTIF('Semana 4 del 11 al 18'!$C$3:$C$132,'Clientes y sus pedidos'!A163)</f>
        <v>0</v>
      </c>
      <c r="F163" s="71">
        <f>+COUNTIF('Semana 5 del 18 al 24'!$C$1:$C$103,'Clientes y sus pedidos'!A163)</f>
        <v>0</v>
      </c>
      <c r="G163" s="71">
        <f>+COUNTIF('Semana 6 del 25 al 1 '!$C$4:$C$115,'Clientes y sus pedidos'!A163)</f>
        <v>0</v>
      </c>
      <c r="H163" s="71">
        <f>+COUNTIF('Semana 7 del 02 al 9  '!C91:C262,'Clientes y sus pedidos'!A163)</f>
        <v>0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</row>
    <row r="164" spans="1:21" x14ac:dyDescent="0.25">
      <c r="A164" s="78" t="s">
        <v>3757</v>
      </c>
      <c r="B164" s="76">
        <f>+COUNTIF('Semana 1 del 21 al 27 de agost'!$C$2:$C$72,'Clientes y sus pedidos'!A164)</f>
        <v>0</v>
      </c>
      <c r="C164" s="87">
        <f>+COUNTIF('Semana 2 del 28 al 3 de sep'!$C$2:$C$88,'Clientes y sus pedidos'!A164)</f>
        <v>0</v>
      </c>
      <c r="D164" s="71">
        <f>+COUNTIF('Semana 3 del 4 - 10 sep'!$C$1:$C$79,'Clientes y sus pedidos'!A164)</f>
        <v>0</v>
      </c>
      <c r="E164" s="71">
        <f>+COUNTIF('Semana 4 del 11 al 18'!$C$3:$C$132,'Clientes y sus pedidos'!A164)</f>
        <v>0</v>
      </c>
      <c r="F164" s="71">
        <f>+COUNTIF('Semana 5 del 18 al 24'!$C$1:$C$103,'Clientes y sus pedidos'!A164)</f>
        <v>0</v>
      </c>
      <c r="G164" s="71">
        <f>+COUNTIF('Semana 6 del 25 al 1 '!$C$4:$C$115,'Clientes y sus pedidos'!A164)</f>
        <v>0</v>
      </c>
      <c r="H164" s="71">
        <f>+COUNTIF('Semana 7 del 02 al 9  '!C92:C263,'Clientes y sus pedidos'!A164)</f>
        <v>0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</row>
    <row r="165" spans="1:21" x14ac:dyDescent="0.25">
      <c r="A165" s="78" t="s">
        <v>3758</v>
      </c>
      <c r="B165" s="76">
        <f>+COUNTIF('Semana 1 del 21 al 27 de agost'!$C$2:$C$72,'Clientes y sus pedidos'!A165)</f>
        <v>0</v>
      </c>
      <c r="C165" s="87">
        <f>+COUNTIF('Semana 2 del 28 al 3 de sep'!$C$2:$C$88,'Clientes y sus pedidos'!A165)</f>
        <v>0</v>
      </c>
      <c r="D165" s="71">
        <f>+COUNTIF('Semana 3 del 4 - 10 sep'!$C$1:$C$79,'Clientes y sus pedidos'!A165)</f>
        <v>0</v>
      </c>
      <c r="E165" s="71">
        <f>+COUNTIF('Semana 4 del 11 al 18'!$C$3:$C$132,'Clientes y sus pedidos'!A165)</f>
        <v>0</v>
      </c>
      <c r="F165" s="71">
        <f>+COUNTIF('Semana 5 del 18 al 24'!$C$1:$C$103,'Clientes y sus pedidos'!A165)</f>
        <v>0</v>
      </c>
      <c r="G165" s="71">
        <f>+COUNTIF('Semana 6 del 25 al 1 '!$C$4:$C$115,'Clientes y sus pedidos'!A165)</f>
        <v>0</v>
      </c>
      <c r="H165" s="71">
        <f>+COUNTIF('Semana 7 del 02 al 9  '!C93:C264,'Clientes y sus pedidos'!A165)</f>
        <v>0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</row>
    <row r="166" spans="1:21" x14ac:dyDescent="0.25">
      <c r="A166" s="78" t="s">
        <v>3759</v>
      </c>
      <c r="B166" s="76">
        <f>+COUNTIF('Semana 1 del 21 al 27 de agost'!$C$2:$C$72,'Clientes y sus pedidos'!A166)</f>
        <v>0</v>
      </c>
      <c r="C166" s="87">
        <f>+COUNTIF('Semana 2 del 28 al 3 de sep'!$C$2:$C$88,'Clientes y sus pedidos'!A166)</f>
        <v>0</v>
      </c>
      <c r="D166" s="71">
        <f>+COUNTIF('Semana 3 del 4 - 10 sep'!$C$1:$C$79,'Clientes y sus pedidos'!A166)</f>
        <v>0</v>
      </c>
      <c r="E166" s="71">
        <f>+COUNTIF('Semana 4 del 11 al 18'!$C$3:$C$132,'Clientes y sus pedidos'!A166)</f>
        <v>0</v>
      </c>
      <c r="F166" s="71">
        <f>+COUNTIF('Semana 5 del 18 al 24'!$C$1:$C$103,'Clientes y sus pedidos'!A166)</f>
        <v>0</v>
      </c>
      <c r="G166" s="71">
        <f>+COUNTIF('Semana 6 del 25 al 1 '!$C$4:$C$115,'Clientes y sus pedidos'!A166)</f>
        <v>0</v>
      </c>
      <c r="H166" s="71">
        <f>+COUNTIF('Semana 7 del 02 al 9  '!C94:C265,'Clientes y sus pedidos'!A166)</f>
        <v>0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</row>
    <row r="167" spans="1:21" x14ac:dyDescent="0.25">
      <c r="A167" s="78" t="s">
        <v>327</v>
      </c>
      <c r="B167" s="76">
        <f>+COUNTIF('Semana 1 del 21 al 27 de agost'!$C$2:$C$72,'Clientes y sus pedidos'!A167)</f>
        <v>0</v>
      </c>
      <c r="C167" s="80">
        <f>+COUNTIF('Semana 2 del 28 al 3 de sep'!$C$2:$C$88,'Clientes y sus pedidos'!A167)</f>
        <v>2</v>
      </c>
      <c r="D167" s="71">
        <f>+COUNTIF('Semana 3 del 4 - 10 sep'!$C$1:$C$79,'Clientes y sus pedidos'!A167)</f>
        <v>0</v>
      </c>
      <c r="E167" s="91">
        <f>+COUNTIF('Semana 4 del 11 al 18'!$C$3:$C$132,'Clientes y sus pedidos'!A167)</f>
        <v>2</v>
      </c>
      <c r="F167" s="71">
        <f>+COUNTIF('Semana 5 del 18 al 24'!$C$1:$C$103,'Clientes y sus pedidos'!A167)</f>
        <v>0</v>
      </c>
      <c r="G167" s="71">
        <f>+COUNTIF('Semana 6 del 25 al 1 '!$C$4:$C$115,'Clientes y sus pedidos'!A167)</f>
        <v>0</v>
      </c>
      <c r="H167" s="71">
        <f>+COUNTIF('Semana 7 del 02 al 9  '!C95:C266,'Clientes y sus pedidos'!A167)</f>
        <v>0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</row>
    <row r="168" spans="1:21" x14ac:dyDescent="0.25">
      <c r="A168" s="78" t="s">
        <v>369</v>
      </c>
      <c r="B168" s="75">
        <f>+COUNTIF('Semana 1 del 21 al 27 de agost'!$C$2:$C$72,'Clientes y sus pedidos'!A168)</f>
        <v>2</v>
      </c>
      <c r="C168" s="80">
        <f>+COUNTIF('Semana 2 del 28 al 3 de sep'!$C$2:$C$88,'Clientes y sus pedidos'!A168)</f>
        <v>1</v>
      </c>
      <c r="D168" s="91">
        <f>+COUNTIF('Semana 3 del 4 - 10 sep'!$C$1:$C$79,'Clientes y sus pedidos'!A168)</f>
        <v>1</v>
      </c>
      <c r="E168" s="71">
        <f>+COUNTIF('Semana 4 del 11 al 18'!$C$3:$C$132,'Clientes y sus pedidos'!A168)</f>
        <v>0</v>
      </c>
      <c r="F168" s="71">
        <f>+COUNTIF('Semana 5 del 18 al 24'!$C$1:$C$103,'Clientes y sus pedidos'!A168)</f>
        <v>0</v>
      </c>
      <c r="G168" s="71">
        <f>+COUNTIF('Semana 6 del 25 al 1 '!$C$4:$C$115,'Clientes y sus pedidos'!A168)</f>
        <v>0</v>
      </c>
      <c r="H168" s="71">
        <f>+COUNTIF('Semana 7 del 02 al 9  '!C96:C267,'Clientes y sus pedidos'!A168)</f>
        <v>0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21" x14ac:dyDescent="0.25">
      <c r="A169" s="78" t="s">
        <v>265</v>
      </c>
      <c r="B169" s="76">
        <f>+COUNTIF('Semana 1 del 21 al 27 de agost'!$C$2:$C$72,'Clientes y sus pedidos'!A169)</f>
        <v>0</v>
      </c>
      <c r="C169" s="80">
        <f>+COUNTIF('Semana 2 del 28 al 3 de sep'!$C$2:$C$88,'Clientes y sus pedidos'!A169)</f>
        <v>2</v>
      </c>
      <c r="D169" s="71">
        <f>+COUNTIF('Semana 3 del 4 - 10 sep'!$C$1:$C$79,'Clientes y sus pedidos'!A169)</f>
        <v>0</v>
      </c>
      <c r="E169" s="71">
        <f>+COUNTIF('Semana 4 del 11 al 18'!$C$3:$C$132,'Clientes y sus pedidos'!A169)</f>
        <v>0</v>
      </c>
      <c r="F169" s="71">
        <f>+COUNTIF('Semana 5 del 18 al 24'!$C$1:$C$103,'Clientes y sus pedidos'!A169)</f>
        <v>0</v>
      </c>
      <c r="G169" s="71">
        <f>+COUNTIF('Semana 6 del 25 al 1 '!$C$4:$C$115,'Clientes y sus pedidos'!A169)</f>
        <v>0</v>
      </c>
      <c r="H169" s="71">
        <f>+COUNTIF('Semana 7 del 02 al 9  '!C97:C268,'Clientes y sus pedidos'!A169)</f>
        <v>0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</row>
    <row r="170" spans="1:21" x14ac:dyDescent="0.25">
      <c r="A170" s="78" t="s">
        <v>333</v>
      </c>
      <c r="B170" s="76">
        <f>+COUNTIF('Semana 1 del 21 al 27 de agost'!$C$2:$C$72,'Clientes y sus pedidos'!A170)</f>
        <v>0</v>
      </c>
      <c r="C170" s="80">
        <f>+COUNTIF('Semana 2 del 28 al 3 de sep'!$C$2:$C$88,'Clientes y sus pedidos'!A170)</f>
        <v>1</v>
      </c>
      <c r="D170" s="91">
        <f>+COUNTIF('Semana 3 del 4 - 10 sep'!$C$1:$C$79,'Clientes y sus pedidos'!A170)</f>
        <v>2</v>
      </c>
      <c r="E170" s="91">
        <f>+COUNTIF('Semana 4 del 11 al 18'!$C$3:$C$132,'Clientes y sus pedidos'!A170)</f>
        <v>2</v>
      </c>
      <c r="F170" s="91">
        <f>+COUNTIF('Semana 5 del 18 al 24'!$C$1:$C$103,'Clientes y sus pedidos'!A170)</f>
        <v>4</v>
      </c>
      <c r="G170" s="91">
        <f>+COUNTIF('Semana 6 del 25 al 1 '!$C$4:$C$115,'Clientes y sus pedidos'!A170)</f>
        <v>2</v>
      </c>
      <c r="H170" s="71">
        <f>+COUNTIF('Semana 7 del 02 al 9  '!C97:C269,'Clientes y sus pedidos'!A170)</f>
        <v>0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</row>
    <row r="171" spans="1:21" x14ac:dyDescent="0.25">
      <c r="A171" s="78" t="s">
        <v>273</v>
      </c>
      <c r="B171" s="76">
        <f>+COUNTIF('Semana 1 del 21 al 27 de agost'!$C$2:$C$72,'Clientes y sus pedidos'!A171)</f>
        <v>0</v>
      </c>
      <c r="C171" s="80">
        <f>+COUNTIF('Semana 2 del 28 al 3 de sep'!$C$2:$C$88,'Clientes y sus pedidos'!A171)</f>
        <v>1</v>
      </c>
      <c r="D171" s="71">
        <f>+COUNTIF('Semana 3 del 4 - 10 sep'!$C$1:$C$79,'Clientes y sus pedidos'!A171)</f>
        <v>0</v>
      </c>
      <c r="E171" s="71">
        <f>+COUNTIF('Semana 4 del 11 al 18'!$C$3:$C$132,'Clientes y sus pedidos'!A171)</f>
        <v>0</v>
      </c>
      <c r="F171" s="71">
        <f>+COUNTIF('Semana 5 del 18 al 24'!$C$1:$C$103,'Clientes y sus pedidos'!A171)</f>
        <v>0</v>
      </c>
      <c r="G171" s="71">
        <f>+COUNTIF('Semana 6 del 25 al 1 '!$C$4:$C$115,'Clientes y sus pedidos'!A171)</f>
        <v>0</v>
      </c>
      <c r="H171" s="71">
        <f>+COUNTIF('Semana 7 del 02 al 9  '!C97:C270,'Clientes y sus pedidos'!A171)</f>
        <v>0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</row>
    <row r="172" spans="1:21" x14ac:dyDescent="0.25">
      <c r="A172" s="78" t="s">
        <v>3760</v>
      </c>
      <c r="B172" s="76">
        <f>+COUNTIF('Semana 1 del 21 al 27 de agost'!$C$2:$C$72,'Clientes y sus pedidos'!A172)</f>
        <v>0</v>
      </c>
      <c r="C172" s="87">
        <f>+COUNTIF('Semana 2 del 28 al 3 de sep'!$C$2:$C$88,'Clientes y sus pedidos'!A172)</f>
        <v>0</v>
      </c>
      <c r="D172" s="71">
        <f>+COUNTIF('Semana 3 del 4 - 10 sep'!$C$1:$C$79,'Clientes y sus pedidos'!A172)</f>
        <v>0</v>
      </c>
      <c r="E172" s="71">
        <f>+COUNTIF('Semana 4 del 11 al 18'!$C$3:$C$132,'Clientes y sus pedidos'!A172)</f>
        <v>0</v>
      </c>
      <c r="F172" s="71">
        <f>+COUNTIF('Semana 5 del 18 al 24'!$C$1:$C$103,'Clientes y sus pedidos'!A172)</f>
        <v>0</v>
      </c>
      <c r="G172" s="71">
        <f>+COUNTIF('Semana 6 del 25 al 1 '!$C$4:$C$115,'Clientes y sus pedidos'!A172)</f>
        <v>0</v>
      </c>
      <c r="H172" s="71">
        <f>+COUNTIF('Semana 7 del 02 al 9  '!C97:C271,'Clientes y sus pedidos'!A172)</f>
        <v>0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</row>
    <row r="173" spans="1:21" x14ac:dyDescent="0.25">
      <c r="A173" s="78" t="s">
        <v>172</v>
      </c>
      <c r="B173" s="75">
        <f>+COUNTIF('Semana 1 del 21 al 27 de agost'!$C$2:$C$72,'Clientes y sus pedidos'!A173)</f>
        <v>1</v>
      </c>
      <c r="C173" s="80">
        <f>+COUNTIF('Semana 2 del 28 al 3 de sep'!$C$2:$C$88,'Clientes y sus pedidos'!A173)</f>
        <v>1</v>
      </c>
      <c r="D173" s="91">
        <f>+COUNTIF('Semana 3 del 4 - 10 sep'!$C$1:$C$79,'Clientes y sus pedidos'!A173)</f>
        <v>1</v>
      </c>
      <c r="E173" s="91">
        <f>+COUNTIF('Semana 4 del 11 al 18'!$C$3:$C$132,'Clientes y sus pedidos'!A173)</f>
        <v>1</v>
      </c>
      <c r="F173" s="71">
        <f>+COUNTIF('Semana 5 del 18 al 24'!$C$1:$C$103,'Clientes y sus pedidos'!A173)</f>
        <v>0</v>
      </c>
      <c r="G173" s="91">
        <f>+COUNTIF('Semana 6 del 25 al 1 '!$C$4:$C$115,'Clientes y sus pedidos'!A173)</f>
        <v>1</v>
      </c>
      <c r="H173" s="71">
        <f>+COUNTIF('Semana 7 del 02 al 9  '!C97:C272,'Clientes y sus pedidos'!A173)</f>
        <v>0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</row>
    <row r="174" spans="1:21" x14ac:dyDescent="0.25">
      <c r="A174" s="78" t="s">
        <v>110</v>
      </c>
      <c r="B174" s="75">
        <f>+COUNTIF('Semana 1 del 21 al 27 de agost'!$C$2:$C$72,'Clientes y sus pedidos'!A174)</f>
        <v>1</v>
      </c>
      <c r="C174" s="80">
        <f>+COUNTIF('Semana 2 del 28 al 3 de sep'!$C$2:$C$88,'Clientes y sus pedidos'!A174)</f>
        <v>1</v>
      </c>
      <c r="D174" s="71">
        <f>+COUNTIF('Semana 3 del 4 - 10 sep'!$C$1:$C$79,'Clientes y sus pedidos'!A174)</f>
        <v>0</v>
      </c>
      <c r="E174" s="71">
        <f>+COUNTIF('Semana 4 del 11 al 18'!$C$3:$C$132,'Clientes y sus pedidos'!A174)</f>
        <v>0</v>
      </c>
      <c r="F174" s="71">
        <f>+COUNTIF('Semana 5 del 18 al 24'!$C$1:$C$103,'Clientes y sus pedidos'!A174)</f>
        <v>0</v>
      </c>
      <c r="G174" s="71">
        <f>+COUNTIF('Semana 6 del 25 al 1 '!$C$4:$C$115,'Clientes y sus pedidos'!A174)</f>
        <v>0</v>
      </c>
      <c r="H174" s="71">
        <f>+COUNTIF('Semana 7 del 02 al 9  '!C97:C273,'Clientes y sus pedidos'!A174)</f>
        <v>0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</row>
    <row r="175" spans="1:21" x14ac:dyDescent="0.25">
      <c r="A175" s="78" t="s">
        <v>113</v>
      </c>
      <c r="B175" s="75">
        <f>+COUNTIF('Semana 1 del 21 al 27 de agost'!$C$2:$C$72,'Clientes y sus pedidos'!A175)</f>
        <v>1</v>
      </c>
      <c r="C175" s="87">
        <f>+COUNTIF('Semana 2 del 28 al 3 de sep'!$C$2:$C$88,'Clientes y sus pedidos'!A175)</f>
        <v>0</v>
      </c>
      <c r="D175" s="91">
        <f>+COUNTIF('Semana 3 del 4 - 10 sep'!$C$1:$C$79,'Clientes y sus pedidos'!A175)</f>
        <v>2</v>
      </c>
      <c r="E175" s="91">
        <f>+COUNTIF('Semana 4 del 11 al 18'!$C$3:$C$132,'Clientes y sus pedidos'!A175)</f>
        <v>2</v>
      </c>
      <c r="F175" s="71">
        <f>+COUNTIF('Semana 5 del 18 al 24'!$C$1:$C$103,'Clientes y sus pedidos'!A175)</f>
        <v>0</v>
      </c>
      <c r="G175" s="71">
        <f>+COUNTIF('Semana 6 del 25 al 1 '!$C$4:$C$115,'Clientes y sus pedidos'!A175)</f>
        <v>0</v>
      </c>
      <c r="H175" s="71">
        <f>+COUNTIF('Semana 7 del 02 al 9  '!C97:C274,'Clientes y sus pedidos'!A175)</f>
        <v>0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</row>
    <row r="176" spans="1:21" x14ac:dyDescent="0.25">
      <c r="A176" s="78" t="s">
        <v>3761</v>
      </c>
      <c r="B176" s="76">
        <f>+COUNTIF('Semana 1 del 21 al 27 de agost'!$C$2:$C$72,'Clientes y sus pedidos'!A176)</f>
        <v>0</v>
      </c>
      <c r="C176" s="87">
        <f>+COUNTIF('Semana 2 del 28 al 3 de sep'!$C$2:$C$88,'Clientes y sus pedidos'!A176)</f>
        <v>0</v>
      </c>
      <c r="D176" s="71">
        <f>+COUNTIF('Semana 3 del 4 - 10 sep'!$C$1:$C$79,'Clientes y sus pedidos'!A176)</f>
        <v>0</v>
      </c>
      <c r="E176" s="71">
        <f>+COUNTIF('Semana 4 del 11 al 18'!$C$3:$C$132,'Clientes y sus pedidos'!A176)</f>
        <v>0</v>
      </c>
      <c r="F176" s="71">
        <f>+COUNTIF('Semana 5 del 18 al 24'!$C$1:$C$103,'Clientes y sus pedidos'!A176)</f>
        <v>0</v>
      </c>
      <c r="G176" s="71">
        <f>+COUNTIF('Semana 6 del 25 al 1 '!$C$4:$C$115,'Clientes y sus pedidos'!A176)</f>
        <v>0</v>
      </c>
      <c r="H176" s="71">
        <f>+COUNTIF('Semana 7 del 02 al 9  '!C97:C275,'Clientes y sus pedidos'!A176)</f>
        <v>0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</row>
    <row r="177" spans="1:21" x14ac:dyDescent="0.25">
      <c r="A177" s="78" t="s">
        <v>778</v>
      </c>
      <c r="B177" s="76">
        <f>+COUNTIF('Semana 1 del 21 al 27 de agost'!$C$2:$C$72,'Clientes y sus pedidos'!A177)</f>
        <v>0</v>
      </c>
      <c r="C177" s="87">
        <f>+COUNTIF('Semana 2 del 28 al 3 de sep'!$C$2:$C$88,'Clientes y sus pedidos'!A177)</f>
        <v>0</v>
      </c>
      <c r="D177" s="71">
        <f>+COUNTIF('Semana 3 del 4 - 10 sep'!$C$1:$C$79,'Clientes y sus pedidos'!A177)</f>
        <v>0</v>
      </c>
      <c r="E177" s="91">
        <f>+COUNTIF('Semana 4 del 11 al 18'!$C$3:$C$132,'Clientes y sus pedidos'!A177)</f>
        <v>1</v>
      </c>
      <c r="F177" s="71">
        <f>+COUNTIF('Semana 5 del 18 al 24'!$C$1:$C$103,'Clientes y sus pedidos'!A177)</f>
        <v>0</v>
      </c>
      <c r="G177" s="71">
        <f>+COUNTIF('Semana 6 del 25 al 1 '!$C$4:$C$115,'Clientes y sus pedidos'!A177)</f>
        <v>0</v>
      </c>
      <c r="H177" s="71">
        <f>+COUNTIF('Semana 7 del 02 al 9  '!C97:C276,'Clientes y sus pedidos'!A177)</f>
        <v>0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</row>
    <row r="178" spans="1:21" x14ac:dyDescent="0.25">
      <c r="A178" s="78" t="s">
        <v>3762</v>
      </c>
      <c r="B178" s="76">
        <f>+COUNTIF('Semana 1 del 21 al 27 de agost'!$C$2:$C$72,'Clientes y sus pedidos'!A178)</f>
        <v>0</v>
      </c>
      <c r="C178" s="87">
        <f>+COUNTIF('Semana 2 del 28 al 3 de sep'!$C$2:$C$88,'Clientes y sus pedidos'!A178)</f>
        <v>0</v>
      </c>
      <c r="D178" s="71">
        <f>+COUNTIF('Semana 3 del 4 - 10 sep'!$C$1:$C$79,'Clientes y sus pedidos'!A178)</f>
        <v>0</v>
      </c>
      <c r="E178" s="71">
        <f>+COUNTIF('Semana 4 del 11 al 18'!$C$3:$C$132,'Clientes y sus pedidos'!A178)</f>
        <v>0</v>
      </c>
      <c r="F178" s="71">
        <f>+COUNTIF('Semana 5 del 18 al 24'!$C$1:$C$103,'Clientes y sus pedidos'!A178)</f>
        <v>0</v>
      </c>
      <c r="G178" s="71">
        <f>+COUNTIF('Semana 6 del 25 al 1 '!$C$4:$C$115,'Clientes y sus pedidos'!A178)</f>
        <v>0</v>
      </c>
      <c r="H178" s="71">
        <f>+COUNTIF('Semana 7 del 02 al 9  '!C97:C277,'Clientes y sus pedidos'!A178)</f>
        <v>0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</row>
    <row r="179" spans="1:21" x14ac:dyDescent="0.25">
      <c r="A179" s="78" t="s">
        <v>3763</v>
      </c>
      <c r="B179" s="76">
        <f>+COUNTIF('Semana 1 del 21 al 27 de agost'!$C$2:$C$72,'Clientes y sus pedidos'!A179)</f>
        <v>0</v>
      </c>
      <c r="C179" s="87">
        <f>+COUNTIF('Semana 2 del 28 al 3 de sep'!$C$2:$C$88,'Clientes y sus pedidos'!A179)</f>
        <v>0</v>
      </c>
      <c r="D179" s="71">
        <f>+COUNTIF('Semana 3 del 4 - 10 sep'!$C$1:$C$79,'Clientes y sus pedidos'!A179)</f>
        <v>0</v>
      </c>
      <c r="E179" s="71">
        <f>+COUNTIF('Semana 4 del 11 al 18'!$C$3:$C$132,'Clientes y sus pedidos'!A179)</f>
        <v>0</v>
      </c>
      <c r="F179" s="71">
        <f>+COUNTIF('Semana 5 del 18 al 24'!$C$1:$C$103,'Clientes y sus pedidos'!A179)</f>
        <v>0</v>
      </c>
      <c r="G179" s="71">
        <f>+COUNTIF('Semana 6 del 25 al 1 '!$C$4:$C$115,'Clientes y sus pedidos'!A179)</f>
        <v>0</v>
      </c>
      <c r="H179" s="71">
        <f>+COUNTIF('Semana 7 del 02 al 9  '!C97:C278,'Clientes y sus pedidos'!A179)</f>
        <v>0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</row>
    <row r="180" spans="1:21" x14ac:dyDescent="0.25">
      <c r="A180" s="78" t="s">
        <v>270</v>
      </c>
      <c r="B180" s="76">
        <f>+COUNTIF('Semana 1 del 21 al 27 de agost'!$C$2:$C$72,'Clientes y sus pedidos'!A180)</f>
        <v>0</v>
      </c>
      <c r="C180" s="80">
        <f>+COUNTIF('Semana 2 del 28 al 3 de sep'!$C$2:$C$88,'Clientes y sus pedidos'!A180)</f>
        <v>1</v>
      </c>
      <c r="D180" s="71">
        <f>+COUNTIF('Semana 3 del 4 - 10 sep'!$C$1:$C$79,'Clientes y sus pedidos'!A180)</f>
        <v>0</v>
      </c>
      <c r="E180" s="71">
        <f>+COUNTIF('Semana 4 del 11 al 18'!$C$3:$C$132,'Clientes y sus pedidos'!A180)</f>
        <v>0</v>
      </c>
      <c r="F180" s="71">
        <f>+COUNTIF('Semana 5 del 18 al 24'!$C$1:$C$103,'Clientes y sus pedidos'!A180)</f>
        <v>0</v>
      </c>
      <c r="G180" s="91">
        <f>+COUNTIF('Semana 6 del 25 al 1 '!$C$4:$C$115,'Clientes y sus pedidos'!A180)</f>
        <v>1</v>
      </c>
      <c r="H180" s="71">
        <f>+COUNTIF('Semana 7 del 02 al 9  '!C97:C279,'Clientes y sus pedidos'!A180)</f>
        <v>0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</row>
    <row r="181" spans="1:21" x14ac:dyDescent="0.25">
      <c r="A181" s="78" t="s">
        <v>575</v>
      </c>
      <c r="B181" s="76">
        <f>+COUNTIF('Semana 1 del 21 al 27 de agost'!$C$2:$C$72,'Clientes y sus pedidos'!A181)</f>
        <v>0</v>
      </c>
      <c r="C181" s="87">
        <f>+COUNTIF('Semana 2 del 28 al 3 de sep'!$C$2:$C$88,'Clientes y sus pedidos'!A181)</f>
        <v>0</v>
      </c>
      <c r="D181" s="71">
        <f>+COUNTIF('Semana 3 del 4 - 10 sep'!$C$1:$C$79,'Clientes y sus pedidos'!A181)</f>
        <v>0</v>
      </c>
      <c r="E181" s="91">
        <f>+COUNTIF('Semana 4 del 11 al 18'!$C$3:$C$132,'Clientes y sus pedidos'!A181)</f>
        <v>1</v>
      </c>
      <c r="F181" s="71">
        <f>+COUNTIF('Semana 5 del 18 al 24'!$C$1:$C$103,'Clientes y sus pedidos'!A181)</f>
        <v>0</v>
      </c>
      <c r="G181" s="71">
        <f>+COUNTIF('Semana 6 del 25 al 1 '!$C$4:$C$115,'Clientes y sus pedidos'!A181)</f>
        <v>0</v>
      </c>
      <c r="H181" s="71">
        <f>+COUNTIF('Semana 7 del 02 al 9  '!C97:C280,'Clientes y sus pedidos'!A181)</f>
        <v>0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</row>
    <row r="182" spans="1:21" x14ac:dyDescent="0.25">
      <c r="A182" s="78" t="s">
        <v>619</v>
      </c>
      <c r="B182" s="76"/>
      <c r="C182" s="87"/>
      <c r="D182" s="71"/>
      <c r="E182" s="91">
        <f>+COUNTIF('Semana 4 del 11 al 18'!$C$3:$C$132,'Clientes y sus pedidos'!A182)</f>
        <v>1</v>
      </c>
      <c r="F182" s="71">
        <f>+COUNTIF('Semana 5 del 18 al 24'!$C$1:$C$103,'Clientes y sus pedidos'!A182)</f>
        <v>0</v>
      </c>
      <c r="G182" s="71">
        <f>+COUNTIF('Semana 6 del 25 al 1 '!$C$4:$C$115,'Clientes y sus pedidos'!A182)</f>
        <v>0</v>
      </c>
      <c r="H182" s="71">
        <f>+COUNTIF('Semana 7 del 02 al 9  '!C97:C281,'Clientes y sus pedidos'!A182)</f>
        <v>0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</row>
    <row r="183" spans="1:21" s="51" customFormat="1" x14ac:dyDescent="0.25">
      <c r="A183" s="78" t="s">
        <v>966</v>
      </c>
      <c r="B183" s="76"/>
      <c r="C183" s="87"/>
      <c r="D183" s="71"/>
      <c r="E183" s="71"/>
      <c r="F183" s="91">
        <f>+COUNTIF('Semana 5 del 18 al 24'!$C$1:$C$103,'Clientes y sus pedidos'!A183)</f>
        <v>1</v>
      </c>
      <c r="G183" s="71">
        <f>+COUNTIF('Semana 6 del 25 al 1 '!$C$4:$C$115,'Clientes y sus pedidos'!A183)</f>
        <v>0</v>
      </c>
      <c r="H183" s="71">
        <f>+COUNTIF('Semana 7 del 02 al 9  '!C97:C282,'Clientes y sus pedidos'!A183)</f>
        <v>0</v>
      </c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</row>
    <row r="184" spans="1:21" x14ac:dyDescent="0.25">
      <c r="A184" s="78" t="s">
        <v>2507</v>
      </c>
      <c r="B184" s="76">
        <f>+COUNTIF('Semana 1 del 21 al 27 de agost'!$C$2:$C$72,'Clientes y sus pedidos'!A184)</f>
        <v>0</v>
      </c>
      <c r="C184" s="87">
        <f>+COUNTIF('Semana 2 del 28 al 3 de sep'!$C$2:$C$88,'Clientes y sus pedidos'!A184)</f>
        <v>0</v>
      </c>
      <c r="D184" s="71">
        <f>+COUNTIF('Semana 3 del 4 - 10 sep'!$C$1:$C$79,'Clientes y sus pedidos'!A184)</f>
        <v>0</v>
      </c>
      <c r="E184" s="71">
        <f>+COUNTIF('Semana 4 del 11 al 18'!$C$3:$C$132,'Clientes y sus pedidos'!A184)</f>
        <v>0</v>
      </c>
      <c r="F184" s="71">
        <f>+COUNTIF('Semana 5 del 18 al 24'!$C$1:$C$103,'Clientes y sus pedidos'!A184)</f>
        <v>0</v>
      </c>
      <c r="G184" s="71">
        <f>+COUNTIF('Semana 6 del 25 al 1 '!$C$4:$C$115,'Clientes y sus pedidos'!A184)</f>
        <v>0</v>
      </c>
      <c r="H184" s="71">
        <f>+COUNTIF('Semana 7 del 02 al 9  '!C97:C283,'Clientes y sus pedidos'!A184)</f>
        <v>0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</row>
    <row r="185" spans="1:21" x14ac:dyDescent="0.25">
      <c r="A185" s="78" t="s">
        <v>61</v>
      </c>
      <c r="B185" s="75">
        <f>+COUNTIF('Semana 1 del 21 al 27 de agost'!$C$2:$C$72,"Angeles")</f>
        <v>2</v>
      </c>
      <c r="C185" s="80">
        <f>+COUNTIF('Semana 2 del 28 al 3 de sep'!$C$2:$C$88,"Angeles")</f>
        <v>1</v>
      </c>
      <c r="D185" s="91">
        <f>+COUNTIF('Semana 3 del 4 - 10 sep'!$C$1:$C$79,'Clientes y sus pedidos'!A185)</f>
        <v>2</v>
      </c>
      <c r="E185" s="91">
        <f>+COUNTIF('Semana 4 del 11 al 18'!$C$3:$C$132,'Clientes y sus pedidos'!A185)</f>
        <v>3</v>
      </c>
      <c r="F185" s="91">
        <f>+COUNTIF('Semana 5 del 18 al 24'!$C$1:$C$103,'Clientes y sus pedidos'!A185)</f>
        <v>1</v>
      </c>
      <c r="G185" s="71">
        <f>+COUNTIF('Semana 6 del 25 al 1 '!$C$4:$C$115,'Clientes y sus pedidos'!A185)</f>
        <v>0</v>
      </c>
      <c r="H185" s="71">
        <f>+COUNTIF('Semana 7 del 02 al 9  '!C97:C284,'Clientes y sus pedidos'!A185)</f>
        <v>0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</row>
    <row r="186" spans="1:21" x14ac:dyDescent="0.25">
      <c r="A186" s="78" t="s">
        <v>3764</v>
      </c>
      <c r="B186" s="75">
        <f>+COUNTIF('Semana 1 del 21 al 27 de agost'!$C$2:$C$72,"Victoria")</f>
        <v>2</v>
      </c>
      <c r="C186" s="87">
        <f>+COUNTIF('Semana 2 del 28 al 3 de sep'!$C$2:$C$88,'Clientes y sus pedidos'!A186)</f>
        <v>0</v>
      </c>
      <c r="D186" s="71">
        <f>+COUNTIF('Semana 3 del 4 - 10 sep'!$C$1:$C$79,'Clientes y sus pedidos'!A186)</f>
        <v>0</v>
      </c>
      <c r="E186" s="71">
        <f>+COUNTIF('Semana 4 del 11 al 18'!$C$3:$C$132,'Clientes y sus pedidos'!A186)</f>
        <v>0</v>
      </c>
      <c r="F186" s="71">
        <f>+COUNTIF('Semana 5 del 18 al 24'!$C$1:$C$103,'Clientes y sus pedidos'!A186)</f>
        <v>0</v>
      </c>
      <c r="G186" s="71">
        <f>+COUNTIF('Semana 6 del 25 al 1 '!$C$4:$C$115,'Clientes y sus pedidos'!A186)</f>
        <v>0</v>
      </c>
      <c r="H186" s="71">
        <f>+COUNTIF('Semana 7 del 02 al 9  '!C97:C285,'Clientes y sus pedidos'!A186)</f>
        <v>0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</row>
    <row r="187" spans="1:21" x14ac:dyDescent="0.25">
      <c r="A187" s="78" t="s">
        <v>190</v>
      </c>
      <c r="B187" s="75">
        <f>+COUNTIF('Semana 1 del 21 al 27 de agost'!$C$2:$C$72,"Yair")</f>
        <v>2</v>
      </c>
      <c r="C187" s="80">
        <f>+COUNTIF('Semana 2 del 28 al 3 de sep'!$C$2:$C$88,'Clientes y sus pedidos'!A187)</f>
        <v>1</v>
      </c>
      <c r="D187" s="71">
        <f>+COUNTIF('Semana 3 del 4 - 10 sep'!$C$1:$C$79,'Clientes y sus pedidos'!A187)</f>
        <v>0</v>
      </c>
      <c r="E187" s="71">
        <f>+COUNTIF('Semana 4 del 11 al 18'!$C$3:$C$132,'Clientes y sus pedidos'!A187)</f>
        <v>0</v>
      </c>
      <c r="F187" s="71">
        <f>+COUNTIF('Semana 5 del 18 al 24'!$C$1:$C$103,'Clientes y sus pedidos'!A187)</f>
        <v>0</v>
      </c>
      <c r="G187" s="71">
        <f>+COUNTIF('Semana 6 del 25 al 1 '!$C$4:$C$115,'Clientes y sus pedidos'!A187)</f>
        <v>0</v>
      </c>
      <c r="H187" s="71">
        <f>+COUNTIF('Semana 7 del 02 al 9  '!C97:C286,'Clientes y sus pedidos'!A187)</f>
        <v>0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</row>
    <row r="188" spans="1:21" x14ac:dyDescent="0.25">
      <c r="A188" s="78" t="s">
        <v>3765</v>
      </c>
      <c r="B188" s="75">
        <f>+COUNTIF('Semana 1 del 21 al 27 de agost'!$C$2:$C$72,"Kamila")</f>
        <v>2</v>
      </c>
      <c r="C188" s="87">
        <f>+COUNTIF('Semana 2 del 28 al 3 de sep'!$C$2:$C$88,'Clientes y sus pedidos'!A188)</f>
        <v>0</v>
      </c>
      <c r="D188" s="71">
        <f>+COUNTIF('Semana 3 del 4 - 10 sep'!$C$1:$C$79,'Clientes y sus pedidos'!A188)</f>
        <v>0</v>
      </c>
      <c r="E188" s="71">
        <f>+COUNTIF('Semana 4 del 11 al 18'!$C$3:$C$132,'Clientes y sus pedidos'!A188)</f>
        <v>0</v>
      </c>
      <c r="F188" s="71">
        <f>+COUNTIF('Semana 5 del 18 al 24'!$C$1:$C$103,'Clientes y sus pedidos'!A188)</f>
        <v>0</v>
      </c>
      <c r="G188" s="71">
        <f>+COUNTIF('Semana 6 del 25 al 1 '!$C$4:$C$115,'Clientes y sus pedidos'!A188)</f>
        <v>0</v>
      </c>
      <c r="H188" s="71">
        <f>+COUNTIF('Semana 7 del 02 al 9  '!C97:C287,'Clientes y sus pedidos'!A188)</f>
        <v>0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</row>
    <row r="189" spans="1:21" x14ac:dyDescent="0.25">
      <c r="A189" s="36" t="s">
        <v>143</v>
      </c>
      <c r="B189" s="88">
        <f>+COUNTIF('Semana 1 del 21 al 27 de agost'!$C$2:$C$72,"Perla")</f>
        <v>1</v>
      </c>
      <c r="C189" s="36">
        <f>+COUNTIF('Semana 2 del 28 al 3 de sep'!$C$2:$C$88,'Clientes y sus pedidos'!A189)</f>
        <v>0</v>
      </c>
      <c r="D189" s="71">
        <f>+COUNTIF('Semana 3 del 4 - 10 sep'!$C$1:$C$79,'Clientes y sus pedidos'!A189)</f>
        <v>0</v>
      </c>
      <c r="E189" s="71">
        <f>+COUNTIF('Semana 4 del 11 al 18'!$C$3:$C$132,'Clientes y sus pedidos'!A189)</f>
        <v>0</v>
      </c>
      <c r="F189" s="71">
        <f>+COUNTIF('Semana 5 del 18 al 24'!$C$1:$C$103,'Clientes y sus pedidos'!A189)</f>
        <v>0</v>
      </c>
      <c r="G189" s="71">
        <f>+COUNTIF('Semana 6 del 25 al 1 '!$C$4:$C$115,'Clientes y sus pedidos'!A189)</f>
        <v>0</v>
      </c>
      <c r="H189" s="71">
        <f>+COUNTIF('Semana 7 del 02 al 9  '!C97:C288,'Clientes y sus pedidos'!A189)</f>
        <v>0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</row>
    <row r="190" spans="1:21" s="51" customFormat="1" x14ac:dyDescent="0.25">
      <c r="A190" s="36" t="s">
        <v>3766</v>
      </c>
      <c r="B190" s="36"/>
      <c r="C190" s="36"/>
      <c r="D190" s="71"/>
      <c r="E190" s="71"/>
      <c r="F190" s="91">
        <f>+COUNTIF('Semana 5 del 18 al 24'!$C$1:$C$103,'Clientes y sus pedidos'!A190)</f>
        <v>1</v>
      </c>
      <c r="G190" s="71">
        <f>+COUNTIF('Semana 6 del 25 al 1 '!$C$4:$C$115,'Clientes y sus pedidos'!A190)</f>
        <v>0</v>
      </c>
      <c r="H190" s="71">
        <f>+COUNTIF('Semana 7 del 02 al 9  '!C97:C289,'Clientes y sus pedidos'!A190)</f>
        <v>0</v>
      </c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</row>
    <row r="191" spans="1:21" x14ac:dyDescent="0.25">
      <c r="A191" s="36" t="s">
        <v>524</v>
      </c>
      <c r="B191" s="36"/>
      <c r="C191" s="36"/>
      <c r="D191" s="91">
        <f>+COUNTIF('Semana 3 del 4 - 10 sep'!$C$1:$C$79,'Clientes y sus pedidos'!A191)</f>
        <v>1</v>
      </c>
      <c r="E191" s="71">
        <f>+COUNTIF('Semana 4 del 11 al 18'!$C$3:$C$132,'Clientes y sus pedidos'!A191)</f>
        <v>0</v>
      </c>
      <c r="F191" s="71">
        <f>+COUNTIF('Semana 5 del 18 al 24'!$C$1:$C$103,'Clientes y sus pedidos'!A191)</f>
        <v>0</v>
      </c>
      <c r="G191" s="71">
        <f>+COUNTIF('Semana 6 del 25 al 1 '!$C$4:$C$115,'Clientes y sus pedidos'!A191)</f>
        <v>0</v>
      </c>
      <c r="H191" s="71">
        <f>+COUNTIF('Semana 7 del 02 al 9  '!C97:C290,'Clientes y sus pedidos'!A191)</f>
        <v>0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</row>
    <row r="192" spans="1:21" x14ac:dyDescent="0.25">
      <c r="A192" s="112" t="s">
        <v>864</v>
      </c>
      <c r="B192" s="22"/>
      <c r="C192" s="113">
        <f>+COUNTIF('Semana 2 del 28 al 3 de sep'!$C$2:$C$88,"Maria-Luisa")</f>
        <v>1</v>
      </c>
      <c r="D192" s="114">
        <f>+COUNTIF('Semana 3 del 4 - 10 sep'!$C$1:$C$79,'Clientes y sus pedidos'!A192)</f>
        <v>0</v>
      </c>
      <c r="E192" s="115">
        <f>+COUNTIF('Semana 4 del 11 al 18'!$C$3:$C$132,'Clientes y sus pedidos'!A192)</f>
        <v>1</v>
      </c>
      <c r="F192" s="115">
        <f>+COUNTIF('Semana 5 del 18 al 24'!$C$1:$C$103,'Clientes y sus pedidos'!A192)</f>
        <v>1</v>
      </c>
      <c r="G192" s="88">
        <f>+COUNTIF('Semana 6 del 25 al 1 '!$C$4:$C$115,'Clientes y sus pedidos'!A192)</f>
        <v>4</v>
      </c>
      <c r="H192" s="71">
        <f>+COUNTIF('Semana 7 del 02 al 9  '!C97:C291,'Clientes y sus pedidos'!A192)</f>
        <v>0</v>
      </c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spans="1:8" s="22" customFormat="1" x14ac:dyDescent="0.25">
      <c r="A193" s="22" t="s">
        <v>1145</v>
      </c>
      <c r="E193" s="112"/>
      <c r="G193" s="88">
        <f>+COUNTIF('Semana 6 del 25 al 1 '!$C$4:$C$115,'Clientes y sus pedidos'!A193)</f>
        <v>5</v>
      </c>
      <c r="H193" s="71">
        <f>+COUNTIF('Semana 7 del 02 al 9  '!C97:C292,'Clientes y sus pedidos'!A193)</f>
        <v>0</v>
      </c>
    </row>
    <row r="194" spans="1:8" s="133" customFormat="1" x14ac:dyDescent="0.25">
      <c r="A194" s="133" t="s">
        <v>1053</v>
      </c>
      <c r="E194" s="36"/>
      <c r="G194" s="88">
        <f>+COUNTIF('Semana 6 del 25 al 1 '!$C$4:$C$115,'Clientes y sus pedidos'!A194)</f>
        <v>1</v>
      </c>
      <c r="H194" s="71">
        <f>+COUNTIF('Semana 7 del 02 al 9  '!C97:C293,'Clientes y sus pedidos'!A194)</f>
        <v>0</v>
      </c>
    </row>
    <row r="195" spans="1:8" s="133" customFormat="1" x14ac:dyDescent="0.25">
      <c r="A195" s="133" t="s">
        <v>1072</v>
      </c>
      <c r="E195" s="36"/>
      <c r="G195" s="88">
        <f>+COUNTIF('Semana 6 del 25 al 1 '!$C$4:$C$115,'Clientes y sus pedidos'!A195)</f>
        <v>1</v>
      </c>
      <c r="H195" s="71">
        <f>+COUNTIF('Semana 7 del 02 al 9  '!C97:C294,'Clientes y sus pedidos'!A195)</f>
        <v>0</v>
      </c>
    </row>
    <row r="196" spans="1:8" s="133" customFormat="1" x14ac:dyDescent="0.25">
      <c r="A196" s="133" t="s">
        <v>1076</v>
      </c>
      <c r="E196" s="36"/>
      <c r="G196" s="88">
        <f>+COUNTIF('Semana 6 del 25 al 1 '!$C$4:$C$115,'Clientes y sus pedidos'!A196)</f>
        <v>1</v>
      </c>
      <c r="H196" s="71">
        <f>+COUNTIF('Semana 7 del 02 al 9  '!C97:C295,'Clientes y sus pedidos'!A196)</f>
        <v>0</v>
      </c>
    </row>
    <row r="197" spans="1:8" s="133" customFormat="1" x14ac:dyDescent="0.25">
      <c r="A197" s="133" t="s">
        <v>1101</v>
      </c>
      <c r="E197" s="36"/>
      <c r="G197" s="88">
        <f>+COUNTIF('Semana 6 del 25 al 1 '!$C$4:$C$115,'Clientes y sus pedidos'!A197)</f>
        <v>1</v>
      </c>
      <c r="H197" s="71">
        <f>+COUNTIF('Semana 7 del 02 al 9  '!C97:C296,'Clientes y sus pedidos'!A197)</f>
        <v>0</v>
      </c>
    </row>
    <row r="198" spans="1:8" x14ac:dyDescent="0.25">
      <c r="E198" s="51"/>
    </row>
    <row r="199" spans="1:8" x14ac:dyDescent="0.25">
      <c r="E199" s="51"/>
    </row>
    <row r="200" spans="1:8" x14ac:dyDescent="0.25">
      <c r="E200" s="51"/>
    </row>
    <row r="201" spans="1:8" x14ac:dyDescent="0.25">
      <c r="E201" s="51"/>
    </row>
    <row r="202" spans="1:8" x14ac:dyDescent="0.25">
      <c r="E202" s="51"/>
    </row>
    <row r="203" spans="1:8" x14ac:dyDescent="0.25">
      <c r="E203" s="51"/>
    </row>
    <row r="204" spans="1:8" x14ac:dyDescent="0.25">
      <c r="E204" s="51"/>
    </row>
    <row r="205" spans="1:8" x14ac:dyDescent="0.25">
      <c r="E205" s="51"/>
    </row>
    <row r="206" spans="1:8" x14ac:dyDescent="0.25">
      <c r="E206" s="51"/>
    </row>
  </sheetData>
  <mergeCells count="2">
    <mergeCell ref="A1:U2"/>
    <mergeCell ref="J7:K7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1"/>
  <sheetViews>
    <sheetView topLeftCell="A100" workbookViewId="0">
      <selection activeCell="L3" sqref="A3:L111"/>
    </sheetView>
  </sheetViews>
  <sheetFormatPr baseColWidth="10" defaultRowHeight="15" x14ac:dyDescent="0.25"/>
  <sheetData>
    <row r="1" spans="1:13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90" customHeight="1" x14ac:dyDescent="0.25">
      <c r="A2" s="2" t="s">
        <v>3617</v>
      </c>
      <c r="B2" s="3" t="s">
        <v>0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2" t="s">
        <v>7</v>
      </c>
      <c r="I2" s="173" t="s">
        <v>8</v>
      </c>
      <c r="J2" s="172" t="s">
        <v>9</v>
      </c>
      <c r="K2" s="174" t="s">
        <v>3619</v>
      </c>
      <c r="L2" s="174" t="s">
        <v>3620</v>
      </c>
    </row>
    <row r="3" spans="1:13" x14ac:dyDescent="0.25">
      <c r="A3" s="139">
        <v>1</v>
      </c>
      <c r="B3" s="142">
        <v>45208</v>
      </c>
      <c r="C3" s="132" t="s">
        <v>1443</v>
      </c>
      <c r="D3" s="133">
        <v>5510466400</v>
      </c>
      <c r="E3" s="133" t="s">
        <v>219</v>
      </c>
      <c r="F3" s="176" t="s">
        <v>1444</v>
      </c>
      <c r="G3" s="176" t="s">
        <v>1445</v>
      </c>
      <c r="H3" s="30"/>
      <c r="I3" s="133">
        <v>275</v>
      </c>
      <c r="J3" s="189">
        <v>10</v>
      </c>
      <c r="K3" s="186">
        <v>200</v>
      </c>
      <c r="L3" s="139"/>
      <c r="M3">
        <v>1</v>
      </c>
    </row>
    <row r="4" spans="1:13" x14ac:dyDescent="0.25">
      <c r="A4" s="140">
        <v>2</v>
      </c>
      <c r="B4" s="142">
        <v>45208</v>
      </c>
      <c r="C4" s="132" t="s">
        <v>1446</v>
      </c>
      <c r="D4" s="133"/>
      <c r="E4" s="133"/>
      <c r="F4" s="133" t="s">
        <v>1447</v>
      </c>
      <c r="G4" s="176" t="s">
        <v>1448</v>
      </c>
      <c r="H4" s="30"/>
      <c r="I4" s="133"/>
      <c r="J4" s="189">
        <v>10</v>
      </c>
      <c r="K4" s="186"/>
      <c r="L4" s="139"/>
      <c r="M4">
        <v>2</v>
      </c>
    </row>
    <row r="5" spans="1:13" x14ac:dyDescent="0.25">
      <c r="A5" s="36">
        <v>3</v>
      </c>
      <c r="B5" s="142">
        <v>45208</v>
      </c>
      <c r="C5" s="132" t="s">
        <v>1449</v>
      </c>
      <c r="D5" s="133">
        <v>5516609716</v>
      </c>
      <c r="E5" s="133" t="s">
        <v>33</v>
      </c>
      <c r="F5" s="133" t="s">
        <v>849</v>
      </c>
      <c r="G5" s="176" t="s">
        <v>1450</v>
      </c>
      <c r="H5" s="30"/>
      <c r="I5" s="133">
        <v>60</v>
      </c>
      <c r="J5" s="189">
        <v>10</v>
      </c>
      <c r="K5" s="186">
        <v>100</v>
      </c>
      <c r="L5" s="139"/>
      <c r="M5">
        <v>3</v>
      </c>
    </row>
    <row r="6" spans="1:13" x14ac:dyDescent="0.25">
      <c r="A6" s="36">
        <v>4</v>
      </c>
      <c r="B6" s="142">
        <v>45208</v>
      </c>
      <c r="C6" s="132" t="s">
        <v>813</v>
      </c>
      <c r="D6" s="133">
        <v>5615417890</v>
      </c>
      <c r="E6" s="133"/>
      <c r="F6" s="133" t="s">
        <v>1451</v>
      </c>
      <c r="G6" s="176" t="s">
        <v>1452</v>
      </c>
      <c r="H6" s="30"/>
      <c r="I6" s="133">
        <v>57</v>
      </c>
      <c r="J6" s="189">
        <v>10</v>
      </c>
      <c r="K6" s="186">
        <v>100</v>
      </c>
      <c r="L6" s="139"/>
      <c r="M6">
        <v>4</v>
      </c>
    </row>
    <row r="7" spans="1:13" x14ac:dyDescent="0.25">
      <c r="A7" s="36">
        <v>5</v>
      </c>
      <c r="B7" s="142">
        <v>45208</v>
      </c>
      <c r="C7" s="132" t="s">
        <v>1453</v>
      </c>
      <c r="D7" s="133">
        <v>5535831305</v>
      </c>
      <c r="E7" s="133"/>
      <c r="F7" s="133" t="s">
        <v>1454</v>
      </c>
      <c r="G7" s="133" t="s">
        <v>1455</v>
      </c>
      <c r="H7" s="30"/>
      <c r="I7" s="133">
        <v>50</v>
      </c>
      <c r="J7" s="189">
        <v>10</v>
      </c>
      <c r="K7" s="139">
        <v>150</v>
      </c>
      <c r="L7" s="139"/>
      <c r="M7">
        <v>5</v>
      </c>
    </row>
    <row r="8" spans="1:13" x14ac:dyDescent="0.25">
      <c r="A8" s="36">
        <v>6</v>
      </c>
      <c r="B8" s="142">
        <v>45208</v>
      </c>
      <c r="C8" s="132" t="s">
        <v>1456</v>
      </c>
      <c r="D8" s="133">
        <v>5612853273</v>
      </c>
      <c r="E8" s="133" t="s">
        <v>1457</v>
      </c>
      <c r="F8" s="133" t="s">
        <v>1458</v>
      </c>
      <c r="G8" s="176" t="s">
        <v>1459</v>
      </c>
      <c r="H8" s="176"/>
      <c r="I8" s="176">
        <v>270</v>
      </c>
      <c r="J8" s="189">
        <v>10</v>
      </c>
      <c r="K8" s="139">
        <v>250</v>
      </c>
      <c r="L8" s="139"/>
      <c r="M8">
        <v>6</v>
      </c>
    </row>
    <row r="9" spans="1:13" x14ac:dyDescent="0.25">
      <c r="A9" s="36">
        <v>7</v>
      </c>
      <c r="B9" s="142">
        <v>45208</v>
      </c>
      <c r="C9" s="132" t="s">
        <v>816</v>
      </c>
      <c r="D9" s="133"/>
      <c r="E9" s="133"/>
      <c r="F9" s="133"/>
      <c r="G9" s="176" t="s">
        <v>929</v>
      </c>
      <c r="H9" s="30"/>
      <c r="I9" s="176">
        <v>17</v>
      </c>
      <c r="J9" s="189">
        <v>10</v>
      </c>
      <c r="K9" s="139">
        <v>100</v>
      </c>
      <c r="L9" s="139"/>
      <c r="M9">
        <v>7</v>
      </c>
    </row>
    <row r="10" spans="1:13" x14ac:dyDescent="0.25">
      <c r="A10" s="36">
        <v>8</v>
      </c>
      <c r="B10" s="142">
        <v>45208</v>
      </c>
      <c r="C10" s="132" t="s">
        <v>1460</v>
      </c>
      <c r="D10" s="133"/>
      <c r="E10" s="133"/>
      <c r="F10" s="133"/>
      <c r="G10" s="176" t="s">
        <v>1461</v>
      </c>
      <c r="H10" s="30"/>
      <c r="I10" s="133">
        <v>120</v>
      </c>
      <c r="J10" s="189">
        <v>10</v>
      </c>
      <c r="K10" s="139">
        <v>200</v>
      </c>
      <c r="L10" s="139"/>
      <c r="M10">
        <v>8</v>
      </c>
    </row>
    <row r="11" spans="1:13" x14ac:dyDescent="0.25">
      <c r="A11" s="36">
        <v>9</v>
      </c>
      <c r="B11" s="142">
        <v>45208</v>
      </c>
      <c r="C11" s="132" t="s">
        <v>1462</v>
      </c>
      <c r="D11" s="133"/>
      <c r="E11" s="133" t="s">
        <v>1463</v>
      </c>
      <c r="F11" s="133" t="s">
        <v>1385</v>
      </c>
      <c r="G11" s="176" t="s">
        <v>1464</v>
      </c>
      <c r="H11" s="176">
        <v>210</v>
      </c>
      <c r="I11" s="192">
        <v>125</v>
      </c>
      <c r="J11" s="189">
        <v>10</v>
      </c>
      <c r="K11" s="139">
        <v>200</v>
      </c>
      <c r="L11" s="139"/>
      <c r="M11">
        <v>9</v>
      </c>
    </row>
    <row r="12" spans="1:13" x14ac:dyDescent="0.25">
      <c r="A12" s="36">
        <v>10</v>
      </c>
      <c r="B12" s="142">
        <v>45208</v>
      </c>
      <c r="C12" s="132" t="s">
        <v>126</v>
      </c>
      <c r="D12" s="133"/>
      <c r="E12" s="133" t="s">
        <v>1836</v>
      </c>
      <c r="F12" s="133" t="s">
        <v>1465</v>
      </c>
      <c r="G12" s="176" t="s">
        <v>1466</v>
      </c>
      <c r="H12" s="30">
        <v>1000</v>
      </c>
      <c r="I12" s="176">
        <v>155</v>
      </c>
      <c r="J12" s="189">
        <v>10</v>
      </c>
      <c r="K12" s="139"/>
      <c r="L12" s="139"/>
      <c r="M12">
        <v>10</v>
      </c>
    </row>
    <row r="13" spans="1:13" x14ac:dyDescent="0.25">
      <c r="A13" s="36">
        <v>11</v>
      </c>
      <c r="B13" s="142">
        <v>45208</v>
      </c>
      <c r="C13" s="132" t="s">
        <v>1467</v>
      </c>
      <c r="D13" s="171"/>
      <c r="E13" s="133"/>
      <c r="F13" s="133" t="s">
        <v>158</v>
      </c>
      <c r="G13" s="176" t="s">
        <v>1468</v>
      </c>
      <c r="H13" s="30">
        <v>200</v>
      </c>
      <c r="I13" s="176">
        <v>150</v>
      </c>
      <c r="J13" s="189">
        <v>10</v>
      </c>
      <c r="K13" s="139"/>
      <c r="L13" s="139"/>
      <c r="M13">
        <v>11</v>
      </c>
    </row>
    <row r="14" spans="1:13" x14ac:dyDescent="0.25">
      <c r="A14" s="36">
        <v>12</v>
      </c>
      <c r="B14" s="142">
        <v>45208</v>
      </c>
      <c r="C14" s="133" t="s">
        <v>1256</v>
      </c>
      <c r="D14" s="133"/>
      <c r="E14" s="171" t="s">
        <v>1836</v>
      </c>
      <c r="F14" s="133" t="s">
        <v>1469</v>
      </c>
      <c r="G14" s="176" t="s">
        <v>1470</v>
      </c>
      <c r="H14" s="176">
        <v>200</v>
      </c>
      <c r="I14" s="176">
        <v>118</v>
      </c>
      <c r="J14" s="189">
        <v>10</v>
      </c>
      <c r="K14" s="202"/>
      <c r="L14" s="169"/>
      <c r="M14">
        <v>12</v>
      </c>
    </row>
    <row r="15" spans="1:13" x14ac:dyDescent="0.25">
      <c r="A15" s="36">
        <v>13</v>
      </c>
      <c r="B15" s="142">
        <v>45208</v>
      </c>
      <c r="C15" s="132" t="s">
        <v>1471</v>
      </c>
      <c r="D15" s="133"/>
      <c r="E15" s="133" t="s">
        <v>1836</v>
      </c>
      <c r="F15" s="133" t="s">
        <v>1427</v>
      </c>
      <c r="G15" s="176" t="s">
        <v>1472</v>
      </c>
      <c r="H15" s="176">
        <v>200</v>
      </c>
      <c r="I15" s="176">
        <v>101</v>
      </c>
      <c r="J15" s="213">
        <v>10</v>
      </c>
      <c r="K15" s="177"/>
      <c r="L15" s="133"/>
      <c r="M15">
        <v>13</v>
      </c>
    </row>
    <row r="16" spans="1:13" x14ac:dyDescent="0.25">
      <c r="A16" s="36">
        <v>14</v>
      </c>
      <c r="B16" s="142">
        <v>45208</v>
      </c>
      <c r="C16" s="132" t="s">
        <v>1473</v>
      </c>
      <c r="D16" s="133"/>
      <c r="E16" s="133" t="s">
        <v>1836</v>
      </c>
      <c r="F16" s="133" t="s">
        <v>161</v>
      </c>
      <c r="G16" s="176" t="s">
        <v>1474</v>
      </c>
      <c r="H16" s="176">
        <v>200</v>
      </c>
      <c r="I16" s="176">
        <v>101</v>
      </c>
      <c r="J16" s="213">
        <v>10</v>
      </c>
      <c r="K16" s="177"/>
      <c r="L16" s="177"/>
      <c r="M16">
        <v>14</v>
      </c>
    </row>
    <row r="17" spans="1:13" x14ac:dyDescent="0.25">
      <c r="A17" s="139">
        <v>1</v>
      </c>
      <c r="B17" s="142">
        <v>45209</v>
      </c>
      <c r="C17" s="132" t="s">
        <v>1475</v>
      </c>
      <c r="D17" s="133">
        <v>5539245551</v>
      </c>
      <c r="E17" s="133" t="s">
        <v>1319</v>
      </c>
      <c r="F17" s="176" t="s">
        <v>1476</v>
      </c>
      <c r="G17" s="176" t="s">
        <v>1477</v>
      </c>
      <c r="H17" s="30">
        <v>200</v>
      </c>
      <c r="I17" s="133">
        <v>35</v>
      </c>
      <c r="J17" s="189">
        <v>10</v>
      </c>
      <c r="K17" s="186">
        <v>200</v>
      </c>
      <c r="L17" s="139"/>
      <c r="M17">
        <v>15</v>
      </c>
    </row>
    <row r="18" spans="1:13" x14ac:dyDescent="0.25">
      <c r="A18" s="140">
        <v>2</v>
      </c>
      <c r="B18" s="142">
        <v>45209</v>
      </c>
      <c r="C18" s="132" t="s">
        <v>992</v>
      </c>
      <c r="D18" s="133">
        <v>5564121405</v>
      </c>
      <c r="E18" s="133" t="s">
        <v>1319</v>
      </c>
      <c r="F18" s="133" t="s">
        <v>381</v>
      </c>
      <c r="G18" s="176" t="s">
        <v>1478</v>
      </c>
      <c r="H18" s="30">
        <v>50</v>
      </c>
      <c r="I18" s="133">
        <v>37</v>
      </c>
      <c r="J18" s="189">
        <v>10</v>
      </c>
      <c r="K18" s="186">
        <v>50</v>
      </c>
      <c r="L18" s="139"/>
      <c r="M18">
        <v>16</v>
      </c>
    </row>
    <row r="19" spans="1:13" x14ac:dyDescent="0.25">
      <c r="A19" s="36">
        <v>3</v>
      </c>
      <c r="B19" s="142">
        <v>45209</v>
      </c>
      <c r="C19" s="132" t="s">
        <v>1479</v>
      </c>
      <c r="D19" s="133">
        <v>5589529270</v>
      </c>
      <c r="E19" s="133" t="s">
        <v>1480</v>
      </c>
      <c r="F19" s="133" t="s">
        <v>1380</v>
      </c>
      <c r="G19" s="176" t="s">
        <v>1123</v>
      </c>
      <c r="H19" s="30">
        <v>220</v>
      </c>
      <c r="I19" s="133">
        <v>200</v>
      </c>
      <c r="J19" s="189">
        <v>20</v>
      </c>
      <c r="K19" s="186">
        <v>200</v>
      </c>
      <c r="L19" s="139"/>
      <c r="M19">
        <v>17</v>
      </c>
    </row>
    <row r="20" spans="1:13" x14ac:dyDescent="0.25">
      <c r="A20" s="36">
        <v>4</v>
      </c>
      <c r="B20" s="142">
        <v>45209</v>
      </c>
      <c r="C20" s="132" t="s">
        <v>1481</v>
      </c>
      <c r="D20" s="133">
        <v>5578861024</v>
      </c>
      <c r="E20" s="133" t="s">
        <v>225</v>
      </c>
      <c r="F20" s="133" t="s">
        <v>133</v>
      </c>
      <c r="G20" s="176" t="s">
        <v>1482</v>
      </c>
      <c r="H20" s="30">
        <v>200</v>
      </c>
      <c r="I20" s="133">
        <v>185</v>
      </c>
      <c r="J20" s="189">
        <v>10</v>
      </c>
      <c r="K20" s="186">
        <v>200</v>
      </c>
      <c r="L20" s="139"/>
      <c r="M20">
        <v>18</v>
      </c>
    </row>
    <row r="21" spans="1:13" x14ac:dyDescent="0.25">
      <c r="A21" s="36">
        <v>5</v>
      </c>
      <c r="B21" s="142">
        <v>45209</v>
      </c>
      <c r="C21" s="132" t="s">
        <v>1453</v>
      </c>
      <c r="D21" s="133">
        <v>5535831305</v>
      </c>
      <c r="E21" s="133" t="s">
        <v>313</v>
      </c>
      <c r="F21" s="133" t="s">
        <v>1483</v>
      </c>
      <c r="G21" s="133" t="s">
        <v>1484</v>
      </c>
      <c r="H21" s="30">
        <v>50</v>
      </c>
      <c r="I21" s="133">
        <v>12</v>
      </c>
      <c r="J21" s="189">
        <v>10</v>
      </c>
      <c r="K21" s="139">
        <v>200</v>
      </c>
      <c r="L21" s="139"/>
      <c r="M21">
        <v>19</v>
      </c>
    </row>
    <row r="22" spans="1:13" x14ac:dyDescent="0.25">
      <c r="A22" s="36">
        <v>6</v>
      </c>
      <c r="B22" s="142">
        <v>45209</v>
      </c>
      <c r="C22" s="132" t="s">
        <v>1481</v>
      </c>
      <c r="D22" s="133">
        <v>5578861024</v>
      </c>
      <c r="E22" s="133" t="s">
        <v>225</v>
      </c>
      <c r="F22" s="133" t="s">
        <v>133</v>
      </c>
      <c r="G22" s="176" t="s">
        <v>1485</v>
      </c>
      <c r="H22" s="176"/>
      <c r="I22" s="176">
        <v>34</v>
      </c>
      <c r="J22" s="189">
        <v>10</v>
      </c>
      <c r="K22" s="139"/>
      <c r="L22" s="139"/>
      <c r="M22">
        <v>20</v>
      </c>
    </row>
    <row r="23" spans="1:13" x14ac:dyDescent="0.25">
      <c r="A23" s="36">
        <v>7</v>
      </c>
      <c r="B23" s="142">
        <v>45209</v>
      </c>
      <c r="C23" s="132" t="s">
        <v>1486</v>
      </c>
      <c r="D23" s="133">
        <v>5526260701</v>
      </c>
      <c r="E23" s="133"/>
      <c r="F23" s="133"/>
      <c r="G23" s="176" t="s">
        <v>1487</v>
      </c>
      <c r="H23" s="30"/>
      <c r="I23" s="176">
        <v>200</v>
      </c>
      <c r="J23" s="189">
        <v>10</v>
      </c>
      <c r="K23" s="139">
        <v>200</v>
      </c>
      <c r="L23" s="139"/>
      <c r="M23">
        <v>21</v>
      </c>
    </row>
    <row r="24" spans="1:13" x14ac:dyDescent="0.25">
      <c r="A24" s="36">
        <v>8</v>
      </c>
      <c r="B24" s="142">
        <v>45209</v>
      </c>
      <c r="C24" s="132" t="s">
        <v>992</v>
      </c>
      <c r="D24" s="133">
        <v>5564121405</v>
      </c>
      <c r="E24" s="133" t="s">
        <v>1319</v>
      </c>
      <c r="F24" s="133" t="s">
        <v>381</v>
      </c>
      <c r="G24" s="176" t="s">
        <v>1488</v>
      </c>
      <c r="H24" s="30"/>
      <c r="I24" s="133">
        <v>328</v>
      </c>
      <c r="J24" s="189">
        <v>10</v>
      </c>
      <c r="K24" s="139">
        <v>300</v>
      </c>
      <c r="L24" s="139"/>
      <c r="M24">
        <v>22</v>
      </c>
    </row>
    <row r="25" spans="1:13" x14ac:dyDescent="0.25">
      <c r="A25" s="36"/>
      <c r="B25" s="142"/>
      <c r="C25" s="132" t="s">
        <v>1489</v>
      </c>
      <c r="D25" s="133"/>
      <c r="E25" s="133" t="s">
        <v>3621</v>
      </c>
      <c r="F25" s="133"/>
      <c r="G25" s="176" t="s">
        <v>1490</v>
      </c>
      <c r="H25" s="30">
        <v>80</v>
      </c>
      <c r="I25" s="133">
        <v>68</v>
      </c>
      <c r="J25" s="189">
        <v>10</v>
      </c>
      <c r="K25" s="139"/>
      <c r="L25" s="139"/>
      <c r="M25">
        <v>23</v>
      </c>
    </row>
    <row r="26" spans="1:13" x14ac:dyDescent="0.25">
      <c r="A26" s="36">
        <v>9</v>
      </c>
      <c r="B26" s="142">
        <v>45209</v>
      </c>
      <c r="C26" s="132" t="s">
        <v>85</v>
      </c>
      <c r="D26" s="133"/>
      <c r="E26" s="133" t="s">
        <v>1491</v>
      </c>
      <c r="F26" s="133"/>
      <c r="G26" s="176" t="s">
        <v>1492</v>
      </c>
      <c r="H26" s="176"/>
      <c r="I26" s="192">
        <v>356</v>
      </c>
      <c r="J26" s="189">
        <v>20</v>
      </c>
      <c r="K26" s="139"/>
      <c r="L26" s="139"/>
      <c r="M26">
        <v>24</v>
      </c>
    </row>
    <row r="27" spans="1:13" x14ac:dyDescent="0.25">
      <c r="A27" s="36">
        <v>10</v>
      </c>
      <c r="B27" s="142">
        <v>45209</v>
      </c>
      <c r="C27" s="132" t="s">
        <v>816</v>
      </c>
      <c r="D27" s="133"/>
      <c r="E27" s="133" t="s">
        <v>33</v>
      </c>
      <c r="F27" s="133"/>
      <c r="G27" s="176" t="s">
        <v>1493</v>
      </c>
      <c r="H27" s="30"/>
      <c r="I27" s="176">
        <v>56</v>
      </c>
      <c r="J27" s="189">
        <v>10</v>
      </c>
      <c r="K27" s="139">
        <v>200</v>
      </c>
      <c r="L27" s="139"/>
      <c r="M27">
        <v>25</v>
      </c>
    </row>
    <row r="28" spans="1:13" x14ac:dyDescent="0.25">
      <c r="A28" s="36">
        <v>11</v>
      </c>
      <c r="B28" s="142">
        <v>45209</v>
      </c>
      <c r="C28" s="132" t="s">
        <v>1494</v>
      </c>
      <c r="D28" s="171">
        <v>5625771181</v>
      </c>
      <c r="E28" s="133" t="s">
        <v>1266</v>
      </c>
      <c r="F28" s="133" t="s">
        <v>1495</v>
      </c>
      <c r="G28" s="176" t="s">
        <v>1496</v>
      </c>
      <c r="H28" s="30"/>
      <c r="I28" s="176">
        <v>19</v>
      </c>
      <c r="J28" s="189">
        <v>10</v>
      </c>
      <c r="K28" s="139"/>
      <c r="L28" s="139"/>
      <c r="M28">
        <v>26</v>
      </c>
    </row>
    <row r="29" spans="1:13" x14ac:dyDescent="0.25">
      <c r="A29" s="36">
        <v>12</v>
      </c>
      <c r="B29" s="142">
        <v>45209</v>
      </c>
      <c r="C29" s="133" t="s">
        <v>1497</v>
      </c>
      <c r="D29" s="133"/>
      <c r="E29" s="171" t="s">
        <v>443</v>
      </c>
      <c r="F29" s="133" t="s">
        <v>302</v>
      </c>
      <c r="G29" s="176" t="s">
        <v>1498</v>
      </c>
      <c r="H29" s="176">
        <v>500</v>
      </c>
      <c r="I29" s="176">
        <v>100</v>
      </c>
      <c r="J29" s="189">
        <v>20</v>
      </c>
      <c r="K29" s="202"/>
      <c r="L29" s="169"/>
      <c r="M29">
        <v>27</v>
      </c>
    </row>
    <row r="30" spans="1:13" x14ac:dyDescent="0.25">
      <c r="A30" s="36">
        <v>13</v>
      </c>
      <c r="B30" s="142">
        <v>45209</v>
      </c>
      <c r="C30" s="132" t="s">
        <v>1383</v>
      </c>
      <c r="D30" s="133">
        <v>5639611669</v>
      </c>
      <c r="E30" s="133" t="s">
        <v>33</v>
      </c>
      <c r="F30" s="133" t="s">
        <v>1385</v>
      </c>
      <c r="G30" s="176" t="s">
        <v>1499</v>
      </c>
      <c r="H30" s="176">
        <v>300</v>
      </c>
      <c r="I30" s="176"/>
      <c r="J30" s="213">
        <v>10</v>
      </c>
      <c r="K30" s="177"/>
      <c r="L30" s="133"/>
      <c r="M30">
        <v>28</v>
      </c>
    </row>
    <row r="31" spans="1:13" x14ac:dyDescent="0.25">
      <c r="A31" s="36">
        <v>14</v>
      </c>
      <c r="B31" s="142">
        <v>45209</v>
      </c>
      <c r="C31" s="132" t="s">
        <v>1500</v>
      </c>
      <c r="D31" s="133">
        <v>5572135350</v>
      </c>
      <c r="E31" s="133" t="s">
        <v>33</v>
      </c>
      <c r="F31" s="133" t="s">
        <v>1501</v>
      </c>
      <c r="G31" s="133" t="s">
        <v>1502</v>
      </c>
      <c r="H31" s="176">
        <v>300</v>
      </c>
      <c r="I31" s="176"/>
      <c r="J31" s="213">
        <v>10</v>
      </c>
      <c r="K31" s="177"/>
      <c r="L31" s="177"/>
      <c r="M31">
        <v>29</v>
      </c>
    </row>
    <row r="32" spans="1:13" x14ac:dyDescent="0.25">
      <c r="A32" s="36">
        <v>15</v>
      </c>
      <c r="B32" s="142">
        <v>45209</v>
      </c>
      <c r="C32" s="31" t="s">
        <v>1503</v>
      </c>
      <c r="D32" s="133"/>
      <c r="E32" s="133" t="s">
        <v>33</v>
      </c>
      <c r="F32" s="51" t="s">
        <v>302</v>
      </c>
      <c r="G32" s="214" t="s">
        <v>1504</v>
      </c>
      <c r="H32" s="176">
        <v>500</v>
      </c>
      <c r="I32" s="176">
        <v>239</v>
      </c>
      <c r="J32" s="213">
        <v>10</v>
      </c>
      <c r="K32" s="177"/>
      <c r="L32" s="177"/>
      <c r="M32">
        <v>30</v>
      </c>
    </row>
    <row r="33" spans="1:20" x14ac:dyDescent="0.25">
      <c r="A33" s="36">
        <v>16</v>
      </c>
      <c r="B33" s="142">
        <v>45209</v>
      </c>
      <c r="C33" s="132" t="s">
        <v>1505</v>
      </c>
      <c r="D33" s="133"/>
      <c r="E33" s="133" t="s">
        <v>33</v>
      </c>
      <c r="F33" s="133" t="s">
        <v>1506</v>
      </c>
      <c r="G33" s="176" t="s">
        <v>1507</v>
      </c>
      <c r="H33" s="176">
        <v>230</v>
      </c>
      <c r="I33" s="176">
        <v>193</v>
      </c>
      <c r="J33" s="177">
        <v>20</v>
      </c>
      <c r="K33" s="177"/>
      <c r="L33" s="133"/>
      <c r="M33">
        <v>31</v>
      </c>
    </row>
    <row r="34" spans="1:20" x14ac:dyDescent="0.25">
      <c r="A34" s="36">
        <v>17</v>
      </c>
      <c r="B34" s="142">
        <v>45209</v>
      </c>
      <c r="C34" s="132" t="s">
        <v>1508</v>
      </c>
      <c r="D34" s="133">
        <v>5566712323</v>
      </c>
      <c r="E34" s="133" t="s">
        <v>33</v>
      </c>
      <c r="F34" s="133" t="s">
        <v>712</v>
      </c>
      <c r="G34" s="133" t="s">
        <v>1509</v>
      </c>
      <c r="H34" s="176">
        <v>110</v>
      </c>
      <c r="I34" s="176">
        <v>100</v>
      </c>
      <c r="J34" s="177">
        <v>10</v>
      </c>
      <c r="K34" s="177"/>
      <c r="L34" s="133"/>
      <c r="M34">
        <v>32</v>
      </c>
    </row>
    <row r="35" spans="1:20" x14ac:dyDescent="0.25">
      <c r="A35" s="139">
        <v>1</v>
      </c>
      <c r="B35" s="142">
        <v>45210</v>
      </c>
      <c r="C35" s="132" t="s">
        <v>813</v>
      </c>
      <c r="D35" s="133">
        <v>5582750520</v>
      </c>
      <c r="E35" s="133" t="s">
        <v>1510</v>
      </c>
      <c r="F35" s="176" t="s">
        <v>997</v>
      </c>
      <c r="G35" s="176" t="s">
        <v>1511</v>
      </c>
      <c r="H35" s="30">
        <v>500</v>
      </c>
      <c r="I35" s="133">
        <v>60</v>
      </c>
      <c r="J35" s="189">
        <v>10</v>
      </c>
      <c r="K35" s="186">
        <v>500</v>
      </c>
      <c r="L35" s="139"/>
      <c r="M35">
        <v>33</v>
      </c>
    </row>
    <row r="36" spans="1:20" x14ac:dyDescent="0.25">
      <c r="A36" s="140">
        <v>2</v>
      </c>
      <c r="B36" s="142">
        <v>45210</v>
      </c>
      <c r="C36" s="132" t="s">
        <v>1512</v>
      </c>
      <c r="D36" s="133">
        <v>5612853273</v>
      </c>
      <c r="E36" s="133" t="s">
        <v>1513</v>
      </c>
      <c r="F36" s="133" t="s">
        <v>1514</v>
      </c>
      <c r="G36" s="176" t="s">
        <v>1515</v>
      </c>
      <c r="H36" s="30">
        <v>200</v>
      </c>
      <c r="I36" s="133">
        <v>140</v>
      </c>
      <c r="J36" s="189">
        <v>10</v>
      </c>
      <c r="K36" s="186">
        <v>500</v>
      </c>
      <c r="L36" s="139"/>
      <c r="M36">
        <v>34</v>
      </c>
    </row>
    <row r="37" spans="1:20" x14ac:dyDescent="0.25">
      <c r="A37" s="36">
        <v>3</v>
      </c>
      <c r="B37" s="142">
        <v>45210</v>
      </c>
      <c r="C37" s="132" t="s">
        <v>1453</v>
      </c>
      <c r="D37" s="133"/>
      <c r="E37" s="133"/>
      <c r="F37" s="133" t="s">
        <v>1516</v>
      </c>
      <c r="G37" s="176" t="s">
        <v>1517</v>
      </c>
      <c r="H37" s="30">
        <v>200</v>
      </c>
      <c r="I37" s="133">
        <v>140</v>
      </c>
      <c r="J37" s="189">
        <v>10</v>
      </c>
      <c r="K37" s="186">
        <v>200</v>
      </c>
      <c r="L37" s="139"/>
      <c r="M37">
        <v>35</v>
      </c>
    </row>
    <row r="38" spans="1:20" x14ac:dyDescent="0.25">
      <c r="A38" s="36">
        <v>4</v>
      </c>
      <c r="B38" s="142">
        <v>45210</v>
      </c>
      <c r="C38" s="132" t="s">
        <v>132</v>
      </c>
      <c r="D38" s="133"/>
      <c r="E38" s="133"/>
      <c r="F38" s="133" t="s">
        <v>1518</v>
      </c>
      <c r="G38" s="176" t="s">
        <v>1519</v>
      </c>
      <c r="H38" s="30">
        <v>100</v>
      </c>
      <c r="I38" s="133">
        <v>44</v>
      </c>
      <c r="J38" s="189">
        <v>10</v>
      </c>
      <c r="K38" s="186">
        <v>200</v>
      </c>
      <c r="L38" s="139"/>
      <c r="M38">
        <v>36</v>
      </c>
    </row>
    <row r="39" spans="1:20" x14ac:dyDescent="0.25">
      <c r="A39" s="36">
        <v>5</v>
      </c>
      <c r="B39" s="142">
        <v>45210</v>
      </c>
      <c r="C39" s="132" t="s">
        <v>1520</v>
      </c>
      <c r="D39" s="133"/>
      <c r="E39" s="133"/>
      <c r="F39" s="133" t="s">
        <v>1521</v>
      </c>
      <c r="G39" s="133" t="s">
        <v>1522</v>
      </c>
      <c r="H39" s="30">
        <v>150</v>
      </c>
      <c r="I39" s="133">
        <v>74</v>
      </c>
      <c r="J39" s="189">
        <v>10</v>
      </c>
      <c r="K39" s="139"/>
      <c r="L39" s="139"/>
      <c r="M39">
        <v>37</v>
      </c>
    </row>
    <row r="40" spans="1:20" x14ac:dyDescent="0.25">
      <c r="A40" s="36">
        <v>6</v>
      </c>
      <c r="B40" s="142">
        <v>45210</v>
      </c>
      <c r="C40" s="132" t="s">
        <v>1523</v>
      </c>
      <c r="D40" s="133"/>
      <c r="E40" s="133"/>
      <c r="F40" s="133" t="s">
        <v>1385</v>
      </c>
      <c r="G40" s="176" t="s">
        <v>1524</v>
      </c>
      <c r="H40" s="176">
        <v>2025</v>
      </c>
      <c r="I40" s="176">
        <v>2000</v>
      </c>
      <c r="J40" s="189">
        <v>10</v>
      </c>
      <c r="K40" s="139"/>
      <c r="L40" s="139"/>
      <c r="M40">
        <v>38</v>
      </c>
    </row>
    <row r="41" spans="1:20" x14ac:dyDescent="0.25">
      <c r="A41" s="36">
        <v>7</v>
      </c>
      <c r="B41" s="142">
        <v>45210</v>
      </c>
      <c r="C41" s="132" t="s">
        <v>1525</v>
      </c>
      <c r="D41" s="133"/>
      <c r="E41" s="133" t="s">
        <v>1836</v>
      </c>
      <c r="F41" s="133" t="s">
        <v>1526</v>
      </c>
      <c r="G41" s="176" t="s">
        <v>1527</v>
      </c>
      <c r="H41" s="30">
        <v>150</v>
      </c>
      <c r="I41" s="176">
        <v>124</v>
      </c>
      <c r="J41" s="189">
        <v>10</v>
      </c>
      <c r="K41" s="139"/>
      <c r="L41" s="139"/>
      <c r="M41">
        <v>39</v>
      </c>
    </row>
    <row r="42" spans="1:20" x14ac:dyDescent="0.25">
      <c r="A42" s="36">
        <v>8</v>
      </c>
      <c r="B42" s="142">
        <v>45210</v>
      </c>
      <c r="C42" s="132" t="s">
        <v>1528</v>
      </c>
      <c r="D42" s="133"/>
      <c r="E42" s="133" t="s">
        <v>1836</v>
      </c>
      <c r="F42" s="133" t="s">
        <v>1529</v>
      </c>
      <c r="G42" s="176" t="s">
        <v>1530</v>
      </c>
      <c r="H42" s="30">
        <v>150</v>
      </c>
      <c r="I42" s="133">
        <v>42</v>
      </c>
      <c r="J42" s="189">
        <v>10</v>
      </c>
      <c r="K42" s="139"/>
      <c r="L42" s="139"/>
      <c r="M42">
        <v>40</v>
      </c>
    </row>
    <row r="43" spans="1:20" x14ac:dyDescent="0.25">
      <c r="A43" s="36">
        <v>9</v>
      </c>
      <c r="B43" s="142">
        <v>45210</v>
      </c>
      <c r="C43" s="132" t="s">
        <v>1531</v>
      </c>
      <c r="D43" s="133"/>
      <c r="E43" s="133" t="s">
        <v>613</v>
      </c>
      <c r="F43" s="133" t="s">
        <v>302</v>
      </c>
      <c r="G43" s="176" t="s">
        <v>1532</v>
      </c>
      <c r="H43" s="176">
        <v>200</v>
      </c>
      <c r="I43" s="192">
        <v>65</v>
      </c>
      <c r="J43" s="189">
        <v>10</v>
      </c>
      <c r="K43" s="139"/>
      <c r="L43" s="139"/>
      <c r="M43">
        <v>41</v>
      </c>
    </row>
    <row r="44" spans="1:20" x14ac:dyDescent="0.25">
      <c r="A44" s="36">
        <v>10</v>
      </c>
      <c r="B44" s="142">
        <v>45210</v>
      </c>
      <c r="C44" s="132" t="s">
        <v>1139</v>
      </c>
      <c r="D44" s="133"/>
      <c r="E44" s="133" t="s">
        <v>1836</v>
      </c>
      <c r="F44" s="133" t="s">
        <v>1166</v>
      </c>
      <c r="G44" s="176" t="s">
        <v>1533</v>
      </c>
      <c r="H44" s="30">
        <v>138</v>
      </c>
      <c r="I44" s="176">
        <v>118</v>
      </c>
      <c r="J44" s="189">
        <v>14</v>
      </c>
      <c r="K44" s="139"/>
      <c r="L44" s="139"/>
      <c r="M44">
        <v>42</v>
      </c>
    </row>
    <row r="45" spans="1:20" x14ac:dyDescent="0.25">
      <c r="A45" s="36">
        <v>11</v>
      </c>
      <c r="B45" s="142">
        <v>45210</v>
      </c>
      <c r="C45" s="132" t="s">
        <v>1534</v>
      </c>
      <c r="D45" s="171"/>
      <c r="E45" s="133" t="s">
        <v>1836</v>
      </c>
      <c r="F45" s="133" t="s">
        <v>1535</v>
      </c>
      <c r="G45" s="176" t="s">
        <v>1536</v>
      </c>
      <c r="H45" s="30">
        <v>500</v>
      </c>
      <c r="I45" s="176">
        <v>130</v>
      </c>
      <c r="J45" s="189">
        <v>14</v>
      </c>
      <c r="K45" s="139"/>
      <c r="L45" s="139"/>
      <c r="M45">
        <v>43</v>
      </c>
      <c r="N45" t="s">
        <v>3668</v>
      </c>
      <c r="O45" t="s">
        <v>3669</v>
      </c>
      <c r="P45" t="s">
        <v>3669</v>
      </c>
      <c r="Q45" t="s">
        <v>3670</v>
      </c>
      <c r="R45" t="s">
        <v>3671</v>
      </c>
      <c r="S45" t="s">
        <v>3672</v>
      </c>
      <c r="T45" t="s">
        <v>3673</v>
      </c>
    </row>
    <row r="46" spans="1:20" x14ac:dyDescent="0.25">
      <c r="A46" s="36">
        <v>12</v>
      </c>
      <c r="B46" s="142">
        <v>45210</v>
      </c>
      <c r="C46" s="133" t="s">
        <v>295</v>
      </c>
      <c r="D46" s="133">
        <v>5526091880</v>
      </c>
      <c r="E46" s="171" t="s">
        <v>1836</v>
      </c>
      <c r="F46" s="133" t="s">
        <v>1537</v>
      </c>
      <c r="G46" s="176" t="s">
        <v>1538</v>
      </c>
      <c r="H46" s="176">
        <v>200</v>
      </c>
      <c r="I46" s="176"/>
      <c r="J46" s="189">
        <v>14</v>
      </c>
      <c r="K46" s="202"/>
      <c r="L46" s="169"/>
      <c r="M46">
        <v>44</v>
      </c>
      <c r="N46">
        <v>14</v>
      </c>
      <c r="O46">
        <v>17</v>
      </c>
      <c r="P46">
        <v>17</v>
      </c>
      <c r="Q46">
        <v>16</v>
      </c>
      <c r="R46">
        <v>17</v>
      </c>
      <c r="S46">
        <v>14</v>
      </c>
      <c r="T46">
        <v>13</v>
      </c>
    </row>
    <row r="47" spans="1:20" x14ac:dyDescent="0.25">
      <c r="A47" s="36">
        <v>13</v>
      </c>
      <c r="B47" s="142">
        <v>45210</v>
      </c>
      <c r="C47" s="54" t="s">
        <v>576</v>
      </c>
      <c r="D47" s="133">
        <v>5574621121</v>
      </c>
      <c r="E47" s="133"/>
      <c r="F47" s="133" t="s">
        <v>1539</v>
      </c>
      <c r="G47" s="132" t="s">
        <v>1540</v>
      </c>
      <c r="H47" s="176">
        <v>100</v>
      </c>
      <c r="I47" s="176">
        <v>58</v>
      </c>
      <c r="J47" s="213">
        <v>14</v>
      </c>
      <c r="K47" s="177"/>
      <c r="L47" s="133"/>
      <c r="M47">
        <v>45</v>
      </c>
    </row>
    <row r="48" spans="1:20" x14ac:dyDescent="0.25">
      <c r="A48" s="36">
        <v>14</v>
      </c>
      <c r="B48" s="142">
        <v>45210</v>
      </c>
      <c r="C48" s="132" t="s">
        <v>1124</v>
      </c>
      <c r="D48" s="133">
        <v>5610020620</v>
      </c>
      <c r="E48" s="133" t="s">
        <v>1528</v>
      </c>
      <c r="F48" s="133" t="s">
        <v>1541</v>
      </c>
      <c r="G48" s="176" t="s">
        <v>1542</v>
      </c>
      <c r="H48" s="176">
        <v>126</v>
      </c>
      <c r="I48" s="176">
        <v>116</v>
      </c>
      <c r="J48" s="213">
        <v>14</v>
      </c>
      <c r="K48" s="177"/>
      <c r="L48" s="177"/>
      <c r="M48">
        <v>46</v>
      </c>
    </row>
    <row r="49" spans="1:13" x14ac:dyDescent="0.25">
      <c r="A49" s="36">
        <v>15</v>
      </c>
      <c r="B49" s="142">
        <v>45210</v>
      </c>
      <c r="C49" s="31" t="s">
        <v>1139</v>
      </c>
      <c r="D49" s="133"/>
      <c r="E49" s="133" t="s">
        <v>1836</v>
      </c>
      <c r="F49" s="51" t="s">
        <v>1543</v>
      </c>
      <c r="G49" s="214" t="s">
        <v>1544</v>
      </c>
      <c r="H49" s="176">
        <v>90</v>
      </c>
      <c r="I49" s="176">
        <v>76</v>
      </c>
      <c r="J49" s="213">
        <v>8</v>
      </c>
      <c r="K49" s="177"/>
      <c r="L49" s="177"/>
      <c r="M49">
        <v>47</v>
      </c>
    </row>
    <row r="50" spans="1:13" x14ac:dyDescent="0.25">
      <c r="A50" s="36">
        <v>16</v>
      </c>
      <c r="B50" s="142">
        <v>45210</v>
      </c>
      <c r="C50" s="132" t="s">
        <v>1545</v>
      </c>
      <c r="D50" s="133"/>
      <c r="E50" s="133" t="s">
        <v>1836</v>
      </c>
      <c r="F50" s="133" t="s">
        <v>1546</v>
      </c>
      <c r="G50" s="176" t="s">
        <v>1547</v>
      </c>
      <c r="H50" s="176">
        <v>200</v>
      </c>
      <c r="I50" s="176">
        <v>61</v>
      </c>
      <c r="J50" s="213">
        <v>14</v>
      </c>
      <c r="K50" s="177"/>
      <c r="L50" s="133"/>
      <c r="M50">
        <v>48</v>
      </c>
    </row>
    <row r="51" spans="1:13" x14ac:dyDescent="0.25">
      <c r="A51" s="36">
        <v>17</v>
      </c>
      <c r="B51" s="142">
        <v>45210</v>
      </c>
      <c r="C51" s="132" t="s">
        <v>1142</v>
      </c>
      <c r="D51" s="133"/>
      <c r="E51" s="133" t="s">
        <v>1776</v>
      </c>
      <c r="F51" s="133" t="s">
        <v>1399</v>
      </c>
      <c r="G51" s="176" t="s">
        <v>1548</v>
      </c>
      <c r="H51" s="176">
        <v>244</v>
      </c>
      <c r="I51" s="176">
        <v>234</v>
      </c>
      <c r="J51" s="213">
        <v>14</v>
      </c>
      <c r="K51" s="177"/>
      <c r="L51" s="133"/>
      <c r="M51">
        <v>49</v>
      </c>
    </row>
    <row r="52" spans="1:13" x14ac:dyDescent="0.25">
      <c r="A52" s="139">
        <v>1</v>
      </c>
      <c r="B52" s="142">
        <v>45211</v>
      </c>
      <c r="C52" s="132" t="s">
        <v>1549</v>
      </c>
      <c r="D52" s="133">
        <v>5611728082</v>
      </c>
      <c r="E52" s="133"/>
      <c r="F52" s="176" t="s">
        <v>1550</v>
      </c>
      <c r="G52" s="176" t="s">
        <v>592</v>
      </c>
      <c r="H52" s="30"/>
      <c r="I52" s="133">
        <v>114</v>
      </c>
      <c r="J52" s="189">
        <v>10</v>
      </c>
      <c r="K52" s="186"/>
      <c r="L52" s="139"/>
      <c r="M52">
        <v>50</v>
      </c>
    </row>
    <row r="53" spans="1:13" x14ac:dyDescent="0.25">
      <c r="A53" s="140">
        <v>2</v>
      </c>
      <c r="B53" s="142">
        <v>45211</v>
      </c>
      <c r="C53" s="132" t="s">
        <v>1380</v>
      </c>
      <c r="D53" s="133"/>
      <c r="E53" s="133" t="s">
        <v>1379</v>
      </c>
      <c r="F53" s="133" t="s">
        <v>1380</v>
      </c>
      <c r="G53" s="176" t="s">
        <v>1551</v>
      </c>
      <c r="H53" s="30"/>
      <c r="I53" s="133">
        <v>740</v>
      </c>
      <c r="J53" s="189">
        <v>30</v>
      </c>
      <c r="K53" s="186">
        <v>400</v>
      </c>
      <c r="L53" s="139"/>
      <c r="M53">
        <v>51</v>
      </c>
    </row>
    <row r="54" spans="1:13" x14ac:dyDescent="0.25">
      <c r="A54" s="36">
        <v>3</v>
      </c>
      <c r="B54" s="142">
        <v>45211</v>
      </c>
      <c r="C54" s="132" t="s">
        <v>240</v>
      </c>
      <c r="D54" s="133"/>
      <c r="E54" s="133" t="s">
        <v>305</v>
      </c>
      <c r="F54" s="133"/>
      <c r="G54" s="176" t="s">
        <v>1552</v>
      </c>
      <c r="H54" s="30"/>
      <c r="I54" s="133">
        <v>187</v>
      </c>
      <c r="J54" s="189">
        <v>24</v>
      </c>
      <c r="K54" s="186"/>
      <c r="L54" s="139"/>
      <c r="M54">
        <v>52</v>
      </c>
    </row>
    <row r="55" spans="1:13" x14ac:dyDescent="0.25">
      <c r="A55" s="36">
        <v>4</v>
      </c>
      <c r="B55" s="142">
        <v>45211</v>
      </c>
      <c r="C55" s="132" t="s">
        <v>1553</v>
      </c>
      <c r="D55" s="133"/>
      <c r="E55" s="133" t="s">
        <v>305</v>
      </c>
      <c r="F55" s="133" t="s">
        <v>1554</v>
      </c>
      <c r="G55" s="176" t="s">
        <v>1555</v>
      </c>
      <c r="H55" s="30"/>
      <c r="I55" s="133">
        <v>50</v>
      </c>
      <c r="J55" s="189">
        <v>23.5</v>
      </c>
      <c r="K55" s="186"/>
      <c r="L55" s="139"/>
      <c r="M55">
        <v>53</v>
      </c>
    </row>
    <row r="56" spans="1:13" x14ac:dyDescent="0.25">
      <c r="A56" s="36">
        <v>5</v>
      </c>
      <c r="B56" s="142">
        <v>45211</v>
      </c>
      <c r="C56" s="132" t="s">
        <v>1460</v>
      </c>
      <c r="D56" s="133"/>
      <c r="E56" s="133" t="s">
        <v>219</v>
      </c>
      <c r="F56" s="133" t="s">
        <v>1556</v>
      </c>
      <c r="G56" s="133" t="s">
        <v>1557</v>
      </c>
      <c r="H56" s="30">
        <v>200</v>
      </c>
      <c r="I56" s="133">
        <v>86</v>
      </c>
      <c r="J56" s="189">
        <v>14</v>
      </c>
      <c r="K56" s="139">
        <v>200</v>
      </c>
      <c r="L56" s="139"/>
      <c r="M56">
        <v>54</v>
      </c>
    </row>
    <row r="57" spans="1:13" x14ac:dyDescent="0.25">
      <c r="A57" s="36">
        <v>6</v>
      </c>
      <c r="B57" s="142">
        <v>45211</v>
      </c>
      <c r="C57" s="132" t="s">
        <v>957</v>
      </c>
      <c r="D57" s="133"/>
      <c r="E57" s="133" t="s">
        <v>225</v>
      </c>
      <c r="F57" s="133" t="s">
        <v>1558</v>
      </c>
      <c r="G57" s="176" t="s">
        <v>1559</v>
      </c>
      <c r="H57" s="176"/>
      <c r="I57" s="176">
        <v>330</v>
      </c>
      <c r="J57" s="189">
        <v>14</v>
      </c>
      <c r="K57" s="139"/>
      <c r="L57" s="139"/>
      <c r="M57">
        <v>55</v>
      </c>
    </row>
    <row r="58" spans="1:13" x14ac:dyDescent="0.25">
      <c r="A58" s="36">
        <v>7</v>
      </c>
      <c r="B58" s="142">
        <v>45211</v>
      </c>
      <c r="C58" s="132" t="s">
        <v>1449</v>
      </c>
      <c r="D58" s="133"/>
      <c r="E58" s="133" t="s">
        <v>33</v>
      </c>
      <c r="F58" s="133" t="s">
        <v>849</v>
      </c>
      <c r="G58" s="176" t="s">
        <v>1560</v>
      </c>
      <c r="H58" s="30"/>
      <c r="I58" s="176">
        <v>86</v>
      </c>
      <c r="J58" s="189">
        <v>14</v>
      </c>
      <c r="K58" s="139"/>
      <c r="L58" s="139"/>
      <c r="M58">
        <v>56</v>
      </c>
    </row>
    <row r="59" spans="1:13" x14ac:dyDescent="0.25">
      <c r="A59" s="36">
        <v>8</v>
      </c>
      <c r="B59" s="142">
        <v>45211</v>
      </c>
      <c r="C59" s="132" t="s">
        <v>1453</v>
      </c>
      <c r="D59" s="133"/>
      <c r="E59" s="133" t="s">
        <v>225</v>
      </c>
      <c r="F59" s="133" t="s">
        <v>1561</v>
      </c>
      <c r="G59" s="176" t="s">
        <v>1562</v>
      </c>
      <c r="H59" s="30"/>
      <c r="I59" s="133">
        <v>123</v>
      </c>
      <c r="J59" s="189">
        <v>14</v>
      </c>
      <c r="K59" s="139">
        <v>200</v>
      </c>
      <c r="L59" s="139"/>
      <c r="M59">
        <v>57</v>
      </c>
    </row>
    <row r="60" spans="1:13" x14ac:dyDescent="0.25">
      <c r="A60" s="36">
        <v>9</v>
      </c>
      <c r="B60" s="142">
        <v>45211</v>
      </c>
      <c r="C60" s="132" t="s">
        <v>1563</v>
      </c>
      <c r="D60" s="133"/>
      <c r="E60" s="133"/>
      <c r="F60" s="133"/>
      <c r="G60" s="176" t="s">
        <v>1564</v>
      </c>
      <c r="H60" s="176">
        <v>63</v>
      </c>
      <c r="I60" s="192">
        <v>17</v>
      </c>
      <c r="J60" s="189">
        <v>10</v>
      </c>
      <c r="K60" s="139">
        <v>50</v>
      </c>
      <c r="L60" s="139"/>
      <c r="M60">
        <v>58</v>
      </c>
    </row>
    <row r="61" spans="1:13" x14ac:dyDescent="0.25">
      <c r="A61" s="36">
        <v>10</v>
      </c>
      <c r="B61" s="142">
        <v>45211</v>
      </c>
      <c r="C61" s="132" t="s">
        <v>1124</v>
      </c>
      <c r="D61" s="133"/>
      <c r="E61" s="133" t="s">
        <v>33</v>
      </c>
      <c r="F61" s="133" t="s">
        <v>668</v>
      </c>
      <c r="G61" s="176" t="s">
        <v>1565</v>
      </c>
      <c r="H61" s="30">
        <v>57</v>
      </c>
      <c r="I61" s="176">
        <v>47</v>
      </c>
      <c r="J61" s="189">
        <v>10</v>
      </c>
      <c r="K61" s="139"/>
      <c r="L61" s="139"/>
      <c r="M61">
        <v>59</v>
      </c>
    </row>
    <row r="62" spans="1:13" x14ac:dyDescent="0.25">
      <c r="A62" s="36">
        <v>11</v>
      </c>
      <c r="B62" s="142">
        <v>45211</v>
      </c>
      <c r="C62" s="132" t="s">
        <v>1566</v>
      </c>
      <c r="D62" s="171"/>
      <c r="E62" s="133" t="s">
        <v>33</v>
      </c>
      <c r="F62" s="133" t="s">
        <v>1567</v>
      </c>
      <c r="G62" s="176" t="s">
        <v>1568</v>
      </c>
      <c r="H62" s="30">
        <v>110</v>
      </c>
      <c r="I62" s="176">
        <v>80</v>
      </c>
      <c r="J62" s="189">
        <v>14</v>
      </c>
      <c r="K62" s="139"/>
      <c r="L62" s="139"/>
      <c r="M62">
        <v>60</v>
      </c>
    </row>
    <row r="63" spans="1:13" x14ac:dyDescent="0.25">
      <c r="A63" s="36">
        <v>12</v>
      </c>
      <c r="B63" s="142">
        <v>45211</v>
      </c>
      <c r="C63" s="133" t="s">
        <v>1534</v>
      </c>
      <c r="D63" s="133"/>
      <c r="E63" s="171" t="s">
        <v>33</v>
      </c>
      <c r="F63" s="133" t="s">
        <v>299</v>
      </c>
      <c r="G63" s="176" t="s">
        <v>1569</v>
      </c>
      <c r="H63" s="176">
        <v>100</v>
      </c>
      <c r="I63" s="176">
        <v>43</v>
      </c>
      <c r="J63" s="189">
        <v>14</v>
      </c>
      <c r="K63" s="202"/>
      <c r="L63" s="169"/>
      <c r="M63">
        <v>61</v>
      </c>
    </row>
    <row r="64" spans="1:13" x14ac:dyDescent="0.25">
      <c r="A64" s="36">
        <v>13</v>
      </c>
      <c r="B64" s="142">
        <v>45211</v>
      </c>
      <c r="C64" s="132" t="s">
        <v>126</v>
      </c>
      <c r="D64" s="133"/>
      <c r="E64" s="133" t="s">
        <v>1570</v>
      </c>
      <c r="F64" s="133"/>
      <c r="G64" s="176"/>
      <c r="H64" s="176">
        <v>200</v>
      </c>
      <c r="I64" s="176">
        <v>186</v>
      </c>
      <c r="J64" s="213">
        <v>14</v>
      </c>
      <c r="K64" s="177"/>
      <c r="L64" s="133"/>
      <c r="M64">
        <v>62</v>
      </c>
    </row>
    <row r="65" spans="1:13" x14ac:dyDescent="0.25">
      <c r="A65" s="36">
        <v>14</v>
      </c>
      <c r="B65" s="142">
        <v>45211</v>
      </c>
      <c r="C65" s="132" t="s">
        <v>1571</v>
      </c>
      <c r="D65" s="133"/>
      <c r="E65" s="133" t="s">
        <v>33</v>
      </c>
      <c r="F65" s="133" t="s">
        <v>955</v>
      </c>
      <c r="G65" s="176" t="s">
        <v>1572</v>
      </c>
      <c r="H65" s="176"/>
      <c r="I65" s="176">
        <v>146</v>
      </c>
      <c r="J65" s="213">
        <v>14</v>
      </c>
      <c r="K65" s="177"/>
      <c r="L65" s="177"/>
      <c r="M65">
        <v>63</v>
      </c>
    </row>
    <row r="66" spans="1:13" x14ac:dyDescent="0.25">
      <c r="A66" s="36">
        <v>15</v>
      </c>
      <c r="B66" s="142">
        <v>45211</v>
      </c>
      <c r="C66" s="31" t="s">
        <v>857</v>
      </c>
      <c r="D66" s="133"/>
      <c r="E66" s="133" t="s">
        <v>3630</v>
      </c>
      <c r="F66" s="51" t="s">
        <v>1573</v>
      </c>
      <c r="G66" s="214" t="s">
        <v>1574</v>
      </c>
      <c r="H66" s="176">
        <v>165</v>
      </c>
      <c r="I66" s="176">
        <v>140</v>
      </c>
      <c r="J66" s="213">
        <v>14</v>
      </c>
      <c r="K66" s="177"/>
      <c r="L66" s="177"/>
      <c r="M66">
        <v>64</v>
      </c>
    </row>
    <row r="67" spans="1:13" x14ac:dyDescent="0.25">
      <c r="A67" s="36">
        <v>16</v>
      </c>
      <c r="B67" s="142">
        <v>45211</v>
      </c>
      <c r="C67" s="132" t="s">
        <v>922</v>
      </c>
      <c r="D67" s="133"/>
      <c r="E67" s="133" t="s">
        <v>33</v>
      </c>
      <c r="F67" s="133" t="s">
        <v>302</v>
      </c>
      <c r="G67" s="176" t="s">
        <v>1575</v>
      </c>
      <c r="H67" s="176">
        <v>153</v>
      </c>
      <c r="I67" s="176">
        <v>139</v>
      </c>
      <c r="J67" s="177">
        <v>14</v>
      </c>
      <c r="K67" s="177"/>
      <c r="L67" s="133"/>
      <c r="M67">
        <v>65</v>
      </c>
    </row>
    <row r="68" spans="1:13" x14ac:dyDescent="0.25">
      <c r="A68" s="139">
        <v>1</v>
      </c>
      <c r="B68" s="142">
        <v>45212</v>
      </c>
      <c r="C68" s="132" t="s">
        <v>813</v>
      </c>
      <c r="D68" s="133">
        <v>5582750520</v>
      </c>
      <c r="E68" s="133" t="s">
        <v>219</v>
      </c>
      <c r="F68" s="176" t="s">
        <v>1516</v>
      </c>
      <c r="G68" s="176" t="s">
        <v>1576</v>
      </c>
      <c r="H68" s="30">
        <v>200</v>
      </c>
      <c r="I68" s="133">
        <v>48</v>
      </c>
      <c r="J68" s="189">
        <v>10</v>
      </c>
      <c r="K68" s="186">
        <v>200</v>
      </c>
      <c r="L68" s="139"/>
      <c r="M68">
        <v>66</v>
      </c>
    </row>
    <row r="69" spans="1:13" x14ac:dyDescent="0.25">
      <c r="A69" s="140">
        <v>2</v>
      </c>
      <c r="B69" s="142">
        <v>45212</v>
      </c>
      <c r="C69" s="132" t="s">
        <v>1453</v>
      </c>
      <c r="D69" s="133">
        <v>5535831305</v>
      </c>
      <c r="E69" s="133" t="s">
        <v>313</v>
      </c>
      <c r="F69" s="133" t="s">
        <v>1516</v>
      </c>
      <c r="G69" s="176" t="s">
        <v>1577</v>
      </c>
      <c r="H69" s="30">
        <v>100</v>
      </c>
      <c r="I69" s="133">
        <v>90</v>
      </c>
      <c r="J69" s="189">
        <v>10</v>
      </c>
      <c r="K69" s="186"/>
      <c r="L69" s="139"/>
      <c r="M69">
        <v>67</v>
      </c>
    </row>
    <row r="70" spans="1:13" x14ac:dyDescent="0.25">
      <c r="A70" s="36">
        <v>3</v>
      </c>
      <c r="B70" s="35">
        <v>45212</v>
      </c>
      <c r="C70" s="132" t="s">
        <v>1578</v>
      </c>
      <c r="D70" s="133">
        <v>5549473476</v>
      </c>
      <c r="E70" s="133" t="s">
        <v>33</v>
      </c>
      <c r="F70" s="133" t="s">
        <v>1579</v>
      </c>
      <c r="G70" s="176" t="s">
        <v>1580</v>
      </c>
      <c r="H70" s="30">
        <v>114</v>
      </c>
      <c r="I70" s="133">
        <v>97</v>
      </c>
      <c r="J70" s="189">
        <v>14</v>
      </c>
      <c r="K70" s="186">
        <v>100</v>
      </c>
      <c r="L70" s="139"/>
      <c r="M70">
        <v>68</v>
      </c>
    </row>
    <row r="71" spans="1:13" x14ac:dyDescent="0.25">
      <c r="A71" s="36">
        <v>4</v>
      </c>
      <c r="B71" s="142">
        <v>45212</v>
      </c>
      <c r="C71" s="132" t="s">
        <v>1581</v>
      </c>
      <c r="D71" s="133">
        <v>5615589545</v>
      </c>
      <c r="E71" s="133" t="s">
        <v>905</v>
      </c>
      <c r="F71" s="133" t="s">
        <v>1377</v>
      </c>
      <c r="G71" s="176" t="s">
        <v>1582</v>
      </c>
      <c r="H71" s="30">
        <v>200</v>
      </c>
      <c r="I71" s="133">
        <v>52</v>
      </c>
      <c r="J71" s="189">
        <v>10</v>
      </c>
      <c r="K71" s="186">
        <v>200</v>
      </c>
      <c r="L71" s="139"/>
      <c r="M71">
        <v>69</v>
      </c>
    </row>
    <row r="72" spans="1:13" x14ac:dyDescent="0.25">
      <c r="A72" s="36">
        <v>5</v>
      </c>
      <c r="B72" s="142">
        <v>45212</v>
      </c>
      <c r="C72" s="132" t="s">
        <v>1583</v>
      </c>
      <c r="D72" s="133">
        <v>5530508709</v>
      </c>
      <c r="E72" s="133" t="s">
        <v>33</v>
      </c>
      <c r="F72" s="133" t="s">
        <v>1584</v>
      </c>
      <c r="G72" s="133"/>
      <c r="H72" s="30">
        <v>100</v>
      </c>
      <c r="I72" s="133">
        <v>96</v>
      </c>
      <c r="J72" s="189">
        <v>14</v>
      </c>
      <c r="K72" s="139">
        <v>150</v>
      </c>
      <c r="L72" s="139"/>
      <c r="M72">
        <v>70</v>
      </c>
    </row>
    <row r="73" spans="1:13" x14ac:dyDescent="0.25">
      <c r="A73" s="36">
        <v>6</v>
      </c>
      <c r="B73" s="35">
        <v>45212</v>
      </c>
      <c r="C73" s="132" t="s">
        <v>813</v>
      </c>
      <c r="D73" s="133">
        <v>5582750520</v>
      </c>
      <c r="E73" s="133" t="s">
        <v>219</v>
      </c>
      <c r="F73" s="176" t="s">
        <v>1516</v>
      </c>
      <c r="G73" s="176" t="s">
        <v>1585</v>
      </c>
      <c r="H73" s="176"/>
      <c r="I73" s="176">
        <v>83</v>
      </c>
      <c r="J73" s="189">
        <v>10</v>
      </c>
      <c r="K73" s="139">
        <v>100</v>
      </c>
      <c r="L73" s="139"/>
      <c r="M73">
        <v>71</v>
      </c>
    </row>
    <row r="74" spans="1:13" x14ac:dyDescent="0.25">
      <c r="A74" s="36">
        <v>7</v>
      </c>
      <c r="B74" s="142">
        <v>45212</v>
      </c>
      <c r="C74" s="132" t="s">
        <v>1586</v>
      </c>
      <c r="D74" s="133"/>
      <c r="E74" s="133"/>
      <c r="F74" s="133"/>
      <c r="G74" s="176" t="s">
        <v>1587</v>
      </c>
      <c r="H74" s="30">
        <v>500</v>
      </c>
      <c r="I74" s="176"/>
      <c r="J74" s="189">
        <v>10</v>
      </c>
      <c r="K74" s="139">
        <v>400</v>
      </c>
      <c r="L74" s="139"/>
      <c r="M74">
        <v>72</v>
      </c>
    </row>
    <row r="75" spans="1:13" x14ac:dyDescent="0.25">
      <c r="A75" s="36">
        <v>8</v>
      </c>
      <c r="B75" s="142">
        <v>45212</v>
      </c>
      <c r="C75" s="132" t="s">
        <v>1588</v>
      </c>
      <c r="D75" s="133"/>
      <c r="E75" s="133" t="s">
        <v>33</v>
      </c>
      <c r="F75" s="133" t="s">
        <v>955</v>
      </c>
      <c r="G75" s="176" t="s">
        <v>1589</v>
      </c>
      <c r="H75" s="30">
        <v>500</v>
      </c>
      <c r="I75" s="133">
        <v>397</v>
      </c>
      <c r="J75" s="189">
        <v>10</v>
      </c>
      <c r="K75" s="139">
        <v>500</v>
      </c>
      <c r="L75" s="139"/>
      <c r="M75">
        <v>73</v>
      </c>
    </row>
    <row r="76" spans="1:13" x14ac:dyDescent="0.25">
      <c r="A76" s="36">
        <v>9</v>
      </c>
      <c r="B76" s="35">
        <v>45212</v>
      </c>
      <c r="C76" s="132" t="s">
        <v>1590</v>
      </c>
      <c r="D76" s="133">
        <v>5613895664</v>
      </c>
      <c r="E76" s="133" t="s">
        <v>33</v>
      </c>
      <c r="F76" s="133" t="s">
        <v>1591</v>
      </c>
      <c r="G76" s="176"/>
      <c r="H76" s="176">
        <v>500</v>
      </c>
      <c r="I76" s="192">
        <v>176</v>
      </c>
      <c r="J76" s="189">
        <v>14</v>
      </c>
      <c r="K76" s="139">
        <v>500</v>
      </c>
      <c r="L76" s="139"/>
      <c r="M76">
        <v>74</v>
      </c>
    </row>
    <row r="77" spans="1:13" x14ac:dyDescent="0.25">
      <c r="A77" s="36">
        <v>10</v>
      </c>
      <c r="B77" s="142">
        <v>45212</v>
      </c>
      <c r="C77" s="132" t="s">
        <v>813</v>
      </c>
      <c r="D77" s="133"/>
      <c r="E77" s="133" t="s">
        <v>33</v>
      </c>
      <c r="F77" s="133" t="s">
        <v>703</v>
      </c>
      <c r="G77" s="176" t="s">
        <v>1592</v>
      </c>
      <c r="H77" s="30">
        <v>200</v>
      </c>
      <c r="I77" s="176">
        <v>78</v>
      </c>
      <c r="J77" s="189">
        <v>10</v>
      </c>
      <c r="K77" s="139">
        <v>200</v>
      </c>
      <c r="L77" s="139"/>
      <c r="M77">
        <v>75</v>
      </c>
    </row>
    <row r="78" spans="1:13" x14ac:dyDescent="0.25">
      <c r="A78" s="36">
        <v>11</v>
      </c>
      <c r="B78" s="142">
        <v>45212</v>
      </c>
      <c r="C78" s="132" t="s">
        <v>1528</v>
      </c>
      <c r="D78" s="171"/>
      <c r="E78" s="133" t="s">
        <v>1593</v>
      </c>
      <c r="F78" s="133" t="s">
        <v>588</v>
      </c>
      <c r="G78" s="176" t="s">
        <v>1594</v>
      </c>
      <c r="H78" s="30">
        <v>200</v>
      </c>
      <c r="I78" s="176">
        <v>59</v>
      </c>
      <c r="J78" s="189">
        <v>10</v>
      </c>
      <c r="K78" s="139"/>
      <c r="L78" s="139"/>
      <c r="M78">
        <v>76</v>
      </c>
    </row>
    <row r="79" spans="1:13" x14ac:dyDescent="0.25">
      <c r="A79" s="36">
        <v>12</v>
      </c>
      <c r="B79" s="35">
        <v>45212</v>
      </c>
      <c r="C79" s="133" t="s">
        <v>1595</v>
      </c>
      <c r="D79" s="133"/>
      <c r="E79" s="171" t="s">
        <v>3636</v>
      </c>
      <c r="F79" s="133" t="s">
        <v>302</v>
      </c>
      <c r="G79" s="176"/>
      <c r="H79" s="176">
        <v>500</v>
      </c>
      <c r="I79" s="176">
        <v>278</v>
      </c>
      <c r="J79" s="189">
        <v>14</v>
      </c>
      <c r="K79" s="202"/>
      <c r="L79" s="169"/>
      <c r="M79">
        <v>77</v>
      </c>
    </row>
    <row r="80" spans="1:13" x14ac:dyDescent="0.25">
      <c r="A80" s="36">
        <v>13</v>
      </c>
      <c r="B80" s="142">
        <v>45212</v>
      </c>
      <c r="C80" s="132" t="s">
        <v>126</v>
      </c>
      <c r="D80" s="133"/>
      <c r="E80" s="133" t="s">
        <v>33</v>
      </c>
      <c r="F80" s="133" t="s">
        <v>1596</v>
      </c>
      <c r="G80" s="176" t="s">
        <v>1597</v>
      </c>
      <c r="H80" s="176">
        <v>200</v>
      </c>
      <c r="I80" s="176">
        <v>76</v>
      </c>
      <c r="J80" s="213">
        <v>10</v>
      </c>
      <c r="K80" s="177"/>
      <c r="L80" s="133"/>
      <c r="M80">
        <v>78</v>
      </c>
    </row>
    <row r="81" spans="1:13" x14ac:dyDescent="0.25">
      <c r="A81" s="36">
        <v>14</v>
      </c>
      <c r="B81" s="142">
        <v>45212</v>
      </c>
      <c r="C81" s="132" t="s">
        <v>1598</v>
      </c>
      <c r="D81" s="133"/>
      <c r="E81" s="133"/>
      <c r="F81" s="133" t="s">
        <v>415</v>
      </c>
      <c r="G81" s="176" t="s">
        <v>1599</v>
      </c>
      <c r="H81" s="176">
        <v>200</v>
      </c>
      <c r="I81" s="176"/>
      <c r="J81" s="213">
        <v>14</v>
      </c>
      <c r="K81" s="177"/>
      <c r="L81" s="177"/>
      <c r="M81">
        <v>79</v>
      </c>
    </row>
    <row r="82" spans="1:13" x14ac:dyDescent="0.25">
      <c r="A82" s="36">
        <v>15</v>
      </c>
      <c r="B82" s="35">
        <v>45212</v>
      </c>
      <c r="C82" s="31" t="s">
        <v>1600</v>
      </c>
      <c r="D82" s="133"/>
      <c r="E82" s="133"/>
      <c r="F82" s="51" t="s">
        <v>1601</v>
      </c>
      <c r="G82" s="214" t="s">
        <v>1602</v>
      </c>
      <c r="H82" s="176">
        <v>300</v>
      </c>
      <c r="I82" s="176">
        <v>277</v>
      </c>
      <c r="J82" s="213">
        <v>14</v>
      </c>
      <c r="K82" s="177"/>
      <c r="L82" s="177"/>
      <c r="M82">
        <v>80</v>
      </c>
    </row>
    <row r="83" spans="1:13" x14ac:dyDescent="0.25">
      <c r="A83" s="36">
        <v>16</v>
      </c>
      <c r="B83" s="142">
        <v>45212</v>
      </c>
      <c r="C83" s="132" t="s">
        <v>1142</v>
      </c>
      <c r="D83" s="133"/>
      <c r="E83" s="133" t="s">
        <v>923</v>
      </c>
      <c r="F83" s="133" t="s">
        <v>1399</v>
      </c>
      <c r="G83" s="176" t="s">
        <v>1603</v>
      </c>
      <c r="H83" s="176">
        <v>500</v>
      </c>
      <c r="I83" s="176">
        <v>247</v>
      </c>
      <c r="J83" s="177">
        <v>20</v>
      </c>
      <c r="K83" s="177"/>
      <c r="L83" s="133"/>
      <c r="M83">
        <v>81</v>
      </c>
    </row>
    <row r="84" spans="1:13" x14ac:dyDescent="0.25">
      <c r="A84" s="36">
        <v>17</v>
      </c>
      <c r="B84" s="142">
        <v>45212</v>
      </c>
      <c r="C84" s="132" t="s">
        <v>1604</v>
      </c>
      <c r="D84" s="133"/>
      <c r="E84" s="171" t="s">
        <v>33</v>
      </c>
      <c r="F84" s="133" t="s">
        <v>1605</v>
      </c>
      <c r="G84" s="176" t="s">
        <v>1606</v>
      </c>
      <c r="H84" s="176">
        <v>100</v>
      </c>
      <c r="I84" s="176">
        <v>68</v>
      </c>
      <c r="J84" s="177">
        <v>10</v>
      </c>
      <c r="K84" s="177"/>
      <c r="L84" s="133"/>
      <c r="M84">
        <v>82</v>
      </c>
    </row>
    <row r="85" spans="1:13" x14ac:dyDescent="0.25">
      <c r="A85" s="139">
        <v>1</v>
      </c>
      <c r="B85" s="142">
        <v>45213</v>
      </c>
      <c r="C85" s="132" t="s">
        <v>302</v>
      </c>
      <c r="D85" s="133"/>
      <c r="E85" s="133"/>
      <c r="F85" s="176"/>
      <c r="G85" s="176"/>
      <c r="H85" s="30"/>
      <c r="I85" s="133"/>
      <c r="J85" s="189">
        <v>14</v>
      </c>
      <c r="K85" s="186"/>
      <c r="L85" s="139"/>
      <c r="M85">
        <v>83</v>
      </c>
    </row>
    <row r="86" spans="1:13" x14ac:dyDescent="0.25">
      <c r="A86" s="140">
        <v>2</v>
      </c>
      <c r="B86" s="142">
        <v>45213</v>
      </c>
      <c r="C86" s="132" t="s">
        <v>302</v>
      </c>
      <c r="D86" s="133"/>
      <c r="E86" s="133"/>
      <c r="F86" s="133"/>
      <c r="G86" s="176"/>
      <c r="H86" s="30"/>
      <c r="I86" s="133"/>
      <c r="J86" s="189">
        <v>14</v>
      </c>
      <c r="K86" s="186"/>
      <c r="L86" s="139"/>
      <c r="M86">
        <v>84</v>
      </c>
    </row>
    <row r="87" spans="1:13" x14ac:dyDescent="0.25">
      <c r="A87" s="36">
        <v>3</v>
      </c>
      <c r="B87" s="142">
        <v>45213</v>
      </c>
      <c r="C87" s="132" t="s">
        <v>1607</v>
      </c>
      <c r="D87" s="133"/>
      <c r="E87" s="133"/>
      <c r="F87" s="133"/>
      <c r="G87" s="176"/>
      <c r="H87" s="30"/>
      <c r="I87" s="133"/>
      <c r="J87" s="189">
        <v>14</v>
      </c>
      <c r="K87" s="186"/>
      <c r="L87" s="139"/>
      <c r="M87">
        <v>85</v>
      </c>
    </row>
    <row r="88" spans="1:13" x14ac:dyDescent="0.25">
      <c r="A88" s="36">
        <v>4</v>
      </c>
      <c r="B88" s="142">
        <v>45213</v>
      </c>
      <c r="C88" s="132" t="s">
        <v>1608</v>
      </c>
      <c r="D88" s="133"/>
      <c r="E88" s="133"/>
      <c r="F88" s="133"/>
      <c r="G88" s="176"/>
      <c r="H88" s="30"/>
      <c r="I88" s="133"/>
      <c r="J88" s="189">
        <v>14</v>
      </c>
      <c r="K88" s="186"/>
      <c r="L88" s="139"/>
      <c r="M88">
        <v>86</v>
      </c>
    </row>
    <row r="89" spans="1:13" x14ac:dyDescent="0.25">
      <c r="A89" s="36">
        <v>5</v>
      </c>
      <c r="B89" s="142">
        <v>45213</v>
      </c>
      <c r="C89" s="132" t="s">
        <v>1609</v>
      </c>
      <c r="D89" s="133"/>
      <c r="E89" s="133"/>
      <c r="F89" s="133" t="s">
        <v>1215</v>
      </c>
      <c r="G89" s="133"/>
      <c r="H89" s="30"/>
      <c r="I89" s="133"/>
      <c r="J89" s="189">
        <v>14</v>
      </c>
      <c r="K89" s="139"/>
      <c r="L89" s="139"/>
      <c r="M89">
        <v>87</v>
      </c>
    </row>
    <row r="90" spans="1:13" x14ac:dyDescent="0.25">
      <c r="A90" s="36">
        <v>6</v>
      </c>
      <c r="B90" s="142">
        <v>45213</v>
      </c>
      <c r="C90" s="132" t="s">
        <v>1610</v>
      </c>
      <c r="D90" s="133"/>
      <c r="E90" s="133"/>
      <c r="F90" s="133" t="s">
        <v>1611</v>
      </c>
      <c r="G90" s="176"/>
      <c r="H90" s="176">
        <v>250</v>
      </c>
      <c r="I90" s="176">
        <v>202</v>
      </c>
      <c r="J90" s="189">
        <v>14</v>
      </c>
      <c r="K90" s="139"/>
      <c r="L90" s="139"/>
      <c r="M90">
        <v>88</v>
      </c>
    </row>
    <row r="91" spans="1:13" x14ac:dyDescent="0.25">
      <c r="A91" s="36">
        <v>7</v>
      </c>
      <c r="B91" s="142">
        <v>45213</v>
      </c>
      <c r="C91" s="132" t="s">
        <v>1612</v>
      </c>
      <c r="D91" s="133"/>
      <c r="E91" s="133"/>
      <c r="F91" s="133"/>
      <c r="G91" s="176"/>
      <c r="H91" s="30"/>
      <c r="I91" s="176"/>
      <c r="J91" s="189">
        <v>14</v>
      </c>
      <c r="K91" s="139"/>
      <c r="L91" s="139"/>
      <c r="M91">
        <v>89</v>
      </c>
    </row>
    <row r="92" spans="1:13" x14ac:dyDescent="0.25">
      <c r="A92" s="36">
        <v>8</v>
      </c>
      <c r="B92" s="142">
        <v>45213</v>
      </c>
      <c r="C92" s="132" t="s">
        <v>1613</v>
      </c>
      <c r="D92" s="133"/>
      <c r="E92" s="133"/>
      <c r="F92" s="133" t="s">
        <v>585</v>
      </c>
      <c r="G92" s="176" t="s">
        <v>1614</v>
      </c>
      <c r="H92" s="30">
        <v>500</v>
      </c>
      <c r="I92" s="133"/>
      <c r="J92" s="189">
        <v>14</v>
      </c>
      <c r="K92" s="139"/>
      <c r="L92" s="139"/>
      <c r="M92">
        <v>90</v>
      </c>
    </row>
    <row r="93" spans="1:13" x14ac:dyDescent="0.25">
      <c r="A93" s="36">
        <v>9</v>
      </c>
      <c r="B93" s="142">
        <v>45213</v>
      </c>
      <c r="C93" s="132" t="s">
        <v>1607</v>
      </c>
      <c r="D93" s="133"/>
      <c r="E93" s="133"/>
      <c r="F93" s="133"/>
      <c r="G93" s="176" t="s">
        <v>1615</v>
      </c>
      <c r="H93" s="176"/>
      <c r="I93" s="192"/>
      <c r="J93" s="189">
        <v>14</v>
      </c>
      <c r="K93" s="139"/>
      <c r="L93" s="139"/>
      <c r="M93">
        <v>91</v>
      </c>
    </row>
    <row r="94" spans="1:13" x14ac:dyDescent="0.25">
      <c r="A94" s="36">
        <v>10</v>
      </c>
      <c r="B94" s="142">
        <v>45213</v>
      </c>
      <c r="C94" s="132" t="s">
        <v>1616</v>
      </c>
      <c r="D94" s="133"/>
      <c r="E94" s="133"/>
      <c r="F94" s="133" t="s">
        <v>1281</v>
      </c>
      <c r="G94" s="176" t="s">
        <v>1617</v>
      </c>
      <c r="H94" s="30">
        <v>600</v>
      </c>
      <c r="I94" s="176"/>
      <c r="J94" s="189">
        <v>14</v>
      </c>
      <c r="K94" s="139"/>
      <c r="L94" s="139"/>
      <c r="M94">
        <v>92</v>
      </c>
    </row>
    <row r="95" spans="1:13" x14ac:dyDescent="0.25">
      <c r="A95" s="36">
        <v>11</v>
      </c>
      <c r="B95" s="142">
        <v>45213</v>
      </c>
      <c r="C95" s="132" t="s">
        <v>1618</v>
      </c>
      <c r="D95" s="171"/>
      <c r="E95" s="133"/>
      <c r="F95" s="133" t="s">
        <v>1619</v>
      </c>
      <c r="G95" s="176" t="s">
        <v>1620</v>
      </c>
      <c r="H95" s="30">
        <v>600</v>
      </c>
      <c r="I95" s="176"/>
      <c r="J95" s="189">
        <v>14</v>
      </c>
      <c r="K95" s="139"/>
      <c r="L95" s="139"/>
      <c r="M95">
        <v>93</v>
      </c>
    </row>
    <row r="96" spans="1:13" x14ac:dyDescent="0.25">
      <c r="A96" s="36">
        <v>12</v>
      </c>
      <c r="B96" s="142">
        <v>45213</v>
      </c>
      <c r="C96" s="133" t="s">
        <v>117</v>
      </c>
      <c r="D96" s="133"/>
      <c r="E96" s="171" t="s">
        <v>3636</v>
      </c>
      <c r="F96" s="133" t="s">
        <v>302</v>
      </c>
      <c r="G96" s="176" t="s">
        <v>1621</v>
      </c>
      <c r="H96" s="176">
        <v>500</v>
      </c>
      <c r="I96" s="176">
        <v>311</v>
      </c>
      <c r="J96" s="189">
        <v>14</v>
      </c>
      <c r="K96" s="202"/>
      <c r="L96" s="169"/>
      <c r="M96">
        <v>94</v>
      </c>
    </row>
    <row r="97" spans="1:13" x14ac:dyDescent="0.25">
      <c r="A97" s="36">
        <v>13</v>
      </c>
      <c r="B97" s="142">
        <v>45213</v>
      </c>
      <c r="C97" s="132" t="s">
        <v>1622</v>
      </c>
      <c r="D97" s="133"/>
      <c r="E97" s="133"/>
      <c r="F97" s="133" t="s">
        <v>1623</v>
      </c>
      <c r="G97" s="176"/>
      <c r="H97" s="176"/>
      <c r="I97" s="176"/>
      <c r="J97" s="213">
        <v>14</v>
      </c>
      <c r="K97" s="177"/>
      <c r="L97" s="133"/>
      <c r="M97">
        <v>95</v>
      </c>
    </row>
    <row r="98" spans="1:13" x14ac:dyDescent="0.25">
      <c r="A98" s="36">
        <v>14</v>
      </c>
      <c r="B98" s="142">
        <v>45213</v>
      </c>
      <c r="C98" s="132" t="s">
        <v>1443</v>
      </c>
      <c r="D98" s="133"/>
      <c r="E98" s="133"/>
      <c r="F98" s="133" t="s">
        <v>1624</v>
      </c>
      <c r="G98" s="176"/>
      <c r="H98" s="176"/>
      <c r="I98" s="176"/>
      <c r="J98" s="213">
        <v>14</v>
      </c>
      <c r="K98" s="177"/>
      <c r="L98" s="177"/>
      <c r="M98">
        <v>96</v>
      </c>
    </row>
    <row r="99" spans="1:13" x14ac:dyDescent="0.25">
      <c r="A99" s="139">
        <v>1</v>
      </c>
      <c r="B99" s="142">
        <v>45214</v>
      </c>
      <c r="C99" s="132" t="s">
        <v>1198</v>
      </c>
      <c r="D99" s="133"/>
      <c r="E99" s="133" t="s">
        <v>1836</v>
      </c>
      <c r="F99" s="176" t="s">
        <v>1625</v>
      </c>
      <c r="G99" s="176" t="s">
        <v>1626</v>
      </c>
      <c r="H99" s="30">
        <v>110</v>
      </c>
      <c r="I99" s="133">
        <v>94</v>
      </c>
      <c r="J99" s="189">
        <v>10</v>
      </c>
      <c r="K99" s="186">
        <v>200</v>
      </c>
      <c r="L99" s="139"/>
      <c r="M99">
        <v>97</v>
      </c>
    </row>
    <row r="100" spans="1:13" x14ac:dyDescent="0.25">
      <c r="A100" s="140">
        <v>2</v>
      </c>
      <c r="B100" s="142">
        <v>45214</v>
      </c>
      <c r="C100" s="132" t="s">
        <v>1627</v>
      </c>
      <c r="D100" s="133"/>
      <c r="E100" s="133" t="s">
        <v>1628</v>
      </c>
      <c r="F100" s="133" t="s">
        <v>1529</v>
      </c>
      <c r="G100" s="176" t="s">
        <v>1629</v>
      </c>
      <c r="H100" s="30">
        <v>200</v>
      </c>
      <c r="I100" s="133"/>
      <c r="J100" s="189">
        <v>10</v>
      </c>
      <c r="K100" s="186">
        <v>200</v>
      </c>
      <c r="L100" s="139"/>
      <c r="M100">
        <v>98</v>
      </c>
    </row>
    <row r="101" spans="1:13" x14ac:dyDescent="0.25">
      <c r="A101" s="36">
        <v>3</v>
      </c>
      <c r="B101" s="142">
        <v>45214</v>
      </c>
      <c r="C101" s="132" t="s">
        <v>1198</v>
      </c>
      <c r="D101" s="133"/>
      <c r="E101" s="133" t="s">
        <v>1836</v>
      </c>
      <c r="F101" s="176" t="s">
        <v>1625</v>
      </c>
      <c r="G101" s="176" t="s">
        <v>1630</v>
      </c>
      <c r="H101" s="30">
        <v>200</v>
      </c>
      <c r="I101" s="133">
        <v>88</v>
      </c>
      <c r="J101" s="189">
        <v>10</v>
      </c>
      <c r="K101" s="186">
        <v>200</v>
      </c>
      <c r="L101" s="139"/>
      <c r="M101">
        <v>99</v>
      </c>
    </row>
    <row r="102" spans="1:13" x14ac:dyDescent="0.25">
      <c r="A102" s="36">
        <v>4</v>
      </c>
      <c r="B102" s="142">
        <v>45214</v>
      </c>
      <c r="C102" s="132" t="s">
        <v>1198</v>
      </c>
      <c r="D102" s="133"/>
      <c r="E102" s="133" t="s">
        <v>1836</v>
      </c>
      <c r="F102" s="176" t="s">
        <v>1625</v>
      </c>
      <c r="G102" s="176" t="s">
        <v>1630</v>
      </c>
      <c r="H102" s="30" t="s">
        <v>1631</v>
      </c>
      <c r="I102" s="133"/>
      <c r="J102" s="189">
        <v>10</v>
      </c>
      <c r="K102" s="186"/>
      <c r="L102" s="139"/>
      <c r="M102">
        <v>100</v>
      </c>
    </row>
    <row r="103" spans="1:13" x14ac:dyDescent="0.25">
      <c r="A103" s="36">
        <v>5</v>
      </c>
      <c r="B103" s="142">
        <v>45214</v>
      </c>
      <c r="C103" s="132" t="s">
        <v>1198</v>
      </c>
      <c r="D103" s="133"/>
      <c r="E103" s="133" t="s">
        <v>1836</v>
      </c>
      <c r="F103" s="176" t="s">
        <v>1625</v>
      </c>
      <c r="G103" s="176" t="s">
        <v>1630</v>
      </c>
      <c r="H103" s="30" t="s">
        <v>1631</v>
      </c>
      <c r="I103" s="133"/>
      <c r="J103" s="189">
        <v>10</v>
      </c>
      <c r="K103" s="139"/>
      <c r="L103" s="139"/>
      <c r="M103">
        <v>101</v>
      </c>
    </row>
    <row r="104" spans="1:13" x14ac:dyDescent="0.25">
      <c r="A104" s="36">
        <v>6</v>
      </c>
      <c r="B104" s="142">
        <v>45214</v>
      </c>
      <c r="C104" s="132" t="s">
        <v>1632</v>
      </c>
      <c r="D104" s="133"/>
      <c r="E104" s="133" t="s">
        <v>1836</v>
      </c>
      <c r="F104" s="133" t="s">
        <v>1633</v>
      </c>
      <c r="G104" s="176" t="s">
        <v>1634</v>
      </c>
      <c r="H104" s="176">
        <v>200</v>
      </c>
      <c r="I104" s="176">
        <v>36</v>
      </c>
      <c r="J104" s="189">
        <v>10</v>
      </c>
      <c r="K104" s="139"/>
      <c r="L104" s="139"/>
      <c r="M104">
        <v>102</v>
      </c>
    </row>
    <row r="105" spans="1:13" x14ac:dyDescent="0.25">
      <c r="A105" s="36">
        <v>7</v>
      </c>
      <c r="B105" s="142">
        <v>45214</v>
      </c>
      <c r="C105" s="132" t="s">
        <v>1635</v>
      </c>
      <c r="D105" s="133"/>
      <c r="E105" s="133" t="s">
        <v>1836</v>
      </c>
      <c r="F105" s="133" t="s">
        <v>449</v>
      </c>
      <c r="G105" s="176" t="s">
        <v>1636</v>
      </c>
      <c r="H105" s="30">
        <v>250</v>
      </c>
      <c r="I105" s="176">
        <v>74</v>
      </c>
      <c r="J105" s="189">
        <v>10</v>
      </c>
      <c r="K105" s="139"/>
      <c r="L105" s="139"/>
      <c r="M105">
        <v>103</v>
      </c>
    </row>
    <row r="106" spans="1:13" x14ac:dyDescent="0.25">
      <c r="A106" s="36">
        <v>8</v>
      </c>
      <c r="B106" s="142">
        <v>45214</v>
      </c>
      <c r="C106" s="132" t="s">
        <v>1637</v>
      </c>
      <c r="D106" s="133"/>
      <c r="E106" s="133" t="s">
        <v>3636</v>
      </c>
      <c r="F106" s="133" t="s">
        <v>1638</v>
      </c>
      <c r="G106" s="176" t="s">
        <v>1639</v>
      </c>
      <c r="H106" s="30">
        <v>250</v>
      </c>
      <c r="I106" s="133">
        <v>128</v>
      </c>
      <c r="J106" s="189">
        <v>10</v>
      </c>
      <c r="K106" s="139">
        <v>250</v>
      </c>
      <c r="L106" s="139"/>
      <c r="M106">
        <v>104</v>
      </c>
    </row>
    <row r="107" spans="1:13" x14ac:dyDescent="0.25">
      <c r="A107" s="36">
        <v>9</v>
      </c>
      <c r="B107" s="142">
        <v>45214</v>
      </c>
      <c r="C107" s="132" t="s">
        <v>813</v>
      </c>
      <c r="D107" s="55">
        <v>5537803548</v>
      </c>
      <c r="E107" s="133"/>
      <c r="F107" s="133" t="s">
        <v>1640</v>
      </c>
      <c r="G107" s="176" t="s">
        <v>1641</v>
      </c>
      <c r="H107" s="176"/>
      <c r="I107" s="192">
        <v>373</v>
      </c>
      <c r="J107" s="189">
        <v>10</v>
      </c>
      <c r="K107" s="139"/>
      <c r="L107" s="139"/>
      <c r="M107">
        <v>105</v>
      </c>
    </row>
    <row r="108" spans="1:13" x14ac:dyDescent="0.25">
      <c r="A108" s="36">
        <v>10</v>
      </c>
      <c r="B108" s="142">
        <v>45214</v>
      </c>
      <c r="C108" s="132" t="s">
        <v>1642</v>
      </c>
      <c r="D108" s="133">
        <v>5527736268</v>
      </c>
      <c r="E108" s="133" t="s">
        <v>1643</v>
      </c>
      <c r="F108" s="133" t="s">
        <v>1644</v>
      </c>
      <c r="G108" s="176" t="s">
        <v>1645</v>
      </c>
      <c r="H108" s="30"/>
      <c r="I108" s="176">
        <v>90</v>
      </c>
      <c r="J108" s="189">
        <v>10</v>
      </c>
      <c r="K108" s="139"/>
      <c r="L108" s="139"/>
      <c r="M108">
        <v>106</v>
      </c>
    </row>
    <row r="109" spans="1:13" x14ac:dyDescent="0.25">
      <c r="A109" s="36">
        <v>11</v>
      </c>
      <c r="B109" s="142">
        <v>45214</v>
      </c>
      <c r="C109" s="132" t="s">
        <v>1198</v>
      </c>
      <c r="D109" s="133"/>
      <c r="E109" s="133" t="s">
        <v>1836</v>
      </c>
      <c r="F109" s="176" t="s">
        <v>1625</v>
      </c>
      <c r="G109" s="176" t="s">
        <v>1646</v>
      </c>
      <c r="H109" s="30"/>
      <c r="I109" s="176">
        <v>37</v>
      </c>
      <c r="J109" s="189">
        <v>10</v>
      </c>
      <c r="K109" s="139"/>
      <c r="L109" s="139"/>
      <c r="M109">
        <v>107</v>
      </c>
    </row>
    <row r="110" spans="1:13" x14ac:dyDescent="0.25">
      <c r="A110" s="36">
        <v>12</v>
      </c>
      <c r="B110" s="142">
        <v>45214</v>
      </c>
      <c r="C110" s="133" t="s">
        <v>1647</v>
      </c>
      <c r="D110" s="133"/>
      <c r="E110" s="171"/>
      <c r="F110" s="133"/>
      <c r="G110" s="176" t="s">
        <v>1648</v>
      </c>
      <c r="H110" s="176"/>
      <c r="I110" s="176"/>
      <c r="J110" s="189">
        <v>10</v>
      </c>
      <c r="K110" s="202">
        <v>50</v>
      </c>
      <c r="L110" s="169"/>
      <c r="M110">
        <v>108</v>
      </c>
    </row>
    <row r="111" spans="1:13" x14ac:dyDescent="0.25">
      <c r="A111" s="36">
        <v>13</v>
      </c>
      <c r="B111" s="142">
        <v>45214</v>
      </c>
      <c r="C111" s="132" t="s">
        <v>1649</v>
      </c>
      <c r="D111" s="133"/>
      <c r="E111" s="133"/>
      <c r="F111" s="133" t="s">
        <v>1650</v>
      </c>
      <c r="G111" s="176" t="s">
        <v>1651</v>
      </c>
      <c r="H111" s="176">
        <v>100</v>
      </c>
      <c r="I111" s="176">
        <v>68</v>
      </c>
      <c r="J111" s="213">
        <v>10</v>
      </c>
      <c r="K111" s="177">
        <v>100</v>
      </c>
      <c r="L111" s="133"/>
      <c r="M111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14"/>
  <sheetViews>
    <sheetView topLeftCell="A90" zoomScale="90" zoomScaleNormal="90" workbookViewId="0">
      <selection activeCell="L113" sqref="A3:L113"/>
    </sheetView>
  </sheetViews>
  <sheetFormatPr baseColWidth="10" defaultRowHeight="15" x14ac:dyDescent="0.25"/>
  <cols>
    <col min="4" max="4" width="17.140625" style="166" bestFit="1" customWidth="1"/>
  </cols>
  <sheetData>
    <row r="1" spans="1:13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90" customHeight="1" x14ac:dyDescent="0.25">
      <c r="A2" s="2" t="s">
        <v>3617</v>
      </c>
      <c r="B2" s="3" t="s">
        <v>0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2" t="s">
        <v>7</v>
      </c>
      <c r="I2" s="173" t="s">
        <v>8</v>
      </c>
      <c r="J2" s="172" t="s">
        <v>9</v>
      </c>
      <c r="K2" s="174" t="s">
        <v>3619</v>
      </c>
      <c r="L2" s="174" t="s">
        <v>3620</v>
      </c>
    </row>
    <row r="3" spans="1:13" x14ac:dyDescent="0.25">
      <c r="A3" s="139">
        <v>1</v>
      </c>
      <c r="B3" s="142">
        <v>45215</v>
      </c>
      <c r="C3" s="132" t="s">
        <v>1652</v>
      </c>
      <c r="D3" s="133"/>
      <c r="E3" s="133" t="s">
        <v>1083</v>
      </c>
      <c r="F3" s="176" t="s">
        <v>1514</v>
      </c>
      <c r="G3" s="176" t="s">
        <v>1653</v>
      </c>
      <c r="H3" s="30"/>
      <c r="I3" s="133">
        <v>86</v>
      </c>
      <c r="J3" s="189">
        <v>12</v>
      </c>
      <c r="K3" s="186">
        <v>100</v>
      </c>
      <c r="L3" s="139"/>
      <c r="M3">
        <v>1</v>
      </c>
    </row>
    <row r="4" spans="1:13" x14ac:dyDescent="0.25">
      <c r="A4" s="140">
        <v>2</v>
      </c>
      <c r="B4" s="142">
        <v>45215</v>
      </c>
      <c r="C4" s="132" t="s">
        <v>1654</v>
      </c>
      <c r="D4" s="133"/>
      <c r="E4" s="133" t="s">
        <v>219</v>
      </c>
      <c r="F4" s="133" t="s">
        <v>1655</v>
      </c>
      <c r="G4" s="176" t="s">
        <v>1656</v>
      </c>
      <c r="H4" s="30">
        <v>500</v>
      </c>
      <c r="I4" s="133">
        <v>298</v>
      </c>
      <c r="J4" s="189">
        <v>14</v>
      </c>
      <c r="K4" s="186">
        <v>500</v>
      </c>
      <c r="L4" s="139"/>
      <c r="M4">
        <v>2</v>
      </c>
    </row>
    <row r="5" spans="1:13" x14ac:dyDescent="0.25">
      <c r="A5" s="36">
        <v>3</v>
      </c>
      <c r="B5" s="142">
        <v>45215</v>
      </c>
      <c r="C5" s="132" t="s">
        <v>1657</v>
      </c>
      <c r="D5" s="133"/>
      <c r="E5" s="133" t="s">
        <v>1658</v>
      </c>
      <c r="F5" s="133" t="s">
        <v>1659</v>
      </c>
      <c r="G5" s="176" t="s">
        <v>1660</v>
      </c>
      <c r="H5" s="30">
        <v>32</v>
      </c>
      <c r="I5" s="133">
        <v>250</v>
      </c>
      <c r="J5" s="189">
        <v>14</v>
      </c>
      <c r="K5" s="186"/>
      <c r="L5" s="139"/>
      <c r="M5">
        <v>3</v>
      </c>
    </row>
    <row r="6" spans="1:13" x14ac:dyDescent="0.25">
      <c r="A6" s="36">
        <v>4</v>
      </c>
      <c r="B6" s="142">
        <v>45215</v>
      </c>
      <c r="C6" s="132" t="s">
        <v>813</v>
      </c>
      <c r="D6" s="133"/>
      <c r="E6" s="133" t="s">
        <v>1661</v>
      </c>
      <c r="F6" s="133" t="s">
        <v>1246</v>
      </c>
      <c r="G6" s="133" t="s">
        <v>1662</v>
      </c>
      <c r="H6" s="30">
        <v>224</v>
      </c>
      <c r="I6" s="133">
        <v>210</v>
      </c>
      <c r="J6" s="189">
        <v>14</v>
      </c>
      <c r="K6" s="186"/>
      <c r="L6" s="139"/>
      <c r="M6">
        <v>4</v>
      </c>
    </row>
    <row r="7" spans="1:13" x14ac:dyDescent="0.25">
      <c r="A7" s="36">
        <v>5</v>
      </c>
      <c r="B7" s="142">
        <v>45215</v>
      </c>
      <c r="C7" s="132" t="s">
        <v>1460</v>
      </c>
      <c r="D7" s="133"/>
      <c r="E7" s="133" t="s">
        <v>219</v>
      </c>
      <c r="F7" s="133" t="s">
        <v>1556</v>
      </c>
      <c r="G7" s="133" t="s">
        <v>1663</v>
      </c>
      <c r="H7" s="30">
        <v>215</v>
      </c>
      <c r="I7" s="133">
        <v>201</v>
      </c>
      <c r="J7" s="189">
        <v>14</v>
      </c>
      <c r="K7" s="139"/>
      <c r="L7" s="139"/>
      <c r="M7">
        <v>5</v>
      </c>
    </row>
    <row r="8" spans="1:13" x14ac:dyDescent="0.25">
      <c r="A8" s="36">
        <v>6</v>
      </c>
      <c r="B8" s="142">
        <v>45215</v>
      </c>
      <c r="C8" s="132" t="s">
        <v>1380</v>
      </c>
      <c r="D8" s="133"/>
      <c r="E8" s="133" t="s">
        <v>1664</v>
      </c>
      <c r="F8" s="133" t="s">
        <v>1380</v>
      </c>
      <c r="G8" s="176" t="s">
        <v>1123</v>
      </c>
      <c r="H8" s="176">
        <v>230</v>
      </c>
      <c r="I8" s="176">
        <v>200</v>
      </c>
      <c r="J8" s="189">
        <v>30</v>
      </c>
      <c r="K8" s="139">
        <v>300</v>
      </c>
      <c r="L8" s="139"/>
      <c r="M8">
        <v>6</v>
      </c>
    </row>
    <row r="9" spans="1:13" x14ac:dyDescent="0.25">
      <c r="A9" s="36">
        <v>7</v>
      </c>
      <c r="B9" s="142">
        <v>45215</v>
      </c>
      <c r="C9" s="132" t="s">
        <v>1665</v>
      </c>
      <c r="D9" s="133"/>
      <c r="E9" s="133" t="s">
        <v>33</v>
      </c>
      <c r="F9" s="133" t="s">
        <v>1246</v>
      </c>
      <c r="G9" s="176" t="s">
        <v>1666</v>
      </c>
      <c r="H9" s="30">
        <v>100</v>
      </c>
      <c r="I9" s="176">
        <v>51</v>
      </c>
      <c r="J9" s="189">
        <v>12</v>
      </c>
      <c r="K9" s="139">
        <v>100</v>
      </c>
      <c r="L9" s="139"/>
      <c r="M9">
        <v>7</v>
      </c>
    </row>
    <row r="10" spans="1:13" x14ac:dyDescent="0.25">
      <c r="A10" s="36">
        <v>8</v>
      </c>
      <c r="B10" s="142">
        <v>45215</v>
      </c>
      <c r="C10" s="132" t="s">
        <v>816</v>
      </c>
      <c r="D10" s="133"/>
      <c r="E10" s="133" t="s">
        <v>3621</v>
      </c>
      <c r="F10" s="133" t="s">
        <v>1667</v>
      </c>
      <c r="G10" s="176" t="s">
        <v>1668</v>
      </c>
      <c r="H10" s="30">
        <v>50</v>
      </c>
      <c r="I10" s="133">
        <v>26</v>
      </c>
      <c r="J10" s="189">
        <v>10</v>
      </c>
      <c r="K10" s="139"/>
      <c r="L10" s="139"/>
      <c r="M10">
        <v>8</v>
      </c>
    </row>
    <row r="11" spans="1:13" x14ac:dyDescent="0.25">
      <c r="A11" s="36">
        <v>9</v>
      </c>
      <c r="B11" s="142">
        <v>45215</v>
      </c>
      <c r="C11" s="132" t="s">
        <v>1460</v>
      </c>
      <c r="D11" s="133"/>
      <c r="E11" s="133" t="s">
        <v>33</v>
      </c>
      <c r="F11" s="133" t="s">
        <v>1556</v>
      </c>
      <c r="G11" s="176" t="s">
        <v>1669</v>
      </c>
      <c r="H11" s="176"/>
      <c r="I11" s="192">
        <v>36</v>
      </c>
      <c r="J11" s="189">
        <v>12</v>
      </c>
      <c r="K11" s="139"/>
      <c r="L11" s="139"/>
      <c r="M11">
        <v>9</v>
      </c>
    </row>
    <row r="12" spans="1:13" x14ac:dyDescent="0.25">
      <c r="A12" s="36">
        <v>10</v>
      </c>
      <c r="B12" s="142">
        <v>45215</v>
      </c>
      <c r="C12" s="132" t="s">
        <v>1670</v>
      </c>
      <c r="D12" s="133"/>
      <c r="E12" s="133" t="s">
        <v>33</v>
      </c>
      <c r="F12" s="133" t="s">
        <v>1377</v>
      </c>
      <c r="G12" s="176" t="s">
        <v>1671</v>
      </c>
      <c r="H12" s="30">
        <v>200</v>
      </c>
      <c r="I12" s="176">
        <v>59</v>
      </c>
      <c r="J12" s="189">
        <v>13</v>
      </c>
      <c r="K12" s="139">
        <v>200</v>
      </c>
      <c r="L12" s="139"/>
      <c r="M12">
        <v>10</v>
      </c>
    </row>
    <row r="13" spans="1:13" x14ac:dyDescent="0.25">
      <c r="A13" s="36">
        <v>11</v>
      </c>
      <c r="B13" s="142">
        <v>45215</v>
      </c>
      <c r="C13" s="132" t="s">
        <v>813</v>
      </c>
      <c r="D13" s="171"/>
      <c r="E13" s="133" t="s">
        <v>33</v>
      </c>
      <c r="F13" s="133" t="s">
        <v>1672</v>
      </c>
      <c r="G13" s="176" t="s">
        <v>1673</v>
      </c>
      <c r="H13" s="30">
        <v>200</v>
      </c>
      <c r="I13" s="176">
        <v>151</v>
      </c>
      <c r="J13" s="189">
        <v>10</v>
      </c>
      <c r="K13" s="139">
        <v>200</v>
      </c>
      <c r="L13" s="139"/>
      <c r="M13">
        <v>11</v>
      </c>
    </row>
    <row r="14" spans="1:13" x14ac:dyDescent="0.25">
      <c r="A14" s="36">
        <v>12</v>
      </c>
      <c r="B14" s="142">
        <v>45215</v>
      </c>
      <c r="C14" s="133" t="s">
        <v>1674</v>
      </c>
      <c r="D14" s="133"/>
      <c r="E14" s="171" t="s">
        <v>33</v>
      </c>
      <c r="F14" s="133" t="s">
        <v>1073</v>
      </c>
      <c r="G14" s="176" t="s">
        <v>1675</v>
      </c>
      <c r="H14" s="176">
        <v>137</v>
      </c>
      <c r="I14" s="176">
        <v>123</v>
      </c>
      <c r="J14" s="189">
        <v>14</v>
      </c>
      <c r="K14" s="202">
        <v>123</v>
      </c>
      <c r="L14" s="169"/>
      <c r="M14">
        <v>12</v>
      </c>
    </row>
    <row r="15" spans="1:13" x14ac:dyDescent="0.25">
      <c r="A15" s="36">
        <v>13</v>
      </c>
      <c r="B15" s="142">
        <v>45215</v>
      </c>
      <c r="C15" s="132" t="s">
        <v>1665</v>
      </c>
      <c r="D15" s="133"/>
      <c r="E15" s="133" t="s">
        <v>1676</v>
      </c>
      <c r="F15" s="133" t="s">
        <v>1677</v>
      </c>
      <c r="G15" s="176" t="s">
        <v>1678</v>
      </c>
      <c r="H15" s="176">
        <v>183</v>
      </c>
      <c r="I15" s="176">
        <v>159</v>
      </c>
      <c r="J15" s="213">
        <v>24</v>
      </c>
      <c r="K15" s="177">
        <v>159</v>
      </c>
      <c r="L15" s="133"/>
      <c r="M15">
        <v>13</v>
      </c>
    </row>
    <row r="16" spans="1:13" x14ac:dyDescent="0.25">
      <c r="A16" s="36">
        <v>14</v>
      </c>
      <c r="B16" s="142">
        <v>45215</v>
      </c>
      <c r="C16" s="132" t="s">
        <v>1528</v>
      </c>
      <c r="D16" s="133"/>
      <c r="E16" s="133" t="s">
        <v>1679</v>
      </c>
      <c r="F16" s="133" t="s">
        <v>411</v>
      </c>
      <c r="G16" s="176" t="s">
        <v>1680</v>
      </c>
      <c r="H16" s="176">
        <v>219</v>
      </c>
      <c r="I16" s="176">
        <v>205</v>
      </c>
      <c r="J16" s="213">
        <v>14</v>
      </c>
      <c r="K16" s="177">
        <v>205</v>
      </c>
      <c r="L16" s="177"/>
      <c r="M16">
        <v>14</v>
      </c>
    </row>
    <row r="17" spans="1:13" x14ac:dyDescent="0.25">
      <c r="A17" s="36">
        <v>15</v>
      </c>
      <c r="B17" s="142">
        <v>45215</v>
      </c>
      <c r="C17" s="31" t="s">
        <v>1080</v>
      </c>
      <c r="D17" s="133"/>
      <c r="E17" s="133" t="s">
        <v>33</v>
      </c>
      <c r="F17" s="51" t="s">
        <v>545</v>
      </c>
      <c r="G17" s="214" t="s">
        <v>1681</v>
      </c>
      <c r="H17" s="176">
        <v>500</v>
      </c>
      <c r="I17" s="176"/>
      <c r="J17" s="213">
        <v>14</v>
      </c>
      <c r="K17" s="177"/>
      <c r="L17" s="177"/>
      <c r="M17">
        <v>15</v>
      </c>
    </row>
    <row r="18" spans="1:13" x14ac:dyDescent="0.25">
      <c r="A18" s="36">
        <v>16</v>
      </c>
      <c r="B18" s="142">
        <v>45215</v>
      </c>
      <c r="C18" s="132" t="s">
        <v>1618</v>
      </c>
      <c r="D18" s="133"/>
      <c r="E18" s="133" t="s">
        <v>1682</v>
      </c>
      <c r="F18" s="133" t="s">
        <v>1683</v>
      </c>
      <c r="G18" s="176" t="s">
        <v>624</v>
      </c>
      <c r="H18" s="176">
        <v>32</v>
      </c>
      <c r="I18" s="176">
        <v>22</v>
      </c>
      <c r="J18" s="177">
        <v>10</v>
      </c>
      <c r="K18" s="177">
        <v>22</v>
      </c>
      <c r="L18" s="133"/>
      <c r="M18">
        <v>16</v>
      </c>
    </row>
    <row r="19" spans="1:13" x14ac:dyDescent="0.25">
      <c r="A19" s="36">
        <v>17</v>
      </c>
      <c r="B19" s="142">
        <v>45215</v>
      </c>
      <c r="C19" s="132" t="s">
        <v>1595</v>
      </c>
      <c r="D19" s="133"/>
      <c r="E19" s="133" t="s">
        <v>33</v>
      </c>
      <c r="F19" s="133" t="s">
        <v>302</v>
      </c>
      <c r="G19" s="176" t="s">
        <v>1684</v>
      </c>
      <c r="H19" s="176">
        <v>500</v>
      </c>
      <c r="I19" s="176">
        <v>137</v>
      </c>
      <c r="J19" s="177">
        <v>10</v>
      </c>
      <c r="K19" s="177">
        <v>500</v>
      </c>
      <c r="L19" s="133"/>
      <c r="M19">
        <v>17</v>
      </c>
    </row>
    <row r="20" spans="1:13" x14ac:dyDescent="0.25">
      <c r="A20" s="139">
        <v>1</v>
      </c>
      <c r="B20" s="142">
        <v>45216</v>
      </c>
      <c r="C20" s="132" t="s">
        <v>1685</v>
      </c>
      <c r="D20" s="56">
        <v>5553838178</v>
      </c>
      <c r="E20" s="133" t="s">
        <v>219</v>
      </c>
      <c r="F20" s="176" t="s">
        <v>726</v>
      </c>
      <c r="G20" s="176" t="s">
        <v>1686</v>
      </c>
      <c r="H20" s="30">
        <v>200</v>
      </c>
      <c r="I20" s="133">
        <v>126</v>
      </c>
      <c r="J20" s="189">
        <v>14</v>
      </c>
      <c r="K20" s="186">
        <v>200</v>
      </c>
      <c r="L20" s="139"/>
      <c r="M20">
        <v>18</v>
      </c>
    </row>
    <row r="21" spans="1:13" x14ac:dyDescent="0.25">
      <c r="A21" s="140">
        <v>2</v>
      </c>
      <c r="B21" s="142">
        <v>45216</v>
      </c>
      <c r="C21" s="132" t="s">
        <v>957</v>
      </c>
      <c r="D21" s="133">
        <v>5553181586</v>
      </c>
      <c r="E21" s="133" t="s">
        <v>33</v>
      </c>
      <c r="F21" s="133" t="s">
        <v>381</v>
      </c>
      <c r="G21" s="176" t="s">
        <v>1687</v>
      </c>
      <c r="H21" s="30">
        <v>114</v>
      </c>
      <c r="I21" s="133">
        <v>100</v>
      </c>
      <c r="J21" s="189">
        <v>14</v>
      </c>
      <c r="K21" s="186">
        <v>200</v>
      </c>
      <c r="L21" s="139"/>
      <c r="M21">
        <v>19</v>
      </c>
    </row>
    <row r="22" spans="1:13" x14ac:dyDescent="0.25">
      <c r="A22" s="36">
        <v>3</v>
      </c>
      <c r="B22" s="142">
        <v>45216</v>
      </c>
      <c r="C22" s="132" t="s">
        <v>1688</v>
      </c>
      <c r="D22" s="133">
        <v>5544422302</v>
      </c>
      <c r="E22" s="133" t="s">
        <v>219</v>
      </c>
      <c r="F22" s="133" t="s">
        <v>141</v>
      </c>
      <c r="G22" s="176" t="s">
        <v>1689</v>
      </c>
      <c r="H22" s="30">
        <v>250</v>
      </c>
      <c r="I22" s="133">
        <v>202</v>
      </c>
      <c r="J22" s="189">
        <v>14</v>
      </c>
      <c r="K22" s="186">
        <v>500</v>
      </c>
      <c r="L22" s="139"/>
      <c r="M22">
        <v>20</v>
      </c>
    </row>
    <row r="23" spans="1:13" x14ac:dyDescent="0.25">
      <c r="A23" s="36">
        <v>4</v>
      </c>
      <c r="B23" s="142">
        <v>45216</v>
      </c>
      <c r="C23" s="132" t="s">
        <v>1690</v>
      </c>
      <c r="D23" s="133">
        <v>5539245551</v>
      </c>
      <c r="E23" s="133" t="s">
        <v>1691</v>
      </c>
      <c r="F23" s="133" t="s">
        <v>1043</v>
      </c>
      <c r="G23" s="176" t="s">
        <v>1692</v>
      </c>
      <c r="H23" s="30">
        <v>52</v>
      </c>
      <c r="I23" s="133">
        <v>9</v>
      </c>
      <c r="J23" s="189">
        <v>12</v>
      </c>
      <c r="K23" s="186">
        <v>40</v>
      </c>
      <c r="L23" s="139"/>
      <c r="M23">
        <v>21</v>
      </c>
    </row>
    <row r="24" spans="1:13" x14ac:dyDescent="0.25">
      <c r="A24" s="36">
        <v>5</v>
      </c>
      <c r="B24" s="142">
        <v>45216</v>
      </c>
      <c r="C24" s="132" t="s">
        <v>1586</v>
      </c>
      <c r="D24" s="133"/>
      <c r="E24" s="133" t="s">
        <v>3767</v>
      </c>
      <c r="F24" s="133" t="s">
        <v>1694</v>
      </c>
      <c r="G24" s="133" t="s">
        <v>1695</v>
      </c>
      <c r="H24" s="30">
        <v>500</v>
      </c>
      <c r="I24" s="133">
        <v>266</v>
      </c>
      <c r="J24" s="189">
        <v>15</v>
      </c>
      <c r="K24" s="139">
        <v>500</v>
      </c>
      <c r="L24" s="139"/>
      <c r="M24">
        <v>22</v>
      </c>
    </row>
    <row r="25" spans="1:13" x14ac:dyDescent="0.25">
      <c r="A25" s="36">
        <v>6</v>
      </c>
      <c r="B25" s="142">
        <v>45216</v>
      </c>
      <c r="C25" s="132" t="s">
        <v>1486</v>
      </c>
      <c r="D25" s="133"/>
      <c r="E25" s="133"/>
      <c r="F25" s="133" t="s">
        <v>1696</v>
      </c>
      <c r="G25" s="176" t="s">
        <v>1697</v>
      </c>
      <c r="H25" s="176">
        <v>150</v>
      </c>
      <c r="I25" s="176">
        <v>130</v>
      </c>
      <c r="J25" s="189">
        <v>10</v>
      </c>
      <c r="K25" s="139">
        <v>200</v>
      </c>
      <c r="L25" s="139"/>
      <c r="M25">
        <v>23</v>
      </c>
    </row>
    <row r="26" spans="1:13" x14ac:dyDescent="0.25">
      <c r="A26" s="36">
        <v>7</v>
      </c>
      <c r="B26" s="142">
        <v>45216</v>
      </c>
      <c r="C26" s="132" t="s">
        <v>1622</v>
      </c>
      <c r="D26" s="133">
        <v>5620167396</v>
      </c>
      <c r="E26" s="133" t="s">
        <v>3768</v>
      </c>
      <c r="F26" s="133" t="s">
        <v>381</v>
      </c>
      <c r="G26" s="176" t="s">
        <v>1699</v>
      </c>
      <c r="H26" s="30"/>
      <c r="I26" s="176">
        <v>92</v>
      </c>
      <c r="J26" s="189">
        <v>10</v>
      </c>
      <c r="K26" s="139">
        <v>150</v>
      </c>
      <c r="L26" s="139"/>
      <c r="M26">
        <v>24</v>
      </c>
    </row>
    <row r="27" spans="1:13" x14ac:dyDescent="0.25">
      <c r="A27" s="36">
        <v>8</v>
      </c>
      <c r="B27" s="142">
        <v>45216</v>
      </c>
      <c r="C27" s="132" t="s">
        <v>507</v>
      </c>
      <c r="D27" s="133"/>
      <c r="E27" s="133" t="s">
        <v>1700</v>
      </c>
      <c r="F27" s="133" t="s">
        <v>1591</v>
      </c>
      <c r="G27" s="176" t="s">
        <v>624</v>
      </c>
      <c r="H27" s="30">
        <v>32</v>
      </c>
      <c r="I27" s="133">
        <v>22</v>
      </c>
      <c r="J27" s="189">
        <v>10</v>
      </c>
      <c r="K27" s="139">
        <v>0</v>
      </c>
      <c r="L27" s="139"/>
      <c r="M27">
        <v>25</v>
      </c>
    </row>
    <row r="28" spans="1:13" x14ac:dyDescent="0.25">
      <c r="A28" s="36">
        <v>9</v>
      </c>
      <c r="B28" s="142">
        <v>45216</v>
      </c>
      <c r="C28" s="132" t="s">
        <v>1124</v>
      </c>
      <c r="D28" s="133"/>
      <c r="E28" s="133" t="s">
        <v>1676</v>
      </c>
      <c r="F28" s="133" t="s">
        <v>668</v>
      </c>
      <c r="G28" s="176" t="s">
        <v>1701</v>
      </c>
      <c r="H28" s="176">
        <v>500</v>
      </c>
      <c r="I28" s="192">
        <v>355</v>
      </c>
      <c r="J28" s="189">
        <v>20</v>
      </c>
      <c r="K28" s="139">
        <v>500</v>
      </c>
      <c r="L28" s="139"/>
      <c r="M28">
        <v>26</v>
      </c>
    </row>
    <row r="29" spans="1:13" x14ac:dyDescent="0.25">
      <c r="A29" s="36">
        <v>10</v>
      </c>
      <c r="B29" s="142">
        <v>45216</v>
      </c>
      <c r="C29" s="132" t="s">
        <v>1702</v>
      </c>
      <c r="D29" s="133"/>
      <c r="E29" s="133" t="s">
        <v>33</v>
      </c>
      <c r="F29" s="133" t="s">
        <v>838</v>
      </c>
      <c r="G29" s="176" t="s">
        <v>1703</v>
      </c>
      <c r="H29" s="30">
        <v>100</v>
      </c>
      <c r="I29" s="176">
        <v>84</v>
      </c>
      <c r="J29" s="189">
        <v>14</v>
      </c>
      <c r="K29" s="139">
        <v>100</v>
      </c>
      <c r="L29" s="139"/>
      <c r="M29">
        <v>27</v>
      </c>
    </row>
    <row r="30" spans="1:13" x14ac:dyDescent="0.25">
      <c r="A30" s="57">
        <v>11</v>
      </c>
      <c r="B30" s="58">
        <v>45216</v>
      </c>
      <c r="C30" s="59" t="s">
        <v>507</v>
      </c>
      <c r="D30" s="60"/>
      <c r="E30" s="62" t="s">
        <v>33</v>
      </c>
      <c r="F30" s="62" t="s">
        <v>1591</v>
      </c>
      <c r="G30" s="221" t="s">
        <v>1704</v>
      </c>
      <c r="H30" s="61">
        <v>40</v>
      </c>
      <c r="I30" s="221">
        <v>20</v>
      </c>
      <c r="J30" s="222">
        <v>10</v>
      </c>
      <c r="K30" s="139"/>
      <c r="L30" s="139"/>
      <c r="M30">
        <v>28</v>
      </c>
    </row>
    <row r="31" spans="1:13" x14ac:dyDescent="0.25">
      <c r="A31" s="36">
        <v>12</v>
      </c>
      <c r="B31" s="142">
        <v>45216</v>
      </c>
      <c r="C31" s="133" t="s">
        <v>970</v>
      </c>
      <c r="D31" s="133"/>
      <c r="E31" s="171" t="s">
        <v>33</v>
      </c>
      <c r="F31" s="133" t="s">
        <v>1543</v>
      </c>
      <c r="G31" s="171" t="s">
        <v>1705</v>
      </c>
      <c r="H31" s="176">
        <v>100</v>
      </c>
      <c r="I31" s="176">
        <v>74</v>
      </c>
      <c r="J31" s="189">
        <v>14</v>
      </c>
      <c r="K31" s="202">
        <v>100</v>
      </c>
      <c r="L31" s="169"/>
      <c r="M31">
        <v>29</v>
      </c>
    </row>
    <row r="32" spans="1:13" x14ac:dyDescent="0.25">
      <c r="A32" s="36">
        <v>13</v>
      </c>
      <c r="B32" s="142">
        <v>45216</v>
      </c>
      <c r="C32" s="132" t="s">
        <v>1706</v>
      </c>
      <c r="D32" s="133"/>
      <c r="E32" s="133" t="s">
        <v>3769</v>
      </c>
      <c r="F32" s="133" t="s">
        <v>1708</v>
      </c>
      <c r="G32" s="176" t="s">
        <v>1709</v>
      </c>
      <c r="H32" s="176">
        <v>200</v>
      </c>
      <c r="I32" s="176">
        <v>83</v>
      </c>
      <c r="J32" s="213">
        <v>14</v>
      </c>
      <c r="K32" s="177">
        <v>200</v>
      </c>
      <c r="L32" s="133"/>
      <c r="M32">
        <v>30</v>
      </c>
    </row>
    <row r="33" spans="1:21" x14ac:dyDescent="0.25">
      <c r="A33" s="36">
        <v>14</v>
      </c>
      <c r="B33" s="142">
        <v>45216</v>
      </c>
      <c r="C33" s="132" t="s">
        <v>857</v>
      </c>
      <c r="D33" s="133"/>
      <c r="E33" s="133" t="s">
        <v>33</v>
      </c>
      <c r="F33" s="133" t="s">
        <v>1573</v>
      </c>
      <c r="G33" s="176" t="s">
        <v>1710</v>
      </c>
      <c r="H33" s="176">
        <v>140</v>
      </c>
      <c r="I33" s="176"/>
      <c r="J33" s="213">
        <v>10</v>
      </c>
      <c r="K33" s="177">
        <v>140</v>
      </c>
      <c r="L33" s="177"/>
      <c r="M33">
        <v>31</v>
      </c>
    </row>
    <row r="34" spans="1:21" x14ac:dyDescent="0.25">
      <c r="A34" s="36">
        <v>15</v>
      </c>
      <c r="B34" s="142">
        <v>45216</v>
      </c>
      <c r="C34" s="31" t="s">
        <v>1711</v>
      </c>
      <c r="D34" s="133"/>
      <c r="E34" s="133" t="s">
        <v>1676</v>
      </c>
      <c r="F34" s="51"/>
      <c r="G34" s="214" t="s">
        <v>1712</v>
      </c>
      <c r="H34" s="176">
        <v>220</v>
      </c>
      <c r="I34" s="176"/>
      <c r="J34" s="213">
        <v>10</v>
      </c>
      <c r="K34" s="177">
        <v>220</v>
      </c>
      <c r="L34" s="177"/>
      <c r="M34">
        <v>32</v>
      </c>
    </row>
    <row r="35" spans="1:21" x14ac:dyDescent="0.25">
      <c r="A35" s="139">
        <v>1</v>
      </c>
      <c r="B35" s="142">
        <v>45217</v>
      </c>
      <c r="C35" s="132" t="s">
        <v>813</v>
      </c>
      <c r="D35" s="133">
        <v>5615394688</v>
      </c>
      <c r="E35" s="133" t="s">
        <v>305</v>
      </c>
      <c r="F35" s="176" t="s">
        <v>997</v>
      </c>
      <c r="G35" s="176" t="s">
        <v>1713</v>
      </c>
      <c r="H35" s="30"/>
      <c r="I35" s="133">
        <v>40</v>
      </c>
      <c r="J35" s="189">
        <v>22</v>
      </c>
      <c r="K35" s="186">
        <v>250</v>
      </c>
      <c r="L35" s="139"/>
      <c r="M35">
        <v>33</v>
      </c>
    </row>
    <row r="36" spans="1:21" x14ac:dyDescent="0.25">
      <c r="A36" s="140">
        <v>2</v>
      </c>
      <c r="B36" s="142">
        <v>45217</v>
      </c>
      <c r="C36" s="132" t="s">
        <v>1120</v>
      </c>
      <c r="D36" s="133">
        <v>5589529270</v>
      </c>
      <c r="E36" s="133" t="s">
        <v>1379</v>
      </c>
      <c r="F36" s="133" t="s">
        <v>1380</v>
      </c>
      <c r="G36" s="176" t="s">
        <v>1714</v>
      </c>
      <c r="H36" s="30"/>
      <c r="I36" s="133">
        <v>443</v>
      </c>
      <c r="J36" s="189">
        <v>30</v>
      </c>
      <c r="K36" s="186">
        <v>500</v>
      </c>
      <c r="L36" s="139"/>
      <c r="M36">
        <v>34</v>
      </c>
    </row>
    <row r="37" spans="1:21" x14ac:dyDescent="0.25">
      <c r="A37" s="57">
        <v>3</v>
      </c>
      <c r="B37" s="58">
        <v>45217</v>
      </c>
      <c r="C37" s="59" t="s">
        <v>1715</v>
      </c>
      <c r="D37" s="62">
        <v>5625771181</v>
      </c>
      <c r="E37" s="62" t="s">
        <v>3621</v>
      </c>
      <c r="F37" s="62" t="s">
        <v>1716</v>
      </c>
      <c r="G37" s="221" t="s">
        <v>1717</v>
      </c>
      <c r="H37" s="61"/>
      <c r="I37" s="62">
        <v>18</v>
      </c>
      <c r="J37" s="222">
        <v>10</v>
      </c>
      <c r="K37" s="230"/>
      <c r="L37" s="63"/>
      <c r="M37">
        <v>35</v>
      </c>
    </row>
    <row r="38" spans="1:21" x14ac:dyDescent="0.25">
      <c r="A38" s="36">
        <v>4</v>
      </c>
      <c r="B38" s="142">
        <v>45217</v>
      </c>
      <c r="C38" s="132" t="s">
        <v>1718</v>
      </c>
      <c r="D38" s="133">
        <v>5546392505</v>
      </c>
      <c r="E38" s="133" t="s">
        <v>1719</v>
      </c>
      <c r="F38" s="133" t="s">
        <v>1720</v>
      </c>
      <c r="G38" s="176" t="s">
        <v>1721</v>
      </c>
      <c r="H38" s="30"/>
      <c r="I38" s="133">
        <v>137</v>
      </c>
      <c r="J38" s="189">
        <v>14</v>
      </c>
      <c r="K38" s="186">
        <v>100</v>
      </c>
      <c r="L38" s="139"/>
      <c r="M38">
        <v>36</v>
      </c>
    </row>
    <row r="39" spans="1:21" x14ac:dyDescent="0.25">
      <c r="A39" s="36">
        <v>5</v>
      </c>
      <c r="B39" s="142">
        <v>45217</v>
      </c>
      <c r="C39" s="132" t="s">
        <v>1481</v>
      </c>
      <c r="D39" s="133">
        <v>5578861024</v>
      </c>
      <c r="E39" s="133" t="s">
        <v>1266</v>
      </c>
      <c r="F39" s="133" t="s">
        <v>1043</v>
      </c>
      <c r="G39" s="133" t="s">
        <v>1722</v>
      </c>
      <c r="H39" s="30"/>
      <c r="I39" s="133">
        <v>55</v>
      </c>
      <c r="J39" s="189">
        <v>14</v>
      </c>
      <c r="K39" s="139">
        <v>200</v>
      </c>
      <c r="L39" s="139"/>
      <c r="M39">
        <v>37</v>
      </c>
    </row>
    <row r="40" spans="1:21" x14ac:dyDescent="0.25">
      <c r="A40" s="36">
        <v>6</v>
      </c>
      <c r="B40" s="142">
        <v>45217</v>
      </c>
      <c r="C40" s="132" t="s">
        <v>1723</v>
      </c>
      <c r="D40" s="133">
        <v>5568676408</v>
      </c>
      <c r="E40" s="133" t="s">
        <v>1719</v>
      </c>
      <c r="F40" s="133" t="s">
        <v>1724</v>
      </c>
      <c r="G40" s="176" t="s">
        <v>1725</v>
      </c>
      <c r="H40" s="176">
        <v>500</v>
      </c>
      <c r="I40" s="176">
        <v>149</v>
      </c>
      <c r="J40" s="189">
        <v>14</v>
      </c>
      <c r="K40" s="139">
        <v>500</v>
      </c>
      <c r="L40" s="139"/>
      <c r="M40">
        <v>38</v>
      </c>
    </row>
    <row r="41" spans="1:21" x14ac:dyDescent="0.25">
      <c r="A41" s="36">
        <v>7</v>
      </c>
      <c r="B41" s="142">
        <v>45217</v>
      </c>
      <c r="C41" s="132" t="s">
        <v>215</v>
      </c>
      <c r="D41" s="133">
        <v>5618718638</v>
      </c>
      <c r="E41" s="133" t="s">
        <v>216</v>
      </c>
      <c r="F41" s="133" t="s">
        <v>1691</v>
      </c>
      <c r="G41" s="176" t="s">
        <v>1726</v>
      </c>
      <c r="H41" s="30"/>
      <c r="I41" s="176">
        <v>745</v>
      </c>
      <c r="J41" s="189">
        <v>20</v>
      </c>
      <c r="K41" s="139">
        <v>200</v>
      </c>
      <c r="L41" s="139"/>
      <c r="M41">
        <v>39</v>
      </c>
    </row>
    <row r="42" spans="1:21" x14ac:dyDescent="0.25">
      <c r="A42" s="36">
        <v>8</v>
      </c>
      <c r="B42" s="142">
        <v>45217</v>
      </c>
      <c r="C42" s="132" t="s">
        <v>1727</v>
      </c>
      <c r="D42" s="133">
        <v>5543534413</v>
      </c>
      <c r="E42" s="133" t="s">
        <v>1728</v>
      </c>
      <c r="F42" s="133" t="s">
        <v>1054</v>
      </c>
      <c r="G42" s="176" t="s">
        <v>1729</v>
      </c>
      <c r="H42" s="30"/>
      <c r="I42" s="133">
        <v>89</v>
      </c>
      <c r="J42" s="189">
        <v>16</v>
      </c>
      <c r="K42" s="139"/>
      <c r="L42" s="139"/>
      <c r="M42">
        <v>40</v>
      </c>
    </row>
    <row r="43" spans="1:21" x14ac:dyDescent="0.25">
      <c r="A43" s="36">
        <v>9</v>
      </c>
      <c r="B43" s="142">
        <v>45217</v>
      </c>
      <c r="C43" s="132" t="s">
        <v>1688</v>
      </c>
      <c r="D43" s="133">
        <v>5544422402</v>
      </c>
      <c r="E43" s="133" t="s">
        <v>1266</v>
      </c>
      <c r="F43" s="133" t="s">
        <v>681</v>
      </c>
      <c r="G43" s="176" t="s">
        <v>1730</v>
      </c>
      <c r="H43" s="176">
        <v>200</v>
      </c>
      <c r="I43" s="192">
        <v>85</v>
      </c>
      <c r="J43" s="189">
        <v>10</v>
      </c>
      <c r="K43" s="139">
        <v>200</v>
      </c>
      <c r="L43" s="139"/>
      <c r="M43">
        <v>41</v>
      </c>
    </row>
    <row r="44" spans="1:21" x14ac:dyDescent="0.25">
      <c r="A44" s="36">
        <v>10</v>
      </c>
      <c r="B44" s="142">
        <v>45217</v>
      </c>
      <c r="C44" s="132" t="s">
        <v>1731</v>
      </c>
      <c r="D44" s="133">
        <v>5626155524</v>
      </c>
      <c r="E44" s="133"/>
      <c r="F44" s="133" t="s">
        <v>1732</v>
      </c>
      <c r="G44" s="176" t="s">
        <v>1733</v>
      </c>
      <c r="H44" s="30">
        <v>430</v>
      </c>
      <c r="I44" s="176">
        <v>395</v>
      </c>
      <c r="J44" s="189">
        <v>10</v>
      </c>
      <c r="K44" s="139">
        <v>400</v>
      </c>
      <c r="L44" s="139"/>
      <c r="M44">
        <v>42</v>
      </c>
    </row>
    <row r="45" spans="1:21" x14ac:dyDescent="0.25">
      <c r="A45" s="36">
        <v>11</v>
      </c>
      <c r="B45" s="142">
        <v>45217</v>
      </c>
      <c r="C45" s="132" t="s">
        <v>190</v>
      </c>
      <c r="D45" s="171">
        <v>5610020620</v>
      </c>
      <c r="E45" s="133" t="s">
        <v>1836</v>
      </c>
      <c r="F45" s="133" t="s">
        <v>668</v>
      </c>
      <c r="G45" s="176" t="s">
        <v>1734</v>
      </c>
      <c r="H45" s="30">
        <v>200</v>
      </c>
      <c r="I45" s="176">
        <v>46</v>
      </c>
      <c r="J45" s="189">
        <v>10</v>
      </c>
      <c r="K45" s="139"/>
      <c r="L45" s="139"/>
      <c r="M45">
        <v>43</v>
      </c>
    </row>
    <row r="46" spans="1:21" x14ac:dyDescent="0.25">
      <c r="A46" s="36">
        <v>12</v>
      </c>
      <c r="B46" s="142">
        <v>45217</v>
      </c>
      <c r="C46" s="133" t="s">
        <v>1735</v>
      </c>
      <c r="D46" s="133">
        <v>5612853273</v>
      </c>
      <c r="E46" s="171" t="s">
        <v>1836</v>
      </c>
      <c r="F46" s="133" t="s">
        <v>1427</v>
      </c>
      <c r="G46" s="176" t="s">
        <v>1736</v>
      </c>
      <c r="H46" s="176">
        <v>200</v>
      </c>
      <c r="I46" s="176">
        <v>98</v>
      </c>
      <c r="J46" s="189">
        <v>14</v>
      </c>
      <c r="K46" s="202">
        <v>200</v>
      </c>
      <c r="L46" s="169"/>
      <c r="M46">
        <v>44</v>
      </c>
    </row>
    <row r="47" spans="1:21" x14ac:dyDescent="0.25">
      <c r="A47" s="36">
        <v>13</v>
      </c>
      <c r="B47" s="142">
        <v>45217</v>
      </c>
      <c r="C47" s="132" t="s">
        <v>1500</v>
      </c>
      <c r="D47" s="133">
        <v>5572135350</v>
      </c>
      <c r="E47" s="133" t="s">
        <v>3621</v>
      </c>
      <c r="F47" s="133" t="s">
        <v>1737</v>
      </c>
      <c r="G47" s="176" t="s">
        <v>1738</v>
      </c>
      <c r="H47" s="176">
        <v>200</v>
      </c>
      <c r="I47" s="176">
        <v>70</v>
      </c>
      <c r="J47" s="213">
        <v>14</v>
      </c>
      <c r="K47" s="177">
        <v>200</v>
      </c>
      <c r="L47" s="133"/>
      <c r="M47">
        <v>45</v>
      </c>
      <c r="O47" t="s">
        <v>3668</v>
      </c>
      <c r="P47" t="s">
        <v>3669</v>
      </c>
      <c r="Q47" t="s">
        <v>3669</v>
      </c>
      <c r="R47" t="s">
        <v>3670</v>
      </c>
      <c r="S47" t="s">
        <v>3671</v>
      </c>
      <c r="T47" t="s">
        <v>3672</v>
      </c>
      <c r="U47" t="s">
        <v>3673</v>
      </c>
    </row>
    <row r="48" spans="1:21" x14ac:dyDescent="0.25">
      <c r="A48" s="36">
        <v>14</v>
      </c>
      <c r="B48" s="142">
        <v>45217</v>
      </c>
      <c r="C48" s="132" t="s">
        <v>1739</v>
      </c>
      <c r="D48" s="133">
        <v>5527614858</v>
      </c>
      <c r="E48" s="133" t="s">
        <v>1836</v>
      </c>
      <c r="F48" s="133">
        <v>834</v>
      </c>
      <c r="G48" s="133" t="s">
        <v>1740</v>
      </c>
      <c r="H48" s="176">
        <v>50</v>
      </c>
      <c r="I48" s="176">
        <v>40</v>
      </c>
      <c r="J48" s="213">
        <v>10</v>
      </c>
      <c r="K48" s="177">
        <v>50</v>
      </c>
      <c r="L48" s="177"/>
      <c r="M48">
        <v>46</v>
      </c>
      <c r="O48">
        <v>17</v>
      </c>
      <c r="P48">
        <v>15</v>
      </c>
      <c r="Q48">
        <v>20</v>
      </c>
      <c r="R48">
        <v>15</v>
      </c>
      <c r="S48">
        <v>11</v>
      </c>
      <c r="T48">
        <v>19</v>
      </c>
      <c r="U48">
        <v>14</v>
      </c>
    </row>
    <row r="49" spans="1:13" x14ac:dyDescent="0.25">
      <c r="A49" s="36">
        <v>15</v>
      </c>
      <c r="B49" s="142">
        <v>45217</v>
      </c>
      <c r="C49" s="31" t="s">
        <v>1142</v>
      </c>
      <c r="D49" s="133">
        <v>5530181574</v>
      </c>
      <c r="E49" s="133"/>
      <c r="F49" s="51">
        <v>844</v>
      </c>
      <c r="G49" s="214" t="s">
        <v>1741</v>
      </c>
      <c r="H49" s="176">
        <v>150</v>
      </c>
      <c r="I49" s="176">
        <v>106</v>
      </c>
      <c r="J49" s="213">
        <v>14</v>
      </c>
      <c r="K49" s="177">
        <v>150</v>
      </c>
      <c r="L49" s="177"/>
      <c r="M49">
        <v>47</v>
      </c>
    </row>
    <row r="50" spans="1:13" x14ac:dyDescent="0.25">
      <c r="A50" s="36">
        <v>16</v>
      </c>
      <c r="B50" s="142">
        <v>45217</v>
      </c>
      <c r="C50" s="132" t="s">
        <v>1742</v>
      </c>
      <c r="D50" s="133">
        <v>5611728082</v>
      </c>
      <c r="E50" s="133"/>
      <c r="F50" s="133" t="s">
        <v>712</v>
      </c>
      <c r="G50" s="176" t="s">
        <v>1743</v>
      </c>
      <c r="H50" s="176">
        <v>500</v>
      </c>
      <c r="I50" s="176">
        <v>145</v>
      </c>
      <c r="J50" s="177">
        <v>10</v>
      </c>
      <c r="K50" s="177">
        <v>150</v>
      </c>
      <c r="L50" s="133"/>
      <c r="M50">
        <v>48</v>
      </c>
    </row>
    <row r="51" spans="1:13" x14ac:dyDescent="0.25">
      <c r="A51" s="36">
        <v>17</v>
      </c>
      <c r="B51" s="142">
        <v>45217</v>
      </c>
      <c r="C51" s="132" t="s">
        <v>1595</v>
      </c>
      <c r="D51" s="133">
        <v>5510080515</v>
      </c>
      <c r="E51" s="133"/>
      <c r="F51" s="133" t="s">
        <v>1744</v>
      </c>
      <c r="G51" s="176" t="s">
        <v>1745</v>
      </c>
      <c r="H51" s="176">
        <v>500</v>
      </c>
      <c r="I51" s="176"/>
      <c r="J51" s="177">
        <v>10</v>
      </c>
      <c r="K51" s="177"/>
      <c r="L51" s="133"/>
      <c r="M51">
        <v>49</v>
      </c>
    </row>
    <row r="52" spans="1:13" x14ac:dyDescent="0.25">
      <c r="A52" s="36">
        <v>18</v>
      </c>
      <c r="B52" s="142">
        <v>45217</v>
      </c>
      <c r="C52" s="132" t="s">
        <v>1746</v>
      </c>
      <c r="D52" s="133" t="s">
        <v>1747</v>
      </c>
      <c r="E52" s="133"/>
      <c r="F52" s="133" t="s">
        <v>1748</v>
      </c>
      <c r="G52" s="176" t="s">
        <v>1749</v>
      </c>
      <c r="H52" s="176">
        <v>500</v>
      </c>
      <c r="I52" s="176"/>
      <c r="J52" s="177">
        <v>10</v>
      </c>
      <c r="K52" s="215"/>
      <c r="L52" s="22"/>
      <c r="M52">
        <v>50</v>
      </c>
    </row>
    <row r="53" spans="1:13" x14ac:dyDescent="0.25">
      <c r="A53" s="36">
        <v>19</v>
      </c>
      <c r="B53" s="142">
        <v>45217</v>
      </c>
      <c r="C53" s="132" t="s">
        <v>1750</v>
      </c>
      <c r="D53" s="133">
        <v>5515394688</v>
      </c>
      <c r="E53" s="133" t="s">
        <v>914</v>
      </c>
      <c r="F53" s="133" t="s">
        <v>1387</v>
      </c>
      <c r="G53" s="176" t="s">
        <v>1751</v>
      </c>
      <c r="H53" s="176">
        <v>500</v>
      </c>
      <c r="I53" s="176">
        <v>18</v>
      </c>
      <c r="J53" s="177">
        <v>10</v>
      </c>
      <c r="K53" s="133">
        <v>18</v>
      </c>
      <c r="L53" s="133"/>
      <c r="M53">
        <v>51</v>
      </c>
    </row>
    <row r="54" spans="1:13" x14ac:dyDescent="0.25">
      <c r="A54" s="36">
        <v>20</v>
      </c>
      <c r="B54" s="142">
        <v>45217</v>
      </c>
      <c r="C54" s="132" t="s">
        <v>1752</v>
      </c>
      <c r="D54" s="133">
        <v>5545383189</v>
      </c>
      <c r="E54" s="133" t="s">
        <v>3770</v>
      </c>
      <c r="F54" s="133" t="s">
        <v>1754</v>
      </c>
      <c r="G54" s="176" t="s">
        <v>1755</v>
      </c>
      <c r="H54" s="176">
        <v>500</v>
      </c>
      <c r="I54" s="176"/>
      <c r="J54" s="177">
        <v>10</v>
      </c>
      <c r="K54" s="133"/>
      <c r="L54" s="133"/>
      <c r="M54">
        <v>52</v>
      </c>
    </row>
    <row r="55" spans="1:13" x14ac:dyDescent="0.25">
      <c r="A55" s="139">
        <v>1</v>
      </c>
      <c r="B55" s="142">
        <v>45218</v>
      </c>
      <c r="C55" s="133" t="s">
        <v>1380</v>
      </c>
      <c r="D55" s="133">
        <v>5589529270</v>
      </c>
      <c r="E55" s="133" t="s">
        <v>1756</v>
      </c>
      <c r="F55" s="133" t="s">
        <v>1380</v>
      </c>
      <c r="G55" s="176" t="s">
        <v>1122</v>
      </c>
      <c r="H55" s="30">
        <v>230</v>
      </c>
      <c r="I55" s="133">
        <v>200</v>
      </c>
      <c r="J55" s="189">
        <v>30</v>
      </c>
      <c r="K55" s="186">
        <v>500</v>
      </c>
      <c r="L55" s="139"/>
      <c r="M55">
        <v>53</v>
      </c>
    </row>
    <row r="56" spans="1:13" x14ac:dyDescent="0.25">
      <c r="A56" s="64">
        <v>2</v>
      </c>
      <c r="B56" s="142">
        <v>45218</v>
      </c>
      <c r="C56" s="65" t="s">
        <v>1553</v>
      </c>
      <c r="D56" s="66">
        <v>5562236073</v>
      </c>
      <c r="E56" s="66" t="s">
        <v>1757</v>
      </c>
      <c r="F56" s="66"/>
      <c r="G56" s="223" t="s">
        <v>1758</v>
      </c>
      <c r="H56" s="67">
        <v>264</v>
      </c>
      <c r="I56" s="66">
        <v>240</v>
      </c>
      <c r="J56" s="224">
        <v>24</v>
      </c>
      <c r="K56" s="225">
        <v>500</v>
      </c>
      <c r="L56" s="68"/>
      <c r="M56">
        <v>54</v>
      </c>
    </row>
    <row r="57" spans="1:13" x14ac:dyDescent="0.25">
      <c r="A57" s="36">
        <v>3</v>
      </c>
      <c r="B57" s="142">
        <v>45218</v>
      </c>
      <c r="C57" s="132" t="s">
        <v>1688</v>
      </c>
      <c r="D57" s="133">
        <v>5544422402</v>
      </c>
      <c r="E57" s="133" t="s">
        <v>1759</v>
      </c>
      <c r="F57" s="133" t="s">
        <v>1760</v>
      </c>
      <c r="G57" s="176" t="s">
        <v>1761</v>
      </c>
      <c r="H57" s="30">
        <v>200</v>
      </c>
      <c r="I57" s="133">
        <v>173</v>
      </c>
      <c r="J57" s="189">
        <v>14</v>
      </c>
      <c r="K57" s="186">
        <v>200</v>
      </c>
      <c r="L57" s="139"/>
      <c r="M57">
        <v>55</v>
      </c>
    </row>
    <row r="58" spans="1:13" x14ac:dyDescent="0.25">
      <c r="A58" s="36">
        <v>4</v>
      </c>
      <c r="B58" s="142">
        <v>45218</v>
      </c>
      <c r="C58" s="132" t="s">
        <v>1762</v>
      </c>
      <c r="D58" s="133"/>
      <c r="E58" s="133" t="s">
        <v>313</v>
      </c>
      <c r="F58" s="133" t="s">
        <v>1763</v>
      </c>
      <c r="G58" s="176" t="s">
        <v>1764</v>
      </c>
      <c r="H58" s="30">
        <v>500</v>
      </c>
      <c r="I58" s="133">
        <v>223</v>
      </c>
      <c r="J58" s="189">
        <v>10</v>
      </c>
      <c r="K58" s="186">
        <v>500</v>
      </c>
      <c r="L58" s="139"/>
      <c r="M58">
        <v>56</v>
      </c>
    </row>
    <row r="59" spans="1:13" x14ac:dyDescent="0.25">
      <c r="A59" s="69">
        <v>5</v>
      </c>
      <c r="B59" s="142">
        <v>45218</v>
      </c>
      <c r="C59" s="65" t="s">
        <v>1649</v>
      </c>
      <c r="D59" s="66"/>
      <c r="E59" s="66" t="s">
        <v>33</v>
      </c>
      <c r="F59" s="66" t="s">
        <v>1239</v>
      </c>
      <c r="G59" s="66" t="s">
        <v>1765</v>
      </c>
      <c r="H59" s="67">
        <v>500</v>
      </c>
      <c r="I59" s="66">
        <v>114</v>
      </c>
      <c r="J59" s="224">
        <v>14</v>
      </c>
      <c r="K59" s="68"/>
      <c r="L59" s="68"/>
      <c r="M59">
        <v>57</v>
      </c>
    </row>
    <row r="60" spans="1:13" x14ac:dyDescent="0.25">
      <c r="A60" s="36">
        <v>6</v>
      </c>
      <c r="B60" s="142">
        <v>45218</v>
      </c>
      <c r="C60" s="132" t="s">
        <v>813</v>
      </c>
      <c r="D60" s="133">
        <v>5615394688</v>
      </c>
      <c r="E60" s="133" t="s">
        <v>1510</v>
      </c>
      <c r="F60" s="133" t="s">
        <v>1766</v>
      </c>
      <c r="G60" s="176" t="s">
        <v>1767</v>
      </c>
      <c r="H60" s="176"/>
      <c r="I60" s="176">
        <v>57</v>
      </c>
      <c r="J60" s="189">
        <v>12</v>
      </c>
      <c r="K60" s="139">
        <v>100</v>
      </c>
      <c r="L60" s="139"/>
      <c r="M60">
        <v>58</v>
      </c>
    </row>
    <row r="61" spans="1:13" x14ac:dyDescent="0.25">
      <c r="A61" s="36">
        <v>7</v>
      </c>
      <c r="B61" s="142">
        <v>45218</v>
      </c>
      <c r="C61" s="132" t="s">
        <v>1583</v>
      </c>
      <c r="D61" s="133">
        <v>5530508709</v>
      </c>
      <c r="E61" s="133" t="s">
        <v>33</v>
      </c>
      <c r="F61" s="133" t="s">
        <v>1043</v>
      </c>
      <c r="G61" s="176" t="s">
        <v>1768</v>
      </c>
      <c r="H61" s="30">
        <v>500</v>
      </c>
      <c r="I61" s="176">
        <v>48</v>
      </c>
      <c r="J61" s="189">
        <v>12</v>
      </c>
      <c r="K61" s="139">
        <v>500</v>
      </c>
      <c r="L61" s="139"/>
      <c r="M61">
        <v>59</v>
      </c>
    </row>
    <row r="62" spans="1:13" x14ac:dyDescent="0.25">
      <c r="A62" s="36">
        <v>8</v>
      </c>
      <c r="B62" s="142">
        <v>45218</v>
      </c>
      <c r="C62" s="132" t="s">
        <v>556</v>
      </c>
      <c r="D62" s="133"/>
      <c r="E62" s="133" t="s">
        <v>1769</v>
      </c>
      <c r="F62" s="133" t="s">
        <v>556</v>
      </c>
      <c r="G62" s="176" t="s">
        <v>624</v>
      </c>
      <c r="H62" s="30">
        <v>32</v>
      </c>
      <c r="I62" s="133">
        <v>22</v>
      </c>
      <c r="J62" s="189">
        <v>10</v>
      </c>
      <c r="K62" s="139"/>
      <c r="L62" s="139"/>
      <c r="M62">
        <v>60</v>
      </c>
    </row>
    <row r="63" spans="1:13" x14ac:dyDescent="0.25">
      <c r="A63" s="36">
        <v>9</v>
      </c>
      <c r="B63" s="142">
        <v>45218</v>
      </c>
      <c r="C63" s="132" t="s">
        <v>1583</v>
      </c>
      <c r="D63" s="133">
        <v>5530508709</v>
      </c>
      <c r="E63" s="133" t="s">
        <v>33</v>
      </c>
      <c r="F63" s="133" t="s">
        <v>1043</v>
      </c>
      <c r="G63" s="176" t="s">
        <v>1770</v>
      </c>
      <c r="H63" s="176">
        <v>100</v>
      </c>
      <c r="I63" s="192">
        <v>88</v>
      </c>
      <c r="J63" s="189">
        <v>10</v>
      </c>
      <c r="K63" s="139">
        <v>500</v>
      </c>
      <c r="L63" s="139"/>
      <c r="M63">
        <v>61</v>
      </c>
    </row>
    <row r="64" spans="1:13" x14ac:dyDescent="0.25">
      <c r="A64" s="6">
        <v>10</v>
      </c>
      <c r="B64" s="142">
        <v>45218</v>
      </c>
      <c r="C64" s="132" t="s">
        <v>1586</v>
      </c>
      <c r="D64" s="133">
        <v>5620167396</v>
      </c>
      <c r="E64" s="133" t="s">
        <v>1771</v>
      </c>
      <c r="F64" s="133" t="s">
        <v>1166</v>
      </c>
      <c r="G64" s="176" t="s">
        <v>1772</v>
      </c>
      <c r="H64" s="30">
        <v>100</v>
      </c>
      <c r="I64" s="176">
        <v>78</v>
      </c>
      <c r="J64" s="189">
        <v>12</v>
      </c>
      <c r="K64" s="139"/>
      <c r="L64" s="139"/>
      <c r="M64">
        <v>62</v>
      </c>
    </row>
    <row r="65" spans="1:13" x14ac:dyDescent="0.25">
      <c r="A65" s="36">
        <v>11</v>
      </c>
      <c r="B65" s="142">
        <v>45218</v>
      </c>
      <c r="C65" s="132" t="s">
        <v>1773</v>
      </c>
      <c r="D65" s="171">
        <v>5620167336</v>
      </c>
      <c r="E65" s="133" t="s">
        <v>3771</v>
      </c>
      <c r="F65" s="133" t="s">
        <v>843</v>
      </c>
      <c r="G65" s="176" t="s">
        <v>1775</v>
      </c>
      <c r="H65" s="30">
        <v>200</v>
      </c>
      <c r="I65" s="176">
        <v>170</v>
      </c>
      <c r="J65" s="189">
        <v>10</v>
      </c>
      <c r="K65" s="139"/>
      <c r="L65" s="139"/>
      <c r="M65">
        <v>63</v>
      </c>
    </row>
    <row r="66" spans="1:13" x14ac:dyDescent="0.25">
      <c r="A66" s="36">
        <v>12</v>
      </c>
      <c r="B66" s="142">
        <v>45218</v>
      </c>
      <c r="C66" s="133" t="s">
        <v>1776</v>
      </c>
      <c r="D66" s="133">
        <v>1234567892</v>
      </c>
      <c r="E66" s="171" t="s">
        <v>3636</v>
      </c>
      <c r="F66" s="133" t="s">
        <v>1777</v>
      </c>
      <c r="G66" s="176" t="s">
        <v>1778</v>
      </c>
      <c r="H66" s="176">
        <v>200</v>
      </c>
      <c r="I66" s="176"/>
      <c r="J66" s="189">
        <v>10</v>
      </c>
      <c r="K66" s="202"/>
      <c r="L66" s="169"/>
      <c r="M66">
        <v>64</v>
      </c>
    </row>
    <row r="67" spans="1:13" x14ac:dyDescent="0.25">
      <c r="A67" s="36">
        <v>13</v>
      </c>
      <c r="B67" s="142">
        <v>45218</v>
      </c>
      <c r="C67" s="132" t="s">
        <v>1752</v>
      </c>
      <c r="D67" s="133">
        <v>5545383189</v>
      </c>
      <c r="E67" s="133" t="s">
        <v>3772</v>
      </c>
      <c r="F67" s="133" t="s">
        <v>917</v>
      </c>
      <c r="G67" s="176" t="s">
        <v>1780</v>
      </c>
      <c r="H67" s="176">
        <v>250</v>
      </c>
      <c r="I67" s="176">
        <v>210</v>
      </c>
      <c r="J67" s="213">
        <v>20</v>
      </c>
      <c r="K67" s="177"/>
      <c r="L67" s="133"/>
      <c r="M67">
        <v>65</v>
      </c>
    </row>
    <row r="68" spans="1:13" x14ac:dyDescent="0.25">
      <c r="A68" s="36">
        <v>14</v>
      </c>
      <c r="B68" s="142">
        <v>45218</v>
      </c>
      <c r="C68" s="132" t="s">
        <v>1781</v>
      </c>
      <c r="D68" s="133">
        <v>5630381453</v>
      </c>
      <c r="E68" s="133" t="s">
        <v>1836</v>
      </c>
      <c r="F68" s="133" t="s">
        <v>1782</v>
      </c>
      <c r="G68" s="176" t="s">
        <v>1783</v>
      </c>
      <c r="H68" s="176">
        <v>200</v>
      </c>
      <c r="I68" s="176">
        <v>47</v>
      </c>
      <c r="J68" s="213">
        <v>12</v>
      </c>
      <c r="K68" s="177"/>
      <c r="L68" s="177"/>
      <c r="M68">
        <v>66</v>
      </c>
    </row>
    <row r="69" spans="1:13" x14ac:dyDescent="0.25">
      <c r="A69" s="36">
        <v>15</v>
      </c>
      <c r="B69" s="142">
        <v>45218</v>
      </c>
      <c r="C69" s="31" t="s">
        <v>922</v>
      </c>
      <c r="D69" s="133"/>
      <c r="E69" s="133" t="s">
        <v>1836</v>
      </c>
      <c r="F69" s="51" t="s">
        <v>302</v>
      </c>
      <c r="G69" s="214" t="s">
        <v>1784</v>
      </c>
      <c r="H69" s="176">
        <v>200</v>
      </c>
      <c r="I69" s="176">
        <v>136</v>
      </c>
      <c r="J69" s="213">
        <v>10</v>
      </c>
      <c r="K69" s="177"/>
      <c r="L69" s="177"/>
      <c r="M69">
        <v>67</v>
      </c>
    </row>
    <row r="70" spans="1:13" x14ac:dyDescent="0.25">
      <c r="A70" s="139">
        <v>1</v>
      </c>
      <c r="B70" s="142">
        <v>45219</v>
      </c>
      <c r="C70" s="132" t="s">
        <v>1652</v>
      </c>
      <c r="D70" s="133">
        <v>5612853273</v>
      </c>
      <c r="E70" s="133" t="s">
        <v>1513</v>
      </c>
      <c r="F70" s="176" t="s">
        <v>1652</v>
      </c>
      <c r="G70" s="176" t="s">
        <v>1785</v>
      </c>
      <c r="H70" s="30">
        <v>260</v>
      </c>
      <c r="I70" s="133">
        <v>166</v>
      </c>
      <c r="J70" s="189">
        <v>24</v>
      </c>
      <c r="K70" s="186">
        <v>200</v>
      </c>
      <c r="L70" s="139"/>
      <c r="M70">
        <v>68</v>
      </c>
    </row>
    <row r="71" spans="1:13" x14ac:dyDescent="0.25">
      <c r="A71" s="140">
        <v>2</v>
      </c>
      <c r="B71" s="142">
        <v>45219</v>
      </c>
      <c r="C71" s="132" t="s">
        <v>1786</v>
      </c>
      <c r="D71" s="133">
        <v>953128630</v>
      </c>
      <c r="E71" s="133" t="s">
        <v>219</v>
      </c>
      <c r="F71" s="133" t="s">
        <v>1787</v>
      </c>
      <c r="G71" s="176" t="s">
        <v>1788</v>
      </c>
      <c r="H71" s="30">
        <v>200</v>
      </c>
      <c r="I71" s="133">
        <v>152</v>
      </c>
      <c r="J71" s="189">
        <v>14</v>
      </c>
      <c r="K71" s="186"/>
      <c r="L71" s="139"/>
      <c r="M71">
        <v>69</v>
      </c>
    </row>
    <row r="72" spans="1:13" x14ac:dyDescent="0.25">
      <c r="A72" s="36">
        <v>3</v>
      </c>
      <c r="B72" s="142">
        <v>45219</v>
      </c>
      <c r="C72" s="132" t="s">
        <v>957</v>
      </c>
      <c r="D72" s="133">
        <v>5553181586</v>
      </c>
      <c r="E72" s="133" t="s">
        <v>313</v>
      </c>
      <c r="F72" s="133" t="s">
        <v>1789</v>
      </c>
      <c r="G72" s="176" t="s">
        <v>1790</v>
      </c>
      <c r="H72" s="30">
        <v>200</v>
      </c>
      <c r="I72" s="133">
        <v>128</v>
      </c>
      <c r="J72" s="189">
        <v>14</v>
      </c>
      <c r="K72" s="186">
        <v>200</v>
      </c>
      <c r="L72" s="139"/>
      <c r="M72">
        <v>70</v>
      </c>
    </row>
    <row r="73" spans="1:13" x14ac:dyDescent="0.25">
      <c r="A73" s="36">
        <v>4</v>
      </c>
      <c r="B73" s="142">
        <v>45219</v>
      </c>
      <c r="C73" s="132" t="s">
        <v>1791</v>
      </c>
      <c r="D73" s="133">
        <v>5565395702</v>
      </c>
      <c r="E73" s="133" t="s">
        <v>1792</v>
      </c>
      <c r="F73" s="133" t="s">
        <v>1793</v>
      </c>
      <c r="G73" s="176" t="s">
        <v>1794</v>
      </c>
      <c r="H73" s="30">
        <v>500</v>
      </c>
      <c r="I73" s="133">
        <v>408</v>
      </c>
      <c r="J73" s="189">
        <v>50</v>
      </c>
      <c r="K73" s="186"/>
      <c r="L73" s="139"/>
      <c r="M73">
        <v>71</v>
      </c>
    </row>
    <row r="74" spans="1:13" x14ac:dyDescent="0.25">
      <c r="A74" s="36">
        <v>5</v>
      </c>
      <c r="B74" s="142">
        <v>45219</v>
      </c>
      <c r="C74" s="132" t="s">
        <v>1795</v>
      </c>
      <c r="D74" s="133">
        <v>5516609716</v>
      </c>
      <c r="E74" s="133" t="s">
        <v>33</v>
      </c>
      <c r="F74" s="133" t="s">
        <v>849</v>
      </c>
      <c r="G74" s="133" t="s">
        <v>1796</v>
      </c>
      <c r="H74" s="30">
        <v>66</v>
      </c>
      <c r="I74" s="133">
        <v>54</v>
      </c>
      <c r="J74" s="189">
        <v>12</v>
      </c>
      <c r="K74" s="139">
        <v>200</v>
      </c>
      <c r="L74" s="139"/>
      <c r="M74">
        <v>72</v>
      </c>
    </row>
    <row r="75" spans="1:13" x14ac:dyDescent="0.25">
      <c r="A75" s="36">
        <v>6</v>
      </c>
      <c r="B75" s="142">
        <v>45219</v>
      </c>
      <c r="C75" s="132" t="s">
        <v>556</v>
      </c>
      <c r="D75" s="133">
        <v>5629985003</v>
      </c>
      <c r="E75" s="133" t="s">
        <v>1797</v>
      </c>
      <c r="F75" s="133" t="s">
        <v>556</v>
      </c>
      <c r="G75" s="176" t="s">
        <v>1798</v>
      </c>
      <c r="H75" s="176">
        <v>200</v>
      </c>
      <c r="I75" s="176">
        <v>150</v>
      </c>
      <c r="J75" s="189">
        <v>10</v>
      </c>
      <c r="K75" s="139">
        <v>200</v>
      </c>
      <c r="L75" s="139"/>
      <c r="M75">
        <v>73</v>
      </c>
    </row>
    <row r="76" spans="1:13" x14ac:dyDescent="0.25">
      <c r="A76" s="36">
        <v>7</v>
      </c>
      <c r="B76" s="142">
        <v>45219</v>
      </c>
      <c r="C76" s="132" t="s">
        <v>1799</v>
      </c>
      <c r="D76" s="133">
        <v>5629877337</v>
      </c>
      <c r="E76" s="133" t="s">
        <v>1836</v>
      </c>
      <c r="F76" s="133" t="s">
        <v>1800</v>
      </c>
      <c r="G76" s="176" t="s">
        <v>1801</v>
      </c>
      <c r="H76" s="30">
        <v>100</v>
      </c>
      <c r="I76" s="176">
        <v>49</v>
      </c>
      <c r="J76" s="189">
        <v>12</v>
      </c>
      <c r="K76" s="139">
        <v>100</v>
      </c>
      <c r="L76" s="139"/>
      <c r="M76">
        <v>74</v>
      </c>
    </row>
    <row r="77" spans="1:13" x14ac:dyDescent="0.25">
      <c r="A77" s="36">
        <v>8</v>
      </c>
      <c r="B77" s="142">
        <v>45219</v>
      </c>
      <c r="C77" s="132" t="s">
        <v>1802</v>
      </c>
      <c r="D77" s="133"/>
      <c r="E77" s="133" t="s">
        <v>914</v>
      </c>
      <c r="F77" s="133" t="s">
        <v>1803</v>
      </c>
      <c r="G77" s="176" t="s">
        <v>1804</v>
      </c>
      <c r="H77" s="30">
        <v>500</v>
      </c>
      <c r="I77" s="133">
        <v>136</v>
      </c>
      <c r="J77" s="189">
        <v>10</v>
      </c>
      <c r="K77" s="139">
        <v>500</v>
      </c>
      <c r="L77" s="139"/>
      <c r="M77">
        <v>75</v>
      </c>
    </row>
    <row r="78" spans="1:13" x14ac:dyDescent="0.25">
      <c r="A78" s="36">
        <v>9</v>
      </c>
      <c r="B78" s="142">
        <v>45219</v>
      </c>
      <c r="C78" s="132" t="s">
        <v>1805</v>
      </c>
      <c r="D78" s="133">
        <v>5536542200</v>
      </c>
      <c r="E78" s="133" t="s">
        <v>1836</v>
      </c>
      <c r="F78" s="133" t="s">
        <v>920</v>
      </c>
      <c r="G78" s="176" t="s">
        <v>1806</v>
      </c>
      <c r="H78" s="176">
        <v>137</v>
      </c>
      <c r="I78" s="192">
        <v>123</v>
      </c>
      <c r="J78" s="189">
        <v>14</v>
      </c>
      <c r="K78" s="139">
        <v>123</v>
      </c>
      <c r="L78" s="139"/>
      <c r="M78">
        <v>76</v>
      </c>
    </row>
    <row r="79" spans="1:13" x14ac:dyDescent="0.25">
      <c r="A79" s="36">
        <v>10</v>
      </c>
      <c r="B79" s="142">
        <v>45219</v>
      </c>
      <c r="C79" s="132" t="s">
        <v>556</v>
      </c>
      <c r="D79" s="133"/>
      <c r="E79" s="133" t="s">
        <v>1836</v>
      </c>
      <c r="F79" s="133" t="s">
        <v>556</v>
      </c>
      <c r="G79" s="176" t="s">
        <v>1807</v>
      </c>
      <c r="H79" s="30">
        <v>500</v>
      </c>
      <c r="I79" s="176">
        <v>51</v>
      </c>
      <c r="J79" s="189">
        <v>10</v>
      </c>
      <c r="K79" s="139">
        <v>500</v>
      </c>
      <c r="L79" s="139"/>
      <c r="M79">
        <v>77</v>
      </c>
    </row>
    <row r="80" spans="1:13" x14ac:dyDescent="0.25">
      <c r="A80" s="36">
        <v>11</v>
      </c>
      <c r="B80" s="142">
        <v>45219</v>
      </c>
      <c r="C80" s="132" t="s">
        <v>1808</v>
      </c>
      <c r="D80" s="171"/>
      <c r="E80" s="133" t="s">
        <v>1836</v>
      </c>
      <c r="F80" s="133" t="s">
        <v>1427</v>
      </c>
      <c r="G80" s="176" t="s">
        <v>1809</v>
      </c>
      <c r="H80" s="30">
        <v>200</v>
      </c>
      <c r="I80" s="176">
        <v>110</v>
      </c>
      <c r="J80" s="189">
        <v>10</v>
      </c>
      <c r="K80" s="139">
        <v>200</v>
      </c>
      <c r="L80" s="139"/>
      <c r="M80">
        <v>78</v>
      </c>
    </row>
    <row r="81" spans="1:13" x14ac:dyDescent="0.25">
      <c r="A81" s="139">
        <v>1</v>
      </c>
      <c r="B81" s="142">
        <v>45220</v>
      </c>
      <c r="C81" s="132" t="s">
        <v>1810</v>
      </c>
      <c r="D81" s="133">
        <v>5613533377</v>
      </c>
      <c r="E81" s="133" t="s">
        <v>1811</v>
      </c>
      <c r="F81" s="176" t="s">
        <v>1812</v>
      </c>
      <c r="G81" s="176" t="s">
        <v>929</v>
      </c>
      <c r="H81" s="30">
        <v>23</v>
      </c>
      <c r="I81" s="133">
        <v>17</v>
      </c>
      <c r="J81" s="189">
        <v>10</v>
      </c>
      <c r="K81" s="186">
        <v>100</v>
      </c>
      <c r="L81" s="139"/>
      <c r="M81">
        <v>79</v>
      </c>
    </row>
    <row r="82" spans="1:13" x14ac:dyDescent="0.25">
      <c r="A82" s="140">
        <v>2</v>
      </c>
      <c r="B82" s="142">
        <v>45220</v>
      </c>
      <c r="C82" s="132" t="s">
        <v>1583</v>
      </c>
      <c r="D82" s="133">
        <v>5530508709</v>
      </c>
      <c r="E82" s="133" t="s">
        <v>33</v>
      </c>
      <c r="F82" s="133" t="s">
        <v>1043</v>
      </c>
      <c r="G82" s="176" t="s">
        <v>1813</v>
      </c>
      <c r="H82" s="30">
        <v>200</v>
      </c>
      <c r="I82" s="133">
        <v>115</v>
      </c>
      <c r="J82" s="189">
        <v>15</v>
      </c>
      <c r="K82" s="186">
        <v>200</v>
      </c>
      <c r="L82" s="139"/>
      <c r="M82">
        <v>80</v>
      </c>
    </row>
    <row r="83" spans="1:13" x14ac:dyDescent="0.25">
      <c r="A83" s="36">
        <v>3</v>
      </c>
      <c r="B83" s="142">
        <v>45220</v>
      </c>
      <c r="C83" s="132" t="s">
        <v>1583</v>
      </c>
      <c r="D83" s="133">
        <v>5530508709</v>
      </c>
      <c r="E83" s="133" t="s">
        <v>33</v>
      </c>
      <c r="F83" s="133" t="s">
        <v>1043</v>
      </c>
      <c r="G83" s="176" t="s">
        <v>1814</v>
      </c>
      <c r="H83" s="30">
        <v>50</v>
      </c>
      <c r="I83" s="133">
        <v>26</v>
      </c>
      <c r="J83" s="189">
        <v>15</v>
      </c>
      <c r="K83" s="186">
        <v>26</v>
      </c>
      <c r="L83" s="139"/>
      <c r="M83">
        <v>81</v>
      </c>
    </row>
    <row r="84" spans="1:13" x14ac:dyDescent="0.25">
      <c r="A84" s="36">
        <v>4</v>
      </c>
      <c r="B84" s="142">
        <v>45220</v>
      </c>
      <c r="C84" s="132" t="s">
        <v>1815</v>
      </c>
      <c r="D84" s="133"/>
      <c r="E84" s="133" t="s">
        <v>33</v>
      </c>
      <c r="F84" s="133" t="s">
        <v>354</v>
      </c>
      <c r="G84" s="176" t="s">
        <v>1816</v>
      </c>
      <c r="H84" s="30">
        <v>237</v>
      </c>
      <c r="I84" s="133">
        <v>180</v>
      </c>
      <c r="J84" s="189">
        <v>15</v>
      </c>
      <c r="K84" s="186">
        <v>200</v>
      </c>
      <c r="L84" s="139"/>
      <c r="M84">
        <v>82</v>
      </c>
    </row>
    <row r="85" spans="1:13" x14ac:dyDescent="0.25">
      <c r="A85" s="36">
        <v>5</v>
      </c>
      <c r="B85" s="142">
        <v>45220</v>
      </c>
      <c r="C85" s="132" t="s">
        <v>1817</v>
      </c>
      <c r="D85" s="133">
        <v>5522759975</v>
      </c>
      <c r="E85" s="133" t="s">
        <v>1528</v>
      </c>
      <c r="F85" s="133" t="s">
        <v>1818</v>
      </c>
      <c r="G85" s="133" t="s">
        <v>1819</v>
      </c>
      <c r="H85" s="30">
        <v>200</v>
      </c>
      <c r="I85" s="133">
        <v>170</v>
      </c>
      <c r="J85" s="189">
        <v>15</v>
      </c>
      <c r="K85" s="139">
        <v>200</v>
      </c>
      <c r="L85" s="139"/>
      <c r="M85">
        <v>83</v>
      </c>
    </row>
    <row r="86" spans="1:13" x14ac:dyDescent="0.25">
      <c r="A86" s="36">
        <v>6</v>
      </c>
      <c r="B86" s="142">
        <v>45220</v>
      </c>
      <c r="C86" s="132" t="s">
        <v>1583</v>
      </c>
      <c r="D86" s="133">
        <v>5530508709</v>
      </c>
      <c r="E86" s="133" t="s">
        <v>33</v>
      </c>
      <c r="F86" s="133" t="s">
        <v>1196</v>
      </c>
      <c r="G86" s="176" t="s">
        <v>1820</v>
      </c>
      <c r="H86" s="176">
        <v>200</v>
      </c>
      <c r="I86" s="176">
        <v>174</v>
      </c>
      <c r="J86" s="189">
        <v>15</v>
      </c>
      <c r="K86" s="139">
        <v>200</v>
      </c>
      <c r="L86" s="139"/>
      <c r="M86">
        <v>84</v>
      </c>
    </row>
    <row r="87" spans="1:13" x14ac:dyDescent="0.25">
      <c r="A87" s="36">
        <v>7</v>
      </c>
      <c r="B87" s="142">
        <v>45220</v>
      </c>
      <c r="C87" s="132" t="s">
        <v>550</v>
      </c>
      <c r="D87" s="133">
        <v>5537803548</v>
      </c>
      <c r="E87" s="133" t="s">
        <v>33</v>
      </c>
      <c r="F87" s="133" t="s">
        <v>1821</v>
      </c>
      <c r="G87" s="133">
        <v>5523279972</v>
      </c>
      <c r="H87" s="30">
        <v>200</v>
      </c>
      <c r="I87" s="176">
        <v>173</v>
      </c>
      <c r="J87" s="189">
        <v>14</v>
      </c>
      <c r="K87" s="139">
        <v>200</v>
      </c>
      <c r="L87" s="139"/>
      <c r="M87">
        <v>85</v>
      </c>
    </row>
    <row r="88" spans="1:13" x14ac:dyDescent="0.25">
      <c r="A88" s="36">
        <v>8</v>
      </c>
      <c r="B88" s="142">
        <v>45220</v>
      </c>
      <c r="C88" s="132" t="s">
        <v>1416</v>
      </c>
      <c r="D88" s="133">
        <v>5510080515</v>
      </c>
      <c r="E88" s="133" t="s">
        <v>33</v>
      </c>
      <c r="F88" s="133" t="s">
        <v>1822</v>
      </c>
      <c r="G88" s="176" t="s">
        <v>1823</v>
      </c>
      <c r="H88" s="30">
        <v>200</v>
      </c>
      <c r="I88" s="133">
        <v>312</v>
      </c>
      <c r="J88" s="189">
        <v>10</v>
      </c>
      <c r="K88" s="139">
        <v>200</v>
      </c>
      <c r="L88" s="139"/>
      <c r="M88">
        <v>86</v>
      </c>
    </row>
    <row r="89" spans="1:13" x14ac:dyDescent="0.25">
      <c r="A89" s="36">
        <v>9</v>
      </c>
      <c r="B89" s="142">
        <v>45220</v>
      </c>
      <c r="C89" s="132" t="s">
        <v>1824</v>
      </c>
      <c r="D89" s="133"/>
      <c r="E89" s="133" t="s">
        <v>33</v>
      </c>
      <c r="F89" s="133" t="s">
        <v>72</v>
      </c>
      <c r="G89" s="176" t="s">
        <v>1825</v>
      </c>
      <c r="H89" s="176"/>
      <c r="I89" s="192">
        <v>43</v>
      </c>
      <c r="J89" s="189">
        <v>10</v>
      </c>
      <c r="K89" s="139">
        <v>100</v>
      </c>
      <c r="L89" s="139"/>
      <c r="M89">
        <v>87</v>
      </c>
    </row>
    <row r="90" spans="1:13" x14ac:dyDescent="0.25">
      <c r="A90" s="36">
        <v>10</v>
      </c>
      <c r="B90" s="142">
        <v>45220</v>
      </c>
      <c r="C90" s="132" t="s">
        <v>1826</v>
      </c>
      <c r="D90" s="133">
        <v>5565375468</v>
      </c>
      <c r="E90" s="133" t="s">
        <v>33</v>
      </c>
      <c r="F90" s="133" t="s">
        <v>1827</v>
      </c>
      <c r="G90" s="176" t="s">
        <v>1828</v>
      </c>
      <c r="H90" s="30"/>
      <c r="I90" s="176">
        <v>25</v>
      </c>
      <c r="J90" s="189">
        <v>10</v>
      </c>
      <c r="K90" s="139">
        <v>100</v>
      </c>
      <c r="L90" s="139"/>
      <c r="M90">
        <v>88</v>
      </c>
    </row>
    <row r="91" spans="1:13" x14ac:dyDescent="0.25">
      <c r="A91" s="36">
        <v>11</v>
      </c>
      <c r="B91" s="142">
        <v>45220</v>
      </c>
      <c r="C91" s="132" t="s">
        <v>1652</v>
      </c>
      <c r="D91" s="171">
        <v>5612853273</v>
      </c>
      <c r="E91" s="133" t="s">
        <v>33</v>
      </c>
      <c r="F91" s="133" t="s">
        <v>1514</v>
      </c>
      <c r="G91" s="176" t="s">
        <v>1829</v>
      </c>
      <c r="H91" s="30"/>
      <c r="I91" s="176">
        <v>92</v>
      </c>
      <c r="J91" s="189">
        <v>12</v>
      </c>
      <c r="K91" s="139">
        <v>100</v>
      </c>
      <c r="L91" s="139"/>
      <c r="M91">
        <v>89</v>
      </c>
    </row>
    <row r="92" spans="1:13" x14ac:dyDescent="0.25">
      <c r="A92" s="36">
        <v>12</v>
      </c>
      <c r="B92" s="142">
        <v>45220</v>
      </c>
      <c r="C92" s="133" t="s">
        <v>1486</v>
      </c>
      <c r="D92" s="133">
        <v>5526260701</v>
      </c>
      <c r="E92" s="171" t="s">
        <v>33</v>
      </c>
      <c r="F92" s="133" t="s">
        <v>1830</v>
      </c>
      <c r="G92" s="176" t="s">
        <v>929</v>
      </c>
      <c r="H92" s="176"/>
      <c r="I92" s="176">
        <v>52</v>
      </c>
      <c r="J92" s="189">
        <v>10</v>
      </c>
      <c r="K92" s="202">
        <v>200</v>
      </c>
      <c r="L92" s="169"/>
      <c r="M92">
        <v>90</v>
      </c>
    </row>
    <row r="93" spans="1:13" x14ac:dyDescent="0.25">
      <c r="A93" s="36">
        <v>13</v>
      </c>
      <c r="B93" s="142">
        <v>45220</v>
      </c>
      <c r="C93" s="132" t="s">
        <v>992</v>
      </c>
      <c r="D93" s="133">
        <v>5564121405</v>
      </c>
      <c r="E93" s="133" t="s">
        <v>33</v>
      </c>
      <c r="F93" s="133" t="s">
        <v>381</v>
      </c>
      <c r="G93" s="176" t="s">
        <v>1831</v>
      </c>
      <c r="H93" s="176"/>
      <c r="I93" s="176"/>
      <c r="J93" s="213">
        <v>10</v>
      </c>
      <c r="K93" s="177">
        <v>400</v>
      </c>
      <c r="L93" s="133"/>
      <c r="M93">
        <v>91</v>
      </c>
    </row>
    <row r="94" spans="1:13" x14ac:dyDescent="0.25">
      <c r="A94" s="36">
        <v>14</v>
      </c>
      <c r="B94" s="142">
        <v>45220</v>
      </c>
      <c r="C94" s="132" t="s">
        <v>1832</v>
      </c>
      <c r="D94" s="133">
        <v>5560863021</v>
      </c>
      <c r="E94" s="133" t="s">
        <v>33</v>
      </c>
      <c r="F94" s="133" t="s">
        <v>321</v>
      </c>
      <c r="G94" s="176" t="s">
        <v>1833</v>
      </c>
      <c r="H94" s="176"/>
      <c r="I94" s="176">
        <v>275</v>
      </c>
      <c r="J94" s="213">
        <v>10</v>
      </c>
      <c r="K94" s="177">
        <v>200</v>
      </c>
      <c r="L94" s="177"/>
      <c r="M94">
        <v>92</v>
      </c>
    </row>
    <row r="95" spans="1:13" x14ac:dyDescent="0.25">
      <c r="A95" s="36">
        <v>15</v>
      </c>
      <c r="B95" s="142">
        <v>45220</v>
      </c>
      <c r="C95" s="31" t="s">
        <v>1416</v>
      </c>
      <c r="D95" s="133">
        <v>5510080515</v>
      </c>
      <c r="E95" s="133" t="s">
        <v>1834</v>
      </c>
      <c r="F95" s="51" t="s">
        <v>354</v>
      </c>
      <c r="G95" s="214" t="s">
        <v>1835</v>
      </c>
      <c r="H95" s="176"/>
      <c r="I95" s="176">
        <v>150</v>
      </c>
      <c r="J95" s="213">
        <v>10</v>
      </c>
      <c r="K95" s="177"/>
      <c r="L95" s="177"/>
      <c r="M95">
        <v>93</v>
      </c>
    </row>
    <row r="96" spans="1:13" x14ac:dyDescent="0.25">
      <c r="A96" s="36">
        <v>16</v>
      </c>
      <c r="B96" s="142">
        <v>45220</v>
      </c>
      <c r="C96" s="132" t="s">
        <v>1586</v>
      </c>
      <c r="D96" s="133">
        <v>5625982564</v>
      </c>
      <c r="E96" s="133" t="s">
        <v>33</v>
      </c>
      <c r="F96" s="133" t="s">
        <v>1836</v>
      </c>
      <c r="G96" s="176"/>
      <c r="H96" s="176">
        <v>500</v>
      </c>
      <c r="I96" s="176"/>
      <c r="J96" s="177">
        <v>10</v>
      </c>
      <c r="K96" s="177"/>
      <c r="L96" s="133"/>
      <c r="M96">
        <v>94</v>
      </c>
    </row>
    <row r="97" spans="1:13" x14ac:dyDescent="0.25">
      <c r="A97" s="36">
        <v>17</v>
      </c>
      <c r="B97" s="142">
        <v>45220</v>
      </c>
      <c r="C97" s="132" t="s">
        <v>1583</v>
      </c>
      <c r="D97" s="133"/>
      <c r="E97" s="133" t="s">
        <v>1836</v>
      </c>
      <c r="F97" s="133" t="s">
        <v>449</v>
      </c>
      <c r="G97" s="176" t="s">
        <v>1837</v>
      </c>
      <c r="H97" s="176">
        <v>250</v>
      </c>
      <c r="I97" s="176"/>
      <c r="J97" s="177">
        <v>10</v>
      </c>
      <c r="K97" s="177">
        <v>250</v>
      </c>
      <c r="L97" s="133"/>
      <c r="M97">
        <v>95</v>
      </c>
    </row>
    <row r="98" spans="1:13" x14ac:dyDescent="0.25">
      <c r="A98" s="36">
        <v>18</v>
      </c>
      <c r="B98" s="142">
        <v>45220</v>
      </c>
      <c r="C98" s="132" t="s">
        <v>992</v>
      </c>
      <c r="D98" s="133"/>
      <c r="E98" s="133" t="s">
        <v>3773</v>
      </c>
      <c r="F98" s="133" t="s">
        <v>1261</v>
      </c>
      <c r="G98" s="176" t="s">
        <v>1839</v>
      </c>
      <c r="H98" s="176">
        <v>1300</v>
      </c>
      <c r="I98" s="176">
        <v>1265</v>
      </c>
      <c r="J98" s="177">
        <v>20</v>
      </c>
      <c r="K98" s="215">
        <v>1300</v>
      </c>
      <c r="L98" s="22"/>
      <c r="M98">
        <v>96</v>
      </c>
    </row>
    <row r="99" spans="1:13" x14ac:dyDescent="0.25">
      <c r="A99" s="36">
        <v>19</v>
      </c>
      <c r="B99" s="142">
        <v>45220</v>
      </c>
      <c r="C99" s="132" t="s">
        <v>1534</v>
      </c>
      <c r="D99" s="133"/>
      <c r="E99" s="133" t="s">
        <v>1836</v>
      </c>
      <c r="F99" s="133" t="s">
        <v>1535</v>
      </c>
      <c r="G99" s="176" t="s">
        <v>1840</v>
      </c>
      <c r="H99" s="176">
        <v>250</v>
      </c>
      <c r="I99" s="176"/>
      <c r="J99" s="177">
        <v>10</v>
      </c>
      <c r="K99" s="133"/>
      <c r="L99" s="133"/>
      <c r="M99">
        <v>97</v>
      </c>
    </row>
    <row r="100" spans="1:13" x14ac:dyDescent="0.25">
      <c r="A100" s="139">
        <v>1</v>
      </c>
      <c r="B100" s="142">
        <v>45221</v>
      </c>
      <c r="C100" s="132" t="s">
        <v>126</v>
      </c>
      <c r="D100" s="133"/>
      <c r="E100" s="133" t="s">
        <v>1836</v>
      </c>
      <c r="F100" s="176" t="s">
        <v>480</v>
      </c>
      <c r="G100" s="176" t="s">
        <v>1841</v>
      </c>
      <c r="H100" s="30">
        <v>500</v>
      </c>
      <c r="I100" s="133"/>
      <c r="J100" s="189">
        <v>0</v>
      </c>
      <c r="K100" s="186"/>
      <c r="L100" s="139"/>
      <c r="M100">
        <v>98</v>
      </c>
    </row>
    <row r="101" spans="1:13" x14ac:dyDescent="0.25">
      <c r="A101" s="140" t="s">
        <v>3774</v>
      </c>
      <c r="B101" s="142">
        <v>45221</v>
      </c>
      <c r="C101" s="132" t="s">
        <v>1842</v>
      </c>
      <c r="D101" s="133">
        <v>5615394688</v>
      </c>
      <c r="E101" s="133" t="s">
        <v>33</v>
      </c>
      <c r="F101" s="133" t="s">
        <v>1246</v>
      </c>
      <c r="G101" s="176" t="s">
        <v>1843</v>
      </c>
      <c r="H101" s="30"/>
      <c r="I101" s="133">
        <v>63</v>
      </c>
      <c r="J101" s="189">
        <v>12</v>
      </c>
      <c r="K101" s="186">
        <v>500</v>
      </c>
      <c r="L101" s="139"/>
      <c r="M101">
        <v>99</v>
      </c>
    </row>
    <row r="102" spans="1:13" x14ac:dyDescent="0.25">
      <c r="A102" s="36">
        <v>3</v>
      </c>
      <c r="B102" s="142">
        <v>45221</v>
      </c>
      <c r="C102" s="132" t="s">
        <v>857</v>
      </c>
      <c r="D102" s="133">
        <v>5537803548</v>
      </c>
      <c r="E102" s="133"/>
      <c r="F102" s="133" t="s">
        <v>1573</v>
      </c>
      <c r="G102" s="176" t="s">
        <v>1836</v>
      </c>
      <c r="H102" s="30">
        <v>500</v>
      </c>
      <c r="I102" s="133">
        <v>124</v>
      </c>
      <c r="J102" s="189">
        <v>10</v>
      </c>
      <c r="K102" s="186">
        <v>500</v>
      </c>
      <c r="L102" s="139"/>
      <c r="M102">
        <v>100</v>
      </c>
    </row>
    <row r="103" spans="1:13" x14ac:dyDescent="0.25">
      <c r="A103" s="36">
        <v>4</v>
      </c>
      <c r="B103" s="142">
        <v>45221</v>
      </c>
      <c r="C103" s="132" t="s">
        <v>1844</v>
      </c>
      <c r="D103" s="133">
        <v>5615394688</v>
      </c>
      <c r="E103" s="133" t="s">
        <v>1845</v>
      </c>
      <c r="F103" s="133" t="s">
        <v>1846</v>
      </c>
      <c r="G103" s="176" t="s">
        <v>1847</v>
      </c>
      <c r="H103" s="30">
        <v>500</v>
      </c>
      <c r="I103" s="133">
        <v>29</v>
      </c>
      <c r="J103" s="189">
        <v>10</v>
      </c>
      <c r="K103" s="186">
        <v>500</v>
      </c>
      <c r="L103" s="139"/>
      <c r="M103">
        <v>101</v>
      </c>
    </row>
    <row r="104" spans="1:13" x14ac:dyDescent="0.25">
      <c r="A104" s="36">
        <v>5</v>
      </c>
      <c r="B104" s="142">
        <v>45221</v>
      </c>
      <c r="C104" s="132" t="s">
        <v>1848</v>
      </c>
      <c r="D104" s="133">
        <v>5564121405</v>
      </c>
      <c r="E104" s="133" t="s">
        <v>3775</v>
      </c>
      <c r="F104" s="133" t="s">
        <v>1850</v>
      </c>
      <c r="G104" s="133" t="s">
        <v>1851</v>
      </c>
      <c r="H104" s="30">
        <v>500</v>
      </c>
      <c r="I104" s="133">
        <v>73</v>
      </c>
      <c r="J104" s="189">
        <v>10</v>
      </c>
      <c r="K104" s="139">
        <v>500</v>
      </c>
      <c r="L104" s="139"/>
      <c r="M104">
        <v>102</v>
      </c>
    </row>
    <row r="105" spans="1:13" x14ac:dyDescent="0.25">
      <c r="A105" s="36">
        <v>6</v>
      </c>
      <c r="B105" s="142">
        <v>45221</v>
      </c>
      <c r="C105" s="132" t="s">
        <v>1852</v>
      </c>
      <c r="D105" s="133">
        <v>5615589545</v>
      </c>
      <c r="E105" s="133" t="s">
        <v>1836</v>
      </c>
      <c r="F105" s="133" t="s">
        <v>1853</v>
      </c>
      <c r="G105" s="176" t="s">
        <v>1854</v>
      </c>
      <c r="H105" s="176">
        <v>100</v>
      </c>
      <c r="I105" s="176">
        <v>50</v>
      </c>
      <c r="J105" s="189">
        <v>10</v>
      </c>
      <c r="K105" s="139">
        <v>100</v>
      </c>
      <c r="L105" s="139"/>
      <c r="M105">
        <v>103</v>
      </c>
    </row>
    <row r="106" spans="1:13" x14ac:dyDescent="0.25">
      <c r="A106" s="36">
        <v>7</v>
      </c>
      <c r="B106" s="142">
        <v>45221</v>
      </c>
      <c r="C106" s="132" t="s">
        <v>1652</v>
      </c>
      <c r="D106" s="133"/>
      <c r="E106" s="133" t="s">
        <v>33</v>
      </c>
      <c r="F106" s="133" t="s">
        <v>1652</v>
      </c>
      <c r="G106" s="176" t="s">
        <v>1855</v>
      </c>
      <c r="H106" s="30">
        <v>100</v>
      </c>
      <c r="I106" s="176">
        <v>48</v>
      </c>
      <c r="J106" s="189">
        <v>10</v>
      </c>
      <c r="K106" s="139">
        <v>100</v>
      </c>
      <c r="L106" s="139"/>
      <c r="M106">
        <v>104</v>
      </c>
    </row>
    <row r="107" spans="1:13" x14ac:dyDescent="0.25">
      <c r="A107" s="36">
        <v>8</v>
      </c>
      <c r="B107" s="142">
        <v>45221</v>
      </c>
      <c r="C107" s="132" t="s">
        <v>1856</v>
      </c>
      <c r="D107" s="133">
        <v>9531286830</v>
      </c>
      <c r="E107" s="133" t="s">
        <v>1836</v>
      </c>
      <c r="F107" s="133" t="s">
        <v>1857</v>
      </c>
      <c r="G107" s="176" t="s">
        <v>1858</v>
      </c>
      <c r="H107" s="30">
        <v>250</v>
      </c>
      <c r="I107" s="133">
        <v>118</v>
      </c>
      <c r="J107" s="189">
        <v>10</v>
      </c>
      <c r="K107" s="139">
        <v>250</v>
      </c>
      <c r="L107" s="139"/>
      <c r="M107">
        <v>105</v>
      </c>
    </row>
    <row r="108" spans="1:13" x14ac:dyDescent="0.25">
      <c r="A108" s="36">
        <v>9</v>
      </c>
      <c r="B108" s="142">
        <v>45221</v>
      </c>
      <c r="C108" s="132" t="s">
        <v>1859</v>
      </c>
      <c r="D108" s="133" t="s">
        <v>1860</v>
      </c>
      <c r="E108" s="133" t="s">
        <v>1836</v>
      </c>
      <c r="F108" s="133" t="s">
        <v>1861</v>
      </c>
      <c r="G108" s="176" t="s">
        <v>1862</v>
      </c>
      <c r="H108" s="176">
        <v>460</v>
      </c>
      <c r="I108" s="192">
        <v>74</v>
      </c>
      <c r="J108" s="189">
        <v>10</v>
      </c>
      <c r="K108" s="139"/>
      <c r="L108" s="139"/>
      <c r="M108">
        <v>106</v>
      </c>
    </row>
    <row r="109" spans="1:13" x14ac:dyDescent="0.25">
      <c r="A109" s="36">
        <v>10</v>
      </c>
      <c r="B109" s="142">
        <v>45221</v>
      </c>
      <c r="C109" s="132" t="s">
        <v>240</v>
      </c>
      <c r="D109" s="133">
        <v>5554180818</v>
      </c>
      <c r="E109" s="133" t="s">
        <v>1836</v>
      </c>
      <c r="F109" s="133" t="s">
        <v>545</v>
      </c>
      <c r="G109" s="176" t="s">
        <v>1863</v>
      </c>
      <c r="H109" s="30">
        <v>500</v>
      </c>
      <c r="I109" s="176">
        <v>186</v>
      </c>
      <c r="J109" s="189">
        <v>10</v>
      </c>
      <c r="K109" s="139"/>
      <c r="L109" s="139"/>
      <c r="M109">
        <v>107</v>
      </c>
    </row>
    <row r="110" spans="1:13" x14ac:dyDescent="0.25">
      <c r="A110" s="36">
        <v>11</v>
      </c>
      <c r="B110" s="142">
        <v>45221</v>
      </c>
      <c r="C110" s="132" t="s">
        <v>955</v>
      </c>
      <c r="D110" s="171"/>
      <c r="E110" s="133" t="s">
        <v>33</v>
      </c>
      <c r="F110" s="133" t="s">
        <v>955</v>
      </c>
      <c r="G110" s="176" t="s">
        <v>1864</v>
      </c>
      <c r="H110" s="30"/>
      <c r="I110" s="176"/>
      <c r="J110" s="189">
        <v>10</v>
      </c>
      <c r="K110" s="139">
        <v>200</v>
      </c>
      <c r="L110" s="139"/>
      <c r="M110">
        <v>108</v>
      </c>
    </row>
    <row r="111" spans="1:13" x14ac:dyDescent="0.25">
      <c r="A111" s="36">
        <v>12</v>
      </c>
      <c r="B111" s="142">
        <v>45221</v>
      </c>
      <c r="C111" s="133" t="s">
        <v>1865</v>
      </c>
      <c r="D111" s="133">
        <v>5572135350</v>
      </c>
      <c r="E111" s="171" t="s">
        <v>33</v>
      </c>
      <c r="F111" s="133" t="s">
        <v>1866</v>
      </c>
      <c r="G111" s="176" t="s">
        <v>1867</v>
      </c>
      <c r="H111" s="176"/>
      <c r="I111" s="176">
        <v>180</v>
      </c>
      <c r="J111" s="189">
        <v>10</v>
      </c>
      <c r="K111" s="202">
        <v>200</v>
      </c>
      <c r="L111" s="169"/>
      <c r="M111">
        <v>109</v>
      </c>
    </row>
    <row r="112" spans="1:13" x14ac:dyDescent="0.25">
      <c r="A112" s="36">
        <v>13</v>
      </c>
      <c r="B112" s="142">
        <v>45221</v>
      </c>
      <c r="C112" s="132" t="s">
        <v>1868</v>
      </c>
      <c r="D112" s="133">
        <v>5513017156</v>
      </c>
      <c r="E112" s="133" t="s">
        <v>33</v>
      </c>
      <c r="F112" s="133" t="s">
        <v>1869</v>
      </c>
      <c r="G112" s="176" t="s">
        <v>1870</v>
      </c>
      <c r="H112" s="176"/>
      <c r="I112" s="176">
        <v>157</v>
      </c>
      <c r="J112" s="213">
        <v>10</v>
      </c>
      <c r="K112" s="177"/>
      <c r="L112" s="133"/>
      <c r="M112">
        <v>110</v>
      </c>
    </row>
    <row r="113" spans="1:13" x14ac:dyDescent="0.25">
      <c r="A113" s="36">
        <v>14</v>
      </c>
      <c r="B113" s="142">
        <v>45221</v>
      </c>
      <c r="C113" s="132" t="s">
        <v>1871</v>
      </c>
      <c r="D113" s="133"/>
      <c r="E113" s="133" t="s">
        <v>33</v>
      </c>
      <c r="F113" s="133" t="s">
        <v>480</v>
      </c>
      <c r="G113" s="176" t="s">
        <v>1872</v>
      </c>
      <c r="H113" s="176"/>
      <c r="I113" s="176">
        <v>65</v>
      </c>
      <c r="J113" s="213">
        <v>10</v>
      </c>
      <c r="K113" s="177"/>
      <c r="L113" s="177"/>
      <c r="M113">
        <v>111</v>
      </c>
    </row>
    <row r="114" spans="1:13" x14ac:dyDescent="0.25">
      <c r="M114">
        <v>112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20"/>
  <sheetViews>
    <sheetView topLeftCell="A102" zoomScale="66" zoomScaleNormal="66" workbookViewId="0">
      <selection activeCell="L120" sqref="A3:L120"/>
    </sheetView>
  </sheetViews>
  <sheetFormatPr baseColWidth="10" defaultRowHeight="15" x14ac:dyDescent="0.25"/>
  <cols>
    <col min="4" max="4" width="12" style="166" bestFit="1" customWidth="1"/>
    <col min="23" max="23" width="12.42578125" style="166" bestFit="1" customWidth="1"/>
    <col min="27" max="27" width="11.85546875" style="166" bestFit="1" customWidth="1"/>
  </cols>
  <sheetData>
    <row r="1" spans="1:13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90" customHeight="1" x14ac:dyDescent="0.25">
      <c r="A2" s="2" t="s">
        <v>3617</v>
      </c>
      <c r="B2" s="3" t="s">
        <v>0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2" t="s">
        <v>7</v>
      </c>
      <c r="I2" s="173" t="s">
        <v>8</v>
      </c>
      <c r="J2" s="172" t="s">
        <v>9</v>
      </c>
      <c r="K2" s="174" t="s">
        <v>3619</v>
      </c>
      <c r="L2" s="174" t="s">
        <v>3620</v>
      </c>
    </row>
    <row r="3" spans="1:13" x14ac:dyDescent="0.25">
      <c r="A3" s="139">
        <v>1</v>
      </c>
      <c r="B3" s="142">
        <v>45222</v>
      </c>
      <c r="C3" s="132" t="s">
        <v>1380</v>
      </c>
      <c r="D3" s="133"/>
      <c r="E3" s="133" t="s">
        <v>1664</v>
      </c>
      <c r="F3" s="176" t="s">
        <v>1380</v>
      </c>
      <c r="G3" s="176" t="s">
        <v>1123</v>
      </c>
      <c r="H3" s="30"/>
      <c r="I3" s="133">
        <v>200</v>
      </c>
      <c r="J3" s="189">
        <v>30</v>
      </c>
      <c r="K3" s="186">
        <v>500</v>
      </c>
      <c r="L3" s="139"/>
      <c r="M3">
        <v>1</v>
      </c>
    </row>
    <row r="4" spans="1:13" x14ac:dyDescent="0.25">
      <c r="A4" s="140">
        <v>2</v>
      </c>
      <c r="B4" s="142">
        <v>45222</v>
      </c>
      <c r="C4" s="132" t="s">
        <v>207</v>
      </c>
      <c r="D4" s="133">
        <v>5530181574</v>
      </c>
      <c r="E4" s="133" t="s">
        <v>1873</v>
      </c>
      <c r="F4" s="133">
        <v>844</v>
      </c>
      <c r="G4" s="176" t="s">
        <v>1874</v>
      </c>
      <c r="H4" s="30"/>
      <c r="I4" s="133">
        <v>174</v>
      </c>
      <c r="J4" s="189">
        <v>14</v>
      </c>
      <c r="K4" s="186">
        <v>200</v>
      </c>
      <c r="L4" s="139"/>
      <c r="M4">
        <v>2</v>
      </c>
    </row>
    <row r="5" spans="1:13" x14ac:dyDescent="0.25">
      <c r="A5" s="36">
        <v>3</v>
      </c>
      <c r="B5" s="142">
        <v>45222</v>
      </c>
      <c r="C5" s="132" t="s">
        <v>1875</v>
      </c>
      <c r="D5" s="133">
        <v>5519686816</v>
      </c>
      <c r="E5" s="133" t="s">
        <v>33</v>
      </c>
      <c r="F5" s="133" t="s">
        <v>1876</v>
      </c>
      <c r="G5" s="176" t="s">
        <v>1877</v>
      </c>
      <c r="H5" s="30"/>
      <c r="I5" s="133">
        <v>158</v>
      </c>
      <c r="J5" s="189">
        <v>14</v>
      </c>
      <c r="K5" s="186">
        <v>200</v>
      </c>
      <c r="L5" s="139"/>
      <c r="M5">
        <v>3</v>
      </c>
    </row>
    <row r="6" spans="1:13" x14ac:dyDescent="0.25">
      <c r="A6" s="36">
        <v>4</v>
      </c>
      <c r="B6" s="142">
        <v>45222</v>
      </c>
      <c r="C6" s="132" t="s">
        <v>1832</v>
      </c>
      <c r="D6" s="133">
        <v>5560863021</v>
      </c>
      <c r="E6" s="133" t="s">
        <v>33</v>
      </c>
      <c r="F6" s="133" t="s">
        <v>1878</v>
      </c>
      <c r="G6" s="176"/>
      <c r="H6" s="30">
        <v>500</v>
      </c>
      <c r="I6" s="133">
        <v>148</v>
      </c>
      <c r="J6" s="189">
        <v>15</v>
      </c>
      <c r="K6" s="186">
        <v>500</v>
      </c>
      <c r="L6" s="139"/>
      <c r="M6">
        <v>4</v>
      </c>
    </row>
    <row r="7" spans="1:13" x14ac:dyDescent="0.25">
      <c r="A7" s="36">
        <v>5</v>
      </c>
      <c r="B7" s="142">
        <v>45222</v>
      </c>
      <c r="C7" s="132" t="s">
        <v>813</v>
      </c>
      <c r="D7" s="133">
        <v>5615394688</v>
      </c>
      <c r="E7" s="133" t="s">
        <v>313</v>
      </c>
      <c r="F7" s="133" t="s">
        <v>997</v>
      </c>
      <c r="G7" s="133"/>
      <c r="H7" s="30"/>
      <c r="I7" s="133">
        <v>48</v>
      </c>
      <c r="J7" s="189">
        <v>12</v>
      </c>
      <c r="K7" s="139">
        <v>500</v>
      </c>
      <c r="L7" s="139"/>
      <c r="M7">
        <v>5</v>
      </c>
    </row>
    <row r="8" spans="1:13" x14ac:dyDescent="0.25">
      <c r="A8" s="36">
        <v>6</v>
      </c>
      <c r="B8" s="142">
        <v>45222</v>
      </c>
      <c r="C8" s="132" t="s">
        <v>1380</v>
      </c>
      <c r="D8" s="133">
        <v>5589529270</v>
      </c>
      <c r="E8" s="133" t="s">
        <v>1879</v>
      </c>
      <c r="F8" s="133" t="s">
        <v>1380</v>
      </c>
      <c r="G8" s="176" t="s">
        <v>1880</v>
      </c>
      <c r="H8" s="30"/>
      <c r="I8" s="176">
        <v>578</v>
      </c>
      <c r="J8" s="189">
        <v>30</v>
      </c>
      <c r="K8" s="139">
        <v>650</v>
      </c>
      <c r="L8" s="139"/>
      <c r="M8">
        <v>6</v>
      </c>
    </row>
    <row r="9" spans="1:13" x14ac:dyDescent="0.25">
      <c r="A9" s="36">
        <v>7</v>
      </c>
      <c r="B9" s="142">
        <v>45222</v>
      </c>
      <c r="C9" s="132" t="s">
        <v>1881</v>
      </c>
      <c r="D9" s="133">
        <v>5621699116</v>
      </c>
      <c r="E9" s="133" t="s">
        <v>33</v>
      </c>
      <c r="F9" s="133" t="s">
        <v>1556</v>
      </c>
      <c r="G9" s="176" t="s">
        <v>1882</v>
      </c>
      <c r="H9" s="30">
        <v>100</v>
      </c>
      <c r="I9" s="176">
        <v>75</v>
      </c>
      <c r="J9" s="189">
        <v>12</v>
      </c>
      <c r="K9" s="139">
        <v>600</v>
      </c>
      <c r="L9" s="139"/>
      <c r="M9">
        <v>7</v>
      </c>
    </row>
    <row r="10" spans="1:13" x14ac:dyDescent="0.25">
      <c r="A10" s="36">
        <v>8</v>
      </c>
      <c r="B10" s="142">
        <v>45222</v>
      </c>
      <c r="C10" s="132" t="s">
        <v>1883</v>
      </c>
      <c r="D10" s="133"/>
      <c r="E10" s="133"/>
      <c r="F10" s="133" t="s">
        <v>1884</v>
      </c>
      <c r="G10" s="176" t="s">
        <v>1885</v>
      </c>
      <c r="H10" s="30"/>
      <c r="I10" s="133">
        <v>112</v>
      </c>
      <c r="J10" s="189">
        <v>14</v>
      </c>
      <c r="K10" s="139"/>
      <c r="L10" s="139"/>
      <c r="M10">
        <v>8</v>
      </c>
    </row>
    <row r="11" spans="1:13" x14ac:dyDescent="0.25">
      <c r="A11" s="36">
        <v>9</v>
      </c>
      <c r="B11" s="142">
        <v>45222</v>
      </c>
      <c r="C11" s="132" t="s">
        <v>1886</v>
      </c>
      <c r="D11" s="133">
        <v>5564121405</v>
      </c>
      <c r="E11" s="133" t="s">
        <v>1887</v>
      </c>
      <c r="F11" s="133" t="s">
        <v>1836</v>
      </c>
      <c r="G11" s="176" t="s">
        <v>1888</v>
      </c>
      <c r="H11" s="176">
        <v>90</v>
      </c>
      <c r="I11" s="192">
        <v>85</v>
      </c>
      <c r="J11" s="189">
        <v>14</v>
      </c>
      <c r="K11" s="139">
        <v>100</v>
      </c>
      <c r="L11" s="139"/>
      <c r="M11">
        <v>9</v>
      </c>
    </row>
    <row r="12" spans="1:13" x14ac:dyDescent="0.25">
      <c r="A12" s="36">
        <v>10</v>
      </c>
      <c r="B12" s="142">
        <v>45222</v>
      </c>
      <c r="C12" s="132" t="s">
        <v>813</v>
      </c>
      <c r="D12" s="133">
        <v>5537803548</v>
      </c>
      <c r="E12" s="133" t="s">
        <v>3776</v>
      </c>
      <c r="F12" s="133" t="s">
        <v>1672</v>
      </c>
      <c r="G12" s="176" t="s">
        <v>1890</v>
      </c>
      <c r="H12" s="30">
        <v>400</v>
      </c>
      <c r="I12" s="176">
        <v>293</v>
      </c>
      <c r="J12" s="189">
        <v>35</v>
      </c>
      <c r="K12" s="139">
        <v>400</v>
      </c>
      <c r="L12" s="139"/>
      <c r="M12">
        <v>10</v>
      </c>
    </row>
    <row r="13" spans="1:13" x14ac:dyDescent="0.25">
      <c r="A13" s="36">
        <v>11</v>
      </c>
      <c r="B13" s="142">
        <v>45222</v>
      </c>
      <c r="C13" s="132" t="s">
        <v>1891</v>
      </c>
      <c r="D13" s="171">
        <v>5611728082</v>
      </c>
      <c r="E13" s="133" t="s">
        <v>1528</v>
      </c>
      <c r="F13" s="133" t="s">
        <v>1892</v>
      </c>
      <c r="G13" s="176" t="s">
        <v>1893</v>
      </c>
      <c r="H13" s="30">
        <v>200</v>
      </c>
      <c r="I13" s="176">
        <v>90</v>
      </c>
      <c r="J13" s="189">
        <v>10</v>
      </c>
      <c r="K13" s="139">
        <v>100</v>
      </c>
      <c r="L13" s="139"/>
      <c r="M13">
        <v>11</v>
      </c>
    </row>
    <row r="14" spans="1:13" x14ac:dyDescent="0.25">
      <c r="A14" s="36">
        <v>12</v>
      </c>
      <c r="B14" s="142">
        <v>45222</v>
      </c>
      <c r="C14" s="133" t="s">
        <v>1894</v>
      </c>
      <c r="D14" s="133">
        <v>5560863021</v>
      </c>
      <c r="E14" s="171" t="s">
        <v>1134</v>
      </c>
      <c r="F14" s="133" t="s">
        <v>753</v>
      </c>
      <c r="G14" s="176" t="s">
        <v>1895</v>
      </c>
      <c r="H14" s="176">
        <v>200</v>
      </c>
      <c r="I14" s="176">
        <v>108</v>
      </c>
      <c r="J14" s="189">
        <v>14</v>
      </c>
      <c r="K14" s="202">
        <v>200</v>
      </c>
      <c r="L14" s="169"/>
      <c r="M14">
        <v>12</v>
      </c>
    </row>
    <row r="15" spans="1:13" x14ac:dyDescent="0.25">
      <c r="A15" s="36">
        <v>13</v>
      </c>
      <c r="B15" s="142">
        <v>45222</v>
      </c>
      <c r="C15" s="132" t="s">
        <v>1534</v>
      </c>
      <c r="D15" s="133">
        <v>5572135350</v>
      </c>
      <c r="E15" s="133" t="s">
        <v>33</v>
      </c>
      <c r="F15" s="133" t="s">
        <v>1501</v>
      </c>
      <c r="G15" s="176" t="s">
        <v>1896</v>
      </c>
      <c r="H15" s="176">
        <v>150</v>
      </c>
      <c r="I15" s="176">
        <v>70</v>
      </c>
      <c r="J15" s="213">
        <v>12</v>
      </c>
      <c r="K15" s="177">
        <v>150</v>
      </c>
      <c r="L15" s="133"/>
      <c r="M15">
        <v>13</v>
      </c>
    </row>
    <row r="16" spans="1:13" x14ac:dyDescent="0.25">
      <c r="A16" s="36">
        <v>14</v>
      </c>
      <c r="B16" s="142">
        <v>45222</v>
      </c>
      <c r="C16" s="132" t="s">
        <v>1897</v>
      </c>
      <c r="D16" s="133">
        <v>9878767656</v>
      </c>
      <c r="E16" s="133" t="s">
        <v>1898</v>
      </c>
      <c r="F16" s="133" t="s">
        <v>668</v>
      </c>
      <c r="G16" s="176" t="s">
        <v>624</v>
      </c>
      <c r="H16" s="176">
        <v>32</v>
      </c>
      <c r="I16" s="176">
        <v>22</v>
      </c>
      <c r="J16" s="213">
        <v>10</v>
      </c>
      <c r="K16" s="177">
        <v>22</v>
      </c>
      <c r="L16" s="177"/>
      <c r="M16">
        <v>14</v>
      </c>
    </row>
    <row r="17" spans="1:13" x14ac:dyDescent="0.25">
      <c r="A17" s="36">
        <v>15</v>
      </c>
      <c r="B17" s="142">
        <v>45222</v>
      </c>
      <c r="C17" s="31" t="s">
        <v>1899</v>
      </c>
      <c r="D17" s="133">
        <v>5547620056</v>
      </c>
      <c r="E17" s="133" t="s">
        <v>1900</v>
      </c>
      <c r="F17" s="51" t="s">
        <v>1901</v>
      </c>
      <c r="G17" s="214" t="s">
        <v>1902</v>
      </c>
      <c r="H17" s="176">
        <v>100</v>
      </c>
      <c r="I17" s="176">
        <v>29</v>
      </c>
      <c r="J17" s="213">
        <v>10</v>
      </c>
      <c r="K17" s="177">
        <v>100</v>
      </c>
      <c r="L17" s="177"/>
      <c r="M17">
        <v>15</v>
      </c>
    </row>
    <row r="18" spans="1:13" x14ac:dyDescent="0.25">
      <c r="A18" s="36">
        <v>16</v>
      </c>
      <c r="B18" s="142">
        <v>45222</v>
      </c>
      <c r="C18" s="132" t="s">
        <v>126</v>
      </c>
      <c r="D18" s="133">
        <v>5566776677</v>
      </c>
      <c r="E18" s="133" t="s">
        <v>33</v>
      </c>
      <c r="F18" s="133" t="s">
        <v>1405</v>
      </c>
      <c r="G18" s="176" t="s">
        <v>1903</v>
      </c>
      <c r="H18" s="176">
        <v>120</v>
      </c>
      <c r="I18" s="176">
        <v>87</v>
      </c>
      <c r="J18" s="177">
        <v>20</v>
      </c>
      <c r="K18" s="177">
        <v>100</v>
      </c>
      <c r="L18" s="133"/>
      <c r="M18">
        <v>16</v>
      </c>
    </row>
    <row r="19" spans="1:13" x14ac:dyDescent="0.25">
      <c r="A19" s="139">
        <v>1</v>
      </c>
      <c r="B19" s="142">
        <v>45223</v>
      </c>
      <c r="C19" s="132" t="s">
        <v>1120</v>
      </c>
      <c r="D19" s="133"/>
      <c r="E19" s="133" t="s">
        <v>1904</v>
      </c>
      <c r="F19" s="176" t="s">
        <v>1380</v>
      </c>
      <c r="G19" s="176" t="s">
        <v>1905</v>
      </c>
      <c r="H19" s="30"/>
      <c r="I19" s="133">
        <v>817</v>
      </c>
      <c r="J19" s="189">
        <v>30</v>
      </c>
      <c r="K19" s="186">
        <v>600</v>
      </c>
      <c r="L19" s="139"/>
      <c r="M19">
        <v>17</v>
      </c>
    </row>
    <row r="20" spans="1:13" x14ac:dyDescent="0.25">
      <c r="A20" s="140">
        <v>2</v>
      </c>
      <c r="B20" s="142">
        <v>45223</v>
      </c>
      <c r="C20" s="132" t="s">
        <v>1120</v>
      </c>
      <c r="D20" s="133"/>
      <c r="E20" s="133" t="s">
        <v>1906</v>
      </c>
      <c r="F20" s="176" t="s">
        <v>1380</v>
      </c>
      <c r="G20" s="176" t="s">
        <v>1123</v>
      </c>
      <c r="H20" s="30"/>
      <c r="I20" s="133">
        <v>200</v>
      </c>
      <c r="J20" s="189">
        <v>30</v>
      </c>
      <c r="K20" s="186"/>
      <c r="L20" s="139"/>
      <c r="M20">
        <v>18</v>
      </c>
    </row>
    <row r="21" spans="1:13" x14ac:dyDescent="0.25">
      <c r="A21" s="36">
        <v>3</v>
      </c>
      <c r="B21" s="142">
        <v>45223</v>
      </c>
      <c r="C21" s="132" t="s">
        <v>1791</v>
      </c>
      <c r="D21" s="133"/>
      <c r="E21" s="133" t="s">
        <v>33</v>
      </c>
      <c r="F21" s="133" t="s">
        <v>1907</v>
      </c>
      <c r="G21" s="176" t="s">
        <v>1908</v>
      </c>
      <c r="H21" s="30"/>
      <c r="I21" s="133">
        <v>96.5</v>
      </c>
      <c r="J21" s="189">
        <v>14</v>
      </c>
      <c r="K21" s="186">
        <v>200</v>
      </c>
      <c r="L21" s="139"/>
      <c r="M21">
        <v>19</v>
      </c>
    </row>
    <row r="22" spans="1:13" x14ac:dyDescent="0.25">
      <c r="A22" s="36">
        <v>4</v>
      </c>
      <c r="B22" s="142">
        <v>45223</v>
      </c>
      <c r="C22" s="132" t="s">
        <v>1865</v>
      </c>
      <c r="D22" s="133"/>
      <c r="E22" s="133" t="s">
        <v>1909</v>
      </c>
      <c r="F22" s="133" t="s">
        <v>799</v>
      </c>
      <c r="G22" s="176" t="s">
        <v>1910</v>
      </c>
      <c r="H22" s="30"/>
      <c r="I22" s="133">
        <v>31</v>
      </c>
      <c r="J22" s="189">
        <v>12</v>
      </c>
      <c r="K22" s="186"/>
      <c r="L22" s="139"/>
      <c r="M22">
        <v>20</v>
      </c>
    </row>
    <row r="23" spans="1:13" x14ac:dyDescent="0.25">
      <c r="A23" s="36">
        <v>5</v>
      </c>
      <c r="B23" s="142">
        <v>45223</v>
      </c>
      <c r="C23" s="132" t="s">
        <v>1685</v>
      </c>
      <c r="D23" s="133"/>
      <c r="E23" s="133" t="s">
        <v>219</v>
      </c>
      <c r="F23" s="133" t="s">
        <v>961</v>
      </c>
      <c r="G23" s="133" t="s">
        <v>1911</v>
      </c>
      <c r="H23" s="30"/>
      <c r="I23" s="133">
        <v>307</v>
      </c>
      <c r="J23" s="189">
        <v>14</v>
      </c>
      <c r="K23" s="139">
        <v>500</v>
      </c>
      <c r="L23" s="139"/>
      <c r="M23">
        <v>21</v>
      </c>
    </row>
    <row r="24" spans="1:13" x14ac:dyDescent="0.25">
      <c r="A24" s="36">
        <v>6</v>
      </c>
      <c r="B24" s="142">
        <v>45223</v>
      </c>
      <c r="C24" s="132" t="s">
        <v>1586</v>
      </c>
      <c r="D24" s="133"/>
      <c r="E24" s="133" t="s">
        <v>1912</v>
      </c>
      <c r="F24" s="133" t="s">
        <v>1556</v>
      </c>
      <c r="G24" s="176" t="s">
        <v>1913</v>
      </c>
      <c r="H24" s="176">
        <v>150</v>
      </c>
      <c r="I24" s="176">
        <v>264</v>
      </c>
      <c r="J24" s="189">
        <v>10</v>
      </c>
      <c r="K24" s="139">
        <v>150</v>
      </c>
      <c r="L24" s="139"/>
      <c r="M24">
        <v>22</v>
      </c>
    </row>
    <row r="25" spans="1:13" x14ac:dyDescent="0.25">
      <c r="A25" s="36">
        <v>7</v>
      </c>
      <c r="B25" s="142">
        <v>45223</v>
      </c>
      <c r="C25" s="132" t="s">
        <v>1914</v>
      </c>
      <c r="D25" s="133"/>
      <c r="E25" s="133" t="s">
        <v>3777</v>
      </c>
      <c r="F25" s="133" t="s">
        <v>1516</v>
      </c>
      <c r="G25" s="176" t="s">
        <v>1916</v>
      </c>
      <c r="H25" s="30"/>
      <c r="I25" s="176">
        <v>216</v>
      </c>
      <c r="J25" s="189">
        <v>10</v>
      </c>
      <c r="K25" s="139">
        <v>300</v>
      </c>
      <c r="L25" s="139"/>
      <c r="M25">
        <v>23</v>
      </c>
    </row>
    <row r="26" spans="1:13" x14ac:dyDescent="0.25">
      <c r="A26" s="36">
        <v>8</v>
      </c>
      <c r="B26" s="142">
        <v>45223</v>
      </c>
      <c r="C26" s="132" t="s">
        <v>1917</v>
      </c>
      <c r="D26" s="133"/>
      <c r="E26" s="133" t="s">
        <v>435</v>
      </c>
      <c r="F26" s="133" t="s">
        <v>1918</v>
      </c>
      <c r="G26" s="133" t="s">
        <v>1919</v>
      </c>
      <c r="H26" s="30"/>
      <c r="I26" s="133">
        <v>58</v>
      </c>
      <c r="J26" s="189">
        <v>12</v>
      </c>
      <c r="K26" s="139"/>
      <c r="L26" s="139"/>
      <c r="M26">
        <v>24</v>
      </c>
    </row>
    <row r="27" spans="1:13" x14ac:dyDescent="0.25">
      <c r="A27" s="36">
        <v>9</v>
      </c>
      <c r="B27" s="142">
        <v>45223</v>
      </c>
      <c r="C27" s="132" t="s">
        <v>1583</v>
      </c>
      <c r="D27" s="133"/>
      <c r="E27" s="133" t="s">
        <v>829</v>
      </c>
      <c r="F27" s="133"/>
      <c r="G27" s="176" t="s">
        <v>1650</v>
      </c>
      <c r="H27" s="176">
        <v>100</v>
      </c>
      <c r="I27" s="192">
        <v>57</v>
      </c>
      <c r="J27" s="189">
        <v>10</v>
      </c>
      <c r="K27" s="139">
        <v>200</v>
      </c>
      <c r="L27" s="139"/>
      <c r="M27">
        <v>25</v>
      </c>
    </row>
    <row r="28" spans="1:13" x14ac:dyDescent="0.25">
      <c r="A28" s="36">
        <v>10</v>
      </c>
      <c r="B28" s="142">
        <v>45223</v>
      </c>
      <c r="C28" s="132" t="s">
        <v>1256</v>
      </c>
      <c r="D28" s="133">
        <v>5532536647</v>
      </c>
      <c r="E28" s="133" t="s">
        <v>1776</v>
      </c>
      <c r="F28" s="133" t="s">
        <v>753</v>
      </c>
      <c r="G28" s="176" t="s">
        <v>1920</v>
      </c>
      <c r="H28" s="30">
        <v>137</v>
      </c>
      <c r="I28" s="176">
        <v>113</v>
      </c>
      <c r="J28" s="189">
        <v>14</v>
      </c>
      <c r="K28" s="139">
        <v>500</v>
      </c>
      <c r="L28" s="139"/>
      <c r="M28">
        <v>26</v>
      </c>
    </row>
    <row r="29" spans="1:13" x14ac:dyDescent="0.25">
      <c r="A29" s="36">
        <v>11</v>
      </c>
      <c r="B29" s="142">
        <v>45223</v>
      </c>
      <c r="C29" s="132" t="s">
        <v>1921</v>
      </c>
      <c r="D29" s="171">
        <v>5614311291</v>
      </c>
      <c r="E29" s="133" t="s">
        <v>1922</v>
      </c>
      <c r="F29" s="133" t="s">
        <v>1923</v>
      </c>
      <c r="G29" s="176" t="s">
        <v>1924</v>
      </c>
      <c r="H29" s="30">
        <v>200</v>
      </c>
      <c r="I29" s="176">
        <v>78</v>
      </c>
      <c r="J29" s="189">
        <v>12</v>
      </c>
      <c r="K29" s="139">
        <v>200</v>
      </c>
      <c r="L29" s="139"/>
      <c r="M29">
        <v>27</v>
      </c>
    </row>
    <row r="30" spans="1:13" x14ac:dyDescent="0.25">
      <c r="A30" s="36">
        <v>12</v>
      </c>
      <c r="B30" s="142">
        <v>45223</v>
      </c>
      <c r="C30" s="133" t="s">
        <v>1591</v>
      </c>
      <c r="D30" s="133">
        <v>5629985003</v>
      </c>
      <c r="E30" s="171" t="s">
        <v>1528</v>
      </c>
      <c r="F30" s="133" t="s">
        <v>507</v>
      </c>
      <c r="G30" s="176" t="s">
        <v>1925</v>
      </c>
      <c r="H30" s="176">
        <v>200</v>
      </c>
      <c r="I30" s="176">
        <v>120</v>
      </c>
      <c r="J30" s="189">
        <v>14</v>
      </c>
      <c r="K30" s="202">
        <v>200</v>
      </c>
      <c r="L30" s="169"/>
      <c r="M30">
        <v>28</v>
      </c>
    </row>
    <row r="31" spans="1:13" x14ac:dyDescent="0.25">
      <c r="A31" s="36">
        <v>13</v>
      </c>
      <c r="B31" s="142">
        <v>45223</v>
      </c>
      <c r="C31" s="132" t="s">
        <v>1844</v>
      </c>
      <c r="D31" s="133">
        <v>5515394688</v>
      </c>
      <c r="E31" s="133" t="s">
        <v>33</v>
      </c>
      <c r="F31" s="133" t="s">
        <v>1926</v>
      </c>
      <c r="G31" s="176" t="s">
        <v>1927</v>
      </c>
      <c r="H31" s="176">
        <v>200</v>
      </c>
      <c r="I31" s="176">
        <v>58</v>
      </c>
      <c r="J31" s="213">
        <v>12</v>
      </c>
      <c r="K31" s="177">
        <v>200</v>
      </c>
      <c r="L31" s="133"/>
      <c r="M31">
        <v>29</v>
      </c>
    </row>
    <row r="32" spans="1:13" x14ac:dyDescent="0.25">
      <c r="A32" s="36">
        <v>14</v>
      </c>
      <c r="B32" s="142">
        <v>45223</v>
      </c>
      <c r="C32" s="132" t="s">
        <v>1914</v>
      </c>
      <c r="D32" s="133"/>
      <c r="E32" s="133" t="s">
        <v>3636</v>
      </c>
      <c r="F32" s="133" t="s">
        <v>302</v>
      </c>
      <c r="G32" s="176" t="s">
        <v>1928</v>
      </c>
      <c r="H32" s="176">
        <v>1000</v>
      </c>
      <c r="I32" s="176">
        <v>760</v>
      </c>
      <c r="J32" s="213">
        <v>10</v>
      </c>
      <c r="K32" s="177">
        <v>700</v>
      </c>
      <c r="L32" s="177"/>
      <c r="M32">
        <v>30</v>
      </c>
    </row>
    <row r="33" spans="1:13" x14ac:dyDescent="0.25">
      <c r="A33" s="36">
        <v>15</v>
      </c>
      <c r="B33" s="142">
        <v>45223</v>
      </c>
      <c r="C33" s="31" t="s">
        <v>1914</v>
      </c>
      <c r="D33" s="133"/>
      <c r="E33" s="133" t="s">
        <v>3778</v>
      </c>
      <c r="F33" s="51" t="s">
        <v>302</v>
      </c>
      <c r="G33" s="214" t="s">
        <v>1930</v>
      </c>
      <c r="H33" s="176">
        <v>100</v>
      </c>
      <c r="I33" s="176">
        <v>80</v>
      </c>
      <c r="J33" s="213">
        <v>10</v>
      </c>
      <c r="K33" s="177">
        <v>100</v>
      </c>
      <c r="L33" s="177"/>
      <c r="M33">
        <v>31</v>
      </c>
    </row>
    <row r="34" spans="1:13" x14ac:dyDescent="0.25">
      <c r="A34" s="36">
        <v>16</v>
      </c>
      <c r="B34" s="142">
        <v>45223</v>
      </c>
      <c r="C34" s="132" t="s">
        <v>52</v>
      </c>
      <c r="D34" s="133"/>
      <c r="E34" s="133" t="s">
        <v>33</v>
      </c>
      <c r="F34" s="133" t="s">
        <v>955</v>
      </c>
      <c r="G34" s="176" t="s">
        <v>1931</v>
      </c>
      <c r="H34" s="176">
        <v>500</v>
      </c>
      <c r="I34" s="176">
        <v>157</v>
      </c>
      <c r="J34" s="177">
        <v>30</v>
      </c>
      <c r="K34" s="177">
        <v>200</v>
      </c>
      <c r="L34" s="133"/>
      <c r="M34">
        <v>32</v>
      </c>
    </row>
    <row r="35" spans="1:13" x14ac:dyDescent="0.25">
      <c r="A35" s="36">
        <v>17</v>
      </c>
      <c r="B35" s="142">
        <v>45223</v>
      </c>
      <c r="C35" s="132" t="s">
        <v>1932</v>
      </c>
      <c r="D35" s="133"/>
      <c r="E35" s="133" t="s">
        <v>33</v>
      </c>
      <c r="F35" s="133" t="s">
        <v>583</v>
      </c>
      <c r="G35" s="176" t="s">
        <v>1933</v>
      </c>
      <c r="H35" s="176">
        <v>100</v>
      </c>
      <c r="I35" s="176">
        <v>132</v>
      </c>
      <c r="J35" s="177">
        <v>10</v>
      </c>
      <c r="K35" s="177">
        <v>150</v>
      </c>
      <c r="L35" s="133"/>
      <c r="M35">
        <v>33</v>
      </c>
    </row>
    <row r="36" spans="1:13" x14ac:dyDescent="0.25">
      <c r="A36" s="36">
        <v>18</v>
      </c>
      <c r="B36" s="142">
        <v>45223</v>
      </c>
      <c r="C36" s="132" t="s">
        <v>1934</v>
      </c>
      <c r="D36" s="133"/>
      <c r="E36" s="133" t="s">
        <v>3630</v>
      </c>
      <c r="F36" s="133" t="s">
        <v>1935</v>
      </c>
      <c r="G36" s="176" t="s">
        <v>1936</v>
      </c>
      <c r="H36" s="176">
        <v>200</v>
      </c>
      <c r="I36" s="176">
        <v>37</v>
      </c>
      <c r="J36" s="177">
        <v>10</v>
      </c>
      <c r="K36" s="215">
        <v>37</v>
      </c>
      <c r="L36" s="22"/>
      <c r="M36">
        <v>34</v>
      </c>
    </row>
    <row r="37" spans="1:13" x14ac:dyDescent="0.25">
      <c r="A37" s="36">
        <v>19</v>
      </c>
      <c r="B37" s="142">
        <v>45223</v>
      </c>
      <c r="C37" s="132" t="s">
        <v>1937</v>
      </c>
      <c r="D37" s="133"/>
      <c r="E37" s="133" t="s">
        <v>3630</v>
      </c>
      <c r="F37" s="133" t="s">
        <v>1938</v>
      </c>
      <c r="G37" s="176" t="s">
        <v>1939</v>
      </c>
      <c r="H37" s="176">
        <v>100</v>
      </c>
      <c r="I37" s="176"/>
      <c r="J37" s="177">
        <v>10</v>
      </c>
      <c r="K37" s="133">
        <v>100</v>
      </c>
      <c r="L37" s="133"/>
      <c r="M37">
        <v>35</v>
      </c>
    </row>
    <row r="38" spans="1:13" x14ac:dyDescent="0.25">
      <c r="A38" s="139">
        <v>1</v>
      </c>
      <c r="B38" s="142">
        <v>45224</v>
      </c>
      <c r="C38" s="132" t="s">
        <v>1940</v>
      </c>
      <c r="D38" s="133">
        <v>5545182040</v>
      </c>
      <c r="E38" s="133" t="s">
        <v>1941</v>
      </c>
      <c r="F38" s="176" t="s">
        <v>1942</v>
      </c>
      <c r="G38" s="176" t="s">
        <v>1943</v>
      </c>
      <c r="H38" s="30">
        <v>79</v>
      </c>
      <c r="I38" s="133">
        <v>55</v>
      </c>
      <c r="J38" s="189">
        <v>24</v>
      </c>
      <c r="K38" s="186"/>
      <c r="L38" s="139"/>
      <c r="M38">
        <v>36</v>
      </c>
    </row>
    <row r="39" spans="1:13" x14ac:dyDescent="0.25">
      <c r="A39" s="140">
        <v>2</v>
      </c>
      <c r="B39" s="142">
        <v>45224</v>
      </c>
      <c r="C39" s="132" t="s">
        <v>1715</v>
      </c>
      <c r="D39" s="133">
        <v>5570313539</v>
      </c>
      <c r="E39" s="133" t="s">
        <v>313</v>
      </c>
      <c r="F39" s="133" t="s">
        <v>1944</v>
      </c>
      <c r="G39" s="176" t="s">
        <v>1945</v>
      </c>
      <c r="H39" s="30">
        <v>142</v>
      </c>
      <c r="I39" s="133">
        <v>128</v>
      </c>
      <c r="J39" s="189">
        <v>14</v>
      </c>
      <c r="K39" s="186">
        <v>100</v>
      </c>
      <c r="L39" s="139"/>
      <c r="M39">
        <v>37</v>
      </c>
    </row>
    <row r="40" spans="1:13" x14ac:dyDescent="0.25">
      <c r="A40" s="36">
        <v>3</v>
      </c>
      <c r="B40" s="142">
        <v>45224</v>
      </c>
      <c r="C40" s="132" t="s">
        <v>1799</v>
      </c>
      <c r="D40" s="133">
        <v>5560863021</v>
      </c>
      <c r="E40" s="133" t="s">
        <v>215</v>
      </c>
      <c r="F40" s="133" t="s">
        <v>124</v>
      </c>
      <c r="G40" s="176" t="s">
        <v>1946</v>
      </c>
      <c r="H40" s="30">
        <v>500</v>
      </c>
      <c r="I40" s="133">
        <v>8</v>
      </c>
      <c r="J40" s="189">
        <v>12</v>
      </c>
      <c r="K40" s="186">
        <v>500</v>
      </c>
      <c r="L40" s="139"/>
      <c r="M40">
        <v>38</v>
      </c>
    </row>
    <row r="41" spans="1:13" x14ac:dyDescent="0.25">
      <c r="A41" s="57">
        <v>4</v>
      </c>
      <c r="B41" s="58">
        <v>45224</v>
      </c>
      <c r="C41" s="59" t="s">
        <v>207</v>
      </c>
      <c r="D41" s="62">
        <v>5530181574</v>
      </c>
      <c r="E41" s="62" t="s">
        <v>219</v>
      </c>
      <c r="F41" s="62">
        <v>844</v>
      </c>
      <c r="G41" s="221" t="s">
        <v>1947</v>
      </c>
      <c r="H41" s="61"/>
      <c r="I41" s="62">
        <v>75</v>
      </c>
      <c r="J41" s="222">
        <v>12</v>
      </c>
      <c r="K41" s="230"/>
      <c r="L41" s="63"/>
      <c r="M41">
        <v>39</v>
      </c>
    </row>
    <row r="42" spans="1:13" x14ac:dyDescent="0.25">
      <c r="A42" s="36">
        <v>5</v>
      </c>
      <c r="B42" s="142">
        <v>45224</v>
      </c>
      <c r="C42" s="132" t="s">
        <v>1481</v>
      </c>
      <c r="D42" s="133">
        <v>5578861024</v>
      </c>
      <c r="E42" s="133" t="s">
        <v>225</v>
      </c>
      <c r="F42" s="133" t="s">
        <v>1043</v>
      </c>
      <c r="G42" s="133" t="s">
        <v>1948</v>
      </c>
      <c r="H42" s="30">
        <v>154</v>
      </c>
      <c r="I42" s="133">
        <v>120</v>
      </c>
      <c r="J42" s="189">
        <v>14</v>
      </c>
      <c r="K42" s="139"/>
      <c r="L42" s="139"/>
      <c r="M42">
        <v>40</v>
      </c>
    </row>
    <row r="43" spans="1:13" x14ac:dyDescent="0.25">
      <c r="A43" s="36">
        <v>6</v>
      </c>
      <c r="B43" s="142">
        <v>45224</v>
      </c>
      <c r="C43" s="132" t="s">
        <v>1549</v>
      </c>
      <c r="D43" s="133">
        <v>5611728082</v>
      </c>
      <c r="E43" s="133" t="s">
        <v>33</v>
      </c>
      <c r="F43" s="133" t="s">
        <v>1550</v>
      </c>
      <c r="G43" s="176" t="s">
        <v>1949</v>
      </c>
      <c r="H43" s="176">
        <v>294</v>
      </c>
      <c r="I43" s="176">
        <v>270</v>
      </c>
      <c r="J43" s="189">
        <v>24</v>
      </c>
      <c r="K43" s="139"/>
      <c r="L43" s="139"/>
      <c r="M43">
        <v>41</v>
      </c>
    </row>
    <row r="44" spans="1:13" x14ac:dyDescent="0.25">
      <c r="A44" s="36">
        <v>7</v>
      </c>
      <c r="B44" s="142">
        <v>45224</v>
      </c>
      <c r="C44" s="132" t="s">
        <v>1950</v>
      </c>
      <c r="D44" s="133">
        <v>5511330620</v>
      </c>
      <c r="E44" s="133" t="s">
        <v>435</v>
      </c>
      <c r="F44" s="133" t="s">
        <v>1951</v>
      </c>
      <c r="G44" s="176" t="s">
        <v>1952</v>
      </c>
      <c r="H44" s="30">
        <v>102</v>
      </c>
      <c r="I44" s="133">
        <v>78</v>
      </c>
      <c r="J44" s="189">
        <v>12</v>
      </c>
      <c r="K44" s="139">
        <v>150</v>
      </c>
      <c r="L44" s="139"/>
      <c r="M44">
        <v>42</v>
      </c>
    </row>
    <row r="45" spans="1:13" x14ac:dyDescent="0.25">
      <c r="A45" s="36">
        <v>8</v>
      </c>
      <c r="B45" s="142">
        <v>45224</v>
      </c>
      <c r="C45" s="132" t="s">
        <v>1953</v>
      </c>
      <c r="D45" s="133">
        <v>5564963478</v>
      </c>
      <c r="E45" s="133" t="s">
        <v>1954</v>
      </c>
      <c r="F45" s="133" t="s">
        <v>253</v>
      </c>
      <c r="G45" s="176" t="s">
        <v>444</v>
      </c>
      <c r="H45" s="30"/>
      <c r="I45" s="133">
        <v>32</v>
      </c>
      <c r="J45" s="189">
        <v>15</v>
      </c>
      <c r="K45" s="139"/>
      <c r="L45" s="139"/>
      <c r="M45">
        <v>43</v>
      </c>
    </row>
    <row r="46" spans="1:13" x14ac:dyDescent="0.25">
      <c r="A46" s="36">
        <v>9</v>
      </c>
      <c r="B46" s="142">
        <v>45224</v>
      </c>
      <c r="C46" s="132" t="s">
        <v>556</v>
      </c>
      <c r="D46" s="133">
        <v>5629985003</v>
      </c>
      <c r="E46" s="133" t="s">
        <v>85</v>
      </c>
      <c r="F46" s="133" t="s">
        <v>556</v>
      </c>
      <c r="G46" s="176" t="s">
        <v>1955</v>
      </c>
      <c r="H46" s="176"/>
      <c r="I46" s="192">
        <v>105</v>
      </c>
      <c r="J46" s="189">
        <v>14</v>
      </c>
      <c r="K46" s="139"/>
      <c r="L46" s="139"/>
      <c r="M46">
        <v>44</v>
      </c>
    </row>
    <row r="47" spans="1:13" x14ac:dyDescent="0.25">
      <c r="A47" s="36">
        <v>10</v>
      </c>
      <c r="B47" s="142">
        <v>45224</v>
      </c>
      <c r="C47" s="132" t="s">
        <v>164</v>
      </c>
      <c r="D47" s="133">
        <v>5529573104</v>
      </c>
      <c r="E47" s="133" t="s">
        <v>33</v>
      </c>
      <c r="F47" s="133" t="s">
        <v>468</v>
      </c>
      <c r="G47" s="176" t="s">
        <v>1956</v>
      </c>
      <c r="H47" s="30">
        <v>40</v>
      </c>
      <c r="I47" s="176">
        <v>18</v>
      </c>
      <c r="J47" s="189">
        <v>12</v>
      </c>
      <c r="K47" s="139">
        <v>10</v>
      </c>
      <c r="L47" s="139"/>
      <c r="M47">
        <v>45</v>
      </c>
    </row>
    <row r="48" spans="1:13" x14ac:dyDescent="0.25">
      <c r="A48" s="36">
        <v>11</v>
      </c>
      <c r="B48" s="142">
        <v>45224</v>
      </c>
      <c r="C48" s="132" t="s">
        <v>1842</v>
      </c>
      <c r="D48" s="171">
        <v>5615394688</v>
      </c>
      <c r="E48" s="133" t="s">
        <v>1957</v>
      </c>
      <c r="F48" s="133" t="s">
        <v>1958</v>
      </c>
      <c r="G48" s="176" t="s">
        <v>1959</v>
      </c>
      <c r="H48" s="30">
        <v>62</v>
      </c>
      <c r="I48" s="176">
        <v>12</v>
      </c>
      <c r="J48" s="189">
        <v>12</v>
      </c>
      <c r="K48" s="139">
        <v>100</v>
      </c>
      <c r="L48" s="139"/>
      <c r="M48">
        <v>46</v>
      </c>
    </row>
    <row r="49" spans="1:21" x14ac:dyDescent="0.25">
      <c r="A49" s="36">
        <v>12</v>
      </c>
      <c r="B49" s="142">
        <v>45224</v>
      </c>
      <c r="C49" s="133" t="s">
        <v>39</v>
      </c>
      <c r="D49" s="133">
        <v>5530508709</v>
      </c>
      <c r="E49" s="171" t="s">
        <v>1960</v>
      </c>
      <c r="F49" s="133" t="s">
        <v>1043</v>
      </c>
      <c r="G49" s="176" t="s">
        <v>1961</v>
      </c>
      <c r="H49" s="176">
        <v>110</v>
      </c>
      <c r="I49" s="176">
        <v>80</v>
      </c>
      <c r="J49" s="189">
        <v>12</v>
      </c>
      <c r="K49" s="202">
        <v>100</v>
      </c>
      <c r="L49" s="169"/>
      <c r="M49">
        <v>47</v>
      </c>
    </row>
    <row r="50" spans="1:21" x14ac:dyDescent="0.25">
      <c r="A50" s="36">
        <v>13</v>
      </c>
      <c r="B50" s="142">
        <v>45224</v>
      </c>
      <c r="C50" s="132" t="s">
        <v>813</v>
      </c>
      <c r="D50" s="133">
        <v>5537803548</v>
      </c>
      <c r="E50" s="133" t="s">
        <v>1836</v>
      </c>
      <c r="F50" s="133" t="s">
        <v>1672</v>
      </c>
      <c r="G50" s="176" t="s">
        <v>1962</v>
      </c>
      <c r="H50" s="176">
        <v>350</v>
      </c>
      <c r="I50" s="176">
        <v>323</v>
      </c>
      <c r="J50" s="213">
        <v>14</v>
      </c>
      <c r="K50" s="177">
        <v>400</v>
      </c>
      <c r="L50" s="133"/>
      <c r="M50">
        <v>48</v>
      </c>
    </row>
    <row r="51" spans="1:21" x14ac:dyDescent="0.25">
      <c r="A51" s="36">
        <v>14</v>
      </c>
      <c r="B51" s="142">
        <v>45224</v>
      </c>
      <c r="C51" s="132" t="s">
        <v>1963</v>
      </c>
      <c r="D51" s="133">
        <v>5614311291</v>
      </c>
      <c r="E51" s="133" t="s">
        <v>3630</v>
      </c>
      <c r="F51" s="133" t="s">
        <v>1964</v>
      </c>
      <c r="G51" s="176" t="s">
        <v>1965</v>
      </c>
      <c r="H51" s="176">
        <v>200</v>
      </c>
      <c r="I51" s="176">
        <v>85</v>
      </c>
      <c r="J51" s="213">
        <v>12</v>
      </c>
      <c r="K51" s="177">
        <v>200</v>
      </c>
      <c r="L51" s="177"/>
      <c r="M51">
        <v>49</v>
      </c>
    </row>
    <row r="52" spans="1:21" x14ac:dyDescent="0.25">
      <c r="A52" s="36">
        <v>15</v>
      </c>
      <c r="B52" s="142">
        <v>45224</v>
      </c>
      <c r="C52" s="31" t="s">
        <v>556</v>
      </c>
      <c r="D52" s="133">
        <v>5629985003</v>
      </c>
      <c r="E52" s="133" t="s">
        <v>1836</v>
      </c>
      <c r="F52" s="51" t="s">
        <v>556</v>
      </c>
      <c r="G52" s="214" t="s">
        <v>1966</v>
      </c>
      <c r="H52" s="176">
        <v>100</v>
      </c>
      <c r="I52" s="176">
        <v>80</v>
      </c>
      <c r="J52" s="213">
        <v>12</v>
      </c>
      <c r="K52" s="177">
        <v>100</v>
      </c>
      <c r="L52" s="177"/>
      <c r="M52">
        <v>50</v>
      </c>
    </row>
    <row r="53" spans="1:21" x14ac:dyDescent="0.25">
      <c r="A53" s="36">
        <v>16</v>
      </c>
      <c r="B53" s="142">
        <v>45224</v>
      </c>
      <c r="C53" s="132" t="s">
        <v>126</v>
      </c>
      <c r="D53" s="133">
        <v>5544332211</v>
      </c>
      <c r="E53" s="133" t="s">
        <v>1836</v>
      </c>
      <c r="F53" s="133" t="s">
        <v>1967</v>
      </c>
      <c r="G53" s="176" t="s">
        <v>1968</v>
      </c>
      <c r="H53" s="176">
        <v>650</v>
      </c>
      <c r="I53" s="176">
        <v>185</v>
      </c>
      <c r="J53" s="177">
        <v>20</v>
      </c>
      <c r="K53" s="177">
        <v>500</v>
      </c>
      <c r="L53" s="133"/>
      <c r="M53">
        <v>51</v>
      </c>
    </row>
    <row r="54" spans="1:21" x14ac:dyDescent="0.25">
      <c r="A54" s="36">
        <v>17</v>
      </c>
      <c r="B54" s="142">
        <v>45225</v>
      </c>
      <c r="C54" s="132" t="s">
        <v>1969</v>
      </c>
      <c r="D54" s="133" t="s">
        <v>1970</v>
      </c>
      <c r="E54" s="133" t="s">
        <v>1836</v>
      </c>
      <c r="F54" s="133" t="s">
        <v>1958</v>
      </c>
      <c r="G54" s="176" t="s">
        <v>1971</v>
      </c>
      <c r="H54" s="176">
        <v>50</v>
      </c>
      <c r="I54" s="176">
        <v>37</v>
      </c>
      <c r="J54" s="177">
        <v>10</v>
      </c>
      <c r="K54" s="177">
        <v>50</v>
      </c>
      <c r="L54" s="133"/>
      <c r="M54">
        <v>52</v>
      </c>
      <c r="O54" t="s">
        <v>3668</v>
      </c>
      <c r="P54" t="s">
        <v>3669</v>
      </c>
      <c r="Q54" t="s">
        <v>3669</v>
      </c>
      <c r="R54" t="s">
        <v>3670</v>
      </c>
      <c r="S54" t="s">
        <v>3671</v>
      </c>
      <c r="T54" t="s">
        <v>3672</v>
      </c>
      <c r="U54" t="s">
        <v>3673</v>
      </c>
    </row>
    <row r="55" spans="1:21" x14ac:dyDescent="0.25">
      <c r="A55" s="36">
        <v>18</v>
      </c>
      <c r="B55" s="142">
        <v>45226</v>
      </c>
      <c r="C55" s="132" t="s">
        <v>589</v>
      </c>
      <c r="D55" s="133">
        <v>5614683694</v>
      </c>
      <c r="E55" s="133" t="s">
        <v>1836</v>
      </c>
      <c r="F55" s="133" t="s">
        <v>869</v>
      </c>
      <c r="G55" s="176" t="s">
        <v>1972</v>
      </c>
      <c r="H55" s="176">
        <v>100</v>
      </c>
      <c r="I55" s="176">
        <v>56</v>
      </c>
      <c r="J55" s="177">
        <v>12</v>
      </c>
      <c r="K55" s="215">
        <v>200</v>
      </c>
      <c r="L55" s="22"/>
      <c r="M55">
        <v>53</v>
      </c>
      <c r="O55">
        <v>16</v>
      </c>
      <c r="P55">
        <v>19</v>
      </c>
      <c r="Q55">
        <v>19</v>
      </c>
      <c r="R55">
        <v>13</v>
      </c>
      <c r="S55">
        <v>14</v>
      </c>
      <c r="T55">
        <v>21</v>
      </c>
      <c r="U55">
        <v>16</v>
      </c>
    </row>
    <row r="56" spans="1:21" x14ac:dyDescent="0.25">
      <c r="A56" s="36">
        <v>19</v>
      </c>
      <c r="B56" s="142">
        <v>45227</v>
      </c>
      <c r="C56" s="132" t="s">
        <v>1973</v>
      </c>
      <c r="D56" s="133">
        <v>5630381453</v>
      </c>
      <c r="E56" s="133" t="s">
        <v>3630</v>
      </c>
      <c r="F56" s="133" t="s">
        <v>1611</v>
      </c>
      <c r="G56" s="176" t="s">
        <v>1974</v>
      </c>
      <c r="H56" s="176">
        <v>200</v>
      </c>
      <c r="I56" s="176">
        <v>73</v>
      </c>
      <c r="J56" s="177">
        <v>14</v>
      </c>
      <c r="K56" s="215">
        <v>200</v>
      </c>
      <c r="L56" s="22"/>
      <c r="M56">
        <v>54</v>
      </c>
    </row>
    <row r="57" spans="1:21" x14ac:dyDescent="0.25">
      <c r="A57" s="139">
        <v>1</v>
      </c>
      <c r="B57" s="142">
        <v>45225</v>
      </c>
      <c r="C57" s="132" t="s">
        <v>813</v>
      </c>
      <c r="D57" s="133"/>
      <c r="E57" s="133" t="s">
        <v>1975</v>
      </c>
      <c r="F57" s="176" t="s">
        <v>997</v>
      </c>
      <c r="G57" s="176" t="s">
        <v>1976</v>
      </c>
      <c r="H57" s="30">
        <v>100</v>
      </c>
      <c r="I57" s="133">
        <v>88</v>
      </c>
      <c r="J57" s="189">
        <v>12</v>
      </c>
      <c r="K57" s="186"/>
      <c r="L57" s="139"/>
      <c r="M57">
        <v>55</v>
      </c>
    </row>
    <row r="58" spans="1:21" x14ac:dyDescent="0.25">
      <c r="A58" s="140">
        <v>2</v>
      </c>
      <c r="B58" s="142">
        <v>45225</v>
      </c>
      <c r="C58" s="132" t="s">
        <v>1914</v>
      </c>
      <c r="D58" s="133"/>
      <c r="E58" s="133" t="s">
        <v>1977</v>
      </c>
      <c r="F58" s="133" t="s">
        <v>1978</v>
      </c>
      <c r="G58" s="176" t="s">
        <v>1979</v>
      </c>
      <c r="H58" s="30">
        <v>272</v>
      </c>
      <c r="I58" s="133">
        <v>252</v>
      </c>
      <c r="J58" s="189">
        <v>10</v>
      </c>
      <c r="K58" s="186"/>
      <c r="L58" s="139"/>
      <c r="M58">
        <v>56</v>
      </c>
    </row>
    <row r="59" spans="1:21" x14ac:dyDescent="0.25">
      <c r="A59" s="36">
        <v>3</v>
      </c>
      <c r="B59" s="142">
        <v>45225</v>
      </c>
      <c r="C59" s="132" t="s">
        <v>1665</v>
      </c>
      <c r="D59" s="133"/>
      <c r="E59" s="133" t="s">
        <v>1980</v>
      </c>
      <c r="F59" s="133" t="s">
        <v>1981</v>
      </c>
      <c r="G59" s="176" t="s">
        <v>1982</v>
      </c>
      <c r="H59" s="30">
        <v>150</v>
      </c>
      <c r="I59" s="133">
        <v>110</v>
      </c>
      <c r="J59" s="189">
        <v>25</v>
      </c>
      <c r="K59" s="186"/>
      <c r="L59" s="139"/>
      <c r="M59">
        <v>57</v>
      </c>
    </row>
    <row r="60" spans="1:21" x14ac:dyDescent="0.25">
      <c r="A60" s="36">
        <v>4</v>
      </c>
      <c r="B60" s="142">
        <v>45225</v>
      </c>
      <c r="C60" s="132" t="s">
        <v>1481</v>
      </c>
      <c r="D60" s="133"/>
      <c r="E60" s="133" t="s">
        <v>219</v>
      </c>
      <c r="F60" s="133" t="s">
        <v>1983</v>
      </c>
      <c r="G60" s="176"/>
      <c r="H60" s="30">
        <v>140</v>
      </c>
      <c r="I60" s="133">
        <v>106</v>
      </c>
      <c r="J60" s="189">
        <v>14</v>
      </c>
      <c r="K60" s="186"/>
      <c r="L60" s="139"/>
      <c r="M60">
        <v>58</v>
      </c>
    </row>
    <row r="61" spans="1:21" x14ac:dyDescent="0.25">
      <c r="A61" s="36">
        <v>5</v>
      </c>
      <c r="B61" s="142">
        <v>45225</v>
      </c>
      <c r="C61" s="132" t="s">
        <v>1984</v>
      </c>
      <c r="D61" s="133"/>
      <c r="E61" s="133" t="s">
        <v>219</v>
      </c>
      <c r="F61" s="133" t="s">
        <v>643</v>
      </c>
      <c r="G61" s="133" t="s">
        <v>1985</v>
      </c>
      <c r="H61" s="30">
        <v>100</v>
      </c>
      <c r="I61" s="133">
        <v>74</v>
      </c>
      <c r="J61" s="189">
        <v>12</v>
      </c>
      <c r="K61" s="139"/>
      <c r="L61" s="139"/>
      <c r="M61">
        <v>59</v>
      </c>
    </row>
    <row r="62" spans="1:21" x14ac:dyDescent="0.25">
      <c r="A62" s="6">
        <v>6</v>
      </c>
      <c r="B62" s="142">
        <v>45225</v>
      </c>
      <c r="C62" s="132" t="s">
        <v>1986</v>
      </c>
      <c r="D62" s="133"/>
      <c r="E62" s="133" t="s">
        <v>33</v>
      </c>
      <c r="F62" s="133" t="s">
        <v>1987</v>
      </c>
      <c r="G62" s="176" t="s">
        <v>1988</v>
      </c>
      <c r="H62" s="176">
        <v>70</v>
      </c>
      <c r="I62" s="176">
        <v>49</v>
      </c>
      <c r="J62" s="189">
        <v>12</v>
      </c>
      <c r="K62" s="139"/>
      <c r="L62" s="139"/>
      <c r="M62">
        <v>60</v>
      </c>
    </row>
    <row r="63" spans="1:21" x14ac:dyDescent="0.25">
      <c r="A63" s="36">
        <v>7</v>
      </c>
      <c r="B63" s="142">
        <v>45225</v>
      </c>
      <c r="C63" s="132" t="s">
        <v>813</v>
      </c>
      <c r="D63" s="133"/>
      <c r="E63" s="133" t="s">
        <v>1989</v>
      </c>
      <c r="F63" s="133" t="s">
        <v>1573</v>
      </c>
      <c r="G63" s="176" t="s">
        <v>1990</v>
      </c>
      <c r="H63" s="30">
        <v>700</v>
      </c>
      <c r="I63" s="176">
        <v>640</v>
      </c>
      <c r="J63" s="189">
        <v>40</v>
      </c>
      <c r="K63" s="139">
        <v>750</v>
      </c>
      <c r="L63" s="139"/>
      <c r="M63">
        <v>61</v>
      </c>
    </row>
    <row r="64" spans="1:21" x14ac:dyDescent="0.25">
      <c r="A64" s="36">
        <v>8</v>
      </c>
      <c r="B64" s="142">
        <v>45225</v>
      </c>
      <c r="C64" s="132" t="s">
        <v>1991</v>
      </c>
      <c r="D64" s="133"/>
      <c r="E64" s="133" t="s">
        <v>1528</v>
      </c>
      <c r="F64" s="133" t="s">
        <v>507</v>
      </c>
      <c r="G64" s="176" t="s">
        <v>1992</v>
      </c>
      <c r="H64" s="30">
        <v>169</v>
      </c>
      <c r="I64" s="133">
        <v>155</v>
      </c>
      <c r="J64" s="189">
        <v>14</v>
      </c>
      <c r="K64" s="139"/>
      <c r="L64" s="139"/>
      <c r="M64">
        <v>62</v>
      </c>
    </row>
    <row r="65" spans="1:13" x14ac:dyDescent="0.25">
      <c r="A65" s="36">
        <v>9</v>
      </c>
      <c r="B65" s="142">
        <v>45225</v>
      </c>
      <c r="C65" s="132" t="s">
        <v>1993</v>
      </c>
      <c r="D65" s="133"/>
      <c r="E65" s="133" t="s">
        <v>33</v>
      </c>
      <c r="F65" s="133" t="s">
        <v>753</v>
      </c>
      <c r="G65" s="176" t="s">
        <v>1994</v>
      </c>
      <c r="H65" s="176"/>
      <c r="I65" s="192"/>
      <c r="J65" s="189">
        <v>12</v>
      </c>
      <c r="K65" s="139"/>
      <c r="L65" s="139"/>
      <c r="M65">
        <v>63</v>
      </c>
    </row>
    <row r="66" spans="1:13" x14ac:dyDescent="0.25">
      <c r="A66" s="36">
        <v>10</v>
      </c>
      <c r="B66" s="142">
        <v>45225</v>
      </c>
      <c r="C66" s="132" t="s">
        <v>126</v>
      </c>
      <c r="D66" s="133"/>
      <c r="E66" s="133" t="s">
        <v>33</v>
      </c>
      <c r="F66" s="133" t="s">
        <v>917</v>
      </c>
      <c r="G66" s="176" t="s">
        <v>1995</v>
      </c>
      <c r="H66" s="30">
        <v>500</v>
      </c>
      <c r="I66" s="176">
        <v>310</v>
      </c>
      <c r="J66" s="189">
        <v>14</v>
      </c>
      <c r="K66" s="139"/>
      <c r="L66" s="139"/>
      <c r="M66">
        <v>64</v>
      </c>
    </row>
    <row r="67" spans="1:13" x14ac:dyDescent="0.25">
      <c r="A67" s="36">
        <v>11</v>
      </c>
      <c r="B67" s="142">
        <v>45225</v>
      </c>
      <c r="C67" s="132" t="s">
        <v>1969</v>
      </c>
      <c r="D67" s="171"/>
      <c r="E67" s="133" t="s">
        <v>33</v>
      </c>
      <c r="F67" s="133" t="s">
        <v>1387</v>
      </c>
      <c r="G67" s="176" t="s">
        <v>1996</v>
      </c>
      <c r="H67" s="30">
        <v>200</v>
      </c>
      <c r="I67" s="176">
        <v>130</v>
      </c>
      <c r="J67" s="189">
        <v>10</v>
      </c>
      <c r="K67" s="139"/>
      <c r="L67" s="139"/>
      <c r="M67">
        <v>65</v>
      </c>
    </row>
    <row r="68" spans="1:13" x14ac:dyDescent="0.25">
      <c r="A68" s="36">
        <v>12</v>
      </c>
      <c r="B68" s="142">
        <v>45225</v>
      </c>
      <c r="C68" s="133" t="s">
        <v>922</v>
      </c>
      <c r="D68" s="133"/>
      <c r="E68" s="171" t="s">
        <v>1997</v>
      </c>
      <c r="F68" s="133" t="s">
        <v>302</v>
      </c>
      <c r="G68" s="176" t="s">
        <v>1998</v>
      </c>
      <c r="H68" s="176">
        <v>830</v>
      </c>
      <c r="I68" s="176">
        <v>850</v>
      </c>
      <c r="J68" s="189">
        <v>30</v>
      </c>
      <c r="K68" s="202"/>
      <c r="L68" s="169"/>
      <c r="M68">
        <v>66</v>
      </c>
    </row>
    <row r="69" spans="1:13" x14ac:dyDescent="0.25">
      <c r="A69" s="36">
        <v>13</v>
      </c>
      <c r="B69" s="142">
        <v>45225</v>
      </c>
      <c r="C69" s="132" t="s">
        <v>1934</v>
      </c>
      <c r="D69" s="133"/>
      <c r="E69" s="133" t="s">
        <v>1999</v>
      </c>
      <c r="F69" s="133" t="s">
        <v>1836</v>
      </c>
      <c r="G69" s="176" t="s">
        <v>2000</v>
      </c>
      <c r="H69" s="176">
        <v>100</v>
      </c>
      <c r="I69" s="176">
        <v>52</v>
      </c>
      <c r="J69" s="213">
        <v>12</v>
      </c>
      <c r="K69" s="177"/>
      <c r="L69" s="133"/>
      <c r="M69">
        <v>67</v>
      </c>
    </row>
    <row r="70" spans="1:13" x14ac:dyDescent="0.25">
      <c r="A70" s="139">
        <v>1</v>
      </c>
      <c r="B70" s="142">
        <v>45226</v>
      </c>
      <c r="C70" s="132" t="s">
        <v>207</v>
      </c>
      <c r="D70" s="133"/>
      <c r="E70" s="133" t="s">
        <v>721</v>
      </c>
      <c r="F70" s="176"/>
      <c r="G70" s="176" t="s">
        <v>2001</v>
      </c>
      <c r="H70" s="30">
        <v>257</v>
      </c>
      <c r="I70" s="133">
        <v>243</v>
      </c>
      <c r="J70" s="189">
        <v>14</v>
      </c>
      <c r="K70" s="186">
        <v>400</v>
      </c>
      <c r="L70" s="139"/>
      <c r="M70">
        <v>68</v>
      </c>
    </row>
    <row r="71" spans="1:13" x14ac:dyDescent="0.25">
      <c r="A71" s="140">
        <v>2</v>
      </c>
      <c r="B71" s="142">
        <v>45226</v>
      </c>
      <c r="C71" s="132" t="s">
        <v>813</v>
      </c>
      <c r="D71" s="133">
        <v>5537803548</v>
      </c>
      <c r="E71" s="133" t="s">
        <v>2002</v>
      </c>
      <c r="F71" s="133" t="s">
        <v>2003</v>
      </c>
      <c r="G71" s="176" t="s">
        <v>2004</v>
      </c>
      <c r="H71" s="30">
        <v>570</v>
      </c>
      <c r="I71" s="133">
        <v>503</v>
      </c>
      <c r="J71" s="189">
        <v>40</v>
      </c>
      <c r="K71" s="186">
        <v>800</v>
      </c>
      <c r="L71" s="139"/>
      <c r="M71">
        <v>69</v>
      </c>
    </row>
    <row r="72" spans="1:13" x14ac:dyDescent="0.25">
      <c r="A72" s="36">
        <v>3</v>
      </c>
      <c r="B72" s="58">
        <v>45226</v>
      </c>
      <c r="C72" s="59" t="s">
        <v>813</v>
      </c>
      <c r="D72" s="62">
        <v>5615394688</v>
      </c>
      <c r="E72" s="62" t="s">
        <v>346</v>
      </c>
      <c r="F72" s="62" t="s">
        <v>2005</v>
      </c>
      <c r="G72" s="221" t="s">
        <v>2006</v>
      </c>
      <c r="H72" s="61"/>
      <c r="I72" s="62">
        <v>246</v>
      </c>
      <c r="J72" s="222"/>
      <c r="K72" s="230"/>
      <c r="L72" s="63"/>
      <c r="M72">
        <v>70</v>
      </c>
    </row>
    <row r="73" spans="1:13" x14ac:dyDescent="0.25">
      <c r="A73" s="36">
        <v>4</v>
      </c>
      <c r="B73" s="142">
        <v>45226</v>
      </c>
      <c r="C73" s="132" t="s">
        <v>1586</v>
      </c>
      <c r="D73" s="133"/>
      <c r="E73" s="133" t="s">
        <v>3779</v>
      </c>
      <c r="F73" s="133" t="s">
        <v>1556</v>
      </c>
      <c r="G73" s="176" t="s">
        <v>2008</v>
      </c>
      <c r="H73" s="30">
        <v>81</v>
      </c>
      <c r="I73" s="133">
        <v>59</v>
      </c>
      <c r="J73" s="189">
        <v>12</v>
      </c>
      <c r="K73" s="186"/>
      <c r="L73" s="139"/>
      <c r="M73">
        <v>71</v>
      </c>
    </row>
    <row r="74" spans="1:13" x14ac:dyDescent="0.25">
      <c r="A74" s="36">
        <v>5</v>
      </c>
      <c r="B74" s="142">
        <v>45226</v>
      </c>
      <c r="C74" s="132" t="s">
        <v>2009</v>
      </c>
      <c r="D74" s="133"/>
      <c r="E74" s="133"/>
      <c r="F74" s="133" t="s">
        <v>381</v>
      </c>
      <c r="G74" s="133" t="s">
        <v>2010</v>
      </c>
      <c r="H74" s="30">
        <v>67</v>
      </c>
      <c r="I74" s="133">
        <v>55</v>
      </c>
      <c r="J74" s="189">
        <v>12</v>
      </c>
      <c r="K74" s="139"/>
      <c r="L74" s="139"/>
      <c r="M74">
        <v>72</v>
      </c>
    </row>
    <row r="75" spans="1:13" x14ac:dyDescent="0.25">
      <c r="A75" s="36">
        <v>6</v>
      </c>
      <c r="B75" s="142">
        <v>45226</v>
      </c>
      <c r="C75" s="132" t="s">
        <v>1612</v>
      </c>
      <c r="D75" s="133"/>
      <c r="E75" s="133" t="s">
        <v>3630</v>
      </c>
      <c r="F75" s="133" t="s">
        <v>1391</v>
      </c>
      <c r="G75" s="176" t="s">
        <v>2011</v>
      </c>
      <c r="H75" s="176">
        <v>200</v>
      </c>
      <c r="I75" s="176">
        <v>80</v>
      </c>
      <c r="J75" s="189">
        <v>10</v>
      </c>
      <c r="K75" s="139">
        <v>200</v>
      </c>
      <c r="L75" s="139"/>
      <c r="M75">
        <v>73</v>
      </c>
    </row>
    <row r="76" spans="1:13" x14ac:dyDescent="0.25">
      <c r="A76" s="36">
        <v>7</v>
      </c>
      <c r="B76" s="142">
        <v>45226</v>
      </c>
      <c r="C76" s="132" t="s">
        <v>813</v>
      </c>
      <c r="D76" s="133"/>
      <c r="E76" s="133" t="s">
        <v>3630</v>
      </c>
      <c r="F76" s="133" t="s">
        <v>1821</v>
      </c>
      <c r="G76" s="176" t="s">
        <v>2012</v>
      </c>
      <c r="H76" s="30">
        <v>200</v>
      </c>
      <c r="I76" s="176">
        <v>130</v>
      </c>
      <c r="J76" s="189">
        <v>14</v>
      </c>
      <c r="K76" s="139">
        <v>200</v>
      </c>
      <c r="L76" s="139"/>
      <c r="M76">
        <v>74</v>
      </c>
    </row>
    <row r="77" spans="1:13" x14ac:dyDescent="0.25">
      <c r="A77" s="36">
        <v>8</v>
      </c>
      <c r="B77" s="142">
        <v>45226</v>
      </c>
      <c r="C77" s="132" t="s">
        <v>2013</v>
      </c>
      <c r="D77" s="133"/>
      <c r="E77" s="133" t="s">
        <v>3630</v>
      </c>
      <c r="F77" s="133" t="s">
        <v>583</v>
      </c>
      <c r="G77" s="176" t="s">
        <v>2014</v>
      </c>
      <c r="H77" s="30">
        <v>270</v>
      </c>
      <c r="I77" s="133">
        <v>229</v>
      </c>
      <c r="J77" s="189">
        <v>14</v>
      </c>
      <c r="K77" s="139"/>
      <c r="L77" s="139"/>
      <c r="M77">
        <v>75</v>
      </c>
    </row>
    <row r="78" spans="1:13" x14ac:dyDescent="0.25">
      <c r="A78" s="36">
        <v>9</v>
      </c>
      <c r="B78" s="142">
        <v>45226</v>
      </c>
      <c r="C78" s="132" t="s">
        <v>1607</v>
      </c>
      <c r="D78" s="133"/>
      <c r="E78" s="133" t="s">
        <v>3630</v>
      </c>
      <c r="F78" s="133" t="s">
        <v>1196</v>
      </c>
      <c r="G78" s="176" t="s">
        <v>2015</v>
      </c>
      <c r="H78" s="176">
        <v>80</v>
      </c>
      <c r="I78" s="192">
        <v>68</v>
      </c>
      <c r="J78" s="189">
        <v>12</v>
      </c>
      <c r="K78" s="139"/>
      <c r="L78" s="139"/>
      <c r="M78">
        <v>76</v>
      </c>
    </row>
    <row r="79" spans="1:13" x14ac:dyDescent="0.25">
      <c r="A79" s="36">
        <v>10</v>
      </c>
      <c r="B79" s="142">
        <v>45226</v>
      </c>
      <c r="C79" s="132" t="s">
        <v>1595</v>
      </c>
      <c r="D79" s="133"/>
      <c r="E79" s="133" t="s">
        <v>3630</v>
      </c>
      <c r="F79" s="133" t="s">
        <v>302</v>
      </c>
      <c r="G79" s="176" t="s">
        <v>2016</v>
      </c>
      <c r="H79" s="30">
        <v>100</v>
      </c>
      <c r="I79" s="176">
        <v>128</v>
      </c>
      <c r="J79" s="224">
        <v>12</v>
      </c>
      <c r="K79" s="139">
        <v>100</v>
      </c>
      <c r="L79" s="139"/>
      <c r="M79">
        <v>77</v>
      </c>
    </row>
    <row r="80" spans="1:13" x14ac:dyDescent="0.25">
      <c r="A80" s="36">
        <v>11</v>
      </c>
      <c r="B80" s="142">
        <v>45226</v>
      </c>
      <c r="C80" s="132" t="s">
        <v>813</v>
      </c>
      <c r="D80" s="171"/>
      <c r="E80" s="133" t="s">
        <v>3630</v>
      </c>
      <c r="F80" s="133" t="s">
        <v>703</v>
      </c>
      <c r="G80" s="176" t="s">
        <v>2017</v>
      </c>
      <c r="H80" s="30">
        <v>70</v>
      </c>
      <c r="I80" s="176">
        <v>58</v>
      </c>
      <c r="J80" s="189">
        <v>12</v>
      </c>
      <c r="K80" s="139"/>
      <c r="L80" s="139"/>
      <c r="M80">
        <v>78</v>
      </c>
    </row>
    <row r="81" spans="1:13" x14ac:dyDescent="0.25">
      <c r="A81" s="36">
        <v>12</v>
      </c>
      <c r="B81" s="142">
        <v>45226</v>
      </c>
      <c r="C81" s="133" t="s">
        <v>1969</v>
      </c>
      <c r="D81" s="133"/>
      <c r="E81" s="171" t="s">
        <v>1528</v>
      </c>
      <c r="F81" s="133" t="s">
        <v>2018</v>
      </c>
      <c r="G81" s="176" t="s">
        <v>2019</v>
      </c>
      <c r="H81" s="176">
        <v>50</v>
      </c>
      <c r="I81" s="176">
        <v>37</v>
      </c>
      <c r="J81" s="189">
        <v>10</v>
      </c>
      <c r="K81" s="202"/>
      <c r="L81" s="169"/>
      <c r="M81">
        <v>79</v>
      </c>
    </row>
    <row r="82" spans="1:13" x14ac:dyDescent="0.25">
      <c r="A82" s="36">
        <v>13</v>
      </c>
      <c r="B82" s="142">
        <v>45226</v>
      </c>
      <c r="C82" s="132" t="s">
        <v>1934</v>
      </c>
      <c r="D82" s="133"/>
      <c r="E82" s="133" t="s">
        <v>3630</v>
      </c>
      <c r="F82" s="133" t="s">
        <v>2020</v>
      </c>
      <c r="G82" s="176"/>
      <c r="H82" s="176">
        <v>200</v>
      </c>
      <c r="I82" s="176"/>
      <c r="J82" s="213">
        <v>10</v>
      </c>
      <c r="K82" s="177"/>
      <c r="L82" s="133"/>
      <c r="M82">
        <v>80</v>
      </c>
    </row>
    <row r="83" spans="1:13" x14ac:dyDescent="0.25">
      <c r="A83" s="36">
        <v>14</v>
      </c>
      <c r="B83" s="142">
        <v>45226</v>
      </c>
      <c r="C83" s="132" t="s">
        <v>2021</v>
      </c>
      <c r="D83" s="133"/>
      <c r="E83" s="133" t="s">
        <v>33</v>
      </c>
      <c r="F83" s="133" t="s">
        <v>70</v>
      </c>
      <c r="G83" s="176" t="s">
        <v>2022</v>
      </c>
      <c r="H83" s="176"/>
      <c r="I83" s="176"/>
      <c r="J83" s="213">
        <v>10</v>
      </c>
      <c r="K83" s="177"/>
      <c r="L83" s="177"/>
      <c r="M83">
        <v>81</v>
      </c>
    </row>
    <row r="84" spans="1:13" x14ac:dyDescent="0.25">
      <c r="A84" s="139">
        <v>1</v>
      </c>
      <c r="B84" s="142">
        <v>45227</v>
      </c>
      <c r="C84" s="132" t="s">
        <v>1380</v>
      </c>
      <c r="D84" s="133"/>
      <c r="E84" s="133" t="s">
        <v>1906</v>
      </c>
      <c r="F84" s="176" t="s">
        <v>1380</v>
      </c>
      <c r="G84" s="176" t="s">
        <v>2023</v>
      </c>
      <c r="H84" s="30">
        <v>400</v>
      </c>
      <c r="I84" s="133">
        <v>250</v>
      </c>
      <c r="J84" s="189">
        <v>40</v>
      </c>
      <c r="K84" s="186">
        <v>350</v>
      </c>
      <c r="L84" s="139"/>
      <c r="M84">
        <v>82</v>
      </c>
    </row>
    <row r="85" spans="1:13" x14ac:dyDescent="0.25">
      <c r="A85" s="140">
        <v>2</v>
      </c>
      <c r="B85" s="142">
        <v>45227</v>
      </c>
      <c r="C85" s="132" t="s">
        <v>2024</v>
      </c>
      <c r="D85" s="133"/>
      <c r="E85" s="133" t="s">
        <v>2025</v>
      </c>
      <c r="F85" s="133" t="s">
        <v>691</v>
      </c>
      <c r="G85" s="176" t="s">
        <v>2026</v>
      </c>
      <c r="H85" s="30"/>
      <c r="I85" s="133">
        <v>324</v>
      </c>
      <c r="J85" s="189">
        <v>30</v>
      </c>
      <c r="K85" s="186">
        <v>400</v>
      </c>
      <c r="L85" s="139"/>
      <c r="M85">
        <v>83</v>
      </c>
    </row>
    <row r="86" spans="1:13" x14ac:dyDescent="0.25">
      <c r="A86" s="36">
        <v>3</v>
      </c>
      <c r="B86" s="142">
        <v>45227</v>
      </c>
      <c r="C86" s="132" t="s">
        <v>1799</v>
      </c>
      <c r="D86" s="133"/>
      <c r="E86" s="133"/>
      <c r="F86" s="133"/>
      <c r="G86" s="176"/>
      <c r="H86" s="30"/>
      <c r="I86" s="133"/>
      <c r="J86" s="189">
        <v>20</v>
      </c>
      <c r="K86" s="186"/>
      <c r="L86" s="139"/>
      <c r="M86">
        <v>84</v>
      </c>
    </row>
    <row r="87" spans="1:13" x14ac:dyDescent="0.25">
      <c r="A87" s="36">
        <v>4</v>
      </c>
      <c r="B87" s="142">
        <v>45227</v>
      </c>
      <c r="C87" s="132" t="s">
        <v>760</v>
      </c>
      <c r="E87" s="133" t="s">
        <v>821</v>
      </c>
      <c r="F87" s="133" t="s">
        <v>449</v>
      </c>
      <c r="G87" s="176" t="s">
        <v>826</v>
      </c>
      <c r="H87" s="30">
        <v>86</v>
      </c>
      <c r="I87" s="133">
        <v>66</v>
      </c>
      <c r="J87" s="189">
        <v>10</v>
      </c>
      <c r="K87" s="186"/>
      <c r="L87" s="139"/>
      <c r="M87">
        <v>85</v>
      </c>
    </row>
    <row r="88" spans="1:13" x14ac:dyDescent="0.25">
      <c r="A88" s="36">
        <v>5</v>
      </c>
      <c r="B88" s="142">
        <v>45227</v>
      </c>
      <c r="C88" s="132" t="s">
        <v>270</v>
      </c>
      <c r="D88" s="133"/>
      <c r="E88" s="133" t="s">
        <v>1836</v>
      </c>
      <c r="F88" s="133" t="s">
        <v>1853</v>
      </c>
      <c r="G88" s="133" t="s">
        <v>2027</v>
      </c>
      <c r="H88" s="30">
        <v>150</v>
      </c>
      <c r="I88" s="133">
        <v>90</v>
      </c>
      <c r="J88" s="189">
        <v>12</v>
      </c>
      <c r="K88" s="139">
        <v>150</v>
      </c>
      <c r="L88" s="139"/>
      <c r="M88">
        <v>86</v>
      </c>
    </row>
    <row r="89" spans="1:13" x14ac:dyDescent="0.25">
      <c r="A89" s="36">
        <v>6</v>
      </c>
      <c r="B89" s="142">
        <v>45227</v>
      </c>
      <c r="C89" s="132" t="s">
        <v>456</v>
      </c>
      <c r="D89" s="133"/>
      <c r="E89" s="133" t="s">
        <v>1836</v>
      </c>
      <c r="F89" s="133" t="s">
        <v>917</v>
      </c>
      <c r="G89" s="176" t="s">
        <v>2028</v>
      </c>
      <c r="H89" s="176">
        <v>170</v>
      </c>
      <c r="I89" s="176">
        <v>140</v>
      </c>
      <c r="J89" s="189">
        <v>15</v>
      </c>
      <c r="K89" s="139"/>
      <c r="L89" s="139"/>
      <c r="M89">
        <v>87</v>
      </c>
    </row>
    <row r="90" spans="1:13" x14ac:dyDescent="0.25">
      <c r="A90" s="36">
        <v>7</v>
      </c>
      <c r="B90" s="142">
        <v>45227</v>
      </c>
      <c r="C90" s="132" t="s">
        <v>1618</v>
      </c>
      <c r="D90" s="133"/>
      <c r="E90" s="133" t="s">
        <v>1836</v>
      </c>
      <c r="F90" s="133" t="s">
        <v>2029</v>
      </c>
      <c r="G90" s="176" t="s">
        <v>2030</v>
      </c>
      <c r="H90" s="30">
        <v>170</v>
      </c>
      <c r="I90" s="176">
        <v>159</v>
      </c>
      <c r="J90" s="189">
        <v>15</v>
      </c>
      <c r="K90" s="139"/>
      <c r="L90" s="139"/>
      <c r="M90">
        <v>88</v>
      </c>
    </row>
    <row r="91" spans="1:13" x14ac:dyDescent="0.25">
      <c r="A91" s="36">
        <v>8</v>
      </c>
      <c r="B91" s="142">
        <v>45227</v>
      </c>
      <c r="C91" s="132" t="s">
        <v>2031</v>
      </c>
      <c r="D91" s="133"/>
      <c r="E91" s="133" t="s">
        <v>2032</v>
      </c>
      <c r="F91" s="133" t="s">
        <v>1638</v>
      </c>
      <c r="G91" s="176" t="s">
        <v>2033</v>
      </c>
      <c r="H91" s="30">
        <v>310</v>
      </c>
      <c r="I91" s="133">
        <v>301</v>
      </c>
      <c r="J91" s="189">
        <v>14</v>
      </c>
      <c r="K91" s="139"/>
      <c r="L91" s="139"/>
      <c r="M91">
        <v>89</v>
      </c>
    </row>
    <row r="92" spans="1:13" x14ac:dyDescent="0.25">
      <c r="A92" s="36">
        <v>9</v>
      </c>
      <c r="B92" s="142">
        <v>45227</v>
      </c>
      <c r="C92" s="132" t="s">
        <v>556</v>
      </c>
      <c r="D92" s="133"/>
      <c r="E92" s="133" t="s">
        <v>33</v>
      </c>
      <c r="F92" s="133" t="s">
        <v>556</v>
      </c>
      <c r="G92" s="176" t="s">
        <v>2034</v>
      </c>
      <c r="H92" s="176"/>
      <c r="I92" s="192"/>
      <c r="J92" s="189">
        <v>14</v>
      </c>
      <c r="K92" s="139"/>
      <c r="L92" s="139"/>
      <c r="M92">
        <v>90</v>
      </c>
    </row>
    <row r="93" spans="1:13" x14ac:dyDescent="0.25">
      <c r="A93" s="36">
        <v>10</v>
      </c>
      <c r="B93" s="142">
        <v>45227</v>
      </c>
      <c r="C93" s="132" t="s">
        <v>456</v>
      </c>
      <c r="D93" s="133"/>
      <c r="E93" s="133" t="s">
        <v>2032</v>
      </c>
      <c r="F93" s="133" t="s">
        <v>72</v>
      </c>
      <c r="G93" s="176" t="s">
        <v>2035</v>
      </c>
      <c r="H93" s="30"/>
      <c r="I93" s="176"/>
      <c r="J93" s="189">
        <v>14</v>
      </c>
      <c r="K93" s="139"/>
      <c r="L93" s="139"/>
      <c r="M93">
        <v>91</v>
      </c>
    </row>
    <row r="94" spans="1:13" x14ac:dyDescent="0.25">
      <c r="A94" s="36">
        <v>11</v>
      </c>
      <c r="B94" s="142">
        <v>45227</v>
      </c>
      <c r="C94" s="132" t="s">
        <v>813</v>
      </c>
      <c r="D94" s="171"/>
      <c r="E94" s="133" t="s">
        <v>3780</v>
      </c>
      <c r="F94" s="133"/>
      <c r="G94" s="133" t="s">
        <v>2037</v>
      </c>
      <c r="H94" s="30"/>
      <c r="I94" s="176">
        <v>316</v>
      </c>
      <c r="J94" s="189">
        <v>14</v>
      </c>
      <c r="K94" s="139"/>
      <c r="L94" s="139"/>
      <c r="M94">
        <v>92</v>
      </c>
    </row>
    <row r="95" spans="1:13" x14ac:dyDescent="0.25">
      <c r="A95" s="36">
        <v>12</v>
      </c>
      <c r="B95" s="142">
        <v>45227</v>
      </c>
      <c r="C95" s="133" t="s">
        <v>556</v>
      </c>
      <c r="D95" s="133"/>
      <c r="E95" s="171" t="s">
        <v>33</v>
      </c>
      <c r="F95" s="133" t="s">
        <v>556</v>
      </c>
      <c r="G95" s="176" t="s">
        <v>2038</v>
      </c>
      <c r="H95" s="176"/>
      <c r="I95" s="176"/>
      <c r="J95" s="189">
        <v>14</v>
      </c>
      <c r="K95" s="202"/>
      <c r="L95" s="169"/>
      <c r="M95">
        <v>93</v>
      </c>
    </row>
    <row r="96" spans="1:13" x14ac:dyDescent="0.25">
      <c r="A96" s="36">
        <v>13</v>
      </c>
      <c r="B96" s="142">
        <v>45227</v>
      </c>
      <c r="C96" s="132" t="s">
        <v>2039</v>
      </c>
      <c r="D96" s="133"/>
      <c r="E96" s="133"/>
      <c r="F96" s="133"/>
      <c r="G96" s="176"/>
      <c r="H96" s="176"/>
      <c r="I96" s="176"/>
      <c r="J96" s="213">
        <v>14</v>
      </c>
      <c r="K96" s="177"/>
      <c r="L96" s="133"/>
      <c r="M96">
        <v>94</v>
      </c>
    </row>
    <row r="97" spans="1:13" x14ac:dyDescent="0.25">
      <c r="A97" s="36">
        <v>14</v>
      </c>
      <c r="B97" s="142">
        <v>45227</v>
      </c>
      <c r="C97" s="132" t="s">
        <v>1917</v>
      </c>
      <c r="D97" s="133"/>
      <c r="E97" s="133" t="s">
        <v>1836</v>
      </c>
      <c r="F97" s="133" t="s">
        <v>1981</v>
      </c>
      <c r="G97" s="176" t="s">
        <v>2040</v>
      </c>
      <c r="H97" s="176">
        <v>117</v>
      </c>
      <c r="I97" s="176">
        <v>97</v>
      </c>
      <c r="J97" s="213">
        <v>14</v>
      </c>
      <c r="K97" s="177"/>
      <c r="L97" s="177"/>
      <c r="M97">
        <v>95</v>
      </c>
    </row>
    <row r="98" spans="1:13" x14ac:dyDescent="0.25">
      <c r="A98" s="36">
        <v>15</v>
      </c>
      <c r="B98" s="142">
        <v>45227</v>
      </c>
      <c r="C98" s="31" t="s">
        <v>2041</v>
      </c>
      <c r="D98" s="133"/>
      <c r="E98" s="133" t="s">
        <v>1528</v>
      </c>
      <c r="F98" s="51" t="s">
        <v>2042</v>
      </c>
      <c r="G98" s="214" t="s">
        <v>2043</v>
      </c>
      <c r="H98" s="176">
        <v>200</v>
      </c>
      <c r="I98" s="176">
        <v>89</v>
      </c>
      <c r="J98" s="213">
        <v>14</v>
      </c>
      <c r="K98" s="177"/>
      <c r="L98" s="177"/>
      <c r="M98">
        <v>96</v>
      </c>
    </row>
    <row r="99" spans="1:13" x14ac:dyDescent="0.25">
      <c r="A99" s="36">
        <v>16</v>
      </c>
      <c r="B99" s="142">
        <v>45227</v>
      </c>
      <c r="C99" s="132" t="s">
        <v>1256</v>
      </c>
      <c r="D99" s="133"/>
      <c r="E99" s="133" t="s">
        <v>923</v>
      </c>
      <c r="F99" s="170" t="s">
        <v>753</v>
      </c>
      <c r="G99" s="133" t="s">
        <v>2044</v>
      </c>
      <c r="H99" s="176">
        <v>202</v>
      </c>
      <c r="I99" s="176">
        <v>174</v>
      </c>
      <c r="J99" s="177">
        <v>28</v>
      </c>
      <c r="K99" s="177"/>
      <c r="L99" s="133"/>
      <c r="M99">
        <v>97</v>
      </c>
    </row>
    <row r="100" spans="1:13" x14ac:dyDescent="0.25">
      <c r="A100" s="36">
        <v>17</v>
      </c>
      <c r="B100" s="142">
        <v>45227</v>
      </c>
      <c r="C100" s="132" t="s">
        <v>1545</v>
      </c>
      <c r="D100" s="133"/>
      <c r="E100" s="133"/>
      <c r="F100" s="133" t="s">
        <v>703</v>
      </c>
      <c r="G100" s="176" t="s">
        <v>2045</v>
      </c>
      <c r="H100" s="176"/>
      <c r="I100" s="176"/>
      <c r="J100" s="177">
        <v>14</v>
      </c>
      <c r="K100" s="177"/>
      <c r="L100" s="133"/>
      <c r="M100">
        <v>98</v>
      </c>
    </row>
    <row r="101" spans="1:13" x14ac:dyDescent="0.25">
      <c r="A101" s="36">
        <v>18</v>
      </c>
      <c r="B101" s="142">
        <v>45227</v>
      </c>
      <c r="C101" s="132" t="s">
        <v>126</v>
      </c>
      <c r="D101" s="133"/>
      <c r="E101" s="133" t="s">
        <v>1528</v>
      </c>
      <c r="F101" s="133" t="s">
        <v>1754</v>
      </c>
      <c r="G101" s="176" t="s">
        <v>2046</v>
      </c>
      <c r="H101" s="176">
        <v>500</v>
      </c>
      <c r="I101" s="176">
        <v>85</v>
      </c>
      <c r="J101" s="177">
        <v>14</v>
      </c>
      <c r="K101" s="177"/>
      <c r="L101" s="133"/>
      <c r="M101">
        <v>99</v>
      </c>
    </row>
    <row r="102" spans="1:13" x14ac:dyDescent="0.25">
      <c r="A102" s="36">
        <v>19</v>
      </c>
      <c r="B102" s="142">
        <v>45227</v>
      </c>
      <c r="C102" s="132" t="s">
        <v>2047</v>
      </c>
      <c r="D102" s="133"/>
      <c r="E102" s="133" t="s">
        <v>1528</v>
      </c>
      <c r="F102" s="170" t="s">
        <v>2048</v>
      </c>
      <c r="G102" s="133" t="s">
        <v>2049</v>
      </c>
      <c r="H102" s="176">
        <v>500</v>
      </c>
      <c r="I102" s="176">
        <v>37</v>
      </c>
      <c r="J102" s="177">
        <v>14</v>
      </c>
      <c r="K102" s="177"/>
      <c r="L102" s="133"/>
      <c r="M102">
        <v>100</v>
      </c>
    </row>
    <row r="103" spans="1:13" x14ac:dyDescent="0.25">
      <c r="A103" s="36">
        <v>20</v>
      </c>
      <c r="B103" s="142">
        <v>45227</v>
      </c>
      <c r="C103" s="132" t="s">
        <v>1407</v>
      </c>
      <c r="D103" s="133"/>
      <c r="E103" s="133" t="s">
        <v>3781</v>
      </c>
      <c r="F103" s="133" t="s">
        <v>302</v>
      </c>
      <c r="G103" s="176" t="s">
        <v>2051</v>
      </c>
      <c r="H103" s="176">
        <v>200</v>
      </c>
      <c r="I103" s="176">
        <v>112</v>
      </c>
      <c r="J103" s="177">
        <v>13</v>
      </c>
      <c r="K103" s="177"/>
      <c r="L103" s="133"/>
      <c r="M103">
        <v>101</v>
      </c>
    </row>
    <row r="104" spans="1:13" x14ac:dyDescent="0.25">
      <c r="A104" s="36">
        <v>21</v>
      </c>
      <c r="B104" s="142">
        <v>45227</v>
      </c>
      <c r="C104" s="132" t="s">
        <v>2052</v>
      </c>
      <c r="D104" s="133"/>
      <c r="E104" s="133" t="s">
        <v>1836</v>
      </c>
      <c r="F104" s="133" t="s">
        <v>1215</v>
      </c>
      <c r="G104" s="176" t="s">
        <v>2053</v>
      </c>
      <c r="H104" s="176">
        <v>100</v>
      </c>
      <c r="I104" s="176"/>
      <c r="J104" s="177">
        <v>10</v>
      </c>
      <c r="K104" s="177"/>
      <c r="L104" s="133"/>
      <c r="M104">
        <v>102</v>
      </c>
    </row>
    <row r="105" spans="1:13" x14ac:dyDescent="0.25">
      <c r="A105" s="139">
        <v>1</v>
      </c>
      <c r="B105" s="142">
        <v>45182</v>
      </c>
      <c r="C105" s="132" t="s">
        <v>1934</v>
      </c>
      <c r="D105" s="133">
        <v>5630381453</v>
      </c>
      <c r="E105" s="133" t="s">
        <v>3782</v>
      </c>
      <c r="F105" s="176" t="s">
        <v>2055</v>
      </c>
      <c r="G105" s="176" t="s">
        <v>2056</v>
      </c>
      <c r="H105" s="30">
        <v>129</v>
      </c>
      <c r="I105" s="133">
        <v>104</v>
      </c>
      <c r="J105" s="189">
        <v>12</v>
      </c>
      <c r="K105" s="186"/>
      <c r="L105" s="139"/>
      <c r="M105">
        <v>103</v>
      </c>
    </row>
    <row r="106" spans="1:13" x14ac:dyDescent="0.25">
      <c r="A106" s="140">
        <v>2</v>
      </c>
      <c r="B106" s="142">
        <v>45182</v>
      </c>
      <c r="C106" s="132" t="s">
        <v>1842</v>
      </c>
      <c r="D106" s="133">
        <v>5615394688</v>
      </c>
      <c r="E106" t="s">
        <v>2057</v>
      </c>
      <c r="F106" t="s">
        <v>1215</v>
      </c>
      <c r="G106" s="133" t="s">
        <v>2058</v>
      </c>
      <c r="H106" s="30">
        <v>130</v>
      </c>
      <c r="I106" s="133">
        <v>105</v>
      </c>
      <c r="J106" s="189">
        <v>20</v>
      </c>
      <c r="K106" s="186"/>
      <c r="L106" s="139"/>
      <c r="M106">
        <v>104</v>
      </c>
    </row>
    <row r="107" spans="1:13" x14ac:dyDescent="0.25">
      <c r="A107" s="36">
        <v>3</v>
      </c>
      <c r="B107" s="35">
        <v>45182</v>
      </c>
      <c r="C107" s="132" t="s">
        <v>1308</v>
      </c>
      <c r="D107" s="133">
        <v>5560863021</v>
      </c>
      <c r="E107" s="133" t="s">
        <v>3630</v>
      </c>
      <c r="F107" s="133" t="s">
        <v>753</v>
      </c>
      <c r="G107" s="176" t="s">
        <v>2059</v>
      </c>
      <c r="H107" s="30">
        <v>300</v>
      </c>
      <c r="I107" s="133">
        <v>280</v>
      </c>
      <c r="J107" s="189">
        <v>20</v>
      </c>
      <c r="K107" s="186"/>
      <c r="L107" s="139"/>
      <c r="M107">
        <v>105</v>
      </c>
    </row>
    <row r="108" spans="1:13" x14ac:dyDescent="0.25">
      <c r="A108" s="36">
        <v>4</v>
      </c>
      <c r="B108" s="35">
        <v>45182</v>
      </c>
      <c r="C108" s="59" t="s">
        <v>126</v>
      </c>
      <c r="D108" s="133">
        <v>5555555555</v>
      </c>
      <c r="E108" s="133" t="s">
        <v>2060</v>
      </c>
      <c r="F108" s="133" t="s">
        <v>1405</v>
      </c>
      <c r="G108" s="176"/>
      <c r="H108" s="30">
        <v>200</v>
      </c>
      <c r="I108" s="133">
        <v>230</v>
      </c>
      <c r="J108" s="189">
        <v>10</v>
      </c>
      <c r="K108" s="186"/>
      <c r="L108" s="139"/>
      <c r="M108">
        <v>106</v>
      </c>
    </row>
    <row r="109" spans="1:13" x14ac:dyDescent="0.25">
      <c r="A109" s="36">
        <v>5</v>
      </c>
      <c r="B109" s="35">
        <v>45182</v>
      </c>
      <c r="C109" s="132" t="s">
        <v>1652</v>
      </c>
      <c r="D109" s="133">
        <v>5612853273</v>
      </c>
      <c r="E109" s="170" t="s">
        <v>1528</v>
      </c>
      <c r="F109" s="133" t="s">
        <v>1427</v>
      </c>
      <c r="G109" s="133" t="s">
        <v>2061</v>
      </c>
      <c r="H109" s="30">
        <v>200</v>
      </c>
      <c r="I109" s="133">
        <v>156</v>
      </c>
      <c r="J109" s="189">
        <v>14</v>
      </c>
      <c r="K109" s="139"/>
      <c r="L109" s="139"/>
      <c r="M109">
        <v>107</v>
      </c>
    </row>
    <row r="110" spans="1:13" x14ac:dyDescent="0.25">
      <c r="A110" s="36">
        <v>6</v>
      </c>
      <c r="B110" s="35">
        <v>45182</v>
      </c>
      <c r="C110" s="132" t="s">
        <v>2062</v>
      </c>
      <c r="D110" s="133">
        <v>5529709944</v>
      </c>
      <c r="E110" s="133" t="s">
        <v>834</v>
      </c>
      <c r="F110" s="133" t="s">
        <v>2063</v>
      </c>
      <c r="G110" s="176" t="s">
        <v>2064</v>
      </c>
      <c r="H110" s="176">
        <v>52</v>
      </c>
      <c r="I110" s="176">
        <v>42</v>
      </c>
      <c r="J110" s="189">
        <v>10</v>
      </c>
      <c r="K110" s="139"/>
      <c r="L110" s="139"/>
      <c r="M110">
        <v>108</v>
      </c>
    </row>
    <row r="111" spans="1:13" x14ac:dyDescent="0.25">
      <c r="A111" s="36">
        <v>7</v>
      </c>
      <c r="B111" s="35">
        <v>45182</v>
      </c>
      <c r="C111" s="132" t="s">
        <v>2065</v>
      </c>
      <c r="D111" s="133"/>
      <c r="E111" s="133" t="s">
        <v>1457</v>
      </c>
      <c r="F111" s="133" t="s">
        <v>2066</v>
      </c>
      <c r="G111" s="176" t="s">
        <v>2067</v>
      </c>
      <c r="H111" s="30">
        <v>220</v>
      </c>
      <c r="I111" s="176">
        <v>158</v>
      </c>
      <c r="J111" s="189">
        <v>10</v>
      </c>
      <c r="K111" s="139">
        <v>200</v>
      </c>
      <c r="L111" s="139"/>
      <c r="M111">
        <v>109</v>
      </c>
    </row>
    <row r="112" spans="1:13" x14ac:dyDescent="0.25">
      <c r="A112" s="36">
        <v>8</v>
      </c>
      <c r="B112" s="35">
        <v>45182</v>
      </c>
      <c r="C112" s="132" t="s">
        <v>857</v>
      </c>
      <c r="D112" s="133"/>
      <c r="E112" s="133"/>
      <c r="F112" s="133"/>
      <c r="G112" s="176" t="s">
        <v>2068</v>
      </c>
      <c r="H112" s="30"/>
      <c r="I112" s="133"/>
      <c r="J112" s="189">
        <v>10</v>
      </c>
      <c r="K112" s="139"/>
      <c r="L112" s="139"/>
      <c r="M112">
        <v>110</v>
      </c>
    </row>
    <row r="113" spans="1:13" x14ac:dyDescent="0.25">
      <c r="A113" s="36">
        <v>9</v>
      </c>
      <c r="B113" s="35">
        <v>45182</v>
      </c>
      <c r="C113" s="132" t="s">
        <v>955</v>
      </c>
      <c r="D113" s="133"/>
      <c r="E113" s="133" t="s">
        <v>1457</v>
      </c>
      <c r="F113" s="133" t="s">
        <v>955</v>
      </c>
      <c r="G113" s="176" t="s">
        <v>2069</v>
      </c>
      <c r="H113" s="176">
        <v>500</v>
      </c>
      <c r="I113" s="192">
        <v>248</v>
      </c>
      <c r="J113" s="189">
        <v>10</v>
      </c>
      <c r="K113" s="139"/>
      <c r="L113" s="139"/>
      <c r="M113">
        <v>111</v>
      </c>
    </row>
    <row r="114" spans="1:13" x14ac:dyDescent="0.25">
      <c r="A114" s="36">
        <v>10</v>
      </c>
      <c r="B114" s="35">
        <v>45182</v>
      </c>
      <c r="C114" s="132" t="s">
        <v>2039</v>
      </c>
      <c r="D114" s="133"/>
      <c r="E114" s="133" t="s">
        <v>33</v>
      </c>
      <c r="F114" s="133" t="s">
        <v>1640</v>
      </c>
      <c r="G114" s="176" t="s">
        <v>2070</v>
      </c>
      <c r="H114" s="30"/>
      <c r="I114" s="176">
        <v>187</v>
      </c>
      <c r="J114" s="189">
        <v>10</v>
      </c>
      <c r="K114" s="139"/>
      <c r="L114" s="139"/>
      <c r="M114">
        <v>112</v>
      </c>
    </row>
    <row r="115" spans="1:13" x14ac:dyDescent="0.25">
      <c r="A115" s="36">
        <v>11</v>
      </c>
      <c r="B115" s="35">
        <v>45182</v>
      </c>
      <c r="C115" s="132" t="s">
        <v>2071</v>
      </c>
      <c r="D115" s="171"/>
      <c r="E115" s="133" t="s">
        <v>33</v>
      </c>
      <c r="F115" s="133" t="s">
        <v>2072</v>
      </c>
      <c r="G115" s="176" t="s">
        <v>2073</v>
      </c>
      <c r="H115" s="30"/>
      <c r="I115" s="176">
        <v>88</v>
      </c>
      <c r="J115" s="189">
        <v>10</v>
      </c>
      <c r="K115" s="139">
        <v>100</v>
      </c>
      <c r="L115" s="139"/>
      <c r="M115">
        <v>113</v>
      </c>
    </row>
    <row r="116" spans="1:13" x14ac:dyDescent="0.25">
      <c r="A116" s="36">
        <v>12</v>
      </c>
      <c r="B116" s="35">
        <v>45182</v>
      </c>
      <c r="C116" s="133" t="s">
        <v>113</v>
      </c>
      <c r="D116" s="133"/>
      <c r="E116" s="171" t="s">
        <v>33</v>
      </c>
      <c r="F116" s="133" t="s">
        <v>2074</v>
      </c>
      <c r="G116" s="176" t="s">
        <v>2075</v>
      </c>
      <c r="H116" s="176"/>
      <c r="I116" s="176">
        <v>202</v>
      </c>
      <c r="J116" s="189">
        <v>10</v>
      </c>
      <c r="K116" s="202">
        <v>500</v>
      </c>
      <c r="L116" s="169"/>
      <c r="M116">
        <v>114</v>
      </c>
    </row>
    <row r="117" spans="1:13" x14ac:dyDescent="0.25">
      <c r="A117" s="36">
        <v>13</v>
      </c>
      <c r="B117" s="35">
        <v>45182</v>
      </c>
      <c r="C117" s="132" t="s">
        <v>2076</v>
      </c>
      <c r="D117" s="133"/>
      <c r="E117" s="133" t="s">
        <v>33</v>
      </c>
      <c r="F117" s="133" t="s">
        <v>1866</v>
      </c>
      <c r="G117" s="176" t="s">
        <v>2077</v>
      </c>
      <c r="H117" s="176"/>
      <c r="I117" s="176">
        <v>205</v>
      </c>
      <c r="J117" s="213">
        <v>10</v>
      </c>
      <c r="K117" s="177"/>
      <c r="L117" s="133"/>
      <c r="M117">
        <v>115</v>
      </c>
    </row>
    <row r="118" spans="1:13" x14ac:dyDescent="0.25">
      <c r="A118" s="36">
        <v>14</v>
      </c>
      <c r="B118" s="35">
        <v>45182</v>
      </c>
      <c r="C118" s="132" t="s">
        <v>2078</v>
      </c>
      <c r="D118" s="133"/>
      <c r="E118" s="133" t="s">
        <v>3621</v>
      </c>
      <c r="F118" s="133" t="s">
        <v>2079</v>
      </c>
      <c r="G118" s="176" t="s">
        <v>2080</v>
      </c>
      <c r="H118" s="176">
        <v>500</v>
      </c>
      <c r="I118" s="176">
        <v>147</v>
      </c>
      <c r="J118" s="213">
        <v>10</v>
      </c>
      <c r="K118" s="177"/>
      <c r="L118" s="177"/>
      <c r="M118">
        <v>116</v>
      </c>
    </row>
    <row r="119" spans="1:13" x14ac:dyDescent="0.25">
      <c r="A119" s="36">
        <v>15</v>
      </c>
      <c r="B119" s="35">
        <v>45182</v>
      </c>
      <c r="C119" s="31" t="s">
        <v>955</v>
      </c>
      <c r="D119" s="133"/>
      <c r="E119" s="133"/>
      <c r="F119" s="51"/>
      <c r="G119" s="214" t="s">
        <v>2081</v>
      </c>
      <c r="H119" s="176"/>
      <c r="I119" s="176"/>
      <c r="J119" s="213">
        <v>10</v>
      </c>
      <c r="K119" s="177">
        <v>100</v>
      </c>
      <c r="L119" s="177"/>
      <c r="M119">
        <v>117</v>
      </c>
    </row>
    <row r="120" spans="1:13" x14ac:dyDescent="0.25">
      <c r="A120" s="36">
        <v>16</v>
      </c>
      <c r="B120" s="35">
        <v>45182</v>
      </c>
      <c r="C120" s="132" t="s">
        <v>2021</v>
      </c>
      <c r="D120" s="133"/>
      <c r="E120" s="133" t="s">
        <v>1025</v>
      </c>
      <c r="F120" s="133" t="s">
        <v>2079</v>
      </c>
      <c r="G120" s="176" t="s">
        <v>2082</v>
      </c>
      <c r="H120" s="176"/>
      <c r="I120" s="176"/>
      <c r="J120" s="177">
        <v>20</v>
      </c>
      <c r="K120" s="177"/>
      <c r="L120" s="133"/>
      <c r="M120">
        <v>118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15"/>
  <sheetViews>
    <sheetView zoomScale="60" zoomScaleNormal="60" workbookViewId="0">
      <selection activeCell="L115" sqref="A3:L115"/>
    </sheetView>
  </sheetViews>
  <sheetFormatPr baseColWidth="10" defaultRowHeight="15" x14ac:dyDescent="0.25"/>
  <cols>
    <col min="4" max="4" width="12" style="166" bestFit="1" customWidth="1"/>
  </cols>
  <sheetData>
    <row r="1" spans="1:13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90" customHeight="1" x14ac:dyDescent="0.25">
      <c r="A2" s="2" t="s">
        <v>3617</v>
      </c>
      <c r="B2" s="3" t="s">
        <v>0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2" t="s">
        <v>7</v>
      </c>
      <c r="I2" s="173" t="s">
        <v>8</v>
      </c>
      <c r="J2" s="172" t="s">
        <v>9</v>
      </c>
      <c r="K2" s="174" t="s">
        <v>3619</v>
      </c>
      <c r="L2" s="174" t="s">
        <v>3620</v>
      </c>
    </row>
    <row r="3" spans="1:13" x14ac:dyDescent="0.25">
      <c r="A3" s="139">
        <v>1</v>
      </c>
      <c r="B3" s="142">
        <v>45229</v>
      </c>
      <c r="C3" s="132" t="s">
        <v>2083</v>
      </c>
      <c r="D3" s="133">
        <v>5585668921</v>
      </c>
      <c r="E3" s="133" t="s">
        <v>2084</v>
      </c>
      <c r="F3" s="133" t="s">
        <v>2085</v>
      </c>
      <c r="G3" s="176" t="s">
        <v>2086</v>
      </c>
      <c r="H3" s="30">
        <v>228</v>
      </c>
      <c r="I3" s="133">
        <v>192</v>
      </c>
      <c r="J3" s="189">
        <v>36</v>
      </c>
      <c r="K3" s="186">
        <v>500</v>
      </c>
      <c r="L3" s="139"/>
      <c r="M3">
        <v>1</v>
      </c>
    </row>
    <row r="4" spans="1:13" x14ac:dyDescent="0.25">
      <c r="A4" s="140">
        <v>2</v>
      </c>
      <c r="B4" s="142">
        <v>45229</v>
      </c>
      <c r="C4" s="132" t="s">
        <v>304</v>
      </c>
      <c r="D4" s="133">
        <v>5527588597</v>
      </c>
      <c r="E4" s="133" t="s">
        <v>2087</v>
      </c>
      <c r="F4" s="133" t="s">
        <v>2088</v>
      </c>
      <c r="G4" s="176" t="s">
        <v>2089</v>
      </c>
      <c r="H4" s="30">
        <v>500</v>
      </c>
      <c r="I4" s="133">
        <v>162</v>
      </c>
      <c r="J4" s="189">
        <v>14</v>
      </c>
      <c r="K4" s="186"/>
      <c r="L4" s="139"/>
      <c r="M4">
        <v>2</v>
      </c>
    </row>
    <row r="5" spans="1:13" x14ac:dyDescent="0.25">
      <c r="A5" s="36">
        <v>3</v>
      </c>
      <c r="B5" s="142">
        <v>45229</v>
      </c>
      <c r="C5" s="132" t="s">
        <v>2090</v>
      </c>
      <c r="D5" s="133">
        <v>5546392505</v>
      </c>
      <c r="E5" s="133" t="s">
        <v>33</v>
      </c>
      <c r="F5" s="133" t="s">
        <v>2091</v>
      </c>
      <c r="G5" s="176" t="s">
        <v>2092</v>
      </c>
      <c r="H5" s="30">
        <v>128</v>
      </c>
      <c r="I5" s="133">
        <v>114</v>
      </c>
      <c r="J5" s="189">
        <v>14</v>
      </c>
      <c r="K5" s="186"/>
      <c r="L5" s="139"/>
      <c r="M5">
        <v>3</v>
      </c>
    </row>
    <row r="6" spans="1:13" x14ac:dyDescent="0.25">
      <c r="A6" s="36">
        <v>4</v>
      </c>
      <c r="B6" s="142">
        <v>45229</v>
      </c>
      <c r="C6" s="132" t="s">
        <v>1380</v>
      </c>
      <c r="D6" s="133"/>
      <c r="E6" s="133" t="s">
        <v>1379</v>
      </c>
      <c r="F6" s="133" t="s">
        <v>1380</v>
      </c>
      <c r="G6" s="133" t="s">
        <v>2093</v>
      </c>
      <c r="H6" s="30">
        <v>603</v>
      </c>
      <c r="I6" s="133">
        <v>563</v>
      </c>
      <c r="J6" s="189">
        <v>40</v>
      </c>
      <c r="K6" s="186">
        <v>400</v>
      </c>
      <c r="L6" s="139"/>
      <c r="M6">
        <v>4</v>
      </c>
    </row>
    <row r="7" spans="1:13" x14ac:dyDescent="0.25">
      <c r="A7" s="36">
        <v>5</v>
      </c>
      <c r="B7" s="142">
        <v>45229</v>
      </c>
      <c r="C7" s="132" t="s">
        <v>1731</v>
      </c>
      <c r="D7" s="133"/>
      <c r="E7" s="133" t="s">
        <v>1491</v>
      </c>
      <c r="F7" s="133" t="s">
        <v>2094</v>
      </c>
      <c r="G7" s="133" t="s">
        <v>2095</v>
      </c>
      <c r="H7" s="30"/>
      <c r="I7" s="133">
        <v>93</v>
      </c>
      <c r="J7" s="189">
        <v>40</v>
      </c>
      <c r="K7" s="139">
        <v>400</v>
      </c>
      <c r="L7" s="139"/>
      <c r="M7">
        <v>5</v>
      </c>
    </row>
    <row r="8" spans="1:13" x14ac:dyDescent="0.25">
      <c r="A8" s="36">
        <v>6</v>
      </c>
      <c r="B8" s="142">
        <v>45229</v>
      </c>
      <c r="C8" s="132" t="s">
        <v>1481</v>
      </c>
      <c r="D8" s="133"/>
      <c r="E8" s="133" t="s">
        <v>225</v>
      </c>
      <c r="F8" s="133" t="s">
        <v>1043</v>
      </c>
      <c r="G8" s="176" t="s">
        <v>2096</v>
      </c>
      <c r="H8" s="176"/>
      <c r="I8" s="176">
        <v>215</v>
      </c>
      <c r="J8" s="189">
        <v>14</v>
      </c>
      <c r="K8" s="139"/>
      <c r="L8" s="139"/>
      <c r="M8">
        <v>6</v>
      </c>
    </row>
    <row r="9" spans="1:13" x14ac:dyDescent="0.25">
      <c r="A9" s="6">
        <v>7</v>
      </c>
      <c r="B9" s="142">
        <v>45229</v>
      </c>
      <c r="C9" s="132" t="s">
        <v>1917</v>
      </c>
      <c r="D9" s="133">
        <v>5535975295</v>
      </c>
      <c r="E9" s="133" t="s">
        <v>33</v>
      </c>
      <c r="F9" s="133" t="s">
        <v>1981</v>
      </c>
      <c r="G9" s="176" t="s">
        <v>2097</v>
      </c>
      <c r="H9" s="30"/>
      <c r="I9" s="176">
        <v>57</v>
      </c>
      <c r="J9" s="189">
        <v>12</v>
      </c>
      <c r="K9" s="139">
        <v>200</v>
      </c>
      <c r="L9" s="139"/>
      <c r="M9">
        <v>7</v>
      </c>
    </row>
    <row r="10" spans="1:13" x14ac:dyDescent="0.25">
      <c r="A10" s="36">
        <v>8</v>
      </c>
      <c r="B10" s="142">
        <v>45229</v>
      </c>
      <c r="C10" s="132" t="s">
        <v>2098</v>
      </c>
      <c r="D10" s="133">
        <v>5518217031</v>
      </c>
      <c r="E10" s="133" t="s">
        <v>834</v>
      </c>
      <c r="F10" s="133" t="s">
        <v>2099</v>
      </c>
      <c r="G10" s="176" t="s">
        <v>2100</v>
      </c>
      <c r="H10" s="30">
        <v>32</v>
      </c>
      <c r="I10" s="133">
        <v>22</v>
      </c>
      <c r="J10" s="189">
        <v>10</v>
      </c>
      <c r="K10" s="139"/>
      <c r="L10" s="139"/>
      <c r="M10">
        <v>8</v>
      </c>
    </row>
    <row r="11" spans="1:13" x14ac:dyDescent="0.25">
      <c r="A11" s="36">
        <v>9</v>
      </c>
      <c r="B11" s="142">
        <v>45229</v>
      </c>
      <c r="C11" s="132" t="s">
        <v>2101</v>
      </c>
      <c r="D11" s="133"/>
      <c r="E11" s="133" t="s">
        <v>3783</v>
      </c>
      <c r="F11" s="133" t="s">
        <v>2103</v>
      </c>
      <c r="G11" s="176" t="s">
        <v>2104</v>
      </c>
      <c r="H11" s="176">
        <v>174</v>
      </c>
      <c r="I11" s="192">
        <v>164</v>
      </c>
      <c r="J11" s="189">
        <v>14</v>
      </c>
      <c r="K11" s="139"/>
      <c r="L11" s="139"/>
      <c r="M11">
        <v>9</v>
      </c>
    </row>
    <row r="12" spans="1:13" x14ac:dyDescent="0.25">
      <c r="A12" s="36">
        <v>10</v>
      </c>
      <c r="B12" s="142">
        <v>45229</v>
      </c>
      <c r="C12" s="132" t="s">
        <v>1799</v>
      </c>
      <c r="D12" s="133"/>
      <c r="E12" s="133"/>
      <c r="F12" s="133" t="s">
        <v>1309</v>
      </c>
      <c r="G12" s="176" t="s">
        <v>2105</v>
      </c>
      <c r="H12" s="30">
        <v>52</v>
      </c>
      <c r="I12" s="176">
        <v>40</v>
      </c>
      <c r="J12" s="189">
        <v>12</v>
      </c>
      <c r="K12" s="139"/>
      <c r="L12" s="139"/>
      <c r="M12">
        <v>10</v>
      </c>
    </row>
    <row r="13" spans="1:13" x14ac:dyDescent="0.25">
      <c r="A13" s="36">
        <v>11</v>
      </c>
      <c r="B13" s="142">
        <v>45229</v>
      </c>
      <c r="C13" s="132" t="s">
        <v>2106</v>
      </c>
      <c r="D13" s="171"/>
      <c r="E13" s="132" t="s">
        <v>2106</v>
      </c>
      <c r="F13" s="133" t="s">
        <v>2107</v>
      </c>
      <c r="G13" s="176" t="s">
        <v>2092</v>
      </c>
      <c r="H13" s="30">
        <v>59</v>
      </c>
      <c r="I13" s="176">
        <v>44</v>
      </c>
      <c r="J13" s="189">
        <v>15</v>
      </c>
      <c r="K13" s="139"/>
      <c r="L13" s="139"/>
      <c r="M13">
        <v>11</v>
      </c>
    </row>
    <row r="14" spans="1:13" x14ac:dyDescent="0.25">
      <c r="A14" s="36">
        <v>12</v>
      </c>
      <c r="B14" s="142">
        <v>45229</v>
      </c>
      <c r="C14" s="132" t="s">
        <v>2106</v>
      </c>
      <c r="D14" s="133"/>
      <c r="E14" s="132" t="s">
        <v>2106</v>
      </c>
      <c r="F14" s="133" t="s">
        <v>2108</v>
      </c>
      <c r="G14" s="176" t="s">
        <v>2092</v>
      </c>
      <c r="H14" s="176">
        <v>59</v>
      </c>
      <c r="I14" s="176">
        <v>44</v>
      </c>
      <c r="J14" s="189">
        <v>15</v>
      </c>
      <c r="K14" s="202"/>
      <c r="L14" s="169"/>
      <c r="M14">
        <v>12</v>
      </c>
    </row>
    <row r="15" spans="1:13" x14ac:dyDescent="0.25">
      <c r="A15" s="12">
        <v>13</v>
      </c>
      <c r="B15" s="142">
        <v>45229</v>
      </c>
      <c r="C15" s="132" t="s">
        <v>2109</v>
      </c>
      <c r="D15" s="133"/>
      <c r="E15" s="133" t="s">
        <v>509</v>
      </c>
      <c r="F15" s="133" t="s">
        <v>2110</v>
      </c>
      <c r="G15" s="176" t="s">
        <v>2111</v>
      </c>
      <c r="H15" s="176">
        <v>69</v>
      </c>
      <c r="I15" s="176">
        <v>59</v>
      </c>
      <c r="J15" s="213">
        <v>14</v>
      </c>
      <c r="K15" s="177"/>
      <c r="L15" s="133"/>
      <c r="M15">
        <v>13</v>
      </c>
    </row>
    <row r="16" spans="1:13" x14ac:dyDescent="0.25">
      <c r="A16" s="36">
        <v>14</v>
      </c>
      <c r="B16" s="142">
        <v>45229</v>
      </c>
      <c r="C16" s="132" t="s">
        <v>1080</v>
      </c>
      <c r="D16" s="133"/>
      <c r="E16" s="133" t="s">
        <v>1836</v>
      </c>
      <c r="F16" s="133" t="s">
        <v>2110</v>
      </c>
      <c r="G16" s="176" t="s">
        <v>2112</v>
      </c>
      <c r="H16" s="176">
        <v>200</v>
      </c>
      <c r="I16" s="176">
        <v>173</v>
      </c>
      <c r="J16" s="213">
        <v>14</v>
      </c>
      <c r="K16" s="177">
        <v>200</v>
      </c>
      <c r="L16" s="177"/>
      <c r="M16">
        <v>14</v>
      </c>
    </row>
    <row r="17" spans="1:13" x14ac:dyDescent="0.25">
      <c r="A17" s="36">
        <v>15</v>
      </c>
      <c r="B17" s="142">
        <v>45229</v>
      </c>
      <c r="C17" s="31" t="s">
        <v>2113</v>
      </c>
      <c r="D17" s="133"/>
      <c r="E17" s="133" t="s">
        <v>509</v>
      </c>
      <c r="F17" s="51" t="s">
        <v>2114</v>
      </c>
      <c r="G17" s="214" t="s">
        <v>2115</v>
      </c>
      <c r="H17" s="176">
        <v>200</v>
      </c>
      <c r="I17" s="176">
        <v>6</v>
      </c>
      <c r="J17" s="213">
        <v>20</v>
      </c>
      <c r="K17" s="177"/>
      <c r="L17" s="177"/>
      <c r="M17">
        <v>15</v>
      </c>
    </row>
    <row r="18" spans="1:13" x14ac:dyDescent="0.25">
      <c r="A18" s="36">
        <v>16</v>
      </c>
      <c r="B18" s="142">
        <v>45229</v>
      </c>
      <c r="C18" s="132" t="s">
        <v>1142</v>
      </c>
      <c r="D18" s="133"/>
      <c r="E18" s="133" t="s">
        <v>1528</v>
      </c>
      <c r="F18" s="133" t="s">
        <v>1399</v>
      </c>
      <c r="G18" s="176" t="s">
        <v>2116</v>
      </c>
      <c r="H18" s="176">
        <v>147</v>
      </c>
      <c r="I18" s="176">
        <v>123</v>
      </c>
      <c r="J18" s="177">
        <v>14</v>
      </c>
      <c r="K18" s="177">
        <v>200</v>
      </c>
      <c r="L18" s="133"/>
      <c r="M18">
        <v>16</v>
      </c>
    </row>
    <row r="19" spans="1:13" x14ac:dyDescent="0.25">
      <c r="A19" s="139">
        <v>1</v>
      </c>
      <c r="B19" s="142">
        <v>45230</v>
      </c>
      <c r="C19" s="132" t="s">
        <v>1198</v>
      </c>
      <c r="D19" s="133"/>
      <c r="E19" s="133" t="s">
        <v>2117</v>
      </c>
      <c r="F19" s="176" t="s">
        <v>2118</v>
      </c>
      <c r="G19" s="176" t="s">
        <v>1123</v>
      </c>
      <c r="H19" s="30">
        <v>200</v>
      </c>
      <c r="I19" s="133">
        <v>200</v>
      </c>
      <c r="J19" s="189">
        <v>40</v>
      </c>
      <c r="K19" s="186" t="s">
        <v>2119</v>
      </c>
      <c r="L19" s="139"/>
      <c r="M19">
        <v>17</v>
      </c>
    </row>
    <row r="20" spans="1:13" x14ac:dyDescent="0.25">
      <c r="A20" s="140">
        <v>2</v>
      </c>
      <c r="B20" s="142">
        <v>45230</v>
      </c>
      <c r="C20" s="132" t="s">
        <v>2120</v>
      </c>
      <c r="D20" s="133"/>
      <c r="E20" s="133" t="s">
        <v>2121</v>
      </c>
      <c r="F20" s="133" t="s">
        <v>1391</v>
      </c>
      <c r="G20" s="176" t="s">
        <v>2122</v>
      </c>
      <c r="H20" s="30">
        <v>130</v>
      </c>
      <c r="I20" s="133">
        <v>116</v>
      </c>
      <c r="J20" s="189">
        <v>14</v>
      </c>
      <c r="K20" s="186"/>
      <c r="L20" s="139"/>
      <c r="M20">
        <v>18</v>
      </c>
    </row>
    <row r="21" spans="1:13" x14ac:dyDescent="0.25">
      <c r="A21" s="36">
        <v>3</v>
      </c>
      <c r="B21" s="142">
        <v>45230</v>
      </c>
      <c r="C21" s="132" t="s">
        <v>988</v>
      </c>
      <c r="D21" s="133"/>
      <c r="E21" s="133" t="s">
        <v>2121</v>
      </c>
      <c r="F21" s="133" t="s">
        <v>2123</v>
      </c>
      <c r="G21" s="176" t="s">
        <v>2124</v>
      </c>
      <c r="H21" s="30">
        <v>140</v>
      </c>
      <c r="I21" s="133">
        <v>110</v>
      </c>
      <c r="J21" s="189">
        <v>14</v>
      </c>
      <c r="K21" s="186"/>
      <c r="L21" s="139"/>
      <c r="M21">
        <v>19</v>
      </c>
    </row>
    <row r="22" spans="1:13" x14ac:dyDescent="0.25">
      <c r="A22" s="36">
        <v>4</v>
      </c>
      <c r="B22" s="142">
        <v>45230</v>
      </c>
      <c r="C22" s="132" t="s">
        <v>1198</v>
      </c>
      <c r="D22" s="133"/>
      <c r="E22" s="133" t="s">
        <v>2125</v>
      </c>
      <c r="F22" s="133" t="s">
        <v>2118</v>
      </c>
      <c r="G22" s="176" t="s">
        <v>2126</v>
      </c>
      <c r="H22" s="30">
        <v>1390</v>
      </c>
      <c r="I22" s="133">
        <v>1350</v>
      </c>
      <c r="J22" s="189">
        <v>40</v>
      </c>
      <c r="K22" s="186"/>
      <c r="L22" s="139"/>
      <c r="M22">
        <v>20</v>
      </c>
    </row>
    <row r="23" spans="1:13" x14ac:dyDescent="0.25">
      <c r="A23" s="36">
        <v>5</v>
      </c>
      <c r="B23" s="142">
        <v>45230</v>
      </c>
      <c r="C23" s="132" t="s">
        <v>2127</v>
      </c>
      <c r="D23" s="133"/>
      <c r="E23" s="133" t="s">
        <v>1836</v>
      </c>
      <c r="F23" s="133" t="s">
        <v>1672</v>
      </c>
      <c r="G23" s="133" t="s">
        <v>2128</v>
      </c>
      <c r="H23" s="30">
        <v>190</v>
      </c>
      <c r="I23" s="133">
        <v>162</v>
      </c>
      <c r="J23" s="189">
        <v>14</v>
      </c>
      <c r="K23" s="139"/>
      <c r="L23" s="139"/>
      <c r="M23">
        <v>21</v>
      </c>
    </row>
    <row r="24" spans="1:13" x14ac:dyDescent="0.25">
      <c r="A24" s="36">
        <v>6</v>
      </c>
      <c r="B24" s="142">
        <v>45230</v>
      </c>
      <c r="C24" s="132" t="s">
        <v>2129</v>
      </c>
      <c r="D24" s="133"/>
      <c r="E24" s="133" t="s">
        <v>1836</v>
      </c>
      <c r="F24" s="133" t="s">
        <v>1164</v>
      </c>
      <c r="G24" s="176" t="s">
        <v>2130</v>
      </c>
      <c r="H24" s="176">
        <v>100</v>
      </c>
      <c r="I24" s="176">
        <v>88</v>
      </c>
      <c r="J24" s="189">
        <v>12</v>
      </c>
      <c r="K24" s="139"/>
      <c r="L24" s="139"/>
      <c r="M24">
        <v>22</v>
      </c>
    </row>
    <row r="25" spans="1:13" x14ac:dyDescent="0.25">
      <c r="A25" s="36">
        <v>7</v>
      </c>
      <c r="B25" s="142">
        <v>45230</v>
      </c>
      <c r="C25" s="132" t="s">
        <v>126</v>
      </c>
      <c r="D25" s="133"/>
      <c r="E25" s="133" t="s">
        <v>1836</v>
      </c>
      <c r="F25" s="133" t="s">
        <v>2131</v>
      </c>
      <c r="G25" s="176" t="s">
        <v>2132</v>
      </c>
      <c r="H25" s="30">
        <v>500</v>
      </c>
      <c r="I25" s="176"/>
      <c r="J25" s="189">
        <v>14</v>
      </c>
      <c r="K25" s="139"/>
      <c r="L25" s="139"/>
      <c r="M25">
        <v>23</v>
      </c>
    </row>
    <row r="26" spans="1:13" x14ac:dyDescent="0.25">
      <c r="A26" s="36">
        <v>8</v>
      </c>
      <c r="B26" s="142">
        <v>45230</v>
      </c>
      <c r="C26" s="132" t="s">
        <v>1534</v>
      </c>
      <c r="D26" s="133"/>
      <c r="E26" s="133" t="s">
        <v>1836</v>
      </c>
      <c r="F26" s="133" t="s">
        <v>46</v>
      </c>
      <c r="G26" s="176" t="s">
        <v>2133</v>
      </c>
      <c r="H26" s="30">
        <v>200</v>
      </c>
      <c r="I26" s="133">
        <v>192</v>
      </c>
      <c r="J26" s="189">
        <v>14</v>
      </c>
      <c r="K26" s="139"/>
      <c r="L26" s="139"/>
      <c r="M26">
        <v>24</v>
      </c>
    </row>
    <row r="27" spans="1:13" x14ac:dyDescent="0.25">
      <c r="A27" s="36">
        <v>9</v>
      </c>
      <c r="B27" s="142">
        <v>45230</v>
      </c>
      <c r="C27" s="132" t="s">
        <v>1595</v>
      </c>
      <c r="D27" s="133"/>
      <c r="E27" s="133" t="s">
        <v>3784</v>
      </c>
      <c r="F27" s="133" t="s">
        <v>302</v>
      </c>
      <c r="G27" s="176" t="s">
        <v>2135</v>
      </c>
      <c r="H27" s="176">
        <v>500</v>
      </c>
      <c r="I27" s="192">
        <v>470</v>
      </c>
      <c r="J27" s="189">
        <v>14</v>
      </c>
      <c r="K27" s="139"/>
      <c r="L27" s="139"/>
      <c r="M27">
        <v>25</v>
      </c>
    </row>
    <row r="28" spans="1:13" x14ac:dyDescent="0.25">
      <c r="A28" s="36">
        <v>10</v>
      </c>
      <c r="B28" s="142">
        <v>45230</v>
      </c>
      <c r="C28" s="132" t="s">
        <v>1969</v>
      </c>
      <c r="D28" s="133"/>
      <c r="E28" s="133" t="s">
        <v>1836</v>
      </c>
      <c r="F28" s="133" t="s">
        <v>2136</v>
      </c>
      <c r="G28" s="176" t="s">
        <v>2137</v>
      </c>
      <c r="H28" s="30">
        <v>50</v>
      </c>
      <c r="I28" s="176">
        <v>21</v>
      </c>
      <c r="J28" s="189">
        <v>13</v>
      </c>
      <c r="K28" s="139"/>
      <c r="L28" s="139"/>
      <c r="M28">
        <v>26</v>
      </c>
    </row>
    <row r="29" spans="1:13" x14ac:dyDescent="0.25">
      <c r="A29" s="36">
        <v>11</v>
      </c>
      <c r="B29" s="142">
        <v>45230</v>
      </c>
      <c r="C29" s="132" t="s">
        <v>2138</v>
      </c>
      <c r="D29" s="171"/>
      <c r="E29" s="133" t="s">
        <v>1836</v>
      </c>
      <c r="F29" s="133" t="s">
        <v>302</v>
      </c>
      <c r="G29" s="176" t="s">
        <v>2139</v>
      </c>
      <c r="H29" s="30">
        <v>86</v>
      </c>
      <c r="I29" s="176">
        <v>73</v>
      </c>
      <c r="J29" s="189">
        <v>14</v>
      </c>
      <c r="K29" s="139"/>
      <c r="L29" s="139"/>
      <c r="M29">
        <v>27</v>
      </c>
    </row>
    <row r="30" spans="1:13" x14ac:dyDescent="0.25">
      <c r="A30" s="139">
        <v>1</v>
      </c>
      <c r="B30" s="142">
        <v>45231</v>
      </c>
      <c r="C30" s="132" t="s">
        <v>2140</v>
      </c>
      <c r="D30" s="133">
        <v>5568671392</v>
      </c>
      <c r="E30" s="133" t="s">
        <v>1941</v>
      </c>
      <c r="F30" s="176" t="s">
        <v>2141</v>
      </c>
      <c r="G30" s="176" t="s">
        <v>2142</v>
      </c>
      <c r="H30" s="30"/>
      <c r="I30" s="133"/>
      <c r="J30" s="189">
        <v>25</v>
      </c>
      <c r="K30" s="186">
        <v>200</v>
      </c>
      <c r="L30" s="139"/>
      <c r="M30">
        <v>28</v>
      </c>
    </row>
    <row r="31" spans="1:13" x14ac:dyDescent="0.25">
      <c r="A31" s="140">
        <v>2</v>
      </c>
      <c r="B31" s="142">
        <v>45231</v>
      </c>
      <c r="C31" s="132" t="s">
        <v>1380</v>
      </c>
      <c r="D31" s="133"/>
      <c r="E31" s="133" t="s">
        <v>1379</v>
      </c>
      <c r="F31" s="133"/>
      <c r="G31" s="176"/>
      <c r="H31" s="30"/>
      <c r="I31" s="133"/>
      <c r="J31" s="189">
        <v>10</v>
      </c>
      <c r="K31" s="186">
        <v>1000</v>
      </c>
      <c r="L31" s="139"/>
      <c r="M31">
        <v>29</v>
      </c>
    </row>
    <row r="32" spans="1:13" x14ac:dyDescent="0.25">
      <c r="A32" s="36">
        <v>3</v>
      </c>
      <c r="B32" s="142">
        <v>45231</v>
      </c>
      <c r="C32" s="132" t="s">
        <v>207</v>
      </c>
      <c r="D32" s="133"/>
      <c r="E32" s="133" t="s">
        <v>3785</v>
      </c>
      <c r="F32" s="133" t="s">
        <v>2144</v>
      </c>
      <c r="G32" s="52" t="s">
        <v>2145</v>
      </c>
      <c r="H32" s="30">
        <v>252</v>
      </c>
      <c r="I32" s="133">
        <v>238</v>
      </c>
      <c r="J32" s="189">
        <v>14</v>
      </c>
      <c r="K32" s="186"/>
      <c r="L32" s="139"/>
      <c r="M32">
        <v>30</v>
      </c>
    </row>
    <row r="33" spans="1:21" x14ac:dyDescent="0.25">
      <c r="A33" s="36">
        <v>4</v>
      </c>
      <c r="B33" s="142">
        <v>45231</v>
      </c>
      <c r="C33" s="70" t="s">
        <v>1844</v>
      </c>
      <c r="D33" s="133"/>
      <c r="E33" s="133" t="s">
        <v>2146</v>
      </c>
      <c r="F33" s="133" t="s">
        <v>2147</v>
      </c>
      <c r="G33" s="176" t="s">
        <v>2148</v>
      </c>
      <c r="H33" s="30">
        <v>181</v>
      </c>
      <c r="I33" s="133">
        <v>167</v>
      </c>
      <c r="J33" s="189">
        <v>14</v>
      </c>
      <c r="K33" s="186"/>
      <c r="L33" s="139"/>
      <c r="M33">
        <v>31</v>
      </c>
    </row>
    <row r="34" spans="1:21" x14ac:dyDescent="0.25">
      <c r="A34" s="36">
        <v>5</v>
      </c>
      <c r="B34" s="142">
        <v>45231</v>
      </c>
      <c r="C34" s="70" t="s">
        <v>2149</v>
      </c>
      <c r="D34" s="133"/>
      <c r="E34" s="133"/>
      <c r="F34" s="133"/>
      <c r="G34" s="133" t="s">
        <v>2150</v>
      </c>
      <c r="H34" s="30"/>
      <c r="I34" s="133"/>
      <c r="J34" s="189">
        <v>10</v>
      </c>
      <c r="K34" s="139"/>
      <c r="L34" s="139"/>
      <c r="M34">
        <v>32</v>
      </c>
    </row>
    <row r="35" spans="1:21" x14ac:dyDescent="0.25">
      <c r="A35" s="36">
        <v>6</v>
      </c>
      <c r="B35" s="142">
        <v>45231</v>
      </c>
      <c r="C35" s="132"/>
      <c r="D35" s="133"/>
      <c r="E35" s="133"/>
      <c r="F35" s="133"/>
      <c r="G35" s="176"/>
      <c r="H35" s="176"/>
      <c r="I35" s="176"/>
      <c r="J35" s="189">
        <v>12</v>
      </c>
      <c r="K35" s="139"/>
      <c r="L35" s="139"/>
      <c r="M35">
        <v>33</v>
      </c>
    </row>
    <row r="36" spans="1:21" x14ac:dyDescent="0.25">
      <c r="A36" s="36">
        <v>7</v>
      </c>
      <c r="B36" s="142">
        <v>45231</v>
      </c>
      <c r="C36" s="132"/>
      <c r="D36" s="133"/>
      <c r="E36" s="133"/>
      <c r="F36" s="133"/>
      <c r="G36" s="176"/>
      <c r="H36" s="30"/>
      <c r="I36" s="176"/>
      <c r="J36" s="189">
        <v>14</v>
      </c>
      <c r="K36" s="139"/>
      <c r="L36" s="139"/>
      <c r="M36">
        <v>34</v>
      </c>
    </row>
    <row r="37" spans="1:21" x14ac:dyDescent="0.25">
      <c r="A37" s="36">
        <v>8</v>
      </c>
      <c r="B37" s="142">
        <v>45231</v>
      </c>
      <c r="C37" s="132"/>
      <c r="D37" s="133"/>
      <c r="E37" s="133"/>
      <c r="F37" s="133"/>
      <c r="G37" s="176"/>
      <c r="H37" s="30"/>
      <c r="I37" s="133"/>
      <c r="J37" s="189">
        <v>10</v>
      </c>
      <c r="K37" s="139"/>
      <c r="L37" s="139"/>
      <c r="M37">
        <v>35</v>
      </c>
    </row>
    <row r="38" spans="1:21" x14ac:dyDescent="0.25">
      <c r="A38" s="36">
        <v>9</v>
      </c>
      <c r="B38" s="142">
        <v>45231</v>
      </c>
      <c r="C38" s="132" t="s">
        <v>2151</v>
      </c>
      <c r="D38" s="133"/>
      <c r="E38" s="133" t="s">
        <v>1836</v>
      </c>
      <c r="F38" s="133" t="s">
        <v>1215</v>
      </c>
      <c r="G38" s="176" t="s">
        <v>2152</v>
      </c>
      <c r="H38" s="176"/>
      <c r="I38" s="192"/>
      <c r="J38" s="189">
        <v>14</v>
      </c>
      <c r="K38" s="139"/>
      <c r="L38" s="139"/>
      <c r="M38">
        <v>36</v>
      </c>
    </row>
    <row r="39" spans="1:21" x14ac:dyDescent="0.25">
      <c r="A39" s="36">
        <v>10</v>
      </c>
      <c r="B39" s="142">
        <v>45231</v>
      </c>
      <c r="C39" s="132" t="s">
        <v>2153</v>
      </c>
      <c r="D39" s="133"/>
      <c r="E39" s="133" t="s">
        <v>2154</v>
      </c>
      <c r="F39" t="s">
        <v>670</v>
      </c>
      <c r="G39" s="133" t="s">
        <v>2155</v>
      </c>
      <c r="H39" s="30"/>
      <c r="I39" s="176"/>
      <c r="J39" s="189">
        <v>12</v>
      </c>
      <c r="K39" s="139"/>
      <c r="L39" s="139"/>
      <c r="M39">
        <v>37</v>
      </c>
    </row>
    <row r="40" spans="1:21" x14ac:dyDescent="0.25">
      <c r="A40" s="36">
        <v>11</v>
      </c>
      <c r="B40" s="142">
        <v>45231</v>
      </c>
      <c r="C40" s="132" t="s">
        <v>2156</v>
      </c>
      <c r="D40" s="171"/>
      <c r="E40" s="133" t="s">
        <v>1836</v>
      </c>
      <c r="F40" s="133" t="s">
        <v>753</v>
      </c>
      <c r="G40" s="176" t="s">
        <v>2157</v>
      </c>
      <c r="H40" s="30">
        <v>200</v>
      </c>
      <c r="I40" s="176">
        <v>88</v>
      </c>
      <c r="J40" s="189">
        <v>12</v>
      </c>
      <c r="K40" s="139"/>
      <c r="L40" s="139"/>
      <c r="M40">
        <v>38</v>
      </c>
    </row>
    <row r="41" spans="1:21" x14ac:dyDescent="0.25">
      <c r="A41" s="36">
        <v>12</v>
      </c>
      <c r="B41" s="142">
        <v>45231</v>
      </c>
      <c r="C41" s="133" t="s">
        <v>2158</v>
      </c>
      <c r="D41" s="133"/>
      <c r="E41" s="171" t="s">
        <v>1836</v>
      </c>
      <c r="F41" s="133" t="s">
        <v>299</v>
      </c>
      <c r="G41" s="133" t="s">
        <v>2159</v>
      </c>
      <c r="H41" s="176">
        <v>200</v>
      </c>
      <c r="I41" s="176">
        <v>177</v>
      </c>
      <c r="J41" s="189">
        <v>14</v>
      </c>
      <c r="K41" s="202"/>
      <c r="L41" s="169"/>
      <c r="M41">
        <v>39</v>
      </c>
    </row>
    <row r="42" spans="1:21" x14ac:dyDescent="0.25">
      <c r="A42" s="36">
        <v>13</v>
      </c>
      <c r="B42" s="142">
        <v>45231</v>
      </c>
      <c r="C42" s="132" t="s">
        <v>2160</v>
      </c>
      <c r="D42" s="133"/>
      <c r="E42" s="133" t="s">
        <v>1836</v>
      </c>
      <c r="F42" s="133" t="s">
        <v>2161</v>
      </c>
      <c r="G42" s="133" t="s">
        <v>2162</v>
      </c>
      <c r="H42" s="176">
        <v>200</v>
      </c>
      <c r="I42" s="176">
        <v>127</v>
      </c>
      <c r="J42" s="213">
        <v>14</v>
      </c>
      <c r="K42" s="177"/>
      <c r="L42" s="133"/>
      <c r="M42">
        <v>40</v>
      </c>
    </row>
    <row r="43" spans="1:21" x14ac:dyDescent="0.25">
      <c r="A43" s="36">
        <v>14</v>
      </c>
      <c r="B43" s="142">
        <v>45231</v>
      </c>
      <c r="C43" s="132" t="s">
        <v>970</v>
      </c>
      <c r="D43" s="133"/>
      <c r="E43" s="133" t="s">
        <v>3630</v>
      </c>
      <c r="F43" s="133" t="s">
        <v>670</v>
      </c>
      <c r="G43" s="176" t="s">
        <v>2163</v>
      </c>
      <c r="H43" s="176">
        <v>200</v>
      </c>
      <c r="I43" s="176">
        <v>69</v>
      </c>
      <c r="J43" s="213">
        <v>14</v>
      </c>
      <c r="K43" s="177"/>
      <c r="L43" s="177"/>
      <c r="M43">
        <v>41</v>
      </c>
      <c r="O43" t="s">
        <v>3668</v>
      </c>
      <c r="P43" t="s">
        <v>3669</v>
      </c>
      <c r="Q43" t="s">
        <v>3669</v>
      </c>
      <c r="R43" t="s">
        <v>3670</v>
      </c>
      <c r="S43" t="s">
        <v>3671</v>
      </c>
      <c r="T43" t="s">
        <v>3672</v>
      </c>
      <c r="U43" t="s">
        <v>3673</v>
      </c>
    </row>
    <row r="44" spans="1:21" x14ac:dyDescent="0.25">
      <c r="A44" s="36">
        <v>15</v>
      </c>
      <c r="B44" s="142">
        <v>45231</v>
      </c>
      <c r="C44" s="133" t="s">
        <v>2158</v>
      </c>
      <c r="D44" s="133"/>
      <c r="E44" s="133" t="s">
        <v>1836</v>
      </c>
      <c r="F44" s="133" t="s">
        <v>299</v>
      </c>
      <c r="G44" s="214" t="s">
        <v>2164</v>
      </c>
      <c r="H44" s="176">
        <v>200</v>
      </c>
      <c r="I44" s="176">
        <v>42</v>
      </c>
      <c r="J44" s="213">
        <v>12</v>
      </c>
      <c r="K44" s="177"/>
      <c r="L44" s="177"/>
      <c r="M44">
        <v>42</v>
      </c>
      <c r="O44">
        <v>16</v>
      </c>
      <c r="P44">
        <v>11</v>
      </c>
      <c r="Q44">
        <v>15</v>
      </c>
      <c r="R44">
        <v>21</v>
      </c>
      <c r="S44">
        <v>20</v>
      </c>
      <c r="T44">
        <v>18</v>
      </c>
      <c r="U44">
        <v>12</v>
      </c>
    </row>
    <row r="45" spans="1:21" x14ac:dyDescent="0.25">
      <c r="A45" s="139">
        <v>1</v>
      </c>
      <c r="B45" s="142">
        <v>45232</v>
      </c>
      <c r="C45" s="132" t="s">
        <v>1984</v>
      </c>
      <c r="D45" s="133"/>
      <c r="E45" s="133"/>
      <c r="F45" s="176"/>
      <c r="G45" s="176"/>
      <c r="H45" s="30">
        <v>103</v>
      </c>
      <c r="I45" s="133">
        <v>91</v>
      </c>
      <c r="J45" s="189">
        <v>12</v>
      </c>
      <c r="K45" s="186">
        <v>200</v>
      </c>
      <c r="L45" s="139"/>
      <c r="M45">
        <v>43</v>
      </c>
    </row>
    <row r="46" spans="1:21" x14ac:dyDescent="0.25">
      <c r="A46" s="140">
        <v>2</v>
      </c>
      <c r="B46" s="142">
        <v>45232</v>
      </c>
      <c r="C46" s="132" t="s">
        <v>2165</v>
      </c>
      <c r="D46" s="133"/>
      <c r="E46" s="133" t="s">
        <v>33</v>
      </c>
      <c r="F46" s="133" t="s">
        <v>1043</v>
      </c>
      <c r="G46" s="176" t="s">
        <v>2166</v>
      </c>
      <c r="H46" s="30">
        <v>91</v>
      </c>
      <c r="I46" s="133">
        <v>71</v>
      </c>
      <c r="J46" s="189">
        <v>10</v>
      </c>
      <c r="K46" s="186"/>
      <c r="L46" s="139"/>
      <c r="M46">
        <v>44</v>
      </c>
    </row>
    <row r="47" spans="1:21" x14ac:dyDescent="0.25">
      <c r="A47" s="36">
        <v>3</v>
      </c>
      <c r="B47" s="142">
        <v>45232</v>
      </c>
      <c r="C47" s="132" t="s">
        <v>1649</v>
      </c>
      <c r="D47" s="133"/>
      <c r="E47" s="133" t="s">
        <v>435</v>
      </c>
      <c r="F47" s="133" t="s">
        <v>1043</v>
      </c>
      <c r="G47" s="176" t="s">
        <v>2167</v>
      </c>
      <c r="H47" s="30">
        <v>50</v>
      </c>
      <c r="I47" s="133">
        <v>32</v>
      </c>
      <c r="J47" s="189">
        <v>12</v>
      </c>
      <c r="K47" s="186"/>
      <c r="L47" s="139"/>
      <c r="M47">
        <v>45</v>
      </c>
    </row>
    <row r="48" spans="1:21" x14ac:dyDescent="0.25">
      <c r="A48" s="36">
        <v>4</v>
      </c>
      <c r="B48" s="142">
        <v>45232</v>
      </c>
      <c r="C48" s="132" t="s">
        <v>2168</v>
      </c>
      <c r="D48" s="133"/>
      <c r="E48" s="133" t="s">
        <v>435</v>
      </c>
      <c r="F48" s="133" t="s">
        <v>1377</v>
      </c>
      <c r="G48" s="176" t="s">
        <v>2169</v>
      </c>
      <c r="H48" s="30">
        <v>93</v>
      </c>
      <c r="I48" s="133">
        <v>76</v>
      </c>
      <c r="J48" s="189">
        <v>12</v>
      </c>
      <c r="K48" s="186"/>
      <c r="L48" s="139"/>
      <c r="M48">
        <v>46</v>
      </c>
    </row>
    <row r="49" spans="1:13" x14ac:dyDescent="0.25">
      <c r="A49" s="36">
        <v>5</v>
      </c>
      <c r="B49" s="142">
        <v>45232</v>
      </c>
      <c r="C49" s="132" t="s">
        <v>2170</v>
      </c>
      <c r="D49" s="133"/>
      <c r="E49" s="133" t="s">
        <v>33</v>
      </c>
      <c r="F49" s="133" t="s">
        <v>2171</v>
      </c>
      <c r="G49" s="133" t="s">
        <v>2172</v>
      </c>
      <c r="H49" s="30">
        <v>264</v>
      </c>
      <c r="I49" s="133">
        <v>250</v>
      </c>
      <c r="J49" s="189">
        <v>14</v>
      </c>
      <c r="K49" s="139"/>
      <c r="L49" s="139"/>
      <c r="M49">
        <v>47</v>
      </c>
    </row>
    <row r="50" spans="1:13" x14ac:dyDescent="0.25">
      <c r="A50" s="36">
        <v>6</v>
      </c>
      <c r="B50" s="142">
        <v>45232</v>
      </c>
      <c r="C50" s="132" t="s">
        <v>2173</v>
      </c>
      <c r="D50" s="133"/>
      <c r="E50" s="133" t="s">
        <v>1266</v>
      </c>
      <c r="F50" s="133" t="s">
        <v>2085</v>
      </c>
      <c r="G50" s="176" t="s">
        <v>2174</v>
      </c>
      <c r="H50" s="176">
        <v>99</v>
      </c>
      <c r="I50" s="176">
        <v>77</v>
      </c>
      <c r="J50" s="189">
        <v>12</v>
      </c>
      <c r="K50" s="139"/>
      <c r="L50" s="139"/>
      <c r="M50">
        <v>48</v>
      </c>
    </row>
    <row r="51" spans="1:13" x14ac:dyDescent="0.25">
      <c r="A51" s="36">
        <v>7</v>
      </c>
      <c r="B51" s="142">
        <v>45232</v>
      </c>
      <c r="C51" s="132" t="s">
        <v>2170</v>
      </c>
      <c r="D51" s="133"/>
      <c r="E51" s="133" t="s">
        <v>33</v>
      </c>
      <c r="F51" s="133" t="s">
        <v>2171</v>
      </c>
      <c r="G51" s="176"/>
      <c r="H51" s="30">
        <v>178</v>
      </c>
      <c r="I51" s="176">
        <v>164</v>
      </c>
      <c r="J51" s="189">
        <v>14</v>
      </c>
      <c r="K51" s="139"/>
      <c r="L51" s="139"/>
      <c r="M51">
        <v>49</v>
      </c>
    </row>
    <row r="52" spans="1:13" x14ac:dyDescent="0.25">
      <c r="A52" s="36">
        <v>8</v>
      </c>
      <c r="B52" s="142">
        <v>45232</v>
      </c>
      <c r="C52" s="132" t="s">
        <v>1665</v>
      </c>
      <c r="D52" s="133"/>
      <c r="E52" s="133" t="s">
        <v>33</v>
      </c>
      <c r="F52" s="133" t="s">
        <v>1981</v>
      </c>
      <c r="G52" s="176" t="s">
        <v>2175</v>
      </c>
      <c r="H52" s="30"/>
      <c r="I52" s="133">
        <v>73</v>
      </c>
      <c r="J52" s="189">
        <v>12</v>
      </c>
      <c r="K52" s="139">
        <v>100</v>
      </c>
      <c r="L52" s="139"/>
      <c r="M52">
        <v>50</v>
      </c>
    </row>
    <row r="53" spans="1:13" x14ac:dyDescent="0.25">
      <c r="A53" s="36">
        <v>9</v>
      </c>
      <c r="B53" s="142">
        <v>45232</v>
      </c>
      <c r="C53" s="132" t="s">
        <v>2176</v>
      </c>
      <c r="D53" s="133"/>
      <c r="E53" s="133" t="s">
        <v>85</v>
      </c>
      <c r="F53" s="133" t="s">
        <v>2177</v>
      </c>
      <c r="G53" s="176" t="s">
        <v>2178</v>
      </c>
      <c r="H53" s="176">
        <v>61</v>
      </c>
      <c r="I53" s="192">
        <v>49</v>
      </c>
      <c r="J53" s="189">
        <v>12</v>
      </c>
      <c r="K53" s="139"/>
      <c r="L53" s="139"/>
      <c r="M53">
        <v>51</v>
      </c>
    </row>
    <row r="54" spans="1:13" x14ac:dyDescent="0.25">
      <c r="A54" s="36">
        <v>10</v>
      </c>
      <c r="B54" s="142">
        <v>45232</v>
      </c>
      <c r="C54" s="132" t="s">
        <v>1706</v>
      </c>
      <c r="D54" s="133"/>
      <c r="E54" s="133"/>
      <c r="F54" s="133" t="s">
        <v>2048</v>
      </c>
      <c r="G54" s="176" t="s">
        <v>2179</v>
      </c>
      <c r="H54" s="30">
        <v>210</v>
      </c>
      <c r="I54" s="176">
        <v>196</v>
      </c>
      <c r="J54" s="189">
        <v>14</v>
      </c>
      <c r="K54" s="139"/>
      <c r="L54" s="139"/>
      <c r="M54">
        <v>52</v>
      </c>
    </row>
    <row r="55" spans="1:13" x14ac:dyDescent="0.25">
      <c r="A55" s="36">
        <v>11</v>
      </c>
      <c r="B55" s="142">
        <v>45232</v>
      </c>
      <c r="C55" s="132" t="s">
        <v>2180</v>
      </c>
      <c r="D55" s="171"/>
      <c r="E55" s="133"/>
      <c r="F55" s="133" t="s">
        <v>2181</v>
      </c>
      <c r="G55" s="176" t="s">
        <v>2178</v>
      </c>
      <c r="H55" s="30">
        <v>170</v>
      </c>
      <c r="I55" s="176">
        <v>156</v>
      </c>
      <c r="J55" s="189">
        <v>14</v>
      </c>
      <c r="K55" s="139"/>
      <c r="L55" s="139"/>
      <c r="M55">
        <v>53</v>
      </c>
    </row>
    <row r="56" spans="1:13" x14ac:dyDescent="0.25">
      <c r="A56" s="36">
        <v>12</v>
      </c>
      <c r="B56" s="142">
        <v>45232</v>
      </c>
      <c r="C56" s="133" t="s">
        <v>2182</v>
      </c>
      <c r="D56" s="133"/>
      <c r="E56" s="171" t="s">
        <v>2183</v>
      </c>
      <c r="F56" s="133" t="s">
        <v>2042</v>
      </c>
      <c r="G56" s="176" t="s">
        <v>2184</v>
      </c>
      <c r="H56" s="176">
        <v>700</v>
      </c>
      <c r="I56" s="176">
        <v>480</v>
      </c>
      <c r="J56" s="189">
        <v>14</v>
      </c>
      <c r="K56" s="202"/>
      <c r="L56" s="169"/>
      <c r="M56">
        <v>54</v>
      </c>
    </row>
    <row r="57" spans="1:13" x14ac:dyDescent="0.25">
      <c r="A57" s="36">
        <v>13</v>
      </c>
      <c r="B57" s="142">
        <v>45232</v>
      </c>
      <c r="C57" s="132" t="s">
        <v>126</v>
      </c>
      <c r="D57" s="133"/>
      <c r="E57" s="133" t="s">
        <v>2185</v>
      </c>
      <c r="F57" s="133" t="s">
        <v>1405</v>
      </c>
      <c r="G57" s="176" t="s">
        <v>2186</v>
      </c>
      <c r="H57" s="176">
        <v>72</v>
      </c>
      <c r="I57" s="176">
        <v>64</v>
      </c>
      <c r="J57" s="213">
        <v>14</v>
      </c>
      <c r="K57" s="177"/>
      <c r="L57" s="133"/>
      <c r="M57">
        <v>55</v>
      </c>
    </row>
    <row r="58" spans="1:13" x14ac:dyDescent="0.25">
      <c r="A58" s="36">
        <v>14</v>
      </c>
      <c r="B58" s="142">
        <v>45232</v>
      </c>
      <c r="C58" s="132" t="s">
        <v>2187</v>
      </c>
      <c r="D58" s="133"/>
      <c r="E58" s="133" t="s">
        <v>626</v>
      </c>
      <c r="F58" s="133"/>
      <c r="G58" s="176" t="s">
        <v>2188</v>
      </c>
      <c r="H58" s="176">
        <v>350</v>
      </c>
      <c r="I58" s="176">
        <v>326</v>
      </c>
      <c r="J58" s="213">
        <v>20</v>
      </c>
      <c r="K58" s="177">
        <v>500</v>
      </c>
      <c r="L58" s="177"/>
      <c r="M58">
        <v>56</v>
      </c>
    </row>
    <row r="59" spans="1:13" x14ac:dyDescent="0.25">
      <c r="A59" s="36">
        <v>15</v>
      </c>
      <c r="B59" s="142">
        <v>45232</v>
      </c>
      <c r="C59" s="31" t="s">
        <v>2189</v>
      </c>
      <c r="D59" s="133"/>
      <c r="E59" s="133" t="s">
        <v>33</v>
      </c>
      <c r="F59" s="51" t="s">
        <v>2190</v>
      </c>
      <c r="G59" s="214" t="s">
        <v>2191</v>
      </c>
      <c r="H59" s="176">
        <v>301</v>
      </c>
      <c r="I59" s="176">
        <v>287</v>
      </c>
      <c r="J59" s="213">
        <v>14</v>
      </c>
      <c r="K59" s="177">
        <v>500</v>
      </c>
      <c r="L59" s="177"/>
      <c r="M59">
        <v>57</v>
      </c>
    </row>
    <row r="60" spans="1:13" x14ac:dyDescent="0.25">
      <c r="A60" s="36">
        <v>16</v>
      </c>
      <c r="B60" s="142">
        <v>45232</v>
      </c>
      <c r="C60" s="132" t="s">
        <v>126</v>
      </c>
      <c r="D60" s="133"/>
      <c r="E60" s="133" t="s">
        <v>33</v>
      </c>
      <c r="F60" s="133" t="s">
        <v>1405</v>
      </c>
      <c r="G60" s="176" t="s">
        <v>2192</v>
      </c>
      <c r="H60" s="176">
        <v>500</v>
      </c>
      <c r="I60" s="176">
        <v>168</v>
      </c>
      <c r="J60" s="177">
        <v>14</v>
      </c>
      <c r="K60" s="177">
        <v>500</v>
      </c>
      <c r="L60" s="133"/>
      <c r="M60">
        <v>58</v>
      </c>
    </row>
    <row r="61" spans="1:13" x14ac:dyDescent="0.25">
      <c r="A61" s="36">
        <v>17</v>
      </c>
      <c r="B61" s="142">
        <v>45232</v>
      </c>
      <c r="C61" s="132" t="s">
        <v>1471</v>
      </c>
      <c r="D61" s="133"/>
      <c r="E61" s="133" t="s">
        <v>33</v>
      </c>
      <c r="F61" s="133" t="s">
        <v>703</v>
      </c>
      <c r="G61" s="176" t="s">
        <v>2193</v>
      </c>
      <c r="H61" s="176">
        <v>56</v>
      </c>
      <c r="I61" s="176">
        <v>44</v>
      </c>
      <c r="J61" s="177">
        <v>10</v>
      </c>
      <c r="K61" s="177"/>
      <c r="L61" s="133"/>
      <c r="M61">
        <v>59</v>
      </c>
    </row>
    <row r="62" spans="1:13" x14ac:dyDescent="0.25">
      <c r="A62" s="36">
        <v>18</v>
      </c>
      <c r="B62" s="142">
        <v>45232</v>
      </c>
      <c r="C62" s="132" t="s">
        <v>2194</v>
      </c>
      <c r="D62" s="133"/>
      <c r="E62" s="133" t="s">
        <v>33</v>
      </c>
      <c r="F62" s="133" t="s">
        <v>46</v>
      </c>
      <c r="G62" s="176" t="s">
        <v>2195</v>
      </c>
      <c r="H62" s="176">
        <v>67</v>
      </c>
      <c r="I62" s="176">
        <v>57</v>
      </c>
      <c r="J62" s="177">
        <v>10</v>
      </c>
      <c r="K62" s="215"/>
      <c r="L62" s="22"/>
      <c r="M62">
        <v>60</v>
      </c>
    </row>
    <row r="63" spans="1:13" x14ac:dyDescent="0.25">
      <c r="A63" s="36">
        <v>19</v>
      </c>
      <c r="B63" s="142">
        <v>45232</v>
      </c>
      <c r="C63" s="132" t="s">
        <v>2196</v>
      </c>
      <c r="D63" s="133"/>
      <c r="E63" s="133" t="s">
        <v>33</v>
      </c>
      <c r="F63" s="133" t="s">
        <v>302</v>
      </c>
      <c r="G63" s="176" t="s">
        <v>2197</v>
      </c>
      <c r="H63" s="176">
        <v>264</v>
      </c>
      <c r="I63" s="176">
        <v>250</v>
      </c>
      <c r="J63" s="177">
        <v>14</v>
      </c>
      <c r="K63" s="215"/>
      <c r="L63" s="22"/>
      <c r="M63">
        <v>61</v>
      </c>
    </row>
    <row r="64" spans="1:13" x14ac:dyDescent="0.25">
      <c r="A64" s="36">
        <v>20</v>
      </c>
      <c r="B64" s="142">
        <v>45232</v>
      </c>
      <c r="C64" s="132" t="s">
        <v>1124</v>
      </c>
      <c r="D64" s="133"/>
      <c r="E64" s="133" t="s">
        <v>2198</v>
      </c>
      <c r="F64" s="133" t="s">
        <v>668</v>
      </c>
      <c r="G64" s="176" t="s">
        <v>2199</v>
      </c>
      <c r="H64" s="176">
        <v>32</v>
      </c>
      <c r="I64" s="176">
        <v>22</v>
      </c>
      <c r="J64" s="177">
        <v>10</v>
      </c>
      <c r="K64" s="215"/>
      <c r="L64" s="22"/>
      <c r="M64">
        <v>62</v>
      </c>
    </row>
    <row r="65" spans="1:13" x14ac:dyDescent="0.25">
      <c r="A65" s="36">
        <v>21</v>
      </c>
      <c r="B65" s="142">
        <v>45232</v>
      </c>
      <c r="C65" s="132" t="s">
        <v>813</v>
      </c>
      <c r="D65" s="133"/>
      <c r="E65" s="133" t="s">
        <v>33</v>
      </c>
      <c r="F65" s="133" t="s">
        <v>2200</v>
      </c>
      <c r="G65" s="176" t="s">
        <v>2201</v>
      </c>
      <c r="H65" s="176">
        <v>176</v>
      </c>
      <c r="I65" s="176">
        <v>167</v>
      </c>
      <c r="J65" s="177">
        <v>14</v>
      </c>
      <c r="K65" s="215"/>
      <c r="L65" s="22"/>
      <c r="M65">
        <v>63</v>
      </c>
    </row>
    <row r="66" spans="1:13" x14ac:dyDescent="0.25">
      <c r="A66" s="139">
        <v>1</v>
      </c>
      <c r="B66" s="142">
        <v>45233</v>
      </c>
      <c r="C66" s="132" t="s">
        <v>2202</v>
      </c>
      <c r="D66" s="133">
        <v>5549473476</v>
      </c>
      <c r="E66" s="133" t="s">
        <v>33</v>
      </c>
      <c r="F66" s="176" t="s">
        <v>2203</v>
      </c>
      <c r="G66" s="176" t="s">
        <v>2204</v>
      </c>
      <c r="H66" s="30">
        <v>233</v>
      </c>
      <c r="I66" s="133">
        <v>209</v>
      </c>
      <c r="J66" s="189">
        <v>14</v>
      </c>
      <c r="K66" s="186">
        <v>600</v>
      </c>
      <c r="L66" s="139"/>
      <c r="M66">
        <v>64</v>
      </c>
    </row>
    <row r="67" spans="1:13" x14ac:dyDescent="0.25">
      <c r="A67" s="140">
        <v>2</v>
      </c>
      <c r="B67" s="142">
        <v>45233</v>
      </c>
      <c r="C67" s="132" t="s">
        <v>240</v>
      </c>
      <c r="D67" s="133"/>
      <c r="E67" s="133" t="s">
        <v>2205</v>
      </c>
      <c r="F67" s="133" t="s">
        <v>1320</v>
      </c>
      <c r="G67" s="176" t="s">
        <v>2206</v>
      </c>
      <c r="H67" s="30"/>
      <c r="I67" s="133">
        <v>28</v>
      </c>
      <c r="J67" s="189">
        <v>12</v>
      </c>
      <c r="K67" s="186"/>
      <c r="L67" s="139"/>
      <c r="M67">
        <v>65</v>
      </c>
    </row>
    <row r="68" spans="1:13" x14ac:dyDescent="0.25">
      <c r="A68" s="36">
        <v>3</v>
      </c>
      <c r="B68" s="142">
        <v>45233</v>
      </c>
      <c r="C68" s="132" t="s">
        <v>160</v>
      </c>
      <c r="D68" s="133">
        <v>5543821818</v>
      </c>
      <c r="E68" s="133" t="s">
        <v>33</v>
      </c>
      <c r="F68" s="133" t="s">
        <v>381</v>
      </c>
      <c r="G68" s="176" t="s">
        <v>2207</v>
      </c>
      <c r="H68" s="30"/>
      <c r="I68" s="133">
        <v>232</v>
      </c>
      <c r="J68" s="189">
        <v>14</v>
      </c>
      <c r="K68" s="186">
        <v>150</v>
      </c>
      <c r="L68" s="139"/>
      <c r="M68">
        <v>66</v>
      </c>
    </row>
    <row r="69" spans="1:13" x14ac:dyDescent="0.25">
      <c r="A69" s="36">
        <v>4</v>
      </c>
      <c r="B69" s="142">
        <v>45233</v>
      </c>
      <c r="C69" s="132" t="s">
        <v>1665</v>
      </c>
      <c r="D69" s="133">
        <v>5583364429</v>
      </c>
      <c r="E69" s="133" t="s">
        <v>33</v>
      </c>
      <c r="F69" s="133" t="s">
        <v>1981</v>
      </c>
      <c r="G69" s="176" t="s">
        <v>2208</v>
      </c>
      <c r="H69" s="30"/>
      <c r="I69" s="133">
        <v>79</v>
      </c>
      <c r="J69" s="189">
        <v>12</v>
      </c>
      <c r="K69" s="186">
        <v>150</v>
      </c>
      <c r="L69" s="139"/>
      <c r="M69">
        <v>67</v>
      </c>
    </row>
    <row r="70" spans="1:13" x14ac:dyDescent="0.25">
      <c r="A70" s="36">
        <v>5</v>
      </c>
      <c r="B70" s="142">
        <v>45233</v>
      </c>
      <c r="C70" s="132" t="s">
        <v>2209</v>
      </c>
      <c r="D70" s="133"/>
      <c r="E70" s="133" t="s">
        <v>33</v>
      </c>
      <c r="F70" s="133" t="s">
        <v>1793</v>
      </c>
      <c r="G70" s="133" t="s">
        <v>2210</v>
      </c>
      <c r="H70" s="30"/>
      <c r="I70" s="133">
        <v>45</v>
      </c>
      <c r="J70" s="189">
        <v>10</v>
      </c>
      <c r="K70" s="139">
        <v>100</v>
      </c>
      <c r="L70" s="139"/>
      <c r="M70">
        <v>68</v>
      </c>
    </row>
    <row r="71" spans="1:13" x14ac:dyDescent="0.25">
      <c r="A71" s="36">
        <v>6</v>
      </c>
      <c r="B71" s="142">
        <v>45233</v>
      </c>
      <c r="C71" s="132" t="s">
        <v>976</v>
      </c>
      <c r="D71" s="133">
        <v>5553181275</v>
      </c>
      <c r="E71" s="133" t="s">
        <v>33</v>
      </c>
      <c r="F71" s="133" t="s">
        <v>2211</v>
      </c>
      <c r="G71" s="176" t="s">
        <v>2212</v>
      </c>
      <c r="H71" s="176"/>
      <c r="I71" s="176">
        <v>24</v>
      </c>
      <c r="J71" s="189">
        <v>12</v>
      </c>
      <c r="K71" s="139">
        <v>100</v>
      </c>
      <c r="L71" s="139"/>
      <c r="M71">
        <v>69</v>
      </c>
    </row>
    <row r="72" spans="1:13" x14ac:dyDescent="0.25">
      <c r="A72" s="36">
        <v>7</v>
      </c>
      <c r="B72" s="142">
        <v>45233</v>
      </c>
      <c r="C72" s="132" t="s">
        <v>2213</v>
      </c>
      <c r="D72" s="133">
        <v>55630381453</v>
      </c>
      <c r="E72" s="133" t="s">
        <v>33</v>
      </c>
      <c r="F72" s="133" t="s">
        <v>961</v>
      </c>
      <c r="G72" s="176" t="s">
        <v>2214</v>
      </c>
      <c r="H72" s="30"/>
      <c r="I72" s="176">
        <v>82</v>
      </c>
      <c r="J72" s="189">
        <v>12</v>
      </c>
      <c r="K72" s="139"/>
      <c r="L72" s="139"/>
      <c r="M72">
        <v>70</v>
      </c>
    </row>
    <row r="73" spans="1:13" x14ac:dyDescent="0.25">
      <c r="A73" s="36">
        <v>8</v>
      </c>
      <c r="B73" s="142">
        <v>45233</v>
      </c>
      <c r="C73" s="132" t="s">
        <v>1514</v>
      </c>
      <c r="D73" s="133">
        <v>5612853273</v>
      </c>
      <c r="E73" s="133" t="s">
        <v>3786</v>
      </c>
      <c r="F73" s="133" t="s">
        <v>1652</v>
      </c>
      <c r="G73" s="176" t="s">
        <v>2216</v>
      </c>
      <c r="H73" s="30"/>
      <c r="I73" s="133"/>
      <c r="J73" s="189">
        <v>12</v>
      </c>
      <c r="K73" s="139">
        <v>500</v>
      </c>
      <c r="L73" s="139"/>
      <c r="M73">
        <v>71</v>
      </c>
    </row>
    <row r="74" spans="1:13" x14ac:dyDescent="0.25">
      <c r="A74" s="36">
        <v>9</v>
      </c>
      <c r="B74" s="142">
        <v>45233</v>
      </c>
      <c r="C74" s="132" t="s">
        <v>2217</v>
      </c>
      <c r="D74" s="133">
        <v>5572135350</v>
      </c>
      <c r="E74" s="133" t="s">
        <v>33</v>
      </c>
      <c r="F74" s="133" t="s">
        <v>1435</v>
      </c>
      <c r="G74" s="176" t="s">
        <v>2218</v>
      </c>
      <c r="H74" s="176"/>
      <c r="I74" s="192">
        <v>62</v>
      </c>
      <c r="J74" s="189">
        <v>14</v>
      </c>
      <c r="K74" s="139"/>
      <c r="L74" s="139"/>
      <c r="M74">
        <v>72</v>
      </c>
    </row>
    <row r="75" spans="1:13" x14ac:dyDescent="0.25">
      <c r="A75" s="36">
        <v>10</v>
      </c>
      <c r="B75" s="142">
        <v>45233</v>
      </c>
      <c r="C75" s="132" t="s">
        <v>472</v>
      </c>
      <c r="D75" s="133"/>
      <c r="E75" s="133" t="s">
        <v>1528</v>
      </c>
      <c r="F75" s="133" t="s">
        <v>507</v>
      </c>
      <c r="G75" s="176" t="s">
        <v>2219</v>
      </c>
      <c r="H75" s="30"/>
      <c r="I75" s="176"/>
      <c r="J75" s="189">
        <v>12</v>
      </c>
      <c r="K75" s="139"/>
      <c r="L75" s="139"/>
      <c r="M75">
        <v>73</v>
      </c>
    </row>
    <row r="76" spans="1:13" x14ac:dyDescent="0.25">
      <c r="A76" s="36">
        <v>11</v>
      </c>
      <c r="B76" s="142">
        <v>45233</v>
      </c>
      <c r="C76" s="132" t="s">
        <v>2220</v>
      </c>
      <c r="D76" s="171"/>
      <c r="E76" s="133" t="s">
        <v>3636</v>
      </c>
      <c r="F76" s="133" t="s">
        <v>302</v>
      </c>
      <c r="G76" s="176" t="s">
        <v>2221</v>
      </c>
      <c r="H76" s="30">
        <v>886</v>
      </c>
      <c r="I76" s="176">
        <v>872</v>
      </c>
      <c r="J76" s="189">
        <v>20</v>
      </c>
      <c r="K76" s="139"/>
      <c r="L76" s="139"/>
      <c r="M76">
        <v>74</v>
      </c>
    </row>
    <row r="77" spans="1:13" x14ac:dyDescent="0.25">
      <c r="A77" s="36">
        <v>12</v>
      </c>
      <c r="B77" s="142">
        <v>45233</v>
      </c>
      <c r="C77" s="133" t="s">
        <v>2222</v>
      </c>
      <c r="D77" s="133"/>
      <c r="E77" s="171" t="s">
        <v>1528</v>
      </c>
      <c r="F77" s="133" t="s">
        <v>411</v>
      </c>
      <c r="G77" s="176" t="s">
        <v>2223</v>
      </c>
      <c r="H77" s="176">
        <v>212</v>
      </c>
      <c r="I77" s="176">
        <v>198</v>
      </c>
      <c r="J77" s="189">
        <v>14</v>
      </c>
      <c r="K77" s="202"/>
      <c r="L77" s="169"/>
      <c r="M77">
        <v>75</v>
      </c>
    </row>
    <row r="78" spans="1:13" x14ac:dyDescent="0.25">
      <c r="A78" s="36">
        <v>13</v>
      </c>
      <c r="B78" s="142">
        <v>45233</v>
      </c>
      <c r="C78" s="54" t="s">
        <v>752</v>
      </c>
      <c r="D78" s="133"/>
      <c r="E78" s="133" t="s">
        <v>2224</v>
      </c>
      <c r="F78" s="133" t="s">
        <v>753</v>
      </c>
      <c r="G78" s="176" t="s">
        <v>2225</v>
      </c>
      <c r="H78" s="176">
        <v>500</v>
      </c>
      <c r="I78" s="176"/>
      <c r="J78" s="213">
        <v>14</v>
      </c>
      <c r="K78" s="177"/>
      <c r="L78" s="133"/>
      <c r="M78">
        <v>76</v>
      </c>
    </row>
    <row r="79" spans="1:13" x14ac:dyDescent="0.25">
      <c r="A79" s="36">
        <v>14</v>
      </c>
      <c r="B79" s="142">
        <v>45233</v>
      </c>
      <c r="C79" s="132" t="s">
        <v>2226</v>
      </c>
      <c r="D79" s="133"/>
      <c r="E79" s="133" t="s">
        <v>1528</v>
      </c>
      <c r="F79" s="133" t="s">
        <v>2227</v>
      </c>
      <c r="G79" s="176" t="s">
        <v>2228</v>
      </c>
      <c r="H79" s="176">
        <v>500</v>
      </c>
      <c r="I79" s="176">
        <v>39</v>
      </c>
      <c r="J79" s="213">
        <v>12</v>
      </c>
      <c r="K79" s="177"/>
      <c r="L79" s="177"/>
      <c r="M79">
        <v>77</v>
      </c>
    </row>
    <row r="80" spans="1:13" x14ac:dyDescent="0.25">
      <c r="A80" s="36">
        <v>15</v>
      </c>
      <c r="B80" s="142">
        <v>45233</v>
      </c>
      <c r="C80" s="31" t="s">
        <v>1702</v>
      </c>
      <c r="D80" s="133"/>
      <c r="E80" s="133" t="s">
        <v>3636</v>
      </c>
      <c r="F80" s="51" t="s">
        <v>838</v>
      </c>
      <c r="G80" s="214" t="s">
        <v>2229</v>
      </c>
      <c r="H80" s="176">
        <v>143</v>
      </c>
      <c r="I80" s="176">
        <v>129</v>
      </c>
      <c r="J80" s="213">
        <v>14</v>
      </c>
      <c r="K80" s="177"/>
      <c r="L80" s="177"/>
      <c r="M80">
        <v>78</v>
      </c>
    </row>
    <row r="81" spans="1:13" x14ac:dyDescent="0.25">
      <c r="A81" s="36">
        <v>16</v>
      </c>
      <c r="B81" s="142">
        <v>45233</v>
      </c>
      <c r="C81" s="132" t="s">
        <v>2230</v>
      </c>
      <c r="D81" s="133"/>
      <c r="E81" s="133" t="s">
        <v>33</v>
      </c>
      <c r="F81" s="133" t="s">
        <v>302</v>
      </c>
      <c r="G81" s="176" t="s">
        <v>2231</v>
      </c>
      <c r="H81" s="176">
        <v>400</v>
      </c>
      <c r="I81" s="176"/>
      <c r="J81" s="177">
        <v>14</v>
      </c>
      <c r="K81" s="177"/>
      <c r="L81" s="133"/>
      <c r="M81">
        <v>79</v>
      </c>
    </row>
    <row r="82" spans="1:13" x14ac:dyDescent="0.25">
      <c r="A82" s="36">
        <v>17</v>
      </c>
      <c r="B82" s="142">
        <v>45233</v>
      </c>
      <c r="C82" s="132" t="s">
        <v>1595</v>
      </c>
      <c r="D82" s="133"/>
      <c r="E82" s="133" t="s">
        <v>3636</v>
      </c>
      <c r="F82" s="133" t="s">
        <v>302</v>
      </c>
      <c r="G82" s="176" t="s">
        <v>2232</v>
      </c>
      <c r="H82" s="176">
        <v>600</v>
      </c>
      <c r="I82" s="176">
        <v>754</v>
      </c>
      <c r="J82" s="177">
        <v>14</v>
      </c>
      <c r="K82" s="177"/>
      <c r="L82" s="133"/>
      <c r="M82">
        <v>80</v>
      </c>
    </row>
    <row r="83" spans="1:13" x14ac:dyDescent="0.25">
      <c r="A83" s="36">
        <v>18</v>
      </c>
      <c r="B83" s="142">
        <v>45233</v>
      </c>
      <c r="C83" s="132" t="s">
        <v>2138</v>
      </c>
      <c r="D83" s="133"/>
      <c r="E83" s="133" t="s">
        <v>2233</v>
      </c>
      <c r="F83" s="133" t="s">
        <v>302</v>
      </c>
      <c r="G83" s="176" t="s">
        <v>2234</v>
      </c>
      <c r="H83" s="176">
        <v>170</v>
      </c>
      <c r="I83" s="176">
        <v>160</v>
      </c>
      <c r="J83" s="177">
        <v>20</v>
      </c>
      <c r="K83" s="215"/>
      <c r="L83" s="22"/>
      <c r="M83">
        <v>81</v>
      </c>
    </row>
    <row r="84" spans="1:13" x14ac:dyDescent="0.25">
      <c r="A84" s="36">
        <v>19</v>
      </c>
      <c r="B84" s="142">
        <v>45233</v>
      </c>
      <c r="C84" s="132" t="s">
        <v>2235</v>
      </c>
      <c r="D84" s="133"/>
      <c r="E84" s="133" t="s">
        <v>33</v>
      </c>
      <c r="F84" s="133" t="s">
        <v>2236</v>
      </c>
      <c r="G84" s="176" t="s">
        <v>2237</v>
      </c>
      <c r="H84" s="176">
        <v>142</v>
      </c>
      <c r="I84" s="176">
        <v>132</v>
      </c>
      <c r="J84" s="177">
        <v>14</v>
      </c>
      <c r="K84" s="215"/>
      <c r="L84" s="22"/>
      <c r="M84">
        <v>82</v>
      </c>
    </row>
    <row r="85" spans="1:13" x14ac:dyDescent="0.25">
      <c r="A85" s="36">
        <v>20</v>
      </c>
      <c r="B85" s="142">
        <v>45233</v>
      </c>
      <c r="C85" s="132" t="s">
        <v>1545</v>
      </c>
      <c r="D85" s="133"/>
      <c r="E85" s="133" t="s">
        <v>33</v>
      </c>
      <c r="F85" s="133" t="s">
        <v>703</v>
      </c>
      <c r="G85" s="176" t="s">
        <v>2238</v>
      </c>
      <c r="H85" s="176">
        <v>600</v>
      </c>
      <c r="I85" s="176">
        <v>120</v>
      </c>
      <c r="J85" s="177">
        <v>14</v>
      </c>
      <c r="K85" s="133"/>
      <c r="L85" s="133"/>
      <c r="M85">
        <v>83</v>
      </c>
    </row>
    <row r="86" spans="1:13" x14ac:dyDescent="0.25">
      <c r="A86" s="139">
        <v>1</v>
      </c>
      <c r="B86" s="142">
        <v>45234</v>
      </c>
      <c r="C86" s="132" t="s">
        <v>1842</v>
      </c>
      <c r="D86" s="133">
        <v>5615394688</v>
      </c>
      <c r="E86" s="133" t="s">
        <v>2239</v>
      </c>
      <c r="F86" s="176" t="s">
        <v>2240</v>
      </c>
      <c r="G86" s="176" t="s">
        <v>2241</v>
      </c>
      <c r="H86" s="30">
        <v>60</v>
      </c>
      <c r="I86" s="133">
        <v>40</v>
      </c>
      <c r="J86" s="189">
        <v>20</v>
      </c>
      <c r="K86" s="186">
        <v>200</v>
      </c>
      <c r="L86" s="139"/>
      <c r="M86">
        <v>84</v>
      </c>
    </row>
    <row r="87" spans="1:13" x14ac:dyDescent="0.25">
      <c r="A87" s="140">
        <v>2</v>
      </c>
      <c r="B87" s="142">
        <v>45234</v>
      </c>
      <c r="C87" s="132" t="s">
        <v>2242</v>
      </c>
      <c r="D87" s="133">
        <v>5543821818</v>
      </c>
      <c r="E87" s="133" t="s">
        <v>33</v>
      </c>
      <c r="F87" s="133" t="s">
        <v>2243</v>
      </c>
      <c r="G87" s="176" t="s">
        <v>2244</v>
      </c>
      <c r="H87" s="30">
        <v>364</v>
      </c>
      <c r="I87" s="133">
        <v>350</v>
      </c>
      <c r="J87" s="189">
        <v>14</v>
      </c>
      <c r="K87" s="186"/>
      <c r="L87" s="139"/>
      <c r="M87">
        <v>85</v>
      </c>
    </row>
    <row r="88" spans="1:13" x14ac:dyDescent="0.25">
      <c r="A88" s="36">
        <v>3</v>
      </c>
      <c r="B88" s="142">
        <v>45234</v>
      </c>
      <c r="C88" s="132" t="s">
        <v>2024</v>
      </c>
      <c r="D88" s="133">
        <v>5612050452</v>
      </c>
      <c r="E88" s="133" t="s">
        <v>2245</v>
      </c>
      <c r="F88" s="133" t="s">
        <v>2246</v>
      </c>
      <c r="G88" s="176" t="s">
        <v>2247</v>
      </c>
      <c r="H88" s="30">
        <v>305</v>
      </c>
      <c r="I88" s="133">
        <v>285</v>
      </c>
      <c r="J88" s="189">
        <v>20</v>
      </c>
      <c r="K88" s="186"/>
      <c r="L88" s="139"/>
      <c r="M88">
        <v>86</v>
      </c>
    </row>
    <row r="89" spans="1:13" x14ac:dyDescent="0.25">
      <c r="A89" s="36">
        <v>4</v>
      </c>
      <c r="B89" s="142">
        <v>45234</v>
      </c>
      <c r="C89" s="132" t="s">
        <v>2248</v>
      </c>
      <c r="D89" s="133">
        <v>5541403377</v>
      </c>
      <c r="E89" s="133" t="s">
        <v>33</v>
      </c>
      <c r="F89" s="133" t="s">
        <v>1385</v>
      </c>
      <c r="G89" s="176" t="s">
        <v>2249</v>
      </c>
      <c r="H89" s="30">
        <v>223</v>
      </c>
      <c r="I89" s="133">
        <v>208</v>
      </c>
      <c r="J89" s="189">
        <v>15</v>
      </c>
      <c r="K89" s="186"/>
      <c r="L89" s="139"/>
      <c r="M89">
        <v>87</v>
      </c>
    </row>
    <row r="90" spans="1:13" x14ac:dyDescent="0.25">
      <c r="A90" s="36">
        <v>5</v>
      </c>
      <c r="B90" s="142">
        <v>45234</v>
      </c>
      <c r="C90" s="132" t="s">
        <v>2250</v>
      </c>
      <c r="D90" s="133"/>
      <c r="E90" s="133" t="s">
        <v>3621</v>
      </c>
      <c r="F90" s="133" t="s">
        <v>955</v>
      </c>
      <c r="G90" s="133" t="s">
        <v>2251</v>
      </c>
      <c r="H90" s="30"/>
      <c r="I90" s="133">
        <v>138</v>
      </c>
      <c r="J90" s="189">
        <v>12</v>
      </c>
      <c r="K90" s="139">
        <v>350</v>
      </c>
      <c r="L90" s="139"/>
      <c r="M90">
        <v>88</v>
      </c>
    </row>
    <row r="91" spans="1:13" x14ac:dyDescent="0.25">
      <c r="A91" s="36">
        <v>6</v>
      </c>
      <c r="B91" s="142">
        <v>45234</v>
      </c>
      <c r="C91" s="132" t="s">
        <v>2252</v>
      </c>
      <c r="D91" s="133"/>
      <c r="E91" s="133" t="s">
        <v>33</v>
      </c>
      <c r="F91" s="133" t="s">
        <v>302</v>
      </c>
      <c r="G91" s="176" t="s">
        <v>2253</v>
      </c>
      <c r="H91" s="176"/>
      <c r="I91" s="176"/>
      <c r="J91" s="189">
        <v>12</v>
      </c>
      <c r="K91" s="139"/>
      <c r="L91" s="139"/>
      <c r="M91">
        <v>89</v>
      </c>
    </row>
    <row r="92" spans="1:13" x14ac:dyDescent="0.25">
      <c r="A92" s="36">
        <v>7</v>
      </c>
      <c r="B92" s="142">
        <v>45234</v>
      </c>
      <c r="C92" s="132" t="s">
        <v>126</v>
      </c>
      <c r="D92" s="133"/>
      <c r="E92" s="133" t="s">
        <v>2254</v>
      </c>
      <c r="F92" s="133" t="s">
        <v>1405</v>
      </c>
      <c r="G92" s="176" t="s">
        <v>2255</v>
      </c>
      <c r="H92" s="30">
        <v>200</v>
      </c>
      <c r="I92" s="176">
        <v>187</v>
      </c>
      <c r="J92" s="189">
        <v>10</v>
      </c>
      <c r="K92" s="139"/>
      <c r="L92" s="139"/>
      <c r="M92">
        <v>90</v>
      </c>
    </row>
    <row r="93" spans="1:13" x14ac:dyDescent="0.25">
      <c r="A93" s="36">
        <v>8</v>
      </c>
      <c r="B93" s="142">
        <v>45234</v>
      </c>
      <c r="C93" s="132" t="s">
        <v>2256</v>
      </c>
      <c r="D93" s="133"/>
      <c r="E93" s="133" t="s">
        <v>33</v>
      </c>
      <c r="F93" s="133" t="s">
        <v>2257</v>
      </c>
      <c r="G93" s="176" t="s">
        <v>2258</v>
      </c>
      <c r="H93" s="30">
        <v>200</v>
      </c>
      <c r="I93" s="133">
        <v>131</v>
      </c>
      <c r="J93" s="189">
        <v>10</v>
      </c>
      <c r="K93" s="139"/>
      <c r="L93" s="139"/>
      <c r="M93">
        <v>91</v>
      </c>
    </row>
    <row r="94" spans="1:13" x14ac:dyDescent="0.25">
      <c r="A94" s="36">
        <v>9</v>
      </c>
      <c r="B94" s="142">
        <v>45234</v>
      </c>
      <c r="C94" s="132" t="s">
        <v>2252</v>
      </c>
      <c r="D94" s="133"/>
      <c r="E94" s="133" t="s">
        <v>3621</v>
      </c>
      <c r="F94" s="133" t="s">
        <v>302</v>
      </c>
      <c r="G94" s="176" t="s">
        <v>2259</v>
      </c>
      <c r="H94" s="176">
        <v>376</v>
      </c>
      <c r="I94" s="192">
        <v>366</v>
      </c>
      <c r="J94" s="189">
        <v>10</v>
      </c>
      <c r="K94" s="139"/>
      <c r="L94" s="139"/>
      <c r="M94">
        <v>92</v>
      </c>
    </row>
    <row r="95" spans="1:13" x14ac:dyDescent="0.25">
      <c r="A95" s="36">
        <v>10</v>
      </c>
      <c r="B95" s="142">
        <v>45234</v>
      </c>
      <c r="C95" s="132" t="s">
        <v>2260</v>
      </c>
      <c r="D95" s="133"/>
      <c r="E95" s="133" t="s">
        <v>33</v>
      </c>
      <c r="F95" s="133" t="s">
        <v>302</v>
      </c>
      <c r="G95" s="176" t="s">
        <v>2261</v>
      </c>
      <c r="H95" s="30">
        <v>55</v>
      </c>
      <c r="I95" s="176">
        <v>45</v>
      </c>
      <c r="J95" s="189">
        <v>10</v>
      </c>
      <c r="K95" s="139"/>
      <c r="L95" s="139"/>
      <c r="M95">
        <v>93</v>
      </c>
    </row>
    <row r="96" spans="1:13" x14ac:dyDescent="0.25">
      <c r="A96" s="36">
        <v>11</v>
      </c>
      <c r="B96" s="142">
        <v>45234</v>
      </c>
      <c r="C96" s="132" t="s">
        <v>126</v>
      </c>
      <c r="D96" s="171"/>
      <c r="E96" s="133" t="s">
        <v>3621</v>
      </c>
      <c r="F96" s="133" t="s">
        <v>955</v>
      </c>
      <c r="G96" s="176" t="s">
        <v>2262</v>
      </c>
      <c r="H96" s="30"/>
      <c r="I96" s="176">
        <v>200</v>
      </c>
      <c r="J96" s="189">
        <v>10</v>
      </c>
      <c r="K96" s="139">
        <v>400</v>
      </c>
      <c r="L96" s="139"/>
      <c r="M96">
        <v>94</v>
      </c>
    </row>
    <row r="97" spans="1:13" x14ac:dyDescent="0.25">
      <c r="A97" s="36">
        <v>12</v>
      </c>
      <c r="B97" s="142">
        <v>45234</v>
      </c>
      <c r="C97" s="133" t="s">
        <v>2250</v>
      </c>
      <c r="D97" s="133"/>
      <c r="E97" s="171" t="s">
        <v>3621</v>
      </c>
      <c r="F97" s="133" t="s">
        <v>72</v>
      </c>
      <c r="G97" s="176" t="s">
        <v>2263</v>
      </c>
      <c r="H97" s="176"/>
      <c r="I97" s="176">
        <v>113</v>
      </c>
      <c r="J97" s="189">
        <v>10</v>
      </c>
      <c r="K97" s="202"/>
      <c r="L97" s="169"/>
      <c r="M97">
        <v>95</v>
      </c>
    </row>
    <row r="98" spans="1:13" x14ac:dyDescent="0.25">
      <c r="A98" s="36">
        <v>13</v>
      </c>
      <c r="B98" s="142">
        <v>45234</v>
      </c>
      <c r="C98" s="132" t="s">
        <v>2264</v>
      </c>
      <c r="D98" s="133"/>
      <c r="E98" s="133" t="s">
        <v>1025</v>
      </c>
      <c r="F98" s="133" t="s">
        <v>554</v>
      </c>
      <c r="G98" s="176" t="s">
        <v>2265</v>
      </c>
      <c r="H98" s="176"/>
      <c r="I98" s="176">
        <v>135</v>
      </c>
      <c r="J98" s="213">
        <v>20</v>
      </c>
      <c r="K98" s="177"/>
      <c r="L98" s="133"/>
      <c r="M98">
        <v>96</v>
      </c>
    </row>
    <row r="99" spans="1:13" x14ac:dyDescent="0.25">
      <c r="A99" s="36">
        <v>14</v>
      </c>
      <c r="B99" s="142">
        <v>45234</v>
      </c>
      <c r="C99" s="133" t="s">
        <v>2250</v>
      </c>
      <c r="D99" s="133"/>
      <c r="E99" s="171" t="s">
        <v>3621</v>
      </c>
      <c r="F99" s="133" t="s">
        <v>72</v>
      </c>
      <c r="G99" s="176" t="s">
        <v>2266</v>
      </c>
      <c r="H99" s="176"/>
      <c r="I99" s="176">
        <v>290</v>
      </c>
      <c r="J99" s="213">
        <v>10</v>
      </c>
      <c r="K99" s="177"/>
      <c r="L99" s="177"/>
      <c r="M99">
        <v>97</v>
      </c>
    </row>
    <row r="100" spans="1:13" x14ac:dyDescent="0.25">
      <c r="A100" s="36">
        <v>15</v>
      </c>
      <c r="B100" s="142">
        <v>45234</v>
      </c>
      <c r="C100" s="31" t="s">
        <v>2267</v>
      </c>
      <c r="D100" s="133"/>
      <c r="E100" s="133" t="s">
        <v>1083</v>
      </c>
      <c r="F100" s="51" t="s">
        <v>2268</v>
      </c>
      <c r="G100" s="214" t="s">
        <v>2269</v>
      </c>
      <c r="H100" s="176"/>
      <c r="I100" s="176">
        <v>104</v>
      </c>
      <c r="J100" s="213">
        <v>20</v>
      </c>
      <c r="K100" s="177"/>
      <c r="L100" s="177"/>
      <c r="M100">
        <v>98</v>
      </c>
    </row>
    <row r="101" spans="1:13" x14ac:dyDescent="0.25">
      <c r="A101" s="36">
        <v>16</v>
      </c>
      <c r="B101" s="142">
        <v>45234</v>
      </c>
      <c r="C101" s="132" t="s">
        <v>1583</v>
      </c>
      <c r="D101" s="133"/>
      <c r="E101" s="133" t="s">
        <v>33</v>
      </c>
      <c r="F101" s="133" t="s">
        <v>1043</v>
      </c>
      <c r="G101" s="176" t="s">
        <v>2270</v>
      </c>
      <c r="H101" s="176"/>
      <c r="I101" s="176">
        <v>39</v>
      </c>
      <c r="J101" s="177">
        <v>10</v>
      </c>
      <c r="K101" s="177"/>
      <c r="L101" s="133"/>
      <c r="M101">
        <v>99</v>
      </c>
    </row>
    <row r="102" spans="1:13" x14ac:dyDescent="0.25">
      <c r="A102" s="36">
        <v>17</v>
      </c>
      <c r="B102" s="142">
        <v>45234</v>
      </c>
      <c r="C102" s="132" t="s">
        <v>2260</v>
      </c>
      <c r="D102" s="133"/>
      <c r="E102" s="133" t="s">
        <v>33</v>
      </c>
      <c r="F102" s="133" t="s">
        <v>955</v>
      </c>
      <c r="G102" s="176" t="s">
        <v>2271</v>
      </c>
      <c r="H102" s="176"/>
      <c r="I102" s="176">
        <v>14</v>
      </c>
      <c r="J102" s="177">
        <v>11</v>
      </c>
      <c r="K102" s="177"/>
      <c r="L102" s="133"/>
      <c r="M102">
        <v>100</v>
      </c>
    </row>
    <row r="103" spans="1:13" x14ac:dyDescent="0.25">
      <c r="A103" s="36">
        <v>18</v>
      </c>
      <c r="B103" s="142">
        <v>45234</v>
      </c>
      <c r="C103" s="132" t="s">
        <v>2272</v>
      </c>
      <c r="D103" s="133"/>
      <c r="E103" s="133" t="s">
        <v>33</v>
      </c>
      <c r="F103" s="133" t="s">
        <v>507</v>
      </c>
      <c r="G103" s="176" t="s">
        <v>2273</v>
      </c>
      <c r="H103" s="176">
        <v>500</v>
      </c>
      <c r="I103" s="176">
        <v>145</v>
      </c>
      <c r="J103" s="177">
        <v>10</v>
      </c>
      <c r="K103" s="215"/>
      <c r="L103" s="22"/>
      <c r="M103">
        <v>101</v>
      </c>
    </row>
    <row r="104" spans="1:13" x14ac:dyDescent="0.25">
      <c r="A104" s="139">
        <v>1</v>
      </c>
      <c r="B104" s="142">
        <v>45235</v>
      </c>
      <c r="C104" s="132" t="s">
        <v>1685</v>
      </c>
      <c r="D104" s="133"/>
      <c r="E104" s="133"/>
      <c r="F104" s="176" t="s">
        <v>1611</v>
      </c>
      <c r="G104" s="176" t="s">
        <v>2274</v>
      </c>
      <c r="H104" s="30">
        <v>200</v>
      </c>
      <c r="I104" s="133">
        <v>128</v>
      </c>
      <c r="J104" s="189">
        <v>10</v>
      </c>
      <c r="K104" s="186"/>
      <c r="L104" s="139"/>
      <c r="M104">
        <v>102</v>
      </c>
    </row>
    <row r="105" spans="1:13" x14ac:dyDescent="0.25">
      <c r="A105" s="140">
        <v>2</v>
      </c>
      <c r="B105" s="142">
        <v>45235</v>
      </c>
      <c r="C105" s="132" t="s">
        <v>1508</v>
      </c>
      <c r="D105" s="133"/>
      <c r="E105" s="133"/>
      <c r="F105" s="133" t="s">
        <v>712</v>
      </c>
      <c r="G105" s="176" t="s">
        <v>2275</v>
      </c>
      <c r="H105" s="30">
        <v>250</v>
      </c>
      <c r="I105" s="133">
        <v>197</v>
      </c>
      <c r="J105" s="189">
        <v>14</v>
      </c>
      <c r="K105" s="186"/>
      <c r="L105" s="139"/>
      <c r="M105">
        <v>103</v>
      </c>
    </row>
    <row r="106" spans="1:13" x14ac:dyDescent="0.25">
      <c r="A106" s="36">
        <v>3</v>
      </c>
      <c r="B106" s="142">
        <v>45235</v>
      </c>
      <c r="C106" t="s">
        <v>2222</v>
      </c>
      <c r="D106" s="133"/>
      <c r="E106" s="133"/>
      <c r="F106" s="133" t="s">
        <v>2276</v>
      </c>
      <c r="G106" s="132" t="s">
        <v>2277</v>
      </c>
      <c r="H106" s="30">
        <v>100</v>
      </c>
      <c r="I106" s="133">
        <v>85</v>
      </c>
      <c r="J106" s="189">
        <v>10</v>
      </c>
      <c r="K106" s="186"/>
      <c r="L106" s="139"/>
      <c r="M106">
        <v>104</v>
      </c>
    </row>
    <row r="107" spans="1:13" x14ac:dyDescent="0.25">
      <c r="A107" s="36">
        <v>4</v>
      </c>
      <c r="B107" s="142">
        <v>45235</v>
      </c>
      <c r="C107" s="132" t="s">
        <v>1799</v>
      </c>
      <c r="D107" s="133"/>
      <c r="E107" s="133" t="s">
        <v>33</v>
      </c>
      <c r="F107" s="133" t="s">
        <v>2278</v>
      </c>
      <c r="G107" s="176" t="s">
        <v>2279</v>
      </c>
      <c r="H107" s="30">
        <v>100</v>
      </c>
      <c r="I107" s="133">
        <v>79</v>
      </c>
      <c r="J107" s="189">
        <v>10</v>
      </c>
      <c r="K107" s="186">
        <v>150</v>
      </c>
      <c r="L107" s="139"/>
      <c r="M107">
        <v>105</v>
      </c>
    </row>
    <row r="108" spans="1:13" x14ac:dyDescent="0.25">
      <c r="A108" s="36">
        <v>5</v>
      </c>
      <c r="B108" s="142">
        <v>45235</v>
      </c>
      <c r="C108" s="132" t="s">
        <v>2280</v>
      </c>
      <c r="D108" s="133"/>
      <c r="E108" s="133" t="s">
        <v>3621</v>
      </c>
      <c r="F108" s="133" t="s">
        <v>2281</v>
      </c>
      <c r="G108" s="133" t="s">
        <v>2282</v>
      </c>
      <c r="H108" s="30">
        <v>200</v>
      </c>
      <c r="I108" s="133">
        <v>112</v>
      </c>
      <c r="J108" s="189">
        <v>10</v>
      </c>
      <c r="K108" s="139">
        <v>170</v>
      </c>
      <c r="L108" s="139"/>
      <c r="M108">
        <v>106</v>
      </c>
    </row>
    <row r="109" spans="1:13" x14ac:dyDescent="0.25">
      <c r="A109" s="36">
        <v>6</v>
      </c>
      <c r="B109" s="142">
        <v>45235</v>
      </c>
      <c r="C109" s="132" t="s">
        <v>2283</v>
      </c>
      <c r="D109" s="133">
        <v>5545506858</v>
      </c>
      <c r="E109" s="133" t="s">
        <v>33</v>
      </c>
      <c r="F109" s="133" t="s">
        <v>2284</v>
      </c>
      <c r="G109" s="176" t="s">
        <v>2285</v>
      </c>
      <c r="H109" s="176">
        <v>200</v>
      </c>
      <c r="I109" s="176">
        <v>77</v>
      </c>
      <c r="J109" s="189">
        <v>10</v>
      </c>
      <c r="K109" s="139">
        <v>200</v>
      </c>
      <c r="L109" s="139"/>
      <c r="M109">
        <v>107</v>
      </c>
    </row>
    <row r="110" spans="1:13" x14ac:dyDescent="0.25">
      <c r="A110" s="36">
        <v>7</v>
      </c>
      <c r="B110" s="142">
        <v>45235</v>
      </c>
      <c r="C110" s="132" t="s">
        <v>2286</v>
      </c>
      <c r="D110" s="133"/>
      <c r="E110" s="133" t="s">
        <v>33</v>
      </c>
      <c r="F110" s="133" t="s">
        <v>2287</v>
      </c>
      <c r="G110" s="176" t="s">
        <v>2288</v>
      </c>
      <c r="H110" s="30"/>
      <c r="I110" s="176">
        <f>88+24</f>
        <v>112</v>
      </c>
      <c r="J110" s="189">
        <v>10</v>
      </c>
      <c r="K110" s="139">
        <v>100</v>
      </c>
      <c r="L110" s="139"/>
      <c r="M110">
        <v>108</v>
      </c>
    </row>
    <row r="111" spans="1:13" x14ac:dyDescent="0.25">
      <c r="A111" s="36">
        <v>8</v>
      </c>
      <c r="B111" s="142">
        <v>45235</v>
      </c>
      <c r="C111" s="132" t="s">
        <v>1871</v>
      </c>
      <c r="D111" s="133"/>
      <c r="E111" s="133" t="s">
        <v>33</v>
      </c>
      <c r="F111" s="133" t="s">
        <v>72</v>
      </c>
      <c r="G111" s="176" t="s">
        <v>2289</v>
      </c>
      <c r="H111" s="30"/>
      <c r="I111" s="133"/>
      <c r="J111" s="189">
        <v>10</v>
      </c>
      <c r="K111" s="139">
        <v>100</v>
      </c>
      <c r="L111" s="139"/>
      <c r="M111">
        <v>109</v>
      </c>
    </row>
    <row r="112" spans="1:13" x14ac:dyDescent="0.25">
      <c r="A112" s="36">
        <v>9</v>
      </c>
      <c r="B112" s="142">
        <v>45235</v>
      </c>
      <c r="C112" s="132" t="s">
        <v>1871</v>
      </c>
      <c r="D112" s="133"/>
      <c r="E112" s="133" t="s">
        <v>2239</v>
      </c>
      <c r="F112" s="133" t="s">
        <v>72</v>
      </c>
      <c r="G112" s="176" t="s">
        <v>2290</v>
      </c>
      <c r="H112" s="176"/>
      <c r="I112" s="192"/>
      <c r="J112" s="189">
        <v>10</v>
      </c>
      <c r="K112" s="139"/>
      <c r="L112" s="139"/>
      <c r="M112">
        <v>110</v>
      </c>
    </row>
    <row r="113" spans="1:13" x14ac:dyDescent="0.25">
      <c r="A113" s="36">
        <v>10</v>
      </c>
      <c r="B113" s="142">
        <v>45235</v>
      </c>
      <c r="C113" s="132" t="s">
        <v>1595</v>
      </c>
      <c r="D113" s="133"/>
      <c r="E113" s="133" t="s">
        <v>627</v>
      </c>
      <c r="F113" s="133" t="s">
        <v>2291</v>
      </c>
      <c r="G113" s="176" t="s">
        <v>2292</v>
      </c>
      <c r="H113" s="30"/>
      <c r="I113" s="176">
        <v>149</v>
      </c>
      <c r="J113" s="189">
        <v>10</v>
      </c>
      <c r="K113" s="139">
        <v>250</v>
      </c>
      <c r="L113" s="139"/>
      <c r="M113">
        <v>111</v>
      </c>
    </row>
    <row r="114" spans="1:13" x14ac:dyDescent="0.25">
      <c r="A114" s="36">
        <v>11</v>
      </c>
      <c r="B114" s="142">
        <v>45235</v>
      </c>
      <c r="C114" s="132" t="s">
        <v>1969</v>
      </c>
      <c r="D114" s="171"/>
      <c r="E114" s="133" t="s">
        <v>33</v>
      </c>
      <c r="F114" s="133" t="s">
        <v>1387</v>
      </c>
      <c r="G114" s="176" t="s">
        <v>2293</v>
      </c>
      <c r="H114" s="30">
        <v>200</v>
      </c>
      <c r="I114" s="176">
        <v>101</v>
      </c>
      <c r="J114" s="189">
        <v>14</v>
      </c>
      <c r="K114" s="139"/>
      <c r="L114" s="139"/>
      <c r="M114">
        <v>112</v>
      </c>
    </row>
    <row r="115" spans="1:13" x14ac:dyDescent="0.25">
      <c r="A115" s="36">
        <v>12</v>
      </c>
      <c r="B115" s="142">
        <v>45235</v>
      </c>
      <c r="C115" s="133" t="s">
        <v>2242</v>
      </c>
      <c r="D115" s="133"/>
      <c r="E115" s="171" t="s">
        <v>33</v>
      </c>
      <c r="F115" s="133" t="s">
        <v>2294</v>
      </c>
      <c r="G115" s="176" t="s">
        <v>2295</v>
      </c>
      <c r="H115" s="176"/>
      <c r="I115" s="176"/>
      <c r="J115" s="189">
        <v>10</v>
      </c>
      <c r="K115" s="202"/>
      <c r="L115" s="169"/>
      <c r="M115">
        <v>113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77"/>
  <sheetViews>
    <sheetView topLeftCell="A63" zoomScale="80" zoomScaleNormal="80" workbookViewId="0">
      <selection activeCell="M77" sqref="A3:M77"/>
    </sheetView>
  </sheetViews>
  <sheetFormatPr baseColWidth="10" defaultRowHeight="15" x14ac:dyDescent="0.25"/>
  <cols>
    <col min="3" max="3" width="12.42578125" style="166" bestFit="1" customWidth="1"/>
    <col min="5" max="5" width="13.42578125" style="166" customWidth="1"/>
    <col min="9" max="9" width="12.5703125" style="166" bestFit="1" customWidth="1"/>
  </cols>
  <sheetData>
    <row r="1" spans="1:14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90" customHeight="1" x14ac:dyDescent="0.25">
      <c r="A2" s="2" t="s">
        <v>3617</v>
      </c>
      <c r="B2" s="3" t="s">
        <v>0</v>
      </c>
      <c r="C2" s="257" t="s">
        <v>3787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72" t="s">
        <v>7</v>
      </c>
      <c r="J2" s="173" t="s">
        <v>8</v>
      </c>
      <c r="K2" s="172" t="s">
        <v>9</v>
      </c>
      <c r="L2" s="174" t="s">
        <v>3619</v>
      </c>
      <c r="M2" s="174" t="s">
        <v>3620</v>
      </c>
    </row>
    <row r="3" spans="1:14" x14ac:dyDescent="0.25">
      <c r="A3" s="139">
        <v>1</v>
      </c>
      <c r="B3" s="142">
        <v>45236</v>
      </c>
      <c r="C3" s="175"/>
      <c r="D3" s="132" t="s">
        <v>1380</v>
      </c>
      <c r="E3" s="133"/>
      <c r="F3" s="133" t="s">
        <v>1756</v>
      </c>
      <c r="G3" s="176" t="s">
        <v>1380</v>
      </c>
      <c r="H3" s="176" t="s">
        <v>2023</v>
      </c>
      <c r="I3" s="30"/>
      <c r="J3" s="133">
        <v>250</v>
      </c>
      <c r="K3" s="189">
        <v>40</v>
      </c>
      <c r="L3" s="186">
        <v>300</v>
      </c>
      <c r="M3" s="139"/>
      <c r="N3">
        <v>1</v>
      </c>
    </row>
    <row r="4" spans="1:14" x14ac:dyDescent="0.25">
      <c r="A4" s="140">
        <v>2</v>
      </c>
      <c r="B4" s="142">
        <v>45236</v>
      </c>
      <c r="C4" s="175"/>
      <c r="D4" s="132" t="s">
        <v>1380</v>
      </c>
      <c r="E4" s="133"/>
      <c r="F4" s="133" t="s">
        <v>1756</v>
      </c>
      <c r="G4" s="176" t="s">
        <v>1380</v>
      </c>
      <c r="H4" s="176" t="s">
        <v>2296</v>
      </c>
      <c r="I4" s="30"/>
      <c r="J4" s="133">
        <v>722</v>
      </c>
      <c r="K4" s="189">
        <v>40</v>
      </c>
      <c r="L4" s="186">
        <v>400</v>
      </c>
      <c r="M4" s="139"/>
      <c r="N4">
        <v>2</v>
      </c>
    </row>
    <row r="5" spans="1:14" x14ac:dyDescent="0.25">
      <c r="A5" s="36">
        <v>3</v>
      </c>
      <c r="B5" s="142">
        <v>45236</v>
      </c>
      <c r="C5" s="175"/>
      <c r="D5" s="132" t="s">
        <v>1984</v>
      </c>
      <c r="E5" s="133"/>
      <c r="F5" s="133" t="s">
        <v>33</v>
      </c>
      <c r="G5" s="133"/>
      <c r="H5" s="176" t="s">
        <v>2297</v>
      </c>
      <c r="I5" s="30"/>
      <c r="J5" s="133">
        <v>77</v>
      </c>
      <c r="K5" s="189">
        <v>12</v>
      </c>
      <c r="L5" s="186"/>
      <c r="M5" s="139"/>
      <c r="N5">
        <v>3</v>
      </c>
    </row>
    <row r="6" spans="1:14" x14ac:dyDescent="0.25">
      <c r="A6" s="36">
        <v>4</v>
      </c>
      <c r="B6" s="142">
        <v>45236</v>
      </c>
      <c r="C6" s="175"/>
      <c r="D6" s="132" t="s">
        <v>1481</v>
      </c>
      <c r="E6" s="133"/>
      <c r="F6" s="133" t="s">
        <v>2298</v>
      </c>
      <c r="G6" s="133" t="s">
        <v>2299</v>
      </c>
      <c r="H6" s="176" t="s">
        <v>2300</v>
      </c>
      <c r="I6" s="30"/>
      <c r="J6" s="133">
        <v>123</v>
      </c>
      <c r="K6" s="189">
        <v>14</v>
      </c>
      <c r="L6" s="186"/>
      <c r="M6" s="139"/>
      <c r="N6">
        <v>4</v>
      </c>
    </row>
    <row r="7" spans="1:14" x14ac:dyDescent="0.25">
      <c r="A7" s="36">
        <v>5</v>
      </c>
      <c r="B7" s="142">
        <v>45236</v>
      </c>
      <c r="C7" s="175"/>
      <c r="D7" s="132" t="s">
        <v>1984</v>
      </c>
      <c r="E7" s="133"/>
      <c r="F7" s="133" t="s">
        <v>2301</v>
      </c>
      <c r="G7" s="133"/>
      <c r="H7" s="133" t="s">
        <v>2302</v>
      </c>
      <c r="I7" s="30"/>
      <c r="J7" s="133">
        <v>120</v>
      </c>
      <c r="K7" s="189">
        <v>14</v>
      </c>
      <c r="L7" s="139">
        <v>200</v>
      </c>
      <c r="M7" s="139"/>
      <c r="N7">
        <v>5</v>
      </c>
    </row>
    <row r="8" spans="1:14" x14ac:dyDescent="0.25">
      <c r="A8" s="36">
        <v>6</v>
      </c>
      <c r="B8" s="142">
        <v>45236</v>
      </c>
      <c r="C8" s="175"/>
      <c r="D8" s="132" t="s">
        <v>207</v>
      </c>
      <c r="E8" s="133"/>
      <c r="F8" s="133" t="s">
        <v>33</v>
      </c>
      <c r="G8" s="133" t="s">
        <v>2303</v>
      </c>
      <c r="H8" s="176" t="s">
        <v>2304</v>
      </c>
      <c r="I8" s="176"/>
      <c r="J8" s="176">
        <v>30</v>
      </c>
      <c r="K8" s="189">
        <v>12</v>
      </c>
      <c r="L8" s="139">
        <v>100</v>
      </c>
      <c r="M8" s="139"/>
      <c r="N8">
        <v>6</v>
      </c>
    </row>
    <row r="9" spans="1:14" x14ac:dyDescent="0.25">
      <c r="A9" s="36">
        <v>7</v>
      </c>
      <c r="B9" s="142">
        <v>45236</v>
      </c>
      <c r="C9" s="175"/>
      <c r="D9" s="132" t="s">
        <v>2039</v>
      </c>
      <c r="E9" s="133"/>
      <c r="F9" s="133" t="s">
        <v>2305</v>
      </c>
      <c r="G9" s="133" t="s">
        <v>2306</v>
      </c>
      <c r="H9" s="176" t="s">
        <v>2307</v>
      </c>
      <c r="I9" s="30"/>
      <c r="J9" s="176"/>
      <c r="K9" s="189">
        <v>20</v>
      </c>
      <c r="L9" s="139">
        <v>100</v>
      </c>
      <c r="M9" s="139"/>
      <c r="N9">
        <v>7</v>
      </c>
    </row>
    <row r="10" spans="1:14" x14ac:dyDescent="0.25">
      <c r="A10" s="36">
        <v>8</v>
      </c>
      <c r="B10" s="142">
        <v>45236</v>
      </c>
      <c r="C10" s="175"/>
      <c r="D10" s="132" t="s">
        <v>1649</v>
      </c>
      <c r="E10" s="133"/>
      <c r="F10" s="133" t="s">
        <v>1491</v>
      </c>
      <c r="G10" s="133" t="s">
        <v>2308</v>
      </c>
      <c r="H10" s="176" t="s">
        <v>2309</v>
      </c>
      <c r="I10" s="30"/>
      <c r="J10" s="133"/>
      <c r="K10" s="189">
        <v>10</v>
      </c>
      <c r="L10" s="139">
        <v>100</v>
      </c>
      <c r="M10" s="139"/>
      <c r="N10">
        <v>8</v>
      </c>
    </row>
    <row r="11" spans="1:14" x14ac:dyDescent="0.25">
      <c r="A11" s="36">
        <v>9</v>
      </c>
      <c r="B11" s="142">
        <v>45236</v>
      </c>
      <c r="C11" s="175"/>
      <c r="D11" s="132" t="s">
        <v>1844</v>
      </c>
      <c r="E11" s="133"/>
      <c r="F11" s="171" t="s">
        <v>3788</v>
      </c>
      <c r="G11" s="133" t="s">
        <v>1387</v>
      </c>
      <c r="H11" s="176" t="s">
        <v>2311</v>
      </c>
      <c r="I11" s="176">
        <v>78</v>
      </c>
      <c r="J11" s="192">
        <v>66</v>
      </c>
      <c r="K11" s="189">
        <v>12</v>
      </c>
      <c r="L11" s="139">
        <v>300</v>
      </c>
      <c r="M11" s="139"/>
      <c r="N11">
        <v>9</v>
      </c>
    </row>
    <row r="12" spans="1:14" x14ac:dyDescent="0.25">
      <c r="A12" s="36">
        <v>10</v>
      </c>
      <c r="B12" s="142">
        <v>45236</v>
      </c>
      <c r="C12" s="175"/>
      <c r="D12" s="132" t="s">
        <v>2312</v>
      </c>
      <c r="E12" s="133"/>
      <c r="F12" s="171" t="s">
        <v>1528</v>
      </c>
      <c r="G12" s="133" t="s">
        <v>2042</v>
      </c>
      <c r="H12" s="176" t="s">
        <v>2313</v>
      </c>
      <c r="I12" s="30">
        <v>118</v>
      </c>
      <c r="J12" s="176">
        <v>104</v>
      </c>
      <c r="K12" s="189">
        <v>14</v>
      </c>
      <c r="L12" s="139">
        <v>300</v>
      </c>
      <c r="M12" s="139"/>
      <c r="N12">
        <v>10</v>
      </c>
    </row>
    <row r="13" spans="1:14" x14ac:dyDescent="0.25">
      <c r="A13" s="36">
        <v>11</v>
      </c>
      <c r="B13" s="142">
        <v>45236</v>
      </c>
      <c r="C13" s="175"/>
      <c r="D13" s="132" t="s">
        <v>2156</v>
      </c>
      <c r="E13" s="171"/>
      <c r="F13" s="133" t="s">
        <v>33</v>
      </c>
      <c r="G13" s="133" t="s">
        <v>753</v>
      </c>
      <c r="H13" s="176" t="s">
        <v>2314</v>
      </c>
      <c r="I13" s="30">
        <v>135</v>
      </c>
      <c r="J13" s="176">
        <v>121</v>
      </c>
      <c r="K13" s="189">
        <v>14</v>
      </c>
      <c r="L13" s="139">
        <v>280</v>
      </c>
      <c r="M13" s="139"/>
      <c r="N13">
        <v>11</v>
      </c>
    </row>
    <row r="14" spans="1:14" x14ac:dyDescent="0.25">
      <c r="A14" s="36">
        <v>12</v>
      </c>
      <c r="B14" s="142">
        <v>45236</v>
      </c>
      <c r="C14" s="175"/>
      <c r="D14" s="133" t="s">
        <v>2315</v>
      </c>
      <c r="E14" s="133"/>
      <c r="F14" s="171" t="s">
        <v>914</v>
      </c>
      <c r="G14" s="133" t="s">
        <v>2316</v>
      </c>
      <c r="H14" s="176" t="s">
        <v>1751</v>
      </c>
      <c r="I14" s="176">
        <v>30</v>
      </c>
      <c r="J14" s="176">
        <v>18</v>
      </c>
      <c r="K14" s="189">
        <v>12</v>
      </c>
      <c r="L14" s="202">
        <v>280</v>
      </c>
      <c r="M14" s="169"/>
      <c r="N14">
        <v>12</v>
      </c>
    </row>
    <row r="15" spans="1:14" x14ac:dyDescent="0.25">
      <c r="A15" s="36">
        <v>13</v>
      </c>
      <c r="B15" s="142">
        <v>45236</v>
      </c>
      <c r="C15" s="226"/>
      <c r="D15" s="132" t="s">
        <v>2317</v>
      </c>
      <c r="E15" s="133"/>
      <c r="F15" s="133" t="s">
        <v>1528</v>
      </c>
      <c r="G15" s="133" t="s">
        <v>2318</v>
      </c>
      <c r="H15" s="176" t="s">
        <v>2319</v>
      </c>
      <c r="I15" s="176">
        <v>27</v>
      </c>
      <c r="J15" s="176">
        <v>17</v>
      </c>
      <c r="K15" s="213">
        <v>10</v>
      </c>
      <c r="L15" s="177">
        <v>280</v>
      </c>
      <c r="M15" s="133"/>
      <c r="N15">
        <v>13</v>
      </c>
    </row>
    <row r="16" spans="1:14" x14ac:dyDescent="0.25">
      <c r="A16" s="36">
        <v>14</v>
      </c>
      <c r="B16" s="142">
        <v>45236</v>
      </c>
      <c r="C16" s="175"/>
      <c r="D16" s="132" t="s">
        <v>1969</v>
      </c>
      <c r="E16" s="133"/>
      <c r="F16" s="133" t="s">
        <v>33</v>
      </c>
      <c r="G16" s="133" t="s">
        <v>1387</v>
      </c>
      <c r="H16" s="176" t="s">
        <v>2320</v>
      </c>
      <c r="I16" s="176">
        <v>82</v>
      </c>
      <c r="J16" s="176">
        <v>72</v>
      </c>
      <c r="K16" s="213">
        <v>10</v>
      </c>
      <c r="L16" s="177">
        <v>280</v>
      </c>
      <c r="M16" s="177"/>
      <c r="N16">
        <v>14</v>
      </c>
    </row>
    <row r="17" spans="1:14" x14ac:dyDescent="0.25">
      <c r="A17" s="139">
        <v>1</v>
      </c>
      <c r="B17" s="142">
        <v>45237</v>
      </c>
      <c r="C17" s="175"/>
      <c r="D17" s="132" t="s">
        <v>1984</v>
      </c>
      <c r="E17" s="133"/>
      <c r="F17" s="133" t="s">
        <v>1510</v>
      </c>
      <c r="G17" s="176" t="s">
        <v>1320</v>
      </c>
      <c r="H17" s="176" t="s">
        <v>2321</v>
      </c>
      <c r="I17" s="30"/>
      <c r="J17" s="133">
        <v>50</v>
      </c>
      <c r="K17" s="189">
        <v>12</v>
      </c>
      <c r="L17" s="186">
        <v>100</v>
      </c>
      <c r="M17" s="139"/>
      <c r="N17">
        <v>15</v>
      </c>
    </row>
    <row r="18" spans="1:14" x14ac:dyDescent="0.25">
      <c r="A18" s="140">
        <v>2</v>
      </c>
      <c r="B18" s="142">
        <v>45237</v>
      </c>
      <c r="C18" s="175"/>
      <c r="D18" s="132" t="s">
        <v>2322</v>
      </c>
      <c r="E18" s="133">
        <v>5581063423</v>
      </c>
      <c r="F18" s="133" t="s">
        <v>33</v>
      </c>
      <c r="G18" s="133" t="s">
        <v>2323</v>
      </c>
      <c r="H18" s="176" t="s">
        <v>2324</v>
      </c>
      <c r="I18" s="30"/>
      <c r="J18" s="133">
        <v>105</v>
      </c>
      <c r="K18" s="189">
        <v>14</v>
      </c>
      <c r="L18" s="186">
        <v>200</v>
      </c>
      <c r="M18" s="139"/>
      <c r="N18">
        <v>16</v>
      </c>
    </row>
    <row r="19" spans="1:14" x14ac:dyDescent="0.25">
      <c r="A19" s="36">
        <v>3</v>
      </c>
      <c r="B19" s="142">
        <v>45237</v>
      </c>
      <c r="C19" s="175"/>
      <c r="D19" s="132" t="s">
        <v>2202</v>
      </c>
      <c r="E19" s="133">
        <v>5549473476</v>
      </c>
      <c r="F19" s="133" t="s">
        <v>1268</v>
      </c>
      <c r="G19" s="133" t="s">
        <v>1579</v>
      </c>
      <c r="H19" s="176" t="s">
        <v>2325</v>
      </c>
      <c r="I19" s="30"/>
      <c r="J19" s="133">
        <v>66</v>
      </c>
      <c r="K19" s="189">
        <v>12</v>
      </c>
      <c r="L19" s="186">
        <v>200</v>
      </c>
      <c r="M19" s="139"/>
      <c r="N19">
        <v>17</v>
      </c>
    </row>
    <row r="20" spans="1:14" x14ac:dyDescent="0.25">
      <c r="A20" s="36">
        <v>4</v>
      </c>
      <c r="B20" s="142">
        <v>45237</v>
      </c>
      <c r="C20" s="175"/>
      <c r="D20" s="132" t="s">
        <v>1595</v>
      </c>
      <c r="E20" s="133"/>
      <c r="F20" s="133" t="s">
        <v>2326</v>
      </c>
      <c r="G20" s="133" t="s">
        <v>2291</v>
      </c>
      <c r="H20" s="176" t="s">
        <v>2327</v>
      </c>
      <c r="I20" s="30">
        <v>140</v>
      </c>
      <c r="J20" s="133">
        <v>130</v>
      </c>
      <c r="K20" s="189">
        <v>10</v>
      </c>
      <c r="L20" s="186">
        <v>300</v>
      </c>
      <c r="M20" s="139"/>
      <c r="N20">
        <v>18</v>
      </c>
    </row>
    <row r="21" spans="1:14" x14ac:dyDescent="0.25">
      <c r="A21" s="36">
        <v>5</v>
      </c>
      <c r="B21" s="142">
        <v>45237</v>
      </c>
      <c r="C21" s="175"/>
      <c r="D21" s="132" t="s">
        <v>2328</v>
      </c>
      <c r="E21" s="133"/>
      <c r="F21" s="133" t="s">
        <v>3789</v>
      </c>
      <c r="G21" s="133" t="s">
        <v>1821</v>
      </c>
      <c r="H21" s="133" t="s">
        <v>2330</v>
      </c>
      <c r="I21" s="30">
        <v>260</v>
      </c>
      <c r="J21" s="133">
        <v>223</v>
      </c>
      <c r="K21" s="189">
        <v>37</v>
      </c>
      <c r="L21" s="139">
        <v>300</v>
      </c>
      <c r="M21" s="139"/>
      <c r="N21">
        <v>19</v>
      </c>
    </row>
    <row r="22" spans="1:14" x14ac:dyDescent="0.25">
      <c r="A22" s="36">
        <v>6</v>
      </c>
      <c r="B22" s="142">
        <v>45237</v>
      </c>
      <c r="C22" s="175"/>
      <c r="D22" s="132" t="s">
        <v>2331</v>
      </c>
      <c r="E22" s="133"/>
      <c r="F22" s="133" t="s">
        <v>1836</v>
      </c>
      <c r="G22" s="133" t="s">
        <v>2332</v>
      </c>
      <c r="H22" s="176" t="s">
        <v>2333</v>
      </c>
      <c r="I22" s="176">
        <v>42</v>
      </c>
      <c r="J22" s="176">
        <v>30</v>
      </c>
      <c r="K22" s="189">
        <v>12</v>
      </c>
      <c r="L22" s="139">
        <v>250</v>
      </c>
      <c r="M22" s="139"/>
      <c r="N22">
        <v>20</v>
      </c>
    </row>
    <row r="23" spans="1:14" x14ac:dyDescent="0.25">
      <c r="A23" s="36">
        <v>7</v>
      </c>
      <c r="B23" s="142">
        <v>45237</v>
      </c>
      <c r="C23" s="175"/>
      <c r="D23" s="132" t="s">
        <v>507</v>
      </c>
      <c r="E23" s="133"/>
      <c r="F23" s="133" t="s">
        <v>1836</v>
      </c>
      <c r="G23" s="133" t="s">
        <v>1591</v>
      </c>
      <c r="H23" s="176" t="s">
        <v>2334</v>
      </c>
      <c r="I23" s="30">
        <v>150</v>
      </c>
      <c r="J23" s="176">
        <v>136</v>
      </c>
      <c r="K23" s="189">
        <v>14</v>
      </c>
      <c r="L23" s="139"/>
      <c r="M23" s="139">
        <v>150</v>
      </c>
      <c r="N23">
        <v>21</v>
      </c>
    </row>
    <row r="24" spans="1:14" x14ac:dyDescent="0.25">
      <c r="A24" s="36">
        <v>8</v>
      </c>
      <c r="B24" s="142">
        <v>45237</v>
      </c>
      <c r="C24" s="175"/>
      <c r="D24" s="132" t="s">
        <v>126</v>
      </c>
      <c r="E24" s="133"/>
      <c r="F24" s="133" t="s">
        <v>2335</v>
      </c>
      <c r="G24" s="133" t="s">
        <v>1754</v>
      </c>
      <c r="H24" s="176" t="s">
        <v>2336</v>
      </c>
      <c r="I24" s="30">
        <v>400</v>
      </c>
      <c r="J24" s="133">
        <v>330</v>
      </c>
      <c r="K24" s="189">
        <v>30</v>
      </c>
      <c r="L24" s="139">
        <v>400</v>
      </c>
      <c r="M24" s="139"/>
      <c r="N24">
        <v>22</v>
      </c>
    </row>
    <row r="25" spans="1:14" x14ac:dyDescent="0.25">
      <c r="A25" s="36">
        <v>9</v>
      </c>
      <c r="B25" s="142">
        <v>45237</v>
      </c>
      <c r="C25" s="175"/>
      <c r="D25" s="132" t="s">
        <v>2337</v>
      </c>
      <c r="E25" s="133"/>
      <c r="F25" s="133" t="s">
        <v>3636</v>
      </c>
      <c r="G25" s="133" t="s">
        <v>302</v>
      </c>
      <c r="H25" s="176" t="s">
        <v>2338</v>
      </c>
      <c r="I25" s="176">
        <v>500</v>
      </c>
      <c r="J25" s="192">
        <v>425</v>
      </c>
      <c r="K25" s="189">
        <v>15</v>
      </c>
      <c r="L25" s="139">
        <v>500</v>
      </c>
      <c r="M25" s="139"/>
      <c r="N25">
        <v>23</v>
      </c>
    </row>
    <row r="26" spans="1:14" x14ac:dyDescent="0.25">
      <c r="A26" s="139">
        <v>1</v>
      </c>
      <c r="B26" s="142">
        <v>45238</v>
      </c>
      <c r="C26" s="175">
        <v>0.4284722222222222</v>
      </c>
      <c r="D26" s="132" t="s">
        <v>1685</v>
      </c>
      <c r="E26" s="133">
        <v>5553838178</v>
      </c>
      <c r="F26" s="133" t="s">
        <v>2339</v>
      </c>
      <c r="G26" s="176" t="s">
        <v>726</v>
      </c>
      <c r="H26" s="176" t="s">
        <v>2340</v>
      </c>
      <c r="I26" s="30">
        <v>200</v>
      </c>
      <c r="J26" s="133">
        <v>109</v>
      </c>
      <c r="K26" s="189">
        <v>20</v>
      </c>
      <c r="L26" s="186">
        <v>200</v>
      </c>
      <c r="M26" s="139"/>
      <c r="N26">
        <v>24</v>
      </c>
    </row>
    <row r="27" spans="1:14" x14ac:dyDescent="0.25">
      <c r="A27" s="140">
        <v>2</v>
      </c>
      <c r="B27" s="142">
        <v>45238</v>
      </c>
      <c r="C27" s="175">
        <v>0.44236111111111109</v>
      </c>
      <c r="D27" s="132" t="s">
        <v>1795</v>
      </c>
      <c r="E27" s="133">
        <v>5516609716</v>
      </c>
      <c r="F27" s="133" t="s">
        <v>85</v>
      </c>
      <c r="G27" s="133" t="s">
        <v>2341</v>
      </c>
      <c r="H27" s="176" t="s">
        <v>2342</v>
      </c>
      <c r="I27" s="30">
        <v>70</v>
      </c>
      <c r="J27" s="133">
        <v>50</v>
      </c>
      <c r="K27" s="189">
        <v>10</v>
      </c>
      <c r="L27" s="186">
        <v>150</v>
      </c>
      <c r="M27" s="139"/>
      <c r="N27">
        <v>25</v>
      </c>
    </row>
    <row r="28" spans="1:14" x14ac:dyDescent="0.25">
      <c r="A28" s="36">
        <v>3</v>
      </c>
      <c r="B28" s="142">
        <v>45238</v>
      </c>
      <c r="C28" s="175">
        <v>0.45833333333333331</v>
      </c>
      <c r="D28" s="132" t="s">
        <v>2343</v>
      </c>
      <c r="E28" s="133">
        <v>5568676408</v>
      </c>
      <c r="F28" s="133" t="s">
        <v>313</v>
      </c>
      <c r="G28" s="133" t="s">
        <v>2344</v>
      </c>
      <c r="H28" s="176" t="s">
        <v>2345</v>
      </c>
      <c r="I28" s="30">
        <v>198</v>
      </c>
      <c r="J28" s="133">
        <v>178</v>
      </c>
      <c r="K28" s="189">
        <v>10</v>
      </c>
      <c r="L28" s="186"/>
      <c r="M28" s="169"/>
      <c r="N28">
        <v>26</v>
      </c>
    </row>
    <row r="29" spans="1:14" x14ac:dyDescent="0.25">
      <c r="A29" s="36">
        <v>4</v>
      </c>
      <c r="B29" s="142">
        <v>45238</v>
      </c>
      <c r="C29" s="175">
        <v>0.47361111111111109</v>
      </c>
      <c r="D29" s="132" t="s">
        <v>2343</v>
      </c>
      <c r="E29" s="133">
        <v>5568676408</v>
      </c>
      <c r="F29" s="133" t="s">
        <v>85</v>
      </c>
      <c r="G29" s="133" t="s">
        <v>2344</v>
      </c>
      <c r="H29" s="176" t="s">
        <v>2346</v>
      </c>
      <c r="I29" s="30">
        <v>69</v>
      </c>
      <c r="J29" s="133">
        <v>39</v>
      </c>
      <c r="K29" s="189">
        <v>10</v>
      </c>
      <c r="L29" s="186"/>
      <c r="M29" s="133"/>
      <c r="N29">
        <v>27</v>
      </c>
    </row>
    <row r="30" spans="1:14" x14ac:dyDescent="0.25">
      <c r="A30" s="36">
        <v>5</v>
      </c>
      <c r="B30" s="142">
        <v>45238</v>
      </c>
      <c r="C30" s="175">
        <v>0.48819444444444438</v>
      </c>
      <c r="D30" s="132" t="s">
        <v>1652</v>
      </c>
      <c r="E30" s="133">
        <v>5612853273</v>
      </c>
      <c r="F30" s="133" t="s">
        <v>1513</v>
      </c>
      <c r="G30" s="133" t="s">
        <v>1652</v>
      </c>
      <c r="H30" s="133" t="s">
        <v>2347</v>
      </c>
      <c r="I30" s="30">
        <v>200</v>
      </c>
      <c r="J30" s="133">
        <v>166</v>
      </c>
      <c r="K30" s="189">
        <v>10</v>
      </c>
      <c r="L30" s="139">
        <v>300</v>
      </c>
      <c r="M30" s="177"/>
      <c r="N30">
        <v>28</v>
      </c>
    </row>
    <row r="31" spans="1:14" x14ac:dyDescent="0.25">
      <c r="A31" s="36">
        <v>6</v>
      </c>
      <c r="B31" s="142">
        <v>45238</v>
      </c>
      <c r="C31" s="175">
        <v>0.52986111111111112</v>
      </c>
      <c r="D31" s="132" t="s">
        <v>2348</v>
      </c>
      <c r="E31" s="133">
        <v>5586180942</v>
      </c>
      <c r="F31" s="133" t="s">
        <v>85</v>
      </c>
      <c r="G31" s="133" t="s">
        <v>1281</v>
      </c>
      <c r="H31" s="176" t="s">
        <v>2349</v>
      </c>
      <c r="I31" s="176">
        <v>100</v>
      </c>
      <c r="J31" s="176">
        <v>72</v>
      </c>
      <c r="K31" s="189">
        <v>10</v>
      </c>
      <c r="L31" s="139">
        <v>100</v>
      </c>
      <c r="M31" s="177"/>
      <c r="N31">
        <v>29</v>
      </c>
    </row>
    <row r="32" spans="1:14" x14ac:dyDescent="0.25">
      <c r="A32" s="36">
        <v>7</v>
      </c>
      <c r="B32" s="142">
        <v>45238</v>
      </c>
      <c r="C32" s="175">
        <v>0.62361111111111112</v>
      </c>
      <c r="D32" s="132" t="s">
        <v>1852</v>
      </c>
      <c r="E32" s="133">
        <v>5615589545</v>
      </c>
      <c r="F32" s="133" t="s">
        <v>1852</v>
      </c>
      <c r="G32" s="133" t="s">
        <v>2350</v>
      </c>
      <c r="H32" s="176" t="s">
        <v>2351</v>
      </c>
      <c r="I32" s="30">
        <v>200</v>
      </c>
      <c r="J32" s="176">
        <v>105</v>
      </c>
      <c r="K32" s="189">
        <v>10</v>
      </c>
      <c r="L32" s="139">
        <v>250</v>
      </c>
      <c r="M32" s="133"/>
      <c r="N32">
        <v>30</v>
      </c>
    </row>
    <row r="33" spans="1:20" x14ac:dyDescent="0.25">
      <c r="A33" s="36">
        <v>8</v>
      </c>
      <c r="B33" s="142">
        <v>45238</v>
      </c>
      <c r="C33" s="175">
        <v>0.66666666666666663</v>
      </c>
      <c r="D33" s="132" t="s">
        <v>1612</v>
      </c>
      <c r="E33" s="133">
        <v>5535831305</v>
      </c>
      <c r="F33" s="133" t="s">
        <v>1836</v>
      </c>
      <c r="G33" s="133" t="s">
        <v>2352</v>
      </c>
      <c r="H33" s="176" t="s">
        <v>2353</v>
      </c>
      <c r="I33" s="30">
        <v>200</v>
      </c>
      <c r="J33" s="133">
        <v>59</v>
      </c>
      <c r="K33" s="189">
        <v>10</v>
      </c>
      <c r="L33" s="139"/>
      <c r="M33" s="133"/>
      <c r="N33">
        <v>31</v>
      </c>
    </row>
    <row r="34" spans="1:20" x14ac:dyDescent="0.25">
      <c r="A34" s="36">
        <v>9</v>
      </c>
      <c r="B34" s="142">
        <v>45238</v>
      </c>
      <c r="C34" s="175" t="s">
        <v>2354</v>
      </c>
      <c r="D34" s="132" t="s">
        <v>547</v>
      </c>
      <c r="E34" s="133">
        <v>5611128220</v>
      </c>
      <c r="F34" s="133" t="s">
        <v>3636</v>
      </c>
      <c r="G34" s="133" t="s">
        <v>2355</v>
      </c>
      <c r="H34" s="176" t="s">
        <v>2356</v>
      </c>
      <c r="I34" s="176">
        <v>300</v>
      </c>
      <c r="J34" s="192">
        <v>190</v>
      </c>
      <c r="K34" s="189">
        <v>10</v>
      </c>
      <c r="L34" s="139"/>
      <c r="M34" s="22"/>
      <c r="N34">
        <v>32</v>
      </c>
    </row>
    <row r="35" spans="1:20" x14ac:dyDescent="0.25">
      <c r="A35" s="36">
        <v>10</v>
      </c>
      <c r="B35" s="142">
        <v>45238</v>
      </c>
      <c r="C35" s="175">
        <v>0.77430555555555558</v>
      </c>
      <c r="D35" s="132" t="s">
        <v>2357</v>
      </c>
      <c r="E35" s="133">
        <v>232323232</v>
      </c>
      <c r="F35" s="133" t="s">
        <v>3636</v>
      </c>
      <c r="G35" s="133" t="s">
        <v>2358</v>
      </c>
      <c r="H35" s="176" t="s">
        <v>2359</v>
      </c>
      <c r="I35" s="30">
        <v>300</v>
      </c>
      <c r="J35" s="176">
        <v>30</v>
      </c>
      <c r="K35" s="189">
        <v>10</v>
      </c>
      <c r="L35" s="139"/>
      <c r="M35" s="133"/>
      <c r="N35">
        <v>33</v>
      </c>
    </row>
    <row r="36" spans="1:20" x14ac:dyDescent="0.25">
      <c r="A36" s="36">
        <v>11</v>
      </c>
      <c r="B36" s="142">
        <v>45238</v>
      </c>
      <c r="C36" s="175">
        <v>0.33333333333333331</v>
      </c>
      <c r="D36" s="132" t="s">
        <v>1534</v>
      </c>
      <c r="E36" s="171">
        <v>5572135350</v>
      </c>
      <c r="F36" s="133" t="s">
        <v>3771</v>
      </c>
      <c r="G36" s="133" t="s">
        <v>2360</v>
      </c>
      <c r="H36" s="176" t="s">
        <v>2361</v>
      </c>
      <c r="I36" s="30">
        <v>270</v>
      </c>
      <c r="J36" s="176">
        <v>45</v>
      </c>
      <c r="K36" s="189">
        <v>15</v>
      </c>
      <c r="L36" s="139"/>
      <c r="M36" s="34"/>
      <c r="N36">
        <v>34</v>
      </c>
    </row>
    <row r="37" spans="1:20" x14ac:dyDescent="0.25">
      <c r="A37" s="36">
        <v>12</v>
      </c>
      <c r="B37" s="142">
        <v>45238</v>
      </c>
      <c r="C37" s="175">
        <v>816</v>
      </c>
      <c r="D37" s="133" t="s">
        <v>857</v>
      </c>
      <c r="E37" s="133">
        <v>5537803548</v>
      </c>
      <c r="F37" s="171" t="s">
        <v>1836</v>
      </c>
      <c r="G37" s="133" t="s">
        <v>2362</v>
      </c>
      <c r="H37" s="176" t="s">
        <v>2363</v>
      </c>
      <c r="I37" s="176">
        <v>270</v>
      </c>
      <c r="J37" s="176">
        <v>130</v>
      </c>
      <c r="K37" s="189">
        <v>18</v>
      </c>
      <c r="L37" s="202"/>
      <c r="N37">
        <v>35</v>
      </c>
    </row>
    <row r="38" spans="1:20" x14ac:dyDescent="0.25">
      <c r="A38" s="36">
        <v>13</v>
      </c>
      <c r="B38" s="89">
        <v>45238</v>
      </c>
      <c r="C38" s="226" t="s">
        <v>2364</v>
      </c>
      <c r="D38" s="41" t="s">
        <v>2365</v>
      </c>
      <c r="E38" s="36">
        <v>5550125009</v>
      </c>
      <c r="F38" s="36"/>
      <c r="G38" s="36" t="s">
        <v>2366</v>
      </c>
      <c r="H38" s="216" t="s">
        <v>2367</v>
      </c>
      <c r="I38" s="216"/>
      <c r="J38" s="216">
        <v>85</v>
      </c>
      <c r="K38" s="227">
        <v>10</v>
      </c>
      <c r="L38" s="177"/>
      <c r="N38">
        <v>36</v>
      </c>
    </row>
    <row r="39" spans="1:20" x14ac:dyDescent="0.25">
      <c r="A39" s="36">
        <v>14</v>
      </c>
      <c r="B39" s="142">
        <v>45238</v>
      </c>
      <c r="C39" s="175" t="s">
        <v>2368</v>
      </c>
      <c r="D39" s="132" t="s">
        <v>1595</v>
      </c>
      <c r="E39" s="133"/>
      <c r="F39" s="133" t="s">
        <v>1836</v>
      </c>
      <c r="G39" s="133" t="s">
        <v>1601</v>
      </c>
      <c r="H39" s="176" t="s">
        <v>2369</v>
      </c>
      <c r="I39" s="176"/>
      <c r="J39" s="176">
        <v>119</v>
      </c>
      <c r="K39" s="213">
        <v>10</v>
      </c>
      <c r="L39" s="177">
        <v>200</v>
      </c>
      <c r="N39">
        <v>37</v>
      </c>
    </row>
    <row r="40" spans="1:20" x14ac:dyDescent="0.25">
      <c r="A40" s="36">
        <v>15</v>
      </c>
      <c r="B40" s="142">
        <v>45238</v>
      </c>
      <c r="C40" s="175" t="s">
        <v>2370</v>
      </c>
      <c r="D40" s="175" t="s">
        <v>2127</v>
      </c>
      <c r="E40" s="133">
        <v>5537803548</v>
      </c>
      <c r="F40" s="171" t="s">
        <v>1836</v>
      </c>
      <c r="G40" s="51" t="s">
        <v>1573</v>
      </c>
      <c r="H40" s="214" t="s">
        <v>2371</v>
      </c>
      <c r="I40" s="176"/>
      <c r="J40" s="176">
        <v>300</v>
      </c>
      <c r="K40" s="213">
        <v>15</v>
      </c>
      <c r="L40" s="177">
        <v>300</v>
      </c>
      <c r="N40">
        <v>38</v>
      </c>
    </row>
    <row r="41" spans="1:20" x14ac:dyDescent="0.25">
      <c r="A41" s="36">
        <v>16</v>
      </c>
      <c r="B41" s="142">
        <v>45238</v>
      </c>
      <c r="C41" s="175">
        <v>0.43055555555555558</v>
      </c>
      <c r="D41" s="31" t="s">
        <v>295</v>
      </c>
      <c r="E41" s="133">
        <v>5618718638</v>
      </c>
      <c r="F41" s="133" t="s">
        <v>1836</v>
      </c>
      <c r="G41" s="133" t="s">
        <v>509</v>
      </c>
      <c r="H41" s="176" t="s">
        <v>2372</v>
      </c>
      <c r="I41" s="176"/>
      <c r="J41" s="176">
        <v>99</v>
      </c>
      <c r="K41" s="177">
        <v>12</v>
      </c>
      <c r="L41" s="177">
        <v>100</v>
      </c>
      <c r="N41">
        <v>39</v>
      </c>
      <c r="O41" t="s">
        <v>3668</v>
      </c>
      <c r="P41" t="s">
        <v>3669</v>
      </c>
      <c r="Q41" t="s">
        <v>3669</v>
      </c>
      <c r="R41" t="s">
        <v>3670</v>
      </c>
      <c r="S41" t="s">
        <v>3671</v>
      </c>
      <c r="T41" t="s">
        <v>3673</v>
      </c>
    </row>
    <row r="42" spans="1:20" x14ac:dyDescent="0.25">
      <c r="A42" s="139">
        <v>1</v>
      </c>
      <c r="B42" s="142">
        <v>45239</v>
      </c>
      <c r="C42" s="175">
        <v>0.45833333333333331</v>
      </c>
      <c r="D42" s="175" t="s">
        <v>1984</v>
      </c>
      <c r="E42" s="133">
        <v>5554180418</v>
      </c>
      <c r="F42" s="133" t="s">
        <v>2205</v>
      </c>
      <c r="G42" s="176" t="s">
        <v>2373</v>
      </c>
      <c r="H42" s="176" t="s">
        <v>2374</v>
      </c>
      <c r="I42" s="30">
        <v>500</v>
      </c>
      <c r="J42" s="133">
        <v>100</v>
      </c>
      <c r="K42" s="189">
        <v>20</v>
      </c>
      <c r="L42" s="186">
        <v>500</v>
      </c>
      <c r="N42">
        <v>40</v>
      </c>
      <c r="O42">
        <v>14</v>
      </c>
      <c r="P42">
        <v>9</v>
      </c>
      <c r="Q42">
        <v>16</v>
      </c>
      <c r="R42">
        <v>16</v>
      </c>
      <c r="S42">
        <v>8</v>
      </c>
      <c r="T42">
        <v>12</v>
      </c>
    </row>
    <row r="43" spans="1:20" x14ac:dyDescent="0.25">
      <c r="A43" s="140">
        <v>2</v>
      </c>
      <c r="B43" s="142">
        <v>45239</v>
      </c>
      <c r="C43" s="175">
        <v>0.46111111111111108</v>
      </c>
      <c r="D43" s="175" t="s">
        <v>2375</v>
      </c>
      <c r="E43" s="133">
        <v>5615394688</v>
      </c>
      <c r="F43" s="133" t="s">
        <v>305</v>
      </c>
      <c r="G43" s="133" t="s">
        <v>2376</v>
      </c>
      <c r="H43" s="176" t="s">
        <v>2377</v>
      </c>
      <c r="I43" s="30">
        <v>69</v>
      </c>
      <c r="J43" s="133">
        <v>59</v>
      </c>
      <c r="K43" s="189">
        <v>10</v>
      </c>
      <c r="L43" s="186"/>
      <c r="N43">
        <v>41</v>
      </c>
    </row>
    <row r="44" spans="1:20" x14ac:dyDescent="0.25">
      <c r="A44" s="36">
        <v>3</v>
      </c>
      <c r="B44" s="142">
        <v>45239</v>
      </c>
      <c r="C44" s="175">
        <v>0.47430555555555548</v>
      </c>
      <c r="D44" s="132" t="s">
        <v>1449</v>
      </c>
      <c r="E44" s="133">
        <v>5516609716</v>
      </c>
      <c r="F44" s="133" t="s">
        <v>17</v>
      </c>
      <c r="G44" s="133" t="s">
        <v>849</v>
      </c>
      <c r="H44" s="176" t="s">
        <v>2378</v>
      </c>
      <c r="I44" s="30">
        <v>82</v>
      </c>
      <c r="J44" s="133">
        <v>62</v>
      </c>
      <c r="K44" s="189">
        <v>10</v>
      </c>
      <c r="L44" s="186">
        <v>450</v>
      </c>
      <c r="N44">
        <v>42</v>
      </c>
    </row>
    <row r="45" spans="1:20" x14ac:dyDescent="0.25">
      <c r="A45" s="36">
        <v>4</v>
      </c>
      <c r="B45" s="142">
        <v>45239</v>
      </c>
      <c r="C45" s="175">
        <v>0.5</v>
      </c>
      <c r="D45" s="132" t="s">
        <v>2379</v>
      </c>
      <c r="E45" s="133">
        <v>5585668921</v>
      </c>
      <c r="F45" s="133" t="s">
        <v>2380</v>
      </c>
      <c r="G45" s="133" t="s">
        <v>2381</v>
      </c>
      <c r="H45" s="176" t="s">
        <v>2382</v>
      </c>
      <c r="I45" s="30">
        <v>500</v>
      </c>
      <c r="J45" s="133">
        <v>236</v>
      </c>
      <c r="K45" s="189">
        <v>20</v>
      </c>
      <c r="L45" s="186">
        <v>500</v>
      </c>
      <c r="N45">
        <v>43</v>
      </c>
    </row>
    <row r="46" spans="1:20" x14ac:dyDescent="0.25">
      <c r="A46" s="36">
        <v>5</v>
      </c>
      <c r="B46" s="142">
        <v>45239</v>
      </c>
      <c r="C46" s="175">
        <v>0.5131944444444444</v>
      </c>
      <c r="D46" s="132" t="s">
        <v>2009</v>
      </c>
      <c r="E46" s="133">
        <v>9531286830</v>
      </c>
      <c r="F46" s="133" t="s">
        <v>2205</v>
      </c>
      <c r="G46" s="133" t="s">
        <v>2383</v>
      </c>
      <c r="H46" s="133" t="s">
        <v>2384</v>
      </c>
      <c r="I46" s="30">
        <v>118</v>
      </c>
      <c r="J46" s="133">
        <v>108</v>
      </c>
      <c r="K46" s="189">
        <v>10</v>
      </c>
      <c r="L46" s="139"/>
      <c r="N46">
        <v>44</v>
      </c>
    </row>
    <row r="47" spans="1:20" x14ac:dyDescent="0.25">
      <c r="A47" s="36">
        <v>6</v>
      </c>
      <c r="B47" s="142">
        <v>45239</v>
      </c>
      <c r="C47" s="175">
        <v>0.52152777777777781</v>
      </c>
      <c r="D47" s="132" t="s">
        <v>823</v>
      </c>
      <c r="E47" s="133">
        <v>5613476389</v>
      </c>
      <c r="F47" s="133" t="s">
        <v>85</v>
      </c>
      <c r="G47" s="133" t="s">
        <v>2344</v>
      </c>
      <c r="H47" s="176" t="s">
        <v>2385</v>
      </c>
      <c r="I47" s="176">
        <v>117</v>
      </c>
      <c r="J47" s="176">
        <v>97</v>
      </c>
      <c r="K47" s="189">
        <v>10</v>
      </c>
      <c r="L47" s="139"/>
      <c r="N47">
        <v>45</v>
      </c>
    </row>
    <row r="48" spans="1:20" x14ac:dyDescent="0.25">
      <c r="A48" s="36">
        <v>7</v>
      </c>
      <c r="B48" s="142">
        <v>45239</v>
      </c>
      <c r="C48" s="175">
        <v>0.56736111111111109</v>
      </c>
      <c r="D48" s="132" t="s">
        <v>2386</v>
      </c>
      <c r="E48" s="133">
        <v>5536801894</v>
      </c>
      <c r="F48" s="133" t="s">
        <v>33</v>
      </c>
      <c r="G48" s="133" t="s">
        <v>2387</v>
      </c>
      <c r="H48" s="176" t="s">
        <v>2388</v>
      </c>
      <c r="I48" s="176">
        <v>35</v>
      </c>
      <c r="J48" s="176">
        <v>20</v>
      </c>
      <c r="K48" s="189">
        <v>10</v>
      </c>
      <c r="L48" s="139"/>
      <c r="N48">
        <v>46</v>
      </c>
    </row>
    <row r="49" spans="1:14" x14ac:dyDescent="0.25">
      <c r="A49" s="6">
        <v>8</v>
      </c>
      <c r="B49" s="142">
        <v>45239</v>
      </c>
      <c r="C49" s="175">
        <v>0.60763888888888884</v>
      </c>
      <c r="D49" s="132" t="s">
        <v>564</v>
      </c>
      <c r="E49" s="133">
        <v>5553181586</v>
      </c>
      <c r="F49" s="133" t="s">
        <v>721</v>
      </c>
      <c r="G49" s="133" t="s">
        <v>2389</v>
      </c>
      <c r="H49" s="176" t="s">
        <v>2390</v>
      </c>
      <c r="I49" s="30">
        <v>200</v>
      </c>
      <c r="J49" s="176">
        <v>170</v>
      </c>
      <c r="K49" s="189">
        <v>10</v>
      </c>
      <c r="L49" s="139"/>
      <c r="N49">
        <v>47</v>
      </c>
    </row>
    <row r="50" spans="1:14" x14ac:dyDescent="0.25">
      <c r="A50" s="36">
        <v>9</v>
      </c>
      <c r="B50" s="142">
        <v>45239</v>
      </c>
      <c r="C50" s="175">
        <v>0.64652777777777781</v>
      </c>
      <c r="D50" s="132" t="s">
        <v>2283</v>
      </c>
      <c r="E50" s="133">
        <v>5545506858</v>
      </c>
      <c r="F50" s="133" t="s">
        <v>3621</v>
      </c>
      <c r="G50" s="133" t="s">
        <v>2391</v>
      </c>
      <c r="H50" s="176" t="s">
        <v>2392</v>
      </c>
      <c r="I50" s="176">
        <v>100</v>
      </c>
      <c r="J50" s="192">
        <v>79</v>
      </c>
      <c r="K50" s="189">
        <v>10</v>
      </c>
      <c r="L50" s="139">
        <v>500</v>
      </c>
      <c r="N50">
        <v>48</v>
      </c>
    </row>
    <row r="51" spans="1:14" x14ac:dyDescent="0.25">
      <c r="A51" s="36">
        <v>10</v>
      </c>
      <c r="B51" s="142">
        <v>45239</v>
      </c>
      <c r="C51" s="175">
        <v>0.67222222222222228</v>
      </c>
      <c r="D51" s="132" t="s">
        <v>1280</v>
      </c>
      <c r="E51" s="133">
        <v>5585652455</v>
      </c>
      <c r="F51" s="133" t="s">
        <v>1198</v>
      </c>
      <c r="G51" s="133" t="s">
        <v>2393</v>
      </c>
      <c r="H51" s="176" t="s">
        <v>2394</v>
      </c>
      <c r="I51" s="30">
        <v>100</v>
      </c>
      <c r="J51" s="176">
        <v>75</v>
      </c>
      <c r="K51" s="189">
        <v>13</v>
      </c>
      <c r="L51" s="139">
        <v>200</v>
      </c>
      <c r="N51">
        <v>49</v>
      </c>
    </row>
    <row r="52" spans="1:14" x14ac:dyDescent="0.25">
      <c r="A52" s="36">
        <v>11</v>
      </c>
      <c r="B52" s="142">
        <v>45239</v>
      </c>
      <c r="C52" s="175">
        <v>0.74305555555555558</v>
      </c>
      <c r="D52" s="132" t="s">
        <v>113</v>
      </c>
      <c r="E52" s="171">
        <v>5527189840</v>
      </c>
      <c r="F52" s="133" t="s">
        <v>2395</v>
      </c>
      <c r="G52" s="133" t="s">
        <v>511</v>
      </c>
      <c r="H52" s="176" t="s">
        <v>2396</v>
      </c>
      <c r="I52" s="30">
        <v>300</v>
      </c>
      <c r="J52" s="176">
        <v>283</v>
      </c>
      <c r="K52" s="189">
        <v>17</v>
      </c>
      <c r="L52" s="139">
        <v>300</v>
      </c>
      <c r="N52">
        <v>50</v>
      </c>
    </row>
    <row r="53" spans="1:14" x14ac:dyDescent="0.25">
      <c r="A53" s="36">
        <v>12</v>
      </c>
      <c r="B53" s="142">
        <v>45239</v>
      </c>
      <c r="C53" s="175">
        <v>0.76180555555555551</v>
      </c>
      <c r="D53" s="133" t="s">
        <v>200</v>
      </c>
      <c r="E53" s="133">
        <v>5520873875</v>
      </c>
      <c r="F53" s="171" t="s">
        <v>1528</v>
      </c>
      <c r="G53" s="133" t="s">
        <v>703</v>
      </c>
      <c r="H53" s="176" t="s">
        <v>2397</v>
      </c>
      <c r="I53" s="176">
        <v>200</v>
      </c>
      <c r="J53" s="176">
        <v>45</v>
      </c>
      <c r="K53" s="189">
        <v>12</v>
      </c>
      <c r="L53" s="202">
        <v>200</v>
      </c>
      <c r="N53">
        <v>51</v>
      </c>
    </row>
    <row r="54" spans="1:14" x14ac:dyDescent="0.25">
      <c r="A54" s="36">
        <v>13</v>
      </c>
      <c r="B54" s="142">
        <v>45239</v>
      </c>
      <c r="C54" s="175">
        <v>0.80555555555555558</v>
      </c>
      <c r="D54" s="132" t="s">
        <v>39</v>
      </c>
      <c r="E54" s="133">
        <v>5530508709</v>
      </c>
      <c r="F54" s="133" t="s">
        <v>1776</v>
      </c>
      <c r="G54" s="133" t="s">
        <v>2398</v>
      </c>
      <c r="H54" s="176" t="s">
        <v>2399</v>
      </c>
      <c r="I54" s="176">
        <v>129</v>
      </c>
      <c r="J54" s="176">
        <v>107</v>
      </c>
      <c r="K54" s="213">
        <v>15</v>
      </c>
      <c r="L54" s="177">
        <v>200</v>
      </c>
      <c r="N54">
        <v>52</v>
      </c>
    </row>
    <row r="55" spans="1:14" x14ac:dyDescent="0.25">
      <c r="A55" s="36">
        <v>14</v>
      </c>
      <c r="B55" s="142">
        <v>45239</v>
      </c>
      <c r="C55" s="175">
        <v>0.85416666666666663</v>
      </c>
      <c r="D55" s="132" t="s">
        <v>126</v>
      </c>
      <c r="E55" s="133">
        <v>5544332211</v>
      </c>
      <c r="F55" s="133" t="s">
        <v>1836</v>
      </c>
      <c r="G55" s="133" t="s">
        <v>2400</v>
      </c>
      <c r="H55" s="133" t="s">
        <v>2401</v>
      </c>
      <c r="I55" s="176">
        <v>165</v>
      </c>
      <c r="J55" s="176">
        <v>155</v>
      </c>
      <c r="K55" s="213">
        <v>15</v>
      </c>
      <c r="L55" s="177" t="s">
        <v>3790</v>
      </c>
      <c r="N55">
        <v>53</v>
      </c>
    </row>
    <row r="56" spans="1:14" x14ac:dyDescent="0.25">
      <c r="A56" s="36">
        <v>15</v>
      </c>
      <c r="B56" s="142">
        <v>45239</v>
      </c>
      <c r="C56" s="175">
        <v>0.86805555555555558</v>
      </c>
      <c r="D56" s="31" t="s">
        <v>2337</v>
      </c>
      <c r="E56" s="133">
        <v>5559971116</v>
      </c>
      <c r="F56" s="133" t="s">
        <v>1836</v>
      </c>
      <c r="G56" s="51" t="s">
        <v>302</v>
      </c>
      <c r="H56" s="51" t="s">
        <v>2402</v>
      </c>
      <c r="I56" s="176">
        <v>175</v>
      </c>
      <c r="J56" s="176">
        <v>163</v>
      </c>
      <c r="K56" s="213">
        <v>12</v>
      </c>
      <c r="L56" s="177" t="s">
        <v>3790</v>
      </c>
      <c r="N56">
        <v>54</v>
      </c>
    </row>
    <row r="57" spans="1:14" x14ac:dyDescent="0.25">
      <c r="A57" s="36">
        <v>16</v>
      </c>
      <c r="B57" s="142">
        <v>45239</v>
      </c>
      <c r="C57" s="175">
        <v>0.89583333333333337</v>
      </c>
      <c r="D57" s="175" t="s">
        <v>898</v>
      </c>
      <c r="E57" s="133">
        <v>5630381453</v>
      </c>
      <c r="F57" s="133" t="s">
        <v>1836</v>
      </c>
      <c r="G57" s="133" t="s">
        <v>2403</v>
      </c>
      <c r="H57" s="133" t="s">
        <v>2404</v>
      </c>
      <c r="I57" s="176">
        <v>100</v>
      </c>
      <c r="J57" s="176">
        <v>100</v>
      </c>
      <c r="K57" s="177">
        <v>12</v>
      </c>
      <c r="L57" s="177" t="s">
        <v>3790</v>
      </c>
      <c r="N57">
        <v>55</v>
      </c>
    </row>
    <row r="58" spans="1:14" x14ac:dyDescent="0.25">
      <c r="A58" s="139">
        <v>1</v>
      </c>
      <c r="B58" s="142">
        <v>45179</v>
      </c>
      <c r="C58" s="175">
        <v>0.44930555555555562</v>
      </c>
      <c r="D58" s="132" t="s">
        <v>857</v>
      </c>
      <c r="E58" s="133">
        <v>5537803548</v>
      </c>
      <c r="F58" t="s">
        <v>1083</v>
      </c>
      <c r="G58" s="176" t="s">
        <v>2405</v>
      </c>
      <c r="H58" s="133" t="s">
        <v>2406</v>
      </c>
      <c r="I58" s="30">
        <v>149</v>
      </c>
      <c r="J58" s="133">
        <v>119.5</v>
      </c>
      <c r="K58" s="189">
        <v>10</v>
      </c>
      <c r="L58" s="186">
        <v>250</v>
      </c>
      <c r="N58">
        <v>56</v>
      </c>
    </row>
    <row r="59" spans="1:14" x14ac:dyDescent="0.25">
      <c r="A59" s="140">
        <v>2</v>
      </c>
      <c r="B59" s="142">
        <v>45179</v>
      </c>
      <c r="C59" s="175">
        <v>0.45833333333333331</v>
      </c>
      <c r="D59" s="132" t="s">
        <v>2407</v>
      </c>
      <c r="E59" s="133">
        <v>5589529270</v>
      </c>
      <c r="F59" s="133" t="s">
        <v>2117</v>
      </c>
      <c r="G59" s="133" t="s">
        <v>2408</v>
      </c>
      <c r="H59" s="176" t="s">
        <v>1122</v>
      </c>
      <c r="I59" s="30">
        <v>240</v>
      </c>
      <c r="J59" s="133">
        <v>200</v>
      </c>
      <c r="K59" s="189">
        <v>40</v>
      </c>
      <c r="L59" s="186">
        <v>200</v>
      </c>
      <c r="N59">
        <v>57</v>
      </c>
    </row>
    <row r="60" spans="1:14" x14ac:dyDescent="0.25">
      <c r="A60" s="36">
        <v>3</v>
      </c>
      <c r="B60" s="142">
        <v>45179</v>
      </c>
      <c r="C60" s="175">
        <v>1200</v>
      </c>
      <c r="D60" s="132" t="s">
        <v>2409</v>
      </c>
      <c r="E60" s="133">
        <v>5624838483</v>
      </c>
      <c r="F60" s="133" t="s">
        <v>3791</v>
      </c>
      <c r="G60" s="133" t="s">
        <v>2411</v>
      </c>
      <c r="H60" s="176"/>
      <c r="I60" s="30">
        <v>226</v>
      </c>
      <c r="J60" s="133">
        <v>213</v>
      </c>
      <c r="K60" s="189">
        <v>13</v>
      </c>
      <c r="L60" s="186">
        <v>400</v>
      </c>
      <c r="N60">
        <v>58</v>
      </c>
    </row>
    <row r="61" spans="1:14" x14ac:dyDescent="0.25">
      <c r="A61" s="36">
        <v>4</v>
      </c>
      <c r="B61" s="142">
        <v>45179</v>
      </c>
      <c r="C61" s="175">
        <v>0.51388888888888884</v>
      </c>
      <c r="D61" s="132" t="s">
        <v>898</v>
      </c>
      <c r="E61" s="133">
        <v>5630381453</v>
      </c>
      <c r="F61" s="133" t="s">
        <v>3663</v>
      </c>
      <c r="G61" s="133" t="s">
        <v>2403</v>
      </c>
      <c r="H61" s="176" t="s">
        <v>2412</v>
      </c>
      <c r="I61" s="30">
        <v>150</v>
      </c>
      <c r="J61" s="133">
        <v>67</v>
      </c>
      <c r="K61" s="189">
        <v>12</v>
      </c>
      <c r="L61" s="186">
        <v>150</v>
      </c>
      <c r="N61">
        <v>59</v>
      </c>
    </row>
    <row r="62" spans="1:14" x14ac:dyDescent="0.25">
      <c r="A62" s="36">
        <v>5</v>
      </c>
      <c r="B62" s="142">
        <v>45179</v>
      </c>
      <c r="C62" s="175">
        <v>6.9444444444444448E-2</v>
      </c>
      <c r="D62" s="132" t="s">
        <v>2413</v>
      </c>
      <c r="E62" s="133">
        <v>5510466400</v>
      </c>
      <c r="F62" s="133" t="s">
        <v>889</v>
      </c>
      <c r="G62" s="133" t="s">
        <v>2414</v>
      </c>
      <c r="H62" s="133" t="s">
        <v>2415</v>
      </c>
      <c r="I62" s="30">
        <v>107</v>
      </c>
      <c r="J62" s="133">
        <v>95</v>
      </c>
      <c r="K62" s="189">
        <v>12</v>
      </c>
      <c r="L62" s="187">
        <v>300</v>
      </c>
      <c r="N62">
        <v>60</v>
      </c>
    </row>
    <row r="63" spans="1:14" x14ac:dyDescent="0.25">
      <c r="A63" s="36">
        <v>6</v>
      </c>
      <c r="B63" s="142">
        <v>45179</v>
      </c>
      <c r="C63" s="175">
        <v>0.14305555555555549</v>
      </c>
      <c r="D63" s="132" t="s">
        <v>1481</v>
      </c>
      <c r="E63" s="133">
        <v>5578861024</v>
      </c>
      <c r="F63" s="133" t="s">
        <v>721</v>
      </c>
      <c r="G63" s="133" t="s">
        <v>1043</v>
      </c>
      <c r="H63" s="176" t="s">
        <v>2416</v>
      </c>
      <c r="I63" s="176"/>
      <c r="J63" s="176">
        <v>56</v>
      </c>
      <c r="K63" s="189">
        <v>10</v>
      </c>
      <c r="L63" s="139"/>
      <c r="N63">
        <v>61</v>
      </c>
    </row>
    <row r="64" spans="1:14" x14ac:dyDescent="0.25">
      <c r="A64" s="36">
        <v>7</v>
      </c>
      <c r="B64" s="142">
        <v>45179</v>
      </c>
      <c r="C64" s="175"/>
      <c r="D64" s="132" t="s">
        <v>1799</v>
      </c>
      <c r="E64" s="133"/>
      <c r="F64" s="133" t="s">
        <v>2417</v>
      </c>
      <c r="G64" s="133" t="s">
        <v>2278</v>
      </c>
      <c r="H64" s="176" t="s">
        <v>2418</v>
      </c>
      <c r="I64" s="30"/>
      <c r="J64" s="176">
        <v>280</v>
      </c>
      <c r="K64" s="189">
        <v>20</v>
      </c>
      <c r="L64" s="139"/>
      <c r="N64">
        <v>62</v>
      </c>
    </row>
    <row r="65" spans="1:14" x14ac:dyDescent="0.25">
      <c r="A65" s="36">
        <v>8</v>
      </c>
      <c r="B65" s="142">
        <v>45179</v>
      </c>
      <c r="C65" s="175">
        <v>0.38194444444444442</v>
      </c>
      <c r="D65" s="132" t="s">
        <v>2021</v>
      </c>
      <c r="E65" s="133"/>
      <c r="F65" s="133" t="s">
        <v>33</v>
      </c>
      <c r="G65" s="133" t="s">
        <v>72</v>
      </c>
      <c r="H65" s="176" t="s">
        <v>2419</v>
      </c>
      <c r="I65" s="30"/>
      <c r="J65" s="133">
        <v>25</v>
      </c>
      <c r="K65" s="189">
        <v>10</v>
      </c>
      <c r="L65" s="139"/>
      <c r="N65">
        <v>63</v>
      </c>
    </row>
    <row r="66" spans="1:14" x14ac:dyDescent="0.25">
      <c r="A66" s="139">
        <v>1</v>
      </c>
      <c r="B66" s="142">
        <v>45242</v>
      </c>
      <c r="C66" s="175">
        <v>0.47013888888888888</v>
      </c>
      <c r="D66" s="132" t="s">
        <v>2420</v>
      </c>
      <c r="E66" s="133">
        <v>5578037085</v>
      </c>
      <c r="F66" s="133" t="s">
        <v>33</v>
      </c>
      <c r="G66" s="176" t="s">
        <v>2421</v>
      </c>
      <c r="H66" s="176" t="s">
        <v>2422</v>
      </c>
      <c r="I66" s="30"/>
      <c r="J66" s="133"/>
      <c r="K66" s="189">
        <v>10</v>
      </c>
      <c r="L66" s="186">
        <v>300</v>
      </c>
      <c r="N66">
        <v>64</v>
      </c>
    </row>
    <row r="67" spans="1:14" x14ac:dyDescent="0.25">
      <c r="A67" s="140">
        <v>2</v>
      </c>
      <c r="B67" s="142">
        <v>45242</v>
      </c>
      <c r="C67" s="175">
        <v>0.4777777777777778</v>
      </c>
      <c r="D67" s="132" t="s">
        <v>1842</v>
      </c>
      <c r="E67" s="133">
        <v>5615394688</v>
      </c>
      <c r="F67" s="133" t="s">
        <v>2417</v>
      </c>
      <c r="G67" s="133" t="s">
        <v>997</v>
      </c>
      <c r="H67" s="176" t="s">
        <v>2241</v>
      </c>
      <c r="I67" s="30">
        <v>80</v>
      </c>
      <c r="J67" s="133">
        <v>60</v>
      </c>
      <c r="K67" s="189">
        <v>20</v>
      </c>
      <c r="L67" s="186">
        <v>60</v>
      </c>
      <c r="N67">
        <v>65</v>
      </c>
    </row>
    <row r="68" spans="1:14" x14ac:dyDescent="0.25">
      <c r="A68" s="36">
        <v>3</v>
      </c>
      <c r="B68" s="142">
        <v>45242</v>
      </c>
      <c r="C68" s="175">
        <v>0.48472222222222222</v>
      </c>
      <c r="D68" s="132" t="s">
        <v>813</v>
      </c>
      <c r="E68" s="133">
        <v>5537803548</v>
      </c>
      <c r="F68" s="133" t="s">
        <v>33</v>
      </c>
      <c r="G68" s="133" t="s">
        <v>2423</v>
      </c>
      <c r="H68" s="176" t="s">
        <v>2424</v>
      </c>
      <c r="I68" s="30">
        <v>500</v>
      </c>
      <c r="J68" s="133">
        <v>216</v>
      </c>
      <c r="K68" s="189">
        <v>10</v>
      </c>
      <c r="L68" s="186">
        <v>500</v>
      </c>
      <c r="N68">
        <v>66</v>
      </c>
    </row>
    <row r="69" spans="1:14" x14ac:dyDescent="0.25">
      <c r="A69" s="36">
        <v>4</v>
      </c>
      <c r="B69" s="142">
        <v>45242</v>
      </c>
      <c r="C69" s="175">
        <v>0.52916666666666667</v>
      </c>
      <c r="D69" s="132" t="s">
        <v>2425</v>
      </c>
      <c r="E69" s="133">
        <v>5523163096</v>
      </c>
      <c r="F69" s="133" t="s">
        <v>2426</v>
      </c>
      <c r="G69" s="133" t="s">
        <v>2427</v>
      </c>
      <c r="H69" s="176" t="s">
        <v>2428</v>
      </c>
      <c r="I69" s="30">
        <v>108</v>
      </c>
      <c r="J69" s="133">
        <v>195</v>
      </c>
      <c r="K69" s="189">
        <v>13</v>
      </c>
      <c r="L69" s="186"/>
      <c r="N69">
        <v>67</v>
      </c>
    </row>
    <row r="70" spans="1:14" x14ac:dyDescent="0.25">
      <c r="A70" s="36">
        <v>5</v>
      </c>
      <c r="B70" s="142">
        <v>45242</v>
      </c>
      <c r="C70" s="175">
        <v>0.625</v>
      </c>
      <c r="D70" s="132" t="s">
        <v>813</v>
      </c>
      <c r="E70" s="133">
        <v>5523163096</v>
      </c>
      <c r="F70" s="133" t="s">
        <v>33</v>
      </c>
      <c r="G70" s="133" t="s">
        <v>2429</v>
      </c>
      <c r="H70" s="133" t="s">
        <v>2430</v>
      </c>
      <c r="I70" s="30">
        <v>37</v>
      </c>
      <c r="J70" s="133">
        <v>26</v>
      </c>
      <c r="K70" s="189">
        <v>11</v>
      </c>
      <c r="L70" s="139">
        <v>50</v>
      </c>
      <c r="N70">
        <v>68</v>
      </c>
    </row>
    <row r="71" spans="1:14" x14ac:dyDescent="0.25">
      <c r="A71" s="36">
        <v>6</v>
      </c>
      <c r="B71" s="142">
        <v>45242</v>
      </c>
      <c r="C71" s="175">
        <v>0.62847222222222221</v>
      </c>
      <c r="D71" s="132" t="s">
        <v>760</v>
      </c>
      <c r="E71" s="133">
        <v>5522701719</v>
      </c>
      <c r="F71" s="133" t="s">
        <v>2431</v>
      </c>
      <c r="G71" s="133" t="s">
        <v>2432</v>
      </c>
      <c r="H71" s="176" t="s">
        <v>2433</v>
      </c>
      <c r="I71" s="176">
        <v>0</v>
      </c>
      <c r="J71" s="176">
        <v>685</v>
      </c>
      <c r="K71" s="189">
        <v>20</v>
      </c>
      <c r="L71" s="139"/>
      <c r="N71">
        <v>69</v>
      </c>
    </row>
    <row r="72" spans="1:14" x14ac:dyDescent="0.25">
      <c r="A72" s="36">
        <v>7</v>
      </c>
      <c r="B72" s="142">
        <v>45242</v>
      </c>
      <c r="C72" s="175" t="s">
        <v>2434</v>
      </c>
      <c r="D72" s="132" t="s">
        <v>683</v>
      </c>
      <c r="E72" s="133">
        <v>5559912411</v>
      </c>
      <c r="F72" s="133" t="s">
        <v>2183</v>
      </c>
      <c r="G72" s="133" t="s">
        <v>2435</v>
      </c>
      <c r="H72" s="176" t="s">
        <v>2436</v>
      </c>
      <c r="I72" s="30">
        <v>100</v>
      </c>
      <c r="J72" s="176">
        <v>69</v>
      </c>
      <c r="K72" s="189">
        <v>10</v>
      </c>
      <c r="L72" s="139">
        <v>100</v>
      </c>
      <c r="N72">
        <v>70</v>
      </c>
    </row>
    <row r="73" spans="1:14" x14ac:dyDescent="0.25">
      <c r="A73" s="36">
        <v>8</v>
      </c>
      <c r="B73" s="142">
        <v>45242</v>
      </c>
      <c r="C73" s="175"/>
      <c r="D73" s="132" t="s">
        <v>2437</v>
      </c>
      <c r="E73" s="133"/>
      <c r="F73" s="133"/>
      <c r="G73" s="133"/>
      <c r="H73" s="176" t="s">
        <v>2438</v>
      </c>
      <c r="I73" s="30">
        <v>500</v>
      </c>
      <c r="J73" s="133">
        <v>63</v>
      </c>
      <c r="K73" s="189">
        <v>13</v>
      </c>
      <c r="L73" s="139">
        <v>150</v>
      </c>
      <c r="N73">
        <v>71</v>
      </c>
    </row>
    <row r="74" spans="1:14" x14ac:dyDescent="0.25">
      <c r="A74" s="36">
        <v>9</v>
      </c>
      <c r="B74" s="142">
        <v>45242</v>
      </c>
      <c r="C74" s="175"/>
      <c r="D74" s="132" t="s">
        <v>1208</v>
      </c>
      <c r="E74" s="133"/>
      <c r="F74" s="133"/>
      <c r="G74" s="133"/>
      <c r="H74" s="176" t="s">
        <v>2439</v>
      </c>
      <c r="I74" s="176"/>
      <c r="J74" s="192">
        <v>220</v>
      </c>
      <c r="K74" s="189">
        <v>10</v>
      </c>
      <c r="L74" s="139">
        <v>220</v>
      </c>
      <c r="N74">
        <v>72</v>
      </c>
    </row>
    <row r="75" spans="1:14" x14ac:dyDescent="0.25">
      <c r="A75" s="36">
        <v>10</v>
      </c>
      <c r="B75" s="142">
        <v>45242</v>
      </c>
      <c r="C75" s="175"/>
      <c r="D75" s="132" t="s">
        <v>813</v>
      </c>
      <c r="E75" s="133"/>
      <c r="F75" s="133"/>
      <c r="G75" s="133"/>
      <c r="H75" s="176" t="s">
        <v>2440</v>
      </c>
      <c r="I75" s="30">
        <v>156</v>
      </c>
      <c r="J75" s="176">
        <v>90</v>
      </c>
      <c r="K75" s="189">
        <v>10</v>
      </c>
      <c r="L75" s="139">
        <v>100</v>
      </c>
      <c r="N75">
        <v>73</v>
      </c>
    </row>
    <row r="76" spans="1:14" x14ac:dyDescent="0.25">
      <c r="A76" s="36">
        <v>11</v>
      </c>
      <c r="B76" s="142">
        <v>45242</v>
      </c>
      <c r="C76" s="175"/>
      <c r="D76" s="132" t="s">
        <v>1969</v>
      </c>
      <c r="E76" s="171"/>
      <c r="F76" s="133"/>
      <c r="G76" s="133"/>
      <c r="H76" s="176" t="s">
        <v>2441</v>
      </c>
      <c r="I76" s="30">
        <v>100</v>
      </c>
      <c r="J76" s="176">
        <v>56</v>
      </c>
      <c r="K76" s="189">
        <v>10</v>
      </c>
      <c r="L76" s="139"/>
      <c r="N76">
        <v>74</v>
      </c>
    </row>
    <row r="77" spans="1:14" x14ac:dyDescent="0.25">
      <c r="A77" s="36">
        <v>12</v>
      </c>
      <c r="B77" s="142">
        <v>45242</v>
      </c>
      <c r="C77" s="175"/>
      <c r="D77" s="133" t="s">
        <v>2442</v>
      </c>
      <c r="E77" s="133"/>
      <c r="F77" s="171"/>
      <c r="G77" s="133"/>
      <c r="H77" s="176" t="s">
        <v>2443</v>
      </c>
      <c r="I77" s="176"/>
      <c r="J77" s="176">
        <v>82</v>
      </c>
      <c r="K77" s="189">
        <v>10</v>
      </c>
      <c r="L77" s="202"/>
      <c r="N77">
        <v>75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4"/>
  <sheetViews>
    <sheetView topLeftCell="A56" zoomScale="60" zoomScaleNormal="60" workbookViewId="0">
      <selection activeCell="M94" sqref="A3:M94"/>
    </sheetView>
  </sheetViews>
  <sheetFormatPr baseColWidth="10" defaultRowHeight="15" x14ac:dyDescent="0.25"/>
  <cols>
    <col min="3" max="3" width="12.42578125" style="166" bestFit="1" customWidth="1"/>
    <col min="4" max="4" width="18.7109375" style="166" bestFit="1" customWidth="1"/>
    <col min="5" max="5" width="14.5703125" style="166" bestFit="1" customWidth="1"/>
    <col min="27" max="27" width="14.7109375" style="166" customWidth="1"/>
  </cols>
  <sheetData>
    <row r="1" spans="1:14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90" customHeight="1" x14ac:dyDescent="0.25">
      <c r="A2" s="2" t="s">
        <v>3617</v>
      </c>
      <c r="B2" s="3" t="s">
        <v>0</v>
      </c>
      <c r="C2" s="257" t="s">
        <v>3787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72" t="s">
        <v>7</v>
      </c>
      <c r="J2" s="173" t="s">
        <v>8</v>
      </c>
      <c r="K2" s="172" t="s">
        <v>9</v>
      </c>
      <c r="L2" s="174" t="s">
        <v>3619</v>
      </c>
      <c r="M2" s="174" t="s">
        <v>3620</v>
      </c>
    </row>
    <row r="3" spans="1:14" x14ac:dyDescent="0.25">
      <c r="A3" s="139">
        <v>1</v>
      </c>
      <c r="B3" s="142">
        <v>45243</v>
      </c>
      <c r="C3" s="175">
        <v>0.40625</v>
      </c>
      <c r="D3" s="132" t="s">
        <v>1665</v>
      </c>
      <c r="E3" s="133">
        <v>5535975295</v>
      </c>
      <c r="F3" s="133" t="s">
        <v>2444</v>
      </c>
      <c r="G3" s="176" t="s">
        <v>1246</v>
      </c>
      <c r="H3" s="176" t="s">
        <v>2445</v>
      </c>
      <c r="I3" s="30">
        <v>100</v>
      </c>
      <c r="J3" s="133">
        <v>50</v>
      </c>
      <c r="K3" s="189">
        <v>30</v>
      </c>
      <c r="L3" s="186">
        <v>150</v>
      </c>
      <c r="M3" s="139"/>
      <c r="N3">
        <v>1</v>
      </c>
    </row>
    <row r="4" spans="1:14" x14ac:dyDescent="0.25">
      <c r="A4" s="140">
        <v>2</v>
      </c>
      <c r="B4" s="142">
        <v>45243</v>
      </c>
      <c r="C4" s="175">
        <v>0.49930555555555561</v>
      </c>
      <c r="D4" s="132" t="s">
        <v>2180</v>
      </c>
      <c r="E4" s="133">
        <v>5579945373</v>
      </c>
      <c r="F4" s="133" t="s">
        <v>33</v>
      </c>
      <c r="G4" s="133" t="s">
        <v>2446</v>
      </c>
      <c r="H4" s="176" t="s">
        <v>2447</v>
      </c>
      <c r="I4" s="30">
        <v>200</v>
      </c>
      <c r="J4" s="133">
        <v>122</v>
      </c>
      <c r="K4" s="189">
        <v>14</v>
      </c>
      <c r="L4" s="186">
        <v>500</v>
      </c>
      <c r="M4" s="139"/>
      <c r="N4">
        <v>2</v>
      </c>
    </row>
    <row r="5" spans="1:14" x14ac:dyDescent="0.25">
      <c r="A5" s="36">
        <v>3</v>
      </c>
      <c r="B5" s="142">
        <v>45243</v>
      </c>
      <c r="C5" s="175">
        <v>0.53402777777777777</v>
      </c>
      <c r="D5" s="132" t="s">
        <v>164</v>
      </c>
      <c r="E5" s="133">
        <v>5529573104</v>
      </c>
      <c r="F5" s="133" t="s">
        <v>2448</v>
      </c>
      <c r="G5" s="133" t="s">
        <v>468</v>
      </c>
      <c r="H5" s="176" t="s">
        <v>2449</v>
      </c>
      <c r="I5" s="30">
        <v>200</v>
      </c>
      <c r="J5" s="133">
        <v>80</v>
      </c>
      <c r="K5" s="189">
        <v>10</v>
      </c>
      <c r="L5" s="186"/>
      <c r="M5" s="139"/>
      <c r="N5">
        <v>3</v>
      </c>
    </row>
    <row r="6" spans="1:14" x14ac:dyDescent="0.25">
      <c r="A6" s="36">
        <v>4</v>
      </c>
      <c r="B6" s="142">
        <v>45243</v>
      </c>
      <c r="C6" s="175">
        <v>0.62916666666666665</v>
      </c>
      <c r="D6" s="132" t="s">
        <v>2260</v>
      </c>
      <c r="E6" s="133">
        <v>5510080515</v>
      </c>
      <c r="F6" s="133" t="s">
        <v>33</v>
      </c>
      <c r="G6" s="133" t="s">
        <v>955</v>
      </c>
      <c r="H6" s="176" t="s">
        <v>2450</v>
      </c>
      <c r="I6" s="30">
        <v>100</v>
      </c>
      <c r="J6" s="133">
        <v>88</v>
      </c>
      <c r="K6" s="189">
        <v>10</v>
      </c>
      <c r="L6" s="186">
        <v>100</v>
      </c>
      <c r="M6" s="139"/>
      <c r="N6">
        <v>4</v>
      </c>
    </row>
    <row r="7" spans="1:14" x14ac:dyDescent="0.25">
      <c r="A7" s="36">
        <v>5</v>
      </c>
      <c r="B7" s="142">
        <v>45243</v>
      </c>
      <c r="C7" s="175">
        <v>0.1423611111111111</v>
      </c>
      <c r="D7" s="132" t="s">
        <v>2451</v>
      </c>
      <c r="E7" s="133"/>
      <c r="F7" s="133" t="s">
        <v>1719</v>
      </c>
      <c r="G7" s="133" t="s">
        <v>2452</v>
      </c>
      <c r="H7" s="133" t="s">
        <v>2453</v>
      </c>
      <c r="I7" s="30">
        <v>500</v>
      </c>
      <c r="J7" s="133">
        <v>243</v>
      </c>
      <c r="K7" s="189">
        <v>10</v>
      </c>
      <c r="L7" s="139">
        <v>400</v>
      </c>
      <c r="M7" s="139"/>
      <c r="N7">
        <v>5</v>
      </c>
    </row>
    <row r="8" spans="1:14" x14ac:dyDescent="0.25">
      <c r="A8" s="36">
        <v>6</v>
      </c>
      <c r="B8" s="142">
        <v>45243</v>
      </c>
      <c r="C8" s="175">
        <v>0.72847222222222219</v>
      </c>
      <c r="D8" s="132" t="s">
        <v>2454</v>
      </c>
      <c r="E8" s="133">
        <v>5514920308</v>
      </c>
      <c r="F8" s="133" t="s">
        <v>2455</v>
      </c>
      <c r="G8" s="133" t="s">
        <v>2456</v>
      </c>
      <c r="H8" s="176" t="s">
        <v>2457</v>
      </c>
      <c r="I8" s="176">
        <v>42</v>
      </c>
      <c r="J8" s="176">
        <v>32</v>
      </c>
      <c r="K8" s="189">
        <v>12</v>
      </c>
      <c r="L8" s="139"/>
      <c r="M8" s="139"/>
      <c r="N8">
        <v>6</v>
      </c>
    </row>
    <row r="9" spans="1:14" x14ac:dyDescent="0.25">
      <c r="A9" s="36">
        <v>7</v>
      </c>
      <c r="B9" s="142">
        <v>45243</v>
      </c>
      <c r="C9" s="175">
        <v>0.7368055555555556</v>
      </c>
      <c r="D9" s="132" t="s">
        <v>2451</v>
      </c>
      <c r="E9" s="133">
        <v>7029645152</v>
      </c>
      <c r="F9" s="133" t="s">
        <v>33</v>
      </c>
      <c r="G9" s="133" t="s">
        <v>2458</v>
      </c>
      <c r="H9" s="176" t="s">
        <v>2459</v>
      </c>
      <c r="I9" s="30">
        <v>75</v>
      </c>
      <c r="J9" s="176">
        <v>58</v>
      </c>
      <c r="K9" s="189">
        <v>12</v>
      </c>
      <c r="L9" s="139"/>
      <c r="M9" s="139"/>
      <c r="N9">
        <v>7</v>
      </c>
    </row>
    <row r="10" spans="1:14" x14ac:dyDescent="0.25">
      <c r="A10" s="36">
        <v>8</v>
      </c>
      <c r="B10" s="142">
        <v>45243</v>
      </c>
      <c r="C10" s="175">
        <v>0.77847222222222223</v>
      </c>
      <c r="D10" s="132" t="s">
        <v>240</v>
      </c>
      <c r="E10" s="133">
        <v>5554180418</v>
      </c>
      <c r="F10" s="133" t="s">
        <v>33</v>
      </c>
      <c r="G10" s="133" t="s">
        <v>2460</v>
      </c>
      <c r="H10" s="176" t="s">
        <v>2461</v>
      </c>
      <c r="I10" s="30">
        <v>260</v>
      </c>
      <c r="J10" s="133">
        <v>250</v>
      </c>
      <c r="K10" s="189">
        <v>10</v>
      </c>
      <c r="L10" s="139"/>
      <c r="M10" s="139"/>
      <c r="N10">
        <v>8</v>
      </c>
    </row>
    <row r="11" spans="1:14" x14ac:dyDescent="0.25">
      <c r="A11" s="36">
        <v>9</v>
      </c>
      <c r="B11" s="142">
        <v>45243</v>
      </c>
      <c r="C11" s="175">
        <v>0.31597222222222221</v>
      </c>
      <c r="D11" s="132" t="s">
        <v>2462</v>
      </c>
      <c r="E11" s="133">
        <v>5614311291</v>
      </c>
      <c r="F11" s="133" t="s">
        <v>2463</v>
      </c>
      <c r="G11" s="133" t="s">
        <v>2464</v>
      </c>
      <c r="H11" s="176" t="s">
        <v>2465</v>
      </c>
      <c r="I11" s="176">
        <v>85</v>
      </c>
      <c r="J11" s="192">
        <v>73</v>
      </c>
      <c r="K11" s="189">
        <v>12</v>
      </c>
      <c r="L11" s="139"/>
      <c r="M11" s="139"/>
      <c r="N11">
        <v>9</v>
      </c>
    </row>
    <row r="12" spans="1:14" x14ac:dyDescent="0.25">
      <c r="A12" s="36">
        <v>10</v>
      </c>
      <c r="B12" s="142">
        <v>45243</v>
      </c>
      <c r="C12" s="175">
        <v>0.36805555555555558</v>
      </c>
      <c r="D12" s="132" t="s">
        <v>160</v>
      </c>
      <c r="E12" s="133">
        <v>5543821818</v>
      </c>
      <c r="F12" s="133" t="s">
        <v>33</v>
      </c>
      <c r="G12" s="133" t="s">
        <v>2466</v>
      </c>
      <c r="H12" s="176" t="s">
        <v>2467</v>
      </c>
      <c r="I12" s="30">
        <v>500</v>
      </c>
      <c r="J12" s="176">
        <v>183</v>
      </c>
      <c r="K12" s="189">
        <v>12</v>
      </c>
      <c r="L12" s="139"/>
      <c r="M12" s="139"/>
      <c r="N12">
        <v>10</v>
      </c>
    </row>
    <row r="13" spans="1:14" x14ac:dyDescent="0.25">
      <c r="A13" s="36">
        <v>11</v>
      </c>
      <c r="B13" s="142">
        <v>45243</v>
      </c>
      <c r="C13" s="175">
        <v>0.90972222222222221</v>
      </c>
      <c r="D13" s="132" t="s">
        <v>2468</v>
      </c>
      <c r="E13" s="171">
        <v>5555554443</v>
      </c>
      <c r="F13" s="133" t="s">
        <v>33</v>
      </c>
      <c r="G13" s="133" t="s">
        <v>2469</v>
      </c>
      <c r="H13" s="176" t="s">
        <v>2470</v>
      </c>
      <c r="I13" s="30">
        <v>100</v>
      </c>
      <c r="J13" s="176">
        <v>86</v>
      </c>
      <c r="K13" s="189">
        <v>12</v>
      </c>
      <c r="L13" s="139"/>
      <c r="M13" s="139"/>
      <c r="N13">
        <v>11</v>
      </c>
    </row>
    <row r="14" spans="1:14" x14ac:dyDescent="0.25">
      <c r="A14" s="139">
        <v>1</v>
      </c>
      <c r="B14" s="142">
        <v>45244</v>
      </c>
      <c r="C14" s="175">
        <v>0.45833333333333331</v>
      </c>
      <c r="D14" s="132" t="s">
        <v>514</v>
      </c>
      <c r="E14" s="132" t="e">
        <v>#VALUE!</v>
      </c>
      <c r="F14" s="133" t="s">
        <v>2471</v>
      </c>
      <c r="G14" s="176" t="s">
        <v>1043</v>
      </c>
      <c r="H14" s="176" t="s">
        <v>2472</v>
      </c>
      <c r="I14" s="30"/>
      <c r="J14" s="133">
        <v>103</v>
      </c>
      <c r="K14" s="189">
        <v>15</v>
      </c>
      <c r="L14" s="186">
        <v>600</v>
      </c>
      <c r="M14" s="139"/>
      <c r="N14">
        <v>12</v>
      </c>
    </row>
    <row r="15" spans="1:14" x14ac:dyDescent="0.25">
      <c r="A15" s="140">
        <v>2</v>
      </c>
      <c r="B15" s="142">
        <v>45244</v>
      </c>
      <c r="C15" s="175">
        <v>0.47222222222222221</v>
      </c>
      <c r="D15" s="132" t="s">
        <v>2473</v>
      </c>
      <c r="E15" s="132" t="e">
        <v>#VALUE!</v>
      </c>
      <c r="F15" s="133" t="s">
        <v>2474</v>
      </c>
      <c r="G15" s="133" t="s">
        <v>2475</v>
      </c>
      <c r="H15" s="176" t="s">
        <v>2476</v>
      </c>
      <c r="I15" s="30"/>
      <c r="J15" s="133">
        <v>248</v>
      </c>
      <c r="K15" s="189">
        <v>10</v>
      </c>
      <c r="L15" s="186">
        <v>30</v>
      </c>
      <c r="M15" s="139"/>
      <c r="N15">
        <v>13</v>
      </c>
    </row>
    <row r="16" spans="1:14" x14ac:dyDescent="0.25">
      <c r="A16" s="36">
        <v>3</v>
      </c>
      <c r="B16" s="142">
        <v>45244</v>
      </c>
      <c r="C16" s="175"/>
      <c r="D16" s="132" t="s">
        <v>2477</v>
      </c>
      <c r="E16" s="133"/>
      <c r="F16" s="133" t="s">
        <v>216</v>
      </c>
      <c r="G16" s="133" t="s">
        <v>2478</v>
      </c>
      <c r="H16" s="176" t="s">
        <v>2479</v>
      </c>
      <c r="I16" s="30"/>
      <c r="J16" s="133">
        <v>80</v>
      </c>
      <c r="K16" s="189">
        <v>10</v>
      </c>
      <c r="L16" s="186">
        <v>430</v>
      </c>
      <c r="M16" s="139"/>
      <c r="N16">
        <v>14</v>
      </c>
    </row>
    <row r="17" spans="1:14" x14ac:dyDescent="0.25">
      <c r="A17" s="36">
        <v>4</v>
      </c>
      <c r="B17" s="142">
        <v>45244</v>
      </c>
      <c r="C17" s="175"/>
      <c r="D17" s="132" t="s">
        <v>813</v>
      </c>
      <c r="E17" s="133"/>
      <c r="F17" s="133" t="s">
        <v>33</v>
      </c>
      <c r="G17" s="133" t="s">
        <v>1640</v>
      </c>
      <c r="H17" s="176" t="s">
        <v>2480</v>
      </c>
      <c r="I17" s="30"/>
      <c r="J17" s="133">
        <f>178+22</f>
        <v>200</v>
      </c>
      <c r="K17" s="189">
        <v>10</v>
      </c>
      <c r="L17" s="186">
        <v>250</v>
      </c>
      <c r="M17" s="139"/>
      <c r="N17">
        <v>15</v>
      </c>
    </row>
    <row r="18" spans="1:14" x14ac:dyDescent="0.25">
      <c r="A18" s="36">
        <v>5</v>
      </c>
      <c r="B18" s="142">
        <v>45244</v>
      </c>
      <c r="C18" s="175"/>
      <c r="D18" s="132" t="s">
        <v>2481</v>
      </c>
      <c r="E18" s="133"/>
      <c r="F18" s="133" t="s">
        <v>721</v>
      </c>
      <c r="G18" s="133"/>
      <c r="H18" s="133" t="s">
        <v>2482</v>
      </c>
      <c r="I18" s="30"/>
      <c r="J18" s="133">
        <v>87</v>
      </c>
      <c r="K18" s="189">
        <v>10</v>
      </c>
      <c r="L18" s="139"/>
      <c r="M18" s="139"/>
      <c r="N18">
        <v>16</v>
      </c>
    </row>
    <row r="19" spans="1:14" x14ac:dyDescent="0.25">
      <c r="A19" s="36">
        <v>6</v>
      </c>
      <c r="B19" s="142">
        <v>45244</v>
      </c>
      <c r="C19" s="175"/>
      <c r="D19" s="132" t="s">
        <v>816</v>
      </c>
      <c r="E19" s="133"/>
      <c r="F19" s="133" t="s">
        <v>85</v>
      </c>
      <c r="G19" s="133" t="s">
        <v>2483</v>
      </c>
      <c r="H19" s="176" t="s">
        <v>1490</v>
      </c>
      <c r="I19" s="176"/>
      <c r="J19" s="176">
        <v>57</v>
      </c>
      <c r="K19" s="189">
        <v>10</v>
      </c>
      <c r="L19" s="139"/>
      <c r="M19" s="139"/>
      <c r="N19">
        <v>17</v>
      </c>
    </row>
    <row r="20" spans="1:14" x14ac:dyDescent="0.25">
      <c r="A20" s="36">
        <v>7</v>
      </c>
      <c r="B20" s="142">
        <v>45244</v>
      </c>
      <c r="C20" s="175">
        <v>0.3263888888888889</v>
      </c>
      <c r="D20" s="132" t="s">
        <v>2484</v>
      </c>
      <c r="E20" s="133">
        <v>5518380748</v>
      </c>
      <c r="F20" s="133" t="s">
        <v>2485</v>
      </c>
      <c r="G20" s="133" t="s">
        <v>2486</v>
      </c>
      <c r="H20" s="176" t="s">
        <v>2487</v>
      </c>
      <c r="I20" s="30">
        <v>200</v>
      </c>
      <c r="J20" s="176">
        <v>149</v>
      </c>
      <c r="K20" s="189">
        <v>11</v>
      </c>
      <c r="L20" s="139"/>
      <c r="M20" s="139"/>
      <c r="N20">
        <v>18</v>
      </c>
    </row>
    <row r="21" spans="1:14" x14ac:dyDescent="0.25">
      <c r="A21" s="92">
        <v>8</v>
      </c>
      <c r="B21" s="142">
        <v>45244</v>
      </c>
      <c r="C21" s="175">
        <v>0.33333333333333331</v>
      </c>
      <c r="D21" s="132" t="s">
        <v>2488</v>
      </c>
      <c r="E21" s="133">
        <v>5620167396</v>
      </c>
      <c r="F21" s="133" t="s">
        <v>2489</v>
      </c>
      <c r="G21" s="133" t="s">
        <v>2490</v>
      </c>
      <c r="H21" s="176" t="s">
        <v>2491</v>
      </c>
      <c r="I21" s="30">
        <v>120</v>
      </c>
      <c r="J21" s="133">
        <v>99</v>
      </c>
      <c r="K21" s="189">
        <v>13</v>
      </c>
      <c r="L21" s="139">
        <v>200</v>
      </c>
      <c r="M21" s="139"/>
      <c r="N21">
        <v>19</v>
      </c>
    </row>
    <row r="22" spans="1:14" x14ac:dyDescent="0.25">
      <c r="A22" s="36">
        <v>9</v>
      </c>
      <c r="B22" s="142">
        <v>45244</v>
      </c>
      <c r="C22" s="175">
        <v>0.35416666666666669</v>
      </c>
      <c r="D22" s="132" t="s">
        <v>456</v>
      </c>
      <c r="E22" s="133">
        <v>5566778778</v>
      </c>
      <c r="F22" s="133" t="s">
        <v>3792</v>
      </c>
      <c r="G22" s="176" t="s">
        <v>2493</v>
      </c>
      <c r="H22" s="198" t="s">
        <v>2494</v>
      </c>
      <c r="I22" s="176">
        <v>500</v>
      </c>
      <c r="J22" s="192">
        <v>214</v>
      </c>
      <c r="K22" s="189">
        <v>24</v>
      </c>
      <c r="L22" s="139"/>
      <c r="M22" s="139"/>
      <c r="N22">
        <v>20</v>
      </c>
    </row>
    <row r="23" spans="1:14" x14ac:dyDescent="0.25">
      <c r="A23" s="36">
        <v>10</v>
      </c>
      <c r="B23" s="142">
        <v>45244</v>
      </c>
      <c r="C23" s="175">
        <v>0.375</v>
      </c>
      <c r="D23" s="132" t="s">
        <v>1500</v>
      </c>
      <c r="E23" s="133">
        <v>5572135350</v>
      </c>
      <c r="F23" s="133" t="s">
        <v>33</v>
      </c>
      <c r="G23" s="133" t="s">
        <v>2495</v>
      </c>
      <c r="H23" s="176" t="s">
        <v>2496</v>
      </c>
      <c r="I23" s="30">
        <v>89</v>
      </c>
      <c r="J23" s="176">
        <v>76</v>
      </c>
      <c r="K23" s="189">
        <v>12</v>
      </c>
      <c r="L23" s="139"/>
      <c r="M23" s="139"/>
      <c r="N23">
        <v>21</v>
      </c>
    </row>
    <row r="24" spans="1:14" x14ac:dyDescent="0.25">
      <c r="A24" s="36">
        <v>11</v>
      </c>
      <c r="B24" s="142">
        <v>45244</v>
      </c>
      <c r="C24" s="175">
        <v>0.3888888888888889</v>
      </c>
      <c r="D24" s="132" t="s">
        <v>1416</v>
      </c>
      <c r="E24" s="171">
        <v>5510080515</v>
      </c>
      <c r="F24" s="133" t="s">
        <v>3634</v>
      </c>
      <c r="G24" s="133" t="s">
        <v>2497</v>
      </c>
      <c r="H24" s="176" t="s">
        <v>2498</v>
      </c>
      <c r="I24" s="30"/>
      <c r="J24" s="176">
        <v>110</v>
      </c>
      <c r="K24" s="189">
        <v>10</v>
      </c>
      <c r="L24" s="139"/>
      <c r="M24" s="139"/>
      <c r="N24">
        <v>22</v>
      </c>
    </row>
    <row r="25" spans="1:14" x14ac:dyDescent="0.25">
      <c r="A25" s="139"/>
      <c r="B25" s="142">
        <v>45245</v>
      </c>
      <c r="C25" s="175">
        <v>0.46666666666666667</v>
      </c>
      <c r="D25" s="132" t="s">
        <v>1481</v>
      </c>
      <c r="E25" s="133"/>
      <c r="F25" s="133" t="s">
        <v>2499</v>
      </c>
      <c r="G25" s="176" t="s">
        <v>1043</v>
      </c>
      <c r="H25" s="133" t="s">
        <v>2500</v>
      </c>
      <c r="I25" s="30">
        <v>500</v>
      </c>
      <c r="J25" s="133">
        <v>163</v>
      </c>
      <c r="K25" s="189">
        <v>15</v>
      </c>
      <c r="L25" s="186"/>
      <c r="M25" s="139"/>
      <c r="N25">
        <v>23</v>
      </c>
    </row>
    <row r="26" spans="1:14" x14ac:dyDescent="0.25">
      <c r="A26" s="140">
        <v>2</v>
      </c>
      <c r="B26" s="142">
        <v>45245</v>
      </c>
      <c r="C26" s="175">
        <v>0.46736111111111112</v>
      </c>
      <c r="D26" s="132" t="s">
        <v>207</v>
      </c>
      <c r="E26" s="133"/>
      <c r="F26" s="133" t="s">
        <v>2499</v>
      </c>
      <c r="G26" s="133">
        <v>844</v>
      </c>
      <c r="H26" s="133" t="s">
        <v>2501</v>
      </c>
      <c r="I26" s="30"/>
      <c r="J26" s="133">
        <v>118</v>
      </c>
      <c r="K26" s="189">
        <v>10</v>
      </c>
      <c r="L26" s="186">
        <v>200</v>
      </c>
      <c r="M26" s="139"/>
      <c r="N26">
        <v>24</v>
      </c>
    </row>
    <row r="27" spans="1:14" x14ac:dyDescent="0.25">
      <c r="A27" s="36">
        <v>3</v>
      </c>
      <c r="B27" s="142">
        <v>45245</v>
      </c>
      <c r="C27" s="175">
        <v>0.51597222222222228</v>
      </c>
      <c r="D27" s="132" t="s">
        <v>2502</v>
      </c>
      <c r="E27" s="133"/>
      <c r="F27" s="133" t="s">
        <v>2503</v>
      </c>
      <c r="G27" s="133" t="s">
        <v>2504</v>
      </c>
      <c r="H27" s="133" t="s">
        <v>2505</v>
      </c>
      <c r="I27" s="30"/>
      <c r="J27" s="133">
        <v>78</v>
      </c>
      <c r="K27" s="189">
        <v>10</v>
      </c>
      <c r="L27" s="186">
        <v>250</v>
      </c>
      <c r="M27" s="139"/>
      <c r="N27">
        <v>25</v>
      </c>
    </row>
    <row r="28" spans="1:14" x14ac:dyDescent="0.25">
      <c r="A28" s="36">
        <v>4</v>
      </c>
      <c r="B28" s="142">
        <v>45245</v>
      </c>
      <c r="C28" s="175">
        <v>0.58611111111111114</v>
      </c>
      <c r="D28" s="132" t="s">
        <v>27</v>
      </c>
      <c r="E28" s="133"/>
      <c r="F28" s="133" t="s">
        <v>1050</v>
      </c>
      <c r="G28" s="133" t="s">
        <v>1118</v>
      </c>
      <c r="H28" s="176" t="s">
        <v>2506</v>
      </c>
      <c r="I28" s="30"/>
      <c r="J28" s="133">
        <v>17</v>
      </c>
      <c r="K28" s="189">
        <v>10</v>
      </c>
      <c r="L28" s="186">
        <v>200</v>
      </c>
      <c r="M28" s="139"/>
      <c r="N28">
        <v>26</v>
      </c>
    </row>
    <row r="29" spans="1:14" x14ac:dyDescent="0.25">
      <c r="A29" s="36">
        <v>5</v>
      </c>
      <c r="B29" s="142">
        <v>45245</v>
      </c>
      <c r="C29" s="175">
        <v>0.60624999999999996</v>
      </c>
      <c r="D29" s="132" t="s">
        <v>2507</v>
      </c>
      <c r="E29" s="133"/>
      <c r="F29" s="133" t="s">
        <v>2508</v>
      </c>
      <c r="G29" s="133" t="s">
        <v>2509</v>
      </c>
      <c r="H29" s="176" t="s">
        <v>2510</v>
      </c>
      <c r="I29" s="30"/>
      <c r="J29" s="133">
        <f>56*2</f>
        <v>112</v>
      </c>
      <c r="K29" s="189">
        <v>10</v>
      </c>
      <c r="L29" s="139"/>
      <c r="M29" s="139"/>
      <c r="N29">
        <v>27</v>
      </c>
    </row>
    <row r="30" spans="1:14" x14ac:dyDescent="0.25">
      <c r="A30" s="36">
        <v>6</v>
      </c>
      <c r="B30" s="142">
        <v>45245</v>
      </c>
      <c r="C30" s="175">
        <v>0.64236111111111116</v>
      </c>
      <c r="D30" s="132" t="s">
        <v>2156</v>
      </c>
      <c r="E30" s="133"/>
      <c r="F30" s="133" t="s">
        <v>2503</v>
      </c>
      <c r="G30" s="133" t="s">
        <v>1054</v>
      </c>
      <c r="H30" s="176" t="s">
        <v>2511</v>
      </c>
      <c r="I30" s="176"/>
      <c r="J30" s="176">
        <v>11</v>
      </c>
      <c r="K30" s="189">
        <v>10</v>
      </c>
      <c r="L30" s="139"/>
      <c r="M30" s="139"/>
      <c r="N30">
        <v>28</v>
      </c>
    </row>
    <row r="31" spans="1:14" x14ac:dyDescent="0.25">
      <c r="A31" s="36">
        <v>7</v>
      </c>
      <c r="B31" s="142">
        <v>45245</v>
      </c>
      <c r="C31" s="175">
        <v>0.65486111111111112</v>
      </c>
      <c r="D31" s="132" t="s">
        <v>1883</v>
      </c>
      <c r="E31" s="133"/>
      <c r="F31" s="133" t="s">
        <v>2512</v>
      </c>
      <c r="G31" s="133" t="s">
        <v>686</v>
      </c>
      <c r="H31" s="176" t="s">
        <v>1299</v>
      </c>
      <c r="I31" s="30"/>
      <c r="J31" s="176">
        <v>21</v>
      </c>
      <c r="K31" s="189">
        <v>10</v>
      </c>
      <c r="L31" s="139"/>
      <c r="M31" s="139"/>
      <c r="N31">
        <v>29</v>
      </c>
    </row>
    <row r="32" spans="1:14" x14ac:dyDescent="0.25">
      <c r="A32" s="36">
        <v>8</v>
      </c>
      <c r="B32" s="142">
        <v>45245</v>
      </c>
      <c r="C32" s="175">
        <v>0.83472222222222225</v>
      </c>
      <c r="D32" s="132" t="s">
        <v>2513</v>
      </c>
      <c r="E32" s="133"/>
      <c r="F32" s="133" t="s">
        <v>3793</v>
      </c>
      <c r="G32" s="133" t="s">
        <v>2515</v>
      </c>
      <c r="H32" s="176" t="s">
        <v>2516</v>
      </c>
      <c r="I32" s="30">
        <v>500</v>
      </c>
      <c r="J32" s="133">
        <v>174</v>
      </c>
      <c r="K32" s="189">
        <v>20</v>
      </c>
      <c r="L32" s="139">
        <v>500</v>
      </c>
      <c r="M32" s="139"/>
      <c r="N32">
        <v>30</v>
      </c>
    </row>
    <row r="33" spans="1:22" x14ac:dyDescent="0.25">
      <c r="A33" s="36">
        <v>9</v>
      </c>
      <c r="B33" s="142">
        <v>45245</v>
      </c>
      <c r="C33" s="175">
        <v>0.83750000000000002</v>
      </c>
      <c r="D33" s="132" t="s">
        <v>898</v>
      </c>
      <c r="E33" s="133"/>
      <c r="F33" s="133" t="s">
        <v>333</v>
      </c>
      <c r="G33" s="133" t="s">
        <v>2517</v>
      </c>
      <c r="H33" s="176" t="s">
        <v>2518</v>
      </c>
      <c r="I33" s="176"/>
      <c r="J33" s="192">
        <v>56</v>
      </c>
      <c r="K33" s="189">
        <v>11</v>
      </c>
      <c r="L33" s="139"/>
      <c r="M33" s="139"/>
      <c r="N33">
        <v>31</v>
      </c>
    </row>
    <row r="34" spans="1:22" x14ac:dyDescent="0.25">
      <c r="A34" s="36">
        <v>10</v>
      </c>
      <c r="B34" s="142">
        <v>45245</v>
      </c>
      <c r="C34" s="175">
        <v>0.86388888888888893</v>
      </c>
      <c r="D34" s="132" t="s">
        <v>456</v>
      </c>
      <c r="E34" s="133"/>
      <c r="F34" s="133" t="s">
        <v>1836</v>
      </c>
      <c r="G34" s="133" t="s">
        <v>2519</v>
      </c>
      <c r="H34" s="176" t="s">
        <v>2520</v>
      </c>
      <c r="I34" s="30">
        <v>500</v>
      </c>
      <c r="J34" s="176">
        <v>259</v>
      </c>
      <c r="K34" s="189">
        <v>10</v>
      </c>
      <c r="L34" s="139">
        <v>500</v>
      </c>
      <c r="M34" s="139"/>
      <c r="N34">
        <v>32</v>
      </c>
    </row>
    <row r="35" spans="1:22" x14ac:dyDescent="0.25">
      <c r="A35" s="36">
        <v>11</v>
      </c>
      <c r="B35" s="142">
        <v>45245</v>
      </c>
      <c r="C35" s="175">
        <v>0.875</v>
      </c>
      <c r="D35" s="132" t="s">
        <v>1107</v>
      </c>
      <c r="E35" s="171"/>
      <c r="F35" s="133" t="s">
        <v>1836</v>
      </c>
      <c r="G35" s="133" t="s">
        <v>2521</v>
      </c>
      <c r="H35" s="176" t="s">
        <v>2522</v>
      </c>
      <c r="I35" s="30">
        <v>135</v>
      </c>
      <c r="J35" s="176">
        <v>112</v>
      </c>
      <c r="K35" s="189">
        <v>23</v>
      </c>
      <c r="L35" s="139">
        <v>500</v>
      </c>
      <c r="M35" s="139"/>
      <c r="N35">
        <v>33</v>
      </c>
    </row>
    <row r="36" spans="1:22" x14ac:dyDescent="0.25">
      <c r="A36" s="36">
        <v>12</v>
      </c>
      <c r="B36" s="142">
        <v>45245</v>
      </c>
      <c r="C36" s="175">
        <v>0.88541666666666663</v>
      </c>
      <c r="D36" s="133" t="s">
        <v>2523</v>
      </c>
      <c r="E36" s="133"/>
      <c r="F36" s="171" t="s">
        <v>1836</v>
      </c>
      <c r="G36" s="133" t="s">
        <v>2524</v>
      </c>
      <c r="H36" s="176" t="s">
        <v>2525</v>
      </c>
      <c r="I36" s="176">
        <v>61</v>
      </c>
      <c r="J36" s="176">
        <v>51</v>
      </c>
      <c r="K36" s="189">
        <v>10</v>
      </c>
      <c r="L36" s="202">
        <v>100</v>
      </c>
      <c r="M36" s="169"/>
      <c r="N36">
        <v>34</v>
      </c>
    </row>
    <row r="37" spans="1:22" x14ac:dyDescent="0.25">
      <c r="A37" s="36">
        <v>13</v>
      </c>
      <c r="B37" s="142">
        <v>45245</v>
      </c>
      <c r="C37" s="175">
        <v>0.40277777777777779</v>
      </c>
      <c r="D37" s="132" t="s">
        <v>2526</v>
      </c>
      <c r="E37" s="133"/>
      <c r="F37" s="133" t="s">
        <v>1836</v>
      </c>
      <c r="G37" s="133" t="s">
        <v>1744</v>
      </c>
      <c r="H37" s="176" t="s">
        <v>2527</v>
      </c>
      <c r="I37" s="176">
        <v>237</v>
      </c>
      <c r="J37" s="176">
        <v>227</v>
      </c>
      <c r="K37" s="213">
        <v>10</v>
      </c>
      <c r="L37" s="177">
        <v>227</v>
      </c>
      <c r="M37" s="133"/>
      <c r="N37">
        <v>35</v>
      </c>
    </row>
    <row r="38" spans="1:22" x14ac:dyDescent="0.25">
      <c r="A38" s="139">
        <v>1</v>
      </c>
      <c r="B38" s="142">
        <v>45246</v>
      </c>
      <c r="C38" s="175">
        <v>0.42499999999999999</v>
      </c>
      <c r="D38" s="132" t="s">
        <v>1120</v>
      </c>
      <c r="E38" s="133">
        <v>5589529270</v>
      </c>
      <c r="F38" s="133" t="s">
        <v>1906</v>
      </c>
      <c r="G38" s="176" t="s">
        <v>1380</v>
      </c>
      <c r="H38" s="176" t="s">
        <v>2528</v>
      </c>
      <c r="I38" s="30">
        <f>+K38+J38</f>
        <v>315</v>
      </c>
      <c r="J38" s="133">
        <v>275</v>
      </c>
      <c r="K38" s="189">
        <v>40</v>
      </c>
      <c r="L38" s="186"/>
      <c r="M38" s="139"/>
      <c r="N38">
        <v>36</v>
      </c>
    </row>
    <row r="39" spans="1:22" x14ac:dyDescent="0.25">
      <c r="A39" s="140">
        <v>2</v>
      </c>
      <c r="B39" s="142">
        <v>45246</v>
      </c>
      <c r="C39" s="175">
        <v>0.46250000000000002</v>
      </c>
      <c r="D39" s="132" t="s">
        <v>1471</v>
      </c>
      <c r="E39" s="133">
        <v>5520873875</v>
      </c>
      <c r="F39" s="133" t="s">
        <v>333</v>
      </c>
      <c r="G39" s="133" t="s">
        <v>554</v>
      </c>
      <c r="H39" s="176" t="s">
        <v>2529</v>
      </c>
      <c r="I39" s="30"/>
      <c r="J39" s="133">
        <v>43</v>
      </c>
      <c r="K39" s="189">
        <v>14</v>
      </c>
      <c r="L39" s="186"/>
      <c r="M39" s="139"/>
      <c r="N39">
        <v>37</v>
      </c>
      <c r="P39" t="s">
        <v>3668</v>
      </c>
      <c r="Q39" t="s">
        <v>3669</v>
      </c>
      <c r="R39" t="s">
        <v>3669</v>
      </c>
      <c r="S39" t="s">
        <v>3670</v>
      </c>
      <c r="T39" t="s">
        <v>3671</v>
      </c>
      <c r="U39" t="s">
        <v>3672</v>
      </c>
      <c r="V39" t="s">
        <v>3673</v>
      </c>
    </row>
    <row r="40" spans="1:22" x14ac:dyDescent="0.25">
      <c r="A40" s="36">
        <v>3</v>
      </c>
      <c r="B40" s="142">
        <v>45246</v>
      </c>
      <c r="C40" s="175">
        <v>0.50763888888888886</v>
      </c>
      <c r="D40" s="132" t="s">
        <v>2509</v>
      </c>
      <c r="E40" s="133">
        <v>5613476389</v>
      </c>
      <c r="F40" s="133" t="s">
        <v>333</v>
      </c>
      <c r="G40" s="133" t="s">
        <v>2509</v>
      </c>
      <c r="H40" s="176" t="s">
        <v>2530</v>
      </c>
      <c r="I40" s="30"/>
      <c r="J40" s="133">
        <v>114</v>
      </c>
      <c r="K40" s="189">
        <v>10</v>
      </c>
      <c r="L40" s="186"/>
      <c r="M40" s="139"/>
      <c r="N40">
        <v>38</v>
      </c>
      <c r="P40" t="s">
        <v>3672</v>
      </c>
      <c r="Q40" t="s">
        <v>3673</v>
      </c>
      <c r="R40" t="s">
        <v>3669</v>
      </c>
      <c r="S40" t="s">
        <v>3670</v>
      </c>
      <c r="T40" t="s">
        <v>3671</v>
      </c>
      <c r="U40" t="s">
        <v>3672</v>
      </c>
      <c r="V40" t="s">
        <v>3673</v>
      </c>
    </row>
    <row r="41" spans="1:22" x14ac:dyDescent="0.25">
      <c r="A41" s="36">
        <v>4</v>
      </c>
      <c r="B41" s="142">
        <v>45246</v>
      </c>
      <c r="C41" s="175">
        <v>0.50972222222222219</v>
      </c>
      <c r="D41" s="132" t="s">
        <v>2531</v>
      </c>
      <c r="E41" s="132" t="e">
        <v>#VALUE!</v>
      </c>
      <c r="F41" s="133" t="s">
        <v>2532</v>
      </c>
      <c r="G41" s="133" t="s">
        <v>2533</v>
      </c>
      <c r="H41" s="133" t="s">
        <v>2534</v>
      </c>
      <c r="I41" s="30"/>
      <c r="J41" s="133">
        <v>164</v>
      </c>
      <c r="K41" s="189">
        <v>10</v>
      </c>
      <c r="L41" s="186"/>
      <c r="M41" s="139"/>
      <c r="N41">
        <v>39</v>
      </c>
      <c r="P41">
        <v>1</v>
      </c>
      <c r="Q41">
        <v>1</v>
      </c>
      <c r="R41">
        <v>13</v>
      </c>
      <c r="S41">
        <v>15</v>
      </c>
      <c r="T41">
        <v>10</v>
      </c>
      <c r="U41">
        <v>13</v>
      </c>
      <c r="V41">
        <v>18</v>
      </c>
    </row>
    <row r="42" spans="1:22" x14ac:dyDescent="0.25">
      <c r="A42" s="36">
        <v>5</v>
      </c>
      <c r="B42" s="142">
        <v>45246</v>
      </c>
      <c r="C42" s="175">
        <v>0.51944444444444449</v>
      </c>
      <c r="D42" s="132" t="s">
        <v>1514</v>
      </c>
      <c r="E42" s="133">
        <v>5612853273</v>
      </c>
      <c r="F42" s="133" t="s">
        <v>3621</v>
      </c>
      <c r="G42" s="133" t="s">
        <v>2535</v>
      </c>
      <c r="H42" s="133" t="s">
        <v>2536</v>
      </c>
      <c r="I42" s="30"/>
      <c r="J42" s="133"/>
      <c r="K42" s="189">
        <v>13</v>
      </c>
      <c r="L42" s="139"/>
      <c r="M42" s="139"/>
      <c r="N42">
        <v>40</v>
      </c>
      <c r="P42" s="70">
        <f>B3</f>
        <v>45243</v>
      </c>
      <c r="Q42" s="70">
        <f>B14</f>
        <v>45244</v>
      </c>
      <c r="R42" s="70">
        <f>B25</f>
        <v>45245</v>
      </c>
      <c r="S42" s="70">
        <f>B38</f>
        <v>45246</v>
      </c>
      <c r="T42" s="70">
        <f>B53</f>
        <v>45247</v>
      </c>
      <c r="U42" s="70">
        <f>B63</f>
        <v>45248</v>
      </c>
      <c r="V42" s="70">
        <f>B76</f>
        <v>45249</v>
      </c>
    </row>
    <row r="43" spans="1:22" x14ac:dyDescent="0.25">
      <c r="A43" s="36">
        <v>6</v>
      </c>
      <c r="B43" s="142">
        <v>45246</v>
      </c>
      <c r="C43" s="175">
        <v>0.52083333333333337</v>
      </c>
      <c r="D43" s="132" t="s">
        <v>1917</v>
      </c>
      <c r="E43" s="133">
        <v>5583364429</v>
      </c>
      <c r="F43" s="133" t="s">
        <v>3621</v>
      </c>
      <c r="G43" s="133" t="s">
        <v>2537</v>
      </c>
      <c r="H43" s="133" t="s">
        <v>2538</v>
      </c>
      <c r="I43" s="30">
        <v>90</v>
      </c>
      <c r="J43" s="133">
        <v>73</v>
      </c>
      <c r="K43" s="189">
        <v>10</v>
      </c>
      <c r="L43" s="139"/>
      <c r="M43" s="139"/>
      <c r="N43">
        <v>41</v>
      </c>
    </row>
    <row r="44" spans="1:22" x14ac:dyDescent="0.25">
      <c r="A44" s="36">
        <v>7</v>
      </c>
      <c r="B44" s="142">
        <v>45246</v>
      </c>
      <c r="C44" s="175">
        <v>0.54236111111111107</v>
      </c>
      <c r="D44" s="132" t="s">
        <v>1481</v>
      </c>
      <c r="E44" s="133">
        <v>5578861024</v>
      </c>
      <c r="F44" s="133" t="s">
        <v>2539</v>
      </c>
      <c r="G44" s="133" t="s">
        <v>72</v>
      </c>
      <c r="H44" s="133" t="s">
        <v>2540</v>
      </c>
      <c r="I44" s="30">
        <v>160</v>
      </c>
      <c r="J44" s="133">
        <v>150</v>
      </c>
      <c r="K44" s="189">
        <v>20</v>
      </c>
      <c r="L44" s="139"/>
      <c r="M44" s="139"/>
      <c r="N44">
        <v>42</v>
      </c>
    </row>
    <row r="45" spans="1:22" x14ac:dyDescent="0.25">
      <c r="A45" s="36">
        <v>8</v>
      </c>
      <c r="B45" s="142">
        <v>45246</v>
      </c>
      <c r="C45" s="175">
        <v>0.55555555555555558</v>
      </c>
      <c r="D45" s="132" t="s">
        <v>1453</v>
      </c>
      <c r="E45" s="133">
        <v>5535831305</v>
      </c>
      <c r="F45" s="133" t="s">
        <v>33</v>
      </c>
      <c r="G45" s="133" t="s">
        <v>2509</v>
      </c>
      <c r="H45" s="176" t="s">
        <v>2541</v>
      </c>
      <c r="I45" s="30"/>
      <c r="J45" s="133">
        <v>32</v>
      </c>
      <c r="K45" s="189">
        <v>10</v>
      </c>
      <c r="L45" s="139"/>
      <c r="M45" s="139"/>
      <c r="N45">
        <v>43</v>
      </c>
    </row>
    <row r="46" spans="1:22" x14ac:dyDescent="0.25">
      <c r="A46" s="36">
        <v>9</v>
      </c>
      <c r="B46" s="142">
        <v>45246</v>
      </c>
      <c r="C46" s="175"/>
      <c r="D46" s="132" t="s">
        <v>2542</v>
      </c>
      <c r="E46" s="133"/>
      <c r="F46" s="133" t="s">
        <v>17</v>
      </c>
      <c r="G46" s="133" t="s">
        <v>2543</v>
      </c>
      <c r="H46" s="176" t="s">
        <v>2544</v>
      </c>
      <c r="I46" s="176"/>
      <c r="J46" s="192">
        <v>100</v>
      </c>
      <c r="K46" s="189">
        <v>10</v>
      </c>
      <c r="L46" s="139">
        <v>200</v>
      </c>
      <c r="M46" s="139"/>
      <c r="N46">
        <v>44</v>
      </c>
    </row>
    <row r="47" spans="1:22" x14ac:dyDescent="0.25">
      <c r="A47" s="36">
        <v>10</v>
      </c>
      <c r="B47" s="142">
        <v>45246</v>
      </c>
      <c r="C47" s="175">
        <v>0.63402777777777775</v>
      </c>
      <c r="D47" s="132" t="s">
        <v>39</v>
      </c>
      <c r="E47" s="133">
        <v>5530508709</v>
      </c>
      <c r="F47" s="133" t="s">
        <v>33</v>
      </c>
      <c r="G47" s="133" t="s">
        <v>1043</v>
      </c>
      <c r="H47" s="176" t="s">
        <v>2545</v>
      </c>
      <c r="I47" s="30"/>
      <c r="J47" s="176">
        <v>76</v>
      </c>
      <c r="K47" s="189">
        <v>10</v>
      </c>
      <c r="L47" s="139">
        <v>150</v>
      </c>
      <c r="M47" s="139"/>
      <c r="N47">
        <v>45</v>
      </c>
    </row>
    <row r="48" spans="1:22" x14ac:dyDescent="0.25">
      <c r="A48" s="36">
        <v>11</v>
      </c>
      <c r="B48" s="142">
        <v>45246</v>
      </c>
      <c r="C48" s="175">
        <v>0.69861111111111107</v>
      </c>
      <c r="D48" s="132" t="s">
        <v>2546</v>
      </c>
      <c r="E48" s="171">
        <v>5615394688</v>
      </c>
      <c r="F48" s="133"/>
      <c r="G48" s="133"/>
      <c r="H48" s="176"/>
      <c r="I48" s="30"/>
      <c r="J48" s="176"/>
      <c r="K48" s="189">
        <v>10</v>
      </c>
      <c r="L48" s="139"/>
      <c r="M48" s="139"/>
      <c r="N48">
        <v>46</v>
      </c>
    </row>
    <row r="49" spans="1:14" x14ac:dyDescent="0.25">
      <c r="A49" s="36">
        <v>12</v>
      </c>
      <c r="B49" s="142">
        <v>45246</v>
      </c>
      <c r="C49" s="175">
        <v>0.79027777777777775</v>
      </c>
      <c r="D49" s="133" t="s">
        <v>857</v>
      </c>
      <c r="E49" s="133">
        <v>5537803548</v>
      </c>
      <c r="F49" s="171" t="s">
        <v>3794</v>
      </c>
      <c r="G49" s="133" t="s">
        <v>2548</v>
      </c>
      <c r="H49" s="176" t="s">
        <v>2549</v>
      </c>
      <c r="I49" s="176">
        <v>252</v>
      </c>
      <c r="J49" s="176">
        <v>252</v>
      </c>
      <c r="K49" s="189">
        <v>10</v>
      </c>
      <c r="L49" s="202"/>
      <c r="M49" s="169"/>
      <c r="N49">
        <v>47</v>
      </c>
    </row>
    <row r="50" spans="1:14" x14ac:dyDescent="0.25">
      <c r="A50" s="36">
        <v>13</v>
      </c>
      <c r="B50" s="142">
        <v>45246</v>
      </c>
      <c r="C50" s="175">
        <v>0.875</v>
      </c>
      <c r="D50" s="132" t="s">
        <v>456</v>
      </c>
      <c r="E50" s="133">
        <v>5544332211</v>
      </c>
      <c r="F50" s="133" t="s">
        <v>3795</v>
      </c>
      <c r="G50" s="133" t="s">
        <v>2551</v>
      </c>
      <c r="H50" s="176" t="s">
        <v>2552</v>
      </c>
      <c r="I50" s="176">
        <v>479</v>
      </c>
      <c r="J50" s="176">
        <v>459</v>
      </c>
      <c r="K50" s="213">
        <v>20</v>
      </c>
      <c r="L50" s="177"/>
      <c r="M50" s="133"/>
      <c r="N50">
        <v>48</v>
      </c>
    </row>
    <row r="51" spans="1:14" x14ac:dyDescent="0.25">
      <c r="A51" s="36">
        <v>14</v>
      </c>
      <c r="B51" s="142">
        <v>45246</v>
      </c>
      <c r="C51" s="175">
        <v>0.88888888888888884</v>
      </c>
      <c r="D51" s="132" t="s">
        <v>1416</v>
      </c>
      <c r="E51" s="133">
        <v>5510080515</v>
      </c>
      <c r="F51" s="133" t="s">
        <v>3796</v>
      </c>
      <c r="G51" s="133" t="s">
        <v>2554</v>
      </c>
      <c r="H51" s="176"/>
      <c r="I51" s="176"/>
      <c r="J51" s="176">
        <v>207</v>
      </c>
      <c r="K51" s="213">
        <v>11</v>
      </c>
      <c r="L51" s="177"/>
      <c r="M51" s="177"/>
      <c r="N51">
        <v>49</v>
      </c>
    </row>
    <row r="52" spans="1:14" x14ac:dyDescent="0.25">
      <c r="A52" s="36">
        <v>15</v>
      </c>
      <c r="B52" s="142">
        <v>45246</v>
      </c>
      <c r="C52" s="175">
        <v>0.88888888888888884</v>
      </c>
      <c r="D52" s="31" t="s">
        <v>896</v>
      </c>
      <c r="E52" s="133">
        <v>5533221144</v>
      </c>
      <c r="F52" s="133" t="s">
        <v>626</v>
      </c>
      <c r="G52" s="51" t="s">
        <v>2555</v>
      </c>
      <c r="H52" s="214"/>
      <c r="I52" s="176"/>
      <c r="J52" s="176">
        <v>133</v>
      </c>
      <c r="K52" s="213">
        <v>10</v>
      </c>
      <c r="L52" s="177"/>
      <c r="M52" s="177"/>
      <c r="N52">
        <v>50</v>
      </c>
    </row>
    <row r="53" spans="1:14" x14ac:dyDescent="0.25">
      <c r="A53" s="139">
        <v>1</v>
      </c>
      <c r="B53" s="142">
        <v>45247</v>
      </c>
      <c r="C53" s="175">
        <v>0.4284722222222222</v>
      </c>
      <c r="D53" s="132" t="s">
        <v>816</v>
      </c>
      <c r="E53" s="133">
        <v>5610020620</v>
      </c>
      <c r="F53" s="133" t="s">
        <v>2556</v>
      </c>
      <c r="G53" s="176" t="s">
        <v>2557</v>
      </c>
      <c r="H53" s="176" t="s">
        <v>929</v>
      </c>
      <c r="I53" s="30"/>
      <c r="J53" s="133">
        <v>17</v>
      </c>
      <c r="K53" s="189">
        <v>10</v>
      </c>
      <c r="L53" s="186">
        <v>50</v>
      </c>
      <c r="M53" s="139"/>
      <c r="N53">
        <v>51</v>
      </c>
    </row>
    <row r="54" spans="1:14" x14ac:dyDescent="0.25">
      <c r="A54" s="140">
        <v>2</v>
      </c>
      <c r="B54" s="142">
        <v>45247</v>
      </c>
      <c r="C54" s="175">
        <v>0.5131944444444444</v>
      </c>
      <c r="D54" s="132" t="s">
        <v>1120</v>
      </c>
      <c r="E54" s="133">
        <v>5536710987</v>
      </c>
      <c r="F54" s="133" t="s">
        <v>1379</v>
      </c>
      <c r="G54" s="133" t="s">
        <v>2558</v>
      </c>
      <c r="H54" s="176" t="s">
        <v>2559</v>
      </c>
      <c r="I54" s="30"/>
      <c r="J54" s="133">
        <v>170</v>
      </c>
      <c r="K54" s="189">
        <v>40</v>
      </c>
      <c r="L54" s="186">
        <v>300</v>
      </c>
      <c r="M54" s="139"/>
      <c r="N54">
        <v>52</v>
      </c>
    </row>
    <row r="55" spans="1:14" x14ac:dyDescent="0.25">
      <c r="A55" s="36">
        <v>3</v>
      </c>
      <c r="B55" s="142">
        <v>45247</v>
      </c>
      <c r="C55" s="175">
        <v>0.55902777777777779</v>
      </c>
      <c r="D55" s="132" t="s">
        <v>1852</v>
      </c>
      <c r="E55" s="133">
        <v>5615589545</v>
      </c>
      <c r="F55" s="133" t="s">
        <v>33</v>
      </c>
      <c r="G55" s="133" t="s">
        <v>2560</v>
      </c>
      <c r="H55" s="176" t="s">
        <v>2561</v>
      </c>
      <c r="I55" s="30"/>
      <c r="J55" s="133">
        <v>100</v>
      </c>
      <c r="K55" s="189">
        <v>12</v>
      </c>
      <c r="L55" s="186">
        <v>200</v>
      </c>
      <c r="M55" s="139"/>
      <c r="N55">
        <v>53</v>
      </c>
    </row>
    <row r="56" spans="1:14" x14ac:dyDescent="0.25">
      <c r="A56" s="36">
        <v>4</v>
      </c>
      <c r="B56" s="142">
        <v>45247</v>
      </c>
      <c r="C56" s="175">
        <v>0.57638888888888884</v>
      </c>
      <c r="D56" s="132" t="s">
        <v>1453</v>
      </c>
      <c r="E56" s="133">
        <v>5535831305</v>
      </c>
      <c r="F56" s="133" t="s">
        <v>2562</v>
      </c>
      <c r="G56" s="133" t="s">
        <v>1561</v>
      </c>
      <c r="H56" s="176" t="s">
        <v>2563</v>
      </c>
      <c r="I56" s="30"/>
      <c r="J56" s="133">
        <v>41</v>
      </c>
      <c r="K56" s="189">
        <v>10</v>
      </c>
      <c r="L56" s="186"/>
      <c r="M56" s="139"/>
      <c r="N56">
        <v>54</v>
      </c>
    </row>
    <row r="57" spans="1:14" x14ac:dyDescent="0.25">
      <c r="A57" s="36">
        <v>5</v>
      </c>
      <c r="B57" s="142">
        <v>45247</v>
      </c>
      <c r="C57" s="175">
        <v>0.58333333333333337</v>
      </c>
      <c r="D57" s="132" t="s">
        <v>1917</v>
      </c>
      <c r="E57" s="133">
        <v>5535975295</v>
      </c>
      <c r="F57" s="133" t="s">
        <v>17</v>
      </c>
      <c r="G57" s="133" t="s">
        <v>2564</v>
      </c>
      <c r="H57" s="133" t="s">
        <v>2565</v>
      </c>
      <c r="I57" s="30">
        <v>200</v>
      </c>
      <c r="J57" s="133">
        <v>99</v>
      </c>
      <c r="K57" s="189">
        <v>12</v>
      </c>
      <c r="L57" s="139"/>
      <c r="M57" s="139"/>
      <c r="N57">
        <v>55</v>
      </c>
    </row>
    <row r="58" spans="1:14" x14ac:dyDescent="0.25">
      <c r="A58" s="36">
        <v>6</v>
      </c>
      <c r="B58" s="142">
        <v>45247</v>
      </c>
      <c r="C58" s="175">
        <v>0.1340277777777778</v>
      </c>
      <c r="D58" s="132" t="s">
        <v>1799</v>
      </c>
      <c r="E58" s="133">
        <v>5621699116</v>
      </c>
      <c r="F58" s="133" t="s">
        <v>3797</v>
      </c>
      <c r="G58" s="133" t="s">
        <v>2567</v>
      </c>
      <c r="H58" s="176" t="s">
        <v>2568</v>
      </c>
      <c r="I58" s="176">
        <v>100</v>
      </c>
      <c r="J58" s="176">
        <v>86</v>
      </c>
      <c r="K58" s="189">
        <v>15</v>
      </c>
      <c r="L58" s="139">
        <v>200</v>
      </c>
      <c r="M58" s="139"/>
      <c r="N58">
        <v>56</v>
      </c>
    </row>
    <row r="59" spans="1:14" x14ac:dyDescent="0.25">
      <c r="A59" s="36">
        <v>7</v>
      </c>
      <c r="B59" s="142">
        <v>45247</v>
      </c>
      <c r="C59" s="175">
        <v>0.1590277777777778</v>
      </c>
      <c r="D59" s="132" t="s">
        <v>1489</v>
      </c>
      <c r="E59" s="133">
        <v>5621699116</v>
      </c>
      <c r="F59" s="133" t="s">
        <v>748</v>
      </c>
      <c r="G59" s="133" t="s">
        <v>1793</v>
      </c>
      <c r="H59" s="176" t="s">
        <v>2569</v>
      </c>
      <c r="I59" s="30"/>
      <c r="J59" s="176">
        <v>11</v>
      </c>
      <c r="K59" s="189">
        <v>10</v>
      </c>
      <c r="L59" s="139"/>
      <c r="M59" s="139"/>
      <c r="N59">
        <v>57</v>
      </c>
    </row>
    <row r="60" spans="1:14" x14ac:dyDescent="0.25">
      <c r="A60" s="36">
        <v>8</v>
      </c>
      <c r="B60" s="142">
        <v>45247</v>
      </c>
      <c r="C60" s="175">
        <v>0.20069444444444451</v>
      </c>
      <c r="D60" s="132" t="s">
        <v>1969</v>
      </c>
      <c r="E60" s="133"/>
      <c r="F60" s="133" t="s">
        <v>3636</v>
      </c>
      <c r="G60" s="133" t="s">
        <v>2468</v>
      </c>
      <c r="H60" s="176" t="s">
        <v>2570</v>
      </c>
      <c r="I60" s="30">
        <v>200</v>
      </c>
      <c r="J60" s="133">
        <v>120</v>
      </c>
      <c r="K60" s="189">
        <v>10</v>
      </c>
      <c r="L60" s="139"/>
      <c r="M60" s="139"/>
      <c r="N60">
        <v>58</v>
      </c>
    </row>
    <row r="61" spans="1:14" x14ac:dyDescent="0.25">
      <c r="A61" s="36">
        <v>9</v>
      </c>
      <c r="B61" s="142">
        <v>45247</v>
      </c>
      <c r="C61" s="175">
        <v>0.2409722222222222</v>
      </c>
      <c r="D61" s="132" t="s">
        <v>2571</v>
      </c>
      <c r="E61" s="133">
        <v>5539148545</v>
      </c>
      <c r="F61" s="133" t="s">
        <v>1836</v>
      </c>
      <c r="G61" s="133" t="s">
        <v>2572</v>
      </c>
      <c r="H61" s="176" t="s">
        <v>2573</v>
      </c>
      <c r="I61" s="176">
        <v>150</v>
      </c>
      <c r="J61" s="192"/>
      <c r="K61" s="189">
        <v>10</v>
      </c>
      <c r="L61" s="139"/>
      <c r="M61" s="139"/>
      <c r="N61">
        <v>59</v>
      </c>
    </row>
    <row r="62" spans="1:14" x14ac:dyDescent="0.25">
      <c r="A62" s="36">
        <v>10</v>
      </c>
      <c r="B62" s="142">
        <v>45247</v>
      </c>
      <c r="C62" s="175">
        <v>0.30763888888888891</v>
      </c>
      <c r="D62" s="132" t="s">
        <v>1280</v>
      </c>
      <c r="E62" s="133">
        <v>5585652455</v>
      </c>
      <c r="F62" s="133" t="s">
        <v>2183</v>
      </c>
      <c r="G62" s="133" t="s">
        <v>2393</v>
      </c>
      <c r="H62" s="176" t="s">
        <v>2574</v>
      </c>
      <c r="I62" s="30">
        <v>150</v>
      </c>
      <c r="J62" s="176">
        <v>57</v>
      </c>
      <c r="K62" s="189">
        <v>10</v>
      </c>
      <c r="L62" s="139">
        <v>150</v>
      </c>
      <c r="M62" s="139"/>
      <c r="N62">
        <v>60</v>
      </c>
    </row>
    <row r="63" spans="1:14" x14ac:dyDescent="0.25">
      <c r="A63" s="139">
        <v>1</v>
      </c>
      <c r="B63" s="142">
        <v>45248</v>
      </c>
      <c r="C63" s="175">
        <v>0.45763888888888887</v>
      </c>
      <c r="D63" s="132" t="s">
        <v>2575</v>
      </c>
      <c r="E63" s="133">
        <v>5524194327</v>
      </c>
      <c r="F63" s="133" t="s">
        <v>1836</v>
      </c>
      <c r="G63" s="176" t="s">
        <v>2576</v>
      </c>
      <c r="H63" s="176" t="s">
        <v>2577</v>
      </c>
      <c r="I63" s="30">
        <v>100</v>
      </c>
      <c r="J63" s="133">
        <v>47</v>
      </c>
      <c r="K63" s="189">
        <v>10</v>
      </c>
      <c r="L63" s="186">
        <v>100</v>
      </c>
      <c r="M63" s="139"/>
      <c r="N63">
        <v>61</v>
      </c>
    </row>
    <row r="64" spans="1:14" x14ac:dyDescent="0.25">
      <c r="A64" s="140">
        <v>2</v>
      </c>
      <c r="B64" s="142">
        <v>45248</v>
      </c>
      <c r="C64" s="175">
        <v>0.51041666666666663</v>
      </c>
      <c r="D64" s="132" t="s">
        <v>2009</v>
      </c>
      <c r="E64" s="133">
        <v>9531286830</v>
      </c>
      <c r="F64" s="133" t="s">
        <v>85</v>
      </c>
      <c r="G64" s="133" t="s">
        <v>2578</v>
      </c>
      <c r="H64" s="176"/>
      <c r="I64" s="30"/>
      <c r="J64" s="133">
        <v>67</v>
      </c>
      <c r="K64" s="189">
        <v>10</v>
      </c>
      <c r="L64" s="186"/>
      <c r="M64" s="139"/>
      <c r="N64">
        <v>62</v>
      </c>
    </row>
    <row r="65" spans="1:14" x14ac:dyDescent="0.25">
      <c r="A65" s="36">
        <v>3</v>
      </c>
      <c r="B65" s="142">
        <v>45248</v>
      </c>
      <c r="C65" s="175">
        <v>0.54305555555555551</v>
      </c>
      <c r="D65" s="132" t="s">
        <v>2579</v>
      </c>
      <c r="E65" s="133">
        <v>5578037085</v>
      </c>
      <c r="F65" s="133" t="s">
        <v>1719</v>
      </c>
      <c r="G65" s="133" t="s">
        <v>2421</v>
      </c>
      <c r="H65" s="176" t="s">
        <v>2580</v>
      </c>
      <c r="I65" s="30">
        <v>50</v>
      </c>
      <c r="J65" s="133">
        <v>40</v>
      </c>
      <c r="K65" s="189">
        <v>10</v>
      </c>
      <c r="L65" s="186"/>
      <c r="M65" s="139"/>
      <c r="N65">
        <v>63</v>
      </c>
    </row>
    <row r="66" spans="1:14" x14ac:dyDescent="0.25">
      <c r="A66" s="36">
        <v>4</v>
      </c>
      <c r="B66" s="142">
        <v>45248</v>
      </c>
      <c r="C66" s="175">
        <v>0.55972222222222223</v>
      </c>
      <c r="D66" s="132" t="s">
        <v>1665</v>
      </c>
      <c r="E66" s="133">
        <v>5535975295</v>
      </c>
      <c r="F66" s="133" t="s">
        <v>2581</v>
      </c>
      <c r="G66" s="133" t="s">
        <v>2582</v>
      </c>
      <c r="H66" s="176" t="s">
        <v>2583</v>
      </c>
      <c r="I66" s="30"/>
      <c r="J66" s="133">
        <v>160</v>
      </c>
      <c r="K66" s="189">
        <v>10</v>
      </c>
      <c r="L66" s="186"/>
      <c r="M66" s="139"/>
      <c r="N66">
        <v>64</v>
      </c>
    </row>
    <row r="67" spans="1:14" x14ac:dyDescent="0.25">
      <c r="A67" s="57">
        <v>5</v>
      </c>
      <c r="B67" s="142">
        <v>45248</v>
      </c>
      <c r="C67" s="228">
        <v>0.13263888888888889</v>
      </c>
      <c r="D67" s="59" t="s">
        <v>2584</v>
      </c>
      <c r="E67" s="62">
        <v>5614683694</v>
      </c>
      <c r="F67" s="62" t="s">
        <v>33</v>
      </c>
      <c r="G67" s="62" t="s">
        <v>1043</v>
      </c>
      <c r="H67" s="62" t="s">
        <v>2585</v>
      </c>
      <c r="I67" s="61"/>
      <c r="J67" s="62">
        <v>69</v>
      </c>
      <c r="K67" s="222">
        <v>10</v>
      </c>
      <c r="L67" s="63"/>
      <c r="M67" s="63"/>
      <c r="N67">
        <v>65</v>
      </c>
    </row>
    <row r="68" spans="1:14" x14ac:dyDescent="0.25">
      <c r="A68" s="36">
        <v>6</v>
      </c>
      <c r="B68" s="142">
        <v>45248</v>
      </c>
      <c r="C68" s="175">
        <v>0.63888888888888884</v>
      </c>
      <c r="D68" s="132" t="s">
        <v>950</v>
      </c>
      <c r="E68" s="133">
        <v>5537651796</v>
      </c>
      <c r="F68" s="133" t="s">
        <v>33</v>
      </c>
      <c r="G68" s="133" t="s">
        <v>2586</v>
      </c>
      <c r="H68" s="176" t="s">
        <v>1012</v>
      </c>
      <c r="I68" s="176"/>
      <c r="J68" s="176"/>
      <c r="K68" s="189">
        <v>10</v>
      </c>
      <c r="L68" s="139"/>
      <c r="M68" s="139"/>
      <c r="N68">
        <v>66</v>
      </c>
    </row>
    <row r="69" spans="1:14" x14ac:dyDescent="0.25">
      <c r="A69" s="36">
        <v>7</v>
      </c>
      <c r="B69" s="142">
        <v>45248</v>
      </c>
      <c r="C69" s="175">
        <v>0.69791666666666663</v>
      </c>
      <c r="D69" s="132" t="s">
        <v>52</v>
      </c>
      <c r="E69" s="133"/>
      <c r="F69" s="133" t="s">
        <v>33</v>
      </c>
      <c r="G69" s="133" t="s">
        <v>72</v>
      </c>
      <c r="H69" s="176" t="s">
        <v>2587</v>
      </c>
      <c r="I69" s="30">
        <v>500</v>
      </c>
      <c r="J69" s="176">
        <v>198</v>
      </c>
      <c r="K69" s="189">
        <v>10</v>
      </c>
      <c r="L69" s="139"/>
      <c r="M69" s="139"/>
      <c r="N69">
        <v>67</v>
      </c>
    </row>
    <row r="70" spans="1:14" x14ac:dyDescent="0.25">
      <c r="A70" s="36">
        <v>8</v>
      </c>
      <c r="B70" s="142">
        <v>45248</v>
      </c>
      <c r="C70" s="175">
        <v>0.81666666666666665</v>
      </c>
      <c r="D70" s="132" t="s">
        <v>1156</v>
      </c>
      <c r="E70" s="133">
        <v>5578037085</v>
      </c>
      <c r="F70" s="133" t="s">
        <v>2588</v>
      </c>
      <c r="G70" s="132" t="s">
        <v>2579</v>
      </c>
      <c r="H70" s="176" t="s">
        <v>2589</v>
      </c>
      <c r="I70" s="30">
        <v>79</v>
      </c>
      <c r="J70" s="229">
        <v>59</v>
      </c>
      <c r="K70" s="189">
        <v>20</v>
      </c>
      <c r="L70" s="139">
        <v>100</v>
      </c>
      <c r="M70" s="139"/>
      <c r="N70">
        <v>68</v>
      </c>
    </row>
    <row r="71" spans="1:14" x14ac:dyDescent="0.25">
      <c r="A71" s="36">
        <v>9</v>
      </c>
      <c r="B71" s="142">
        <v>45248</v>
      </c>
      <c r="C71" s="175">
        <v>0.33541666666666659</v>
      </c>
      <c r="D71" s="132" t="s">
        <v>346</v>
      </c>
      <c r="E71" s="133">
        <v>5520954168</v>
      </c>
      <c r="F71" s="133" t="s">
        <v>1836</v>
      </c>
      <c r="G71" s="133" t="s">
        <v>2590</v>
      </c>
      <c r="H71" s="133" t="s">
        <v>2591</v>
      </c>
      <c r="I71" s="176">
        <v>200</v>
      </c>
      <c r="J71" s="192"/>
      <c r="K71" s="189">
        <v>10</v>
      </c>
      <c r="L71" s="139"/>
      <c r="M71" s="139"/>
      <c r="N71">
        <v>69</v>
      </c>
    </row>
    <row r="72" spans="1:14" x14ac:dyDescent="0.25">
      <c r="A72" s="36">
        <v>10</v>
      </c>
      <c r="B72" s="142">
        <v>45248</v>
      </c>
      <c r="C72" s="175">
        <v>0.86041666666666672</v>
      </c>
      <c r="D72" s="132" t="s">
        <v>2546</v>
      </c>
      <c r="E72" s="133">
        <v>5615394688</v>
      </c>
      <c r="F72" s="133" t="s">
        <v>17</v>
      </c>
      <c r="G72" s="133" t="s">
        <v>997</v>
      </c>
      <c r="H72" s="176" t="s">
        <v>2592</v>
      </c>
      <c r="I72" s="30"/>
      <c r="J72" s="176">
        <v>40</v>
      </c>
      <c r="K72" s="189">
        <v>10</v>
      </c>
      <c r="L72" s="139">
        <v>100</v>
      </c>
      <c r="M72" s="139"/>
      <c r="N72">
        <v>70</v>
      </c>
    </row>
    <row r="73" spans="1:14" x14ac:dyDescent="0.25">
      <c r="A73" s="36">
        <v>11</v>
      </c>
      <c r="B73" s="142">
        <v>45248</v>
      </c>
      <c r="C73" s="175">
        <v>0.86041666666666672</v>
      </c>
      <c r="D73" s="132" t="s">
        <v>816</v>
      </c>
      <c r="E73" s="171"/>
      <c r="F73" s="133" t="s">
        <v>33</v>
      </c>
      <c r="G73" s="133" t="s">
        <v>72</v>
      </c>
      <c r="H73" s="176" t="s">
        <v>2593</v>
      </c>
      <c r="I73" s="30"/>
      <c r="J73" s="176"/>
      <c r="K73" s="189">
        <v>10</v>
      </c>
      <c r="L73" s="139"/>
      <c r="M73" s="139"/>
      <c r="N73">
        <v>71</v>
      </c>
    </row>
    <row r="74" spans="1:14" x14ac:dyDescent="0.25">
      <c r="A74" s="36">
        <v>12</v>
      </c>
      <c r="B74" s="142">
        <v>45248</v>
      </c>
      <c r="C74" s="175">
        <v>0.375</v>
      </c>
      <c r="D74" s="133" t="s">
        <v>1969</v>
      </c>
      <c r="E74" s="133">
        <v>5567561157</v>
      </c>
      <c r="F74" s="171" t="s">
        <v>1836</v>
      </c>
      <c r="G74" s="133" t="s">
        <v>2594</v>
      </c>
      <c r="H74" s="176" t="s">
        <v>2595</v>
      </c>
      <c r="I74" s="176">
        <v>85</v>
      </c>
      <c r="J74" s="176">
        <v>75</v>
      </c>
      <c r="K74" s="189">
        <v>10</v>
      </c>
      <c r="L74" s="202"/>
      <c r="M74" s="169"/>
      <c r="N74">
        <v>72</v>
      </c>
    </row>
    <row r="75" spans="1:14" x14ac:dyDescent="0.25">
      <c r="A75" s="36">
        <v>13</v>
      </c>
      <c r="B75" s="142">
        <v>45248</v>
      </c>
      <c r="C75" s="175">
        <v>0.40277777777777779</v>
      </c>
      <c r="D75" s="132" t="s">
        <v>2596</v>
      </c>
      <c r="E75" s="133"/>
      <c r="F75" s="133" t="s">
        <v>1676</v>
      </c>
      <c r="G75" s="133"/>
      <c r="H75" s="176"/>
      <c r="I75" s="176"/>
      <c r="J75" s="176"/>
      <c r="K75" s="213">
        <v>10</v>
      </c>
      <c r="L75" s="177">
        <v>350</v>
      </c>
      <c r="M75" s="133"/>
      <c r="N75">
        <v>73</v>
      </c>
    </row>
    <row r="76" spans="1:14" x14ac:dyDescent="0.25">
      <c r="A76" s="139">
        <v>1</v>
      </c>
      <c r="B76" s="142">
        <v>45249</v>
      </c>
      <c r="C76" s="175">
        <v>0.5</v>
      </c>
      <c r="D76" s="132" t="s">
        <v>2189</v>
      </c>
      <c r="E76" s="133">
        <v>5532536647</v>
      </c>
      <c r="F76" s="133" t="s">
        <v>1836</v>
      </c>
      <c r="G76" s="176" t="s">
        <v>2278</v>
      </c>
      <c r="H76" s="176" t="s">
        <v>2597</v>
      </c>
      <c r="I76" s="30">
        <v>500</v>
      </c>
      <c r="J76" s="133">
        <v>278</v>
      </c>
      <c r="K76" s="189">
        <v>10</v>
      </c>
      <c r="L76" s="186"/>
      <c r="M76" s="139"/>
      <c r="N76">
        <v>74</v>
      </c>
    </row>
    <row r="77" spans="1:14" x14ac:dyDescent="0.25">
      <c r="A77" s="140">
        <v>2</v>
      </c>
      <c r="B77" s="142">
        <v>45182</v>
      </c>
      <c r="C77" s="175">
        <v>0.50555555555555554</v>
      </c>
      <c r="D77" s="132" t="s">
        <v>105</v>
      </c>
      <c r="E77" s="133"/>
      <c r="F77" s="133" t="s">
        <v>1836</v>
      </c>
      <c r="G77" s="133"/>
      <c r="H77" s="176"/>
      <c r="I77" s="30"/>
      <c r="J77" s="133">
        <v>44</v>
      </c>
      <c r="K77" s="189">
        <v>10</v>
      </c>
      <c r="L77" s="186"/>
      <c r="M77" s="139"/>
      <c r="N77">
        <v>75</v>
      </c>
    </row>
    <row r="78" spans="1:14" x14ac:dyDescent="0.25">
      <c r="A78" s="36">
        <v>3</v>
      </c>
      <c r="B78" s="35">
        <v>45182</v>
      </c>
      <c r="C78" s="175">
        <v>0.53680555555555554</v>
      </c>
      <c r="D78" s="132" t="s">
        <v>2598</v>
      </c>
      <c r="E78" s="133">
        <v>5624838493</v>
      </c>
      <c r="F78" s="133" t="s">
        <v>1836</v>
      </c>
      <c r="G78" s="133" t="s">
        <v>2599</v>
      </c>
      <c r="H78" s="133" t="s">
        <v>2600</v>
      </c>
      <c r="I78" s="30">
        <v>77</v>
      </c>
      <c r="J78" s="133">
        <v>77</v>
      </c>
      <c r="K78" s="189">
        <v>10</v>
      </c>
      <c r="L78" s="186"/>
      <c r="M78" s="139"/>
      <c r="N78">
        <v>76</v>
      </c>
    </row>
    <row r="79" spans="1:14" x14ac:dyDescent="0.25">
      <c r="A79" s="36">
        <v>4</v>
      </c>
      <c r="B79" s="35">
        <v>45182</v>
      </c>
      <c r="C79" s="175">
        <v>4.1666666666666657E-2</v>
      </c>
      <c r="D79" s="132" t="s">
        <v>760</v>
      </c>
      <c r="E79" s="133">
        <v>5522701719</v>
      </c>
      <c r="F79" s="133" t="s">
        <v>1836</v>
      </c>
      <c r="G79" s="133" t="s">
        <v>2601</v>
      </c>
      <c r="H79" s="133" t="s">
        <v>2602</v>
      </c>
      <c r="I79" s="30">
        <v>105</v>
      </c>
      <c r="J79" s="133">
        <v>95</v>
      </c>
      <c r="K79" s="189">
        <v>10</v>
      </c>
      <c r="L79" s="186"/>
      <c r="M79" s="139"/>
      <c r="N79">
        <v>77</v>
      </c>
    </row>
    <row r="80" spans="1:14" x14ac:dyDescent="0.25">
      <c r="A80" s="36">
        <v>5</v>
      </c>
      <c r="B80" s="35">
        <v>45182</v>
      </c>
      <c r="C80" s="175">
        <v>6.25E-2</v>
      </c>
      <c r="D80" s="132" t="s">
        <v>2194</v>
      </c>
      <c r="E80" s="133">
        <v>5572135350</v>
      </c>
      <c r="F80" s="133" t="s">
        <v>1836</v>
      </c>
      <c r="G80" s="133" t="s">
        <v>2603</v>
      </c>
      <c r="H80" s="133" t="s">
        <v>2604</v>
      </c>
      <c r="I80" s="30">
        <v>80</v>
      </c>
      <c r="J80" s="133">
        <v>66</v>
      </c>
      <c r="K80" s="189">
        <v>12</v>
      </c>
      <c r="L80" s="139"/>
      <c r="M80" s="139"/>
      <c r="N80">
        <v>78</v>
      </c>
    </row>
    <row r="81" spans="1:14" x14ac:dyDescent="0.25">
      <c r="A81" s="36">
        <v>6</v>
      </c>
      <c r="B81" s="35">
        <v>45182</v>
      </c>
      <c r="C81" s="175">
        <v>6.458333333333334E-2</v>
      </c>
      <c r="D81" s="132" t="s">
        <v>55</v>
      </c>
      <c r="E81" s="133">
        <v>5625982564</v>
      </c>
      <c r="F81" s="133" t="s">
        <v>3636</v>
      </c>
      <c r="G81" s="133" t="s">
        <v>2605</v>
      </c>
      <c r="H81" s="133" t="s">
        <v>2606</v>
      </c>
      <c r="I81" s="176">
        <v>250</v>
      </c>
      <c r="J81" s="176">
        <v>246</v>
      </c>
      <c r="K81" s="189">
        <v>10</v>
      </c>
      <c r="L81" s="139"/>
      <c r="M81" s="139"/>
      <c r="N81">
        <v>79</v>
      </c>
    </row>
    <row r="82" spans="1:14" x14ac:dyDescent="0.25">
      <c r="A82" s="36">
        <v>7</v>
      </c>
      <c r="B82" s="35">
        <v>45182</v>
      </c>
      <c r="C82" s="175">
        <v>8.3333333333333329E-2</v>
      </c>
      <c r="D82" s="132" t="s">
        <v>2488</v>
      </c>
      <c r="E82" s="133">
        <v>5620167396</v>
      </c>
      <c r="F82" s="133" t="s">
        <v>2607</v>
      </c>
      <c r="G82" s="133" t="s">
        <v>2490</v>
      </c>
      <c r="H82" s="133" t="s">
        <v>2608</v>
      </c>
      <c r="I82" s="30">
        <v>433</v>
      </c>
      <c r="J82" s="176">
        <v>393</v>
      </c>
      <c r="K82" s="189">
        <v>40</v>
      </c>
      <c r="L82" s="139"/>
      <c r="M82" s="139"/>
      <c r="N82">
        <v>80</v>
      </c>
    </row>
    <row r="83" spans="1:14" x14ac:dyDescent="0.25">
      <c r="A83" s="36">
        <v>8</v>
      </c>
      <c r="B83" s="35">
        <v>45182</v>
      </c>
      <c r="C83" s="175">
        <v>0.1111111111111111</v>
      </c>
      <c r="D83" s="132" t="s">
        <v>2609</v>
      </c>
      <c r="E83" s="133">
        <v>5554575800</v>
      </c>
      <c r="F83" s="133" t="s">
        <v>1836</v>
      </c>
      <c r="G83" s="132" t="s">
        <v>2609</v>
      </c>
      <c r="H83" s="133" t="s">
        <v>2016</v>
      </c>
      <c r="I83" s="30">
        <v>152</v>
      </c>
      <c r="J83" s="133">
        <v>132</v>
      </c>
      <c r="K83" s="189">
        <v>10</v>
      </c>
      <c r="L83" s="139"/>
      <c r="M83" s="139"/>
      <c r="N83">
        <v>81</v>
      </c>
    </row>
    <row r="84" spans="1:14" x14ac:dyDescent="0.25">
      <c r="A84" s="36">
        <v>9</v>
      </c>
      <c r="B84" s="35">
        <v>45182</v>
      </c>
      <c r="C84" s="175">
        <v>0.125</v>
      </c>
      <c r="D84" s="132" t="s">
        <v>1426</v>
      </c>
      <c r="E84" s="133">
        <v>5612853273</v>
      </c>
      <c r="F84" s="133" t="s">
        <v>3798</v>
      </c>
      <c r="G84" s="133" t="s">
        <v>1652</v>
      </c>
      <c r="H84" s="133" t="s">
        <v>2611</v>
      </c>
      <c r="I84" s="176">
        <v>142</v>
      </c>
      <c r="J84" s="192">
        <v>132</v>
      </c>
      <c r="K84" s="189">
        <v>12</v>
      </c>
      <c r="L84" s="139"/>
      <c r="M84" s="139"/>
      <c r="N84">
        <v>82</v>
      </c>
    </row>
    <row r="85" spans="1:14" x14ac:dyDescent="0.25">
      <c r="A85" s="36">
        <v>10</v>
      </c>
      <c r="B85" s="35">
        <v>45182</v>
      </c>
      <c r="C85" s="175">
        <v>0.15277777777777779</v>
      </c>
      <c r="D85" s="132" t="s">
        <v>2609</v>
      </c>
      <c r="E85" s="133">
        <v>5554575800</v>
      </c>
      <c r="F85" s="133" t="s">
        <v>1836</v>
      </c>
      <c r="G85" s="132" t="s">
        <v>2609</v>
      </c>
      <c r="H85" s="133" t="s">
        <v>2016</v>
      </c>
      <c r="I85" s="30">
        <v>142</v>
      </c>
      <c r="J85" s="176">
        <v>132</v>
      </c>
      <c r="K85" s="189">
        <v>10</v>
      </c>
      <c r="L85" s="139"/>
      <c r="M85" s="139"/>
      <c r="N85">
        <v>83</v>
      </c>
    </row>
    <row r="86" spans="1:14" x14ac:dyDescent="0.25">
      <c r="A86" s="36">
        <v>11</v>
      </c>
      <c r="B86" s="35">
        <v>45182</v>
      </c>
      <c r="C86" s="175">
        <v>0.16666666666666671</v>
      </c>
      <c r="D86" s="132" t="s">
        <v>55</v>
      </c>
      <c r="E86" s="133">
        <v>5625982564</v>
      </c>
      <c r="F86" s="133" t="s">
        <v>3636</v>
      </c>
      <c r="G86" s="133" t="s">
        <v>2605</v>
      </c>
      <c r="H86" s="133" t="s">
        <v>2612</v>
      </c>
      <c r="I86" s="30">
        <v>350</v>
      </c>
      <c r="J86" s="176">
        <v>332</v>
      </c>
      <c r="K86" s="189">
        <v>10</v>
      </c>
      <c r="L86" s="139"/>
      <c r="M86" s="139"/>
      <c r="N86">
        <v>84</v>
      </c>
    </row>
    <row r="87" spans="1:14" x14ac:dyDescent="0.25">
      <c r="A87" s="36">
        <v>12</v>
      </c>
      <c r="B87" s="35">
        <v>45182</v>
      </c>
      <c r="C87" s="175">
        <v>0.2361111111111111</v>
      </c>
      <c r="D87" s="133" t="s">
        <v>2613</v>
      </c>
      <c r="E87" s="133">
        <v>5515394688</v>
      </c>
      <c r="F87" s="171" t="s">
        <v>1836</v>
      </c>
      <c r="G87" s="133" t="s">
        <v>2614</v>
      </c>
      <c r="H87" s="133" t="s">
        <v>2615</v>
      </c>
      <c r="I87" s="176">
        <v>46</v>
      </c>
      <c r="J87" s="176">
        <v>35</v>
      </c>
      <c r="K87" s="189">
        <v>11</v>
      </c>
      <c r="L87" s="202"/>
      <c r="M87" s="169"/>
      <c r="N87">
        <v>85</v>
      </c>
    </row>
    <row r="88" spans="1:14" x14ac:dyDescent="0.25">
      <c r="A88" s="36">
        <v>13</v>
      </c>
      <c r="B88" s="35">
        <v>45182</v>
      </c>
      <c r="C88" s="175">
        <v>0.24305555555555561</v>
      </c>
      <c r="D88" s="132" t="s">
        <v>766</v>
      </c>
      <c r="E88" s="133">
        <v>5545917658</v>
      </c>
      <c r="F88" s="133" t="s">
        <v>1836</v>
      </c>
      <c r="G88" s="133" t="s">
        <v>2616</v>
      </c>
      <c r="H88" s="133" t="s">
        <v>2617</v>
      </c>
      <c r="I88" s="176"/>
      <c r="J88" s="176">
        <v>78</v>
      </c>
      <c r="K88" s="213">
        <v>11</v>
      </c>
      <c r="L88" s="177"/>
      <c r="M88" s="133"/>
      <c r="N88">
        <v>86</v>
      </c>
    </row>
    <row r="89" spans="1:14" x14ac:dyDescent="0.25">
      <c r="A89" s="36">
        <v>14</v>
      </c>
      <c r="B89" s="35">
        <v>45182</v>
      </c>
      <c r="C89" s="175">
        <v>0.2479166666666667</v>
      </c>
      <c r="D89" s="132" t="s">
        <v>857</v>
      </c>
      <c r="E89" s="133">
        <v>5537803548</v>
      </c>
      <c r="F89" s="133" t="s">
        <v>1836</v>
      </c>
      <c r="G89" s="133" t="s">
        <v>2618</v>
      </c>
      <c r="H89" s="133" t="s">
        <v>2619</v>
      </c>
      <c r="I89" s="176"/>
      <c r="J89" s="176">
        <v>128</v>
      </c>
      <c r="K89" s="213">
        <v>10</v>
      </c>
      <c r="L89" s="177"/>
      <c r="M89" s="177"/>
      <c r="N89">
        <v>87</v>
      </c>
    </row>
    <row r="90" spans="1:14" x14ac:dyDescent="0.25">
      <c r="A90" s="36">
        <v>15</v>
      </c>
      <c r="B90" s="35">
        <v>45182</v>
      </c>
      <c r="C90" s="175">
        <v>0.25</v>
      </c>
      <c r="D90" s="31" t="s">
        <v>2194</v>
      </c>
      <c r="E90" s="133">
        <v>5572135350</v>
      </c>
      <c r="F90" s="133" t="s">
        <v>1836</v>
      </c>
      <c r="G90" s="133" t="s">
        <v>2603</v>
      </c>
      <c r="H90" s="51" t="s">
        <v>2620</v>
      </c>
      <c r="I90" s="176"/>
      <c r="J90" s="176"/>
      <c r="K90" s="213">
        <v>10</v>
      </c>
      <c r="L90" s="177"/>
      <c r="M90" s="177"/>
      <c r="N90">
        <v>88</v>
      </c>
    </row>
    <row r="91" spans="1:14" x14ac:dyDescent="0.25">
      <c r="A91" s="36">
        <v>16</v>
      </c>
      <c r="B91" s="35">
        <v>45182</v>
      </c>
      <c r="C91" s="175">
        <v>0.31041666666666667</v>
      </c>
      <c r="D91" s="132" t="s">
        <v>2484</v>
      </c>
      <c r="E91" s="133">
        <v>5518380748</v>
      </c>
      <c r="F91" s="133" t="s">
        <v>923</v>
      </c>
      <c r="G91" s="133" t="s">
        <v>2621</v>
      </c>
      <c r="H91" s="176" t="s">
        <v>2622</v>
      </c>
      <c r="I91" s="176">
        <v>209</v>
      </c>
      <c r="J91" s="176">
        <v>189</v>
      </c>
      <c r="K91" s="177">
        <v>20</v>
      </c>
      <c r="L91" s="177"/>
      <c r="M91" s="133"/>
      <c r="N91">
        <v>89</v>
      </c>
    </row>
    <row r="92" spans="1:14" x14ac:dyDescent="0.25">
      <c r="A92" s="36">
        <v>17</v>
      </c>
      <c r="B92" s="35">
        <v>45182</v>
      </c>
      <c r="C92" s="175">
        <v>0.3125</v>
      </c>
      <c r="D92" s="132" t="s">
        <v>760</v>
      </c>
      <c r="E92" s="133">
        <v>5522701719</v>
      </c>
      <c r="F92" s="133" t="s">
        <v>2623</v>
      </c>
      <c r="G92" s="133" t="s">
        <v>2624</v>
      </c>
      <c r="H92" s="176" t="s">
        <v>2625</v>
      </c>
      <c r="I92" s="176">
        <v>300</v>
      </c>
      <c r="J92" s="176">
        <v>290</v>
      </c>
      <c r="K92" s="177">
        <v>10</v>
      </c>
      <c r="L92" s="177"/>
      <c r="M92" s="133"/>
      <c r="N92">
        <v>90</v>
      </c>
    </row>
    <row r="93" spans="1:14" x14ac:dyDescent="0.25">
      <c r="A93" s="36">
        <v>18</v>
      </c>
      <c r="B93" s="35">
        <v>45182</v>
      </c>
      <c r="C93" s="93">
        <v>0.375</v>
      </c>
      <c r="D93" s="132" t="s">
        <v>1969</v>
      </c>
      <c r="E93" s="133">
        <v>5567561157</v>
      </c>
      <c r="F93" s="133" t="s">
        <v>1836</v>
      </c>
      <c r="G93" s="133" t="s">
        <v>2626</v>
      </c>
      <c r="H93" s="133" t="s">
        <v>2627</v>
      </c>
      <c r="I93" s="176">
        <v>278</v>
      </c>
      <c r="J93" s="176">
        <v>266</v>
      </c>
      <c r="K93" s="177">
        <v>12</v>
      </c>
      <c r="L93" s="215"/>
      <c r="M93" s="22"/>
      <c r="N93">
        <v>91</v>
      </c>
    </row>
    <row r="94" spans="1:14" x14ac:dyDescent="0.25">
      <c r="A94" s="36">
        <v>19</v>
      </c>
      <c r="B94" s="35">
        <v>45182</v>
      </c>
      <c r="C94" s="133"/>
      <c r="D94" s="132"/>
      <c r="E94" s="133"/>
      <c r="F94" s="133"/>
      <c r="G94" s="133"/>
      <c r="H94" s="176"/>
      <c r="I94" s="176"/>
      <c r="J94" s="176"/>
      <c r="K94" s="177">
        <v>10</v>
      </c>
      <c r="L94" s="133"/>
      <c r="M94" s="133"/>
      <c r="N94">
        <v>92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D171"/>
  <sheetViews>
    <sheetView topLeftCell="I148" zoomScale="80" zoomScaleNormal="80" workbookViewId="0">
      <selection activeCell="N4" sqref="N4:N171"/>
    </sheetView>
  </sheetViews>
  <sheetFormatPr baseColWidth="10" defaultRowHeight="15" x14ac:dyDescent="0.25"/>
  <cols>
    <col min="3" max="3" width="12.42578125" style="166" bestFit="1" customWidth="1"/>
    <col min="5" max="5" width="12" style="166" bestFit="1" customWidth="1"/>
  </cols>
  <sheetData>
    <row r="2" spans="1:14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90" customHeight="1" x14ac:dyDescent="0.25">
      <c r="A3" s="2" t="s">
        <v>3617</v>
      </c>
      <c r="B3" s="3" t="s">
        <v>0</v>
      </c>
      <c r="C3" s="257" t="s">
        <v>3787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72" t="s">
        <v>7</v>
      </c>
      <c r="J3" s="173" t="s">
        <v>8</v>
      </c>
      <c r="K3" s="172" t="s">
        <v>9</v>
      </c>
      <c r="L3" s="174" t="s">
        <v>3619</v>
      </c>
      <c r="M3" s="174" t="s">
        <v>3620</v>
      </c>
    </row>
    <row r="4" spans="1:14" x14ac:dyDescent="0.25">
      <c r="A4" s="139">
        <v>1</v>
      </c>
      <c r="B4" s="142">
        <v>45250</v>
      </c>
      <c r="C4" s="175">
        <v>0.5756944444444444</v>
      </c>
      <c r="D4" s="132" t="s">
        <v>1443</v>
      </c>
      <c r="E4" s="133">
        <v>5615394688</v>
      </c>
      <c r="F4" s="133" t="s">
        <v>1268</v>
      </c>
      <c r="G4" s="176" t="s">
        <v>1246</v>
      </c>
      <c r="H4" s="176" t="s">
        <v>3799</v>
      </c>
      <c r="I4" s="30">
        <v>30</v>
      </c>
      <c r="J4" s="133">
        <v>20</v>
      </c>
      <c r="K4" s="189">
        <v>12</v>
      </c>
      <c r="L4" s="186">
        <v>100</v>
      </c>
      <c r="M4" s="139"/>
      <c r="N4">
        <v>1</v>
      </c>
    </row>
    <row r="5" spans="1:14" x14ac:dyDescent="0.25">
      <c r="A5" s="140">
        <v>2</v>
      </c>
      <c r="B5" s="142">
        <v>45250</v>
      </c>
      <c r="C5" s="175">
        <v>0.5756944444444444</v>
      </c>
      <c r="D5" s="132" t="s">
        <v>3800</v>
      </c>
      <c r="E5" s="133">
        <v>5615394688</v>
      </c>
      <c r="F5" s="133" t="s">
        <v>33</v>
      </c>
      <c r="G5" s="133" t="s">
        <v>2376</v>
      </c>
      <c r="H5" s="176" t="s">
        <v>3801</v>
      </c>
      <c r="I5" s="30"/>
      <c r="J5" s="133">
        <v>19</v>
      </c>
      <c r="K5" s="189">
        <v>12</v>
      </c>
      <c r="L5" s="186">
        <v>300</v>
      </c>
      <c r="M5" s="139"/>
      <c r="N5">
        <v>2</v>
      </c>
    </row>
    <row r="6" spans="1:14" x14ac:dyDescent="0.25">
      <c r="A6" s="36">
        <v>3</v>
      </c>
      <c r="B6" s="142">
        <v>45250</v>
      </c>
      <c r="C6" s="175">
        <v>0.625</v>
      </c>
      <c r="D6" s="132" t="s">
        <v>2024</v>
      </c>
      <c r="E6" s="133">
        <v>5535975295</v>
      </c>
      <c r="F6" s="133" t="s">
        <v>33</v>
      </c>
      <c r="G6" s="133" t="s">
        <v>955</v>
      </c>
      <c r="H6" s="176" t="s">
        <v>3802</v>
      </c>
      <c r="I6" s="30"/>
      <c r="J6" s="133">
        <v>63</v>
      </c>
      <c r="K6" s="189">
        <v>10</v>
      </c>
      <c r="L6" s="186">
        <v>75</v>
      </c>
      <c r="M6" s="139"/>
      <c r="N6">
        <v>3</v>
      </c>
    </row>
    <row r="7" spans="1:14" x14ac:dyDescent="0.25">
      <c r="A7" s="36">
        <v>4</v>
      </c>
      <c r="B7" s="142">
        <v>45250</v>
      </c>
      <c r="C7" s="175">
        <v>0.63263888888888886</v>
      </c>
      <c r="D7" s="132" t="s">
        <v>1665</v>
      </c>
      <c r="E7" s="133">
        <v>5535975295</v>
      </c>
      <c r="F7" s="133" t="s">
        <v>1380</v>
      </c>
      <c r="G7" s="133" t="s">
        <v>3803</v>
      </c>
      <c r="H7" s="176" t="s">
        <v>3804</v>
      </c>
      <c r="I7" s="30"/>
      <c r="J7" s="133">
        <v>60</v>
      </c>
      <c r="K7" s="189">
        <v>10</v>
      </c>
      <c r="L7" s="186"/>
      <c r="M7" s="139"/>
      <c r="N7">
        <v>4</v>
      </c>
    </row>
    <row r="8" spans="1:14" x14ac:dyDescent="0.25">
      <c r="A8" s="6">
        <v>5</v>
      </c>
      <c r="B8" s="142">
        <v>45250</v>
      </c>
      <c r="C8" s="228"/>
      <c r="D8" s="59" t="s">
        <v>49</v>
      </c>
      <c r="E8" s="62"/>
      <c r="F8" s="62"/>
      <c r="G8" s="62">
        <v>844</v>
      </c>
      <c r="H8" s="62" t="s">
        <v>3805</v>
      </c>
      <c r="I8" s="61"/>
      <c r="J8" s="62">
        <v>206</v>
      </c>
      <c r="K8" s="222">
        <v>10</v>
      </c>
      <c r="L8" s="63"/>
      <c r="M8" s="63"/>
      <c r="N8">
        <v>5</v>
      </c>
    </row>
    <row r="9" spans="1:14" x14ac:dyDescent="0.25">
      <c r="A9" s="36">
        <v>6</v>
      </c>
      <c r="B9" s="142">
        <v>45250</v>
      </c>
      <c r="C9" s="175">
        <v>0.1736111111111111</v>
      </c>
      <c r="D9" s="175" t="s">
        <v>3806</v>
      </c>
      <c r="E9" s="133">
        <v>5553838178</v>
      </c>
      <c r="F9" s="133" t="s">
        <v>2868</v>
      </c>
      <c r="G9" s="133" t="s">
        <v>2414</v>
      </c>
      <c r="H9" s="176" t="s">
        <v>3807</v>
      </c>
      <c r="I9" s="176"/>
      <c r="J9" s="176"/>
      <c r="K9" s="189">
        <v>10</v>
      </c>
      <c r="L9" s="139"/>
      <c r="M9" s="139"/>
      <c r="N9">
        <v>6</v>
      </c>
    </row>
    <row r="10" spans="1:14" x14ac:dyDescent="0.25">
      <c r="A10" s="36">
        <v>7</v>
      </c>
      <c r="B10" s="142">
        <v>45250</v>
      </c>
      <c r="C10" s="175">
        <v>0.2361111111111111</v>
      </c>
      <c r="D10" s="175" t="s">
        <v>39</v>
      </c>
      <c r="E10" s="133">
        <v>5530508709</v>
      </c>
      <c r="F10" s="133" t="s">
        <v>333</v>
      </c>
      <c r="G10" s="133" t="s">
        <v>3808</v>
      </c>
      <c r="H10" s="176" t="s">
        <v>3809</v>
      </c>
      <c r="I10" s="30">
        <v>77</v>
      </c>
      <c r="J10" s="176">
        <v>64</v>
      </c>
      <c r="K10" s="189">
        <v>13</v>
      </c>
      <c r="L10" s="139">
        <v>100</v>
      </c>
      <c r="M10" s="139"/>
      <c r="N10">
        <v>7</v>
      </c>
    </row>
    <row r="11" spans="1:14" x14ac:dyDescent="0.25">
      <c r="A11" s="36">
        <v>8</v>
      </c>
      <c r="B11" s="142">
        <v>45250</v>
      </c>
      <c r="C11" s="175">
        <v>0.26250000000000001</v>
      </c>
      <c r="D11" s="175" t="s">
        <v>2217</v>
      </c>
      <c r="E11" s="133">
        <v>5572135350</v>
      </c>
      <c r="F11" s="133" t="s">
        <v>3810</v>
      </c>
      <c r="G11" s="133" t="s">
        <v>2603</v>
      </c>
      <c r="H11" s="176" t="s">
        <v>3811</v>
      </c>
      <c r="I11" s="30">
        <v>91</v>
      </c>
      <c r="J11" s="133">
        <v>71</v>
      </c>
      <c r="K11" s="189">
        <v>15</v>
      </c>
      <c r="L11" s="139">
        <v>100</v>
      </c>
      <c r="M11" s="139"/>
      <c r="N11">
        <v>8</v>
      </c>
    </row>
    <row r="12" spans="1:14" x14ac:dyDescent="0.25">
      <c r="A12" s="36">
        <v>9</v>
      </c>
      <c r="B12" s="142">
        <v>45250</v>
      </c>
      <c r="C12" s="175">
        <v>0.31527777777777782</v>
      </c>
      <c r="D12" s="175" t="s">
        <v>857</v>
      </c>
      <c r="E12" s="133">
        <v>5537803548</v>
      </c>
      <c r="F12" s="133" t="s">
        <v>1836</v>
      </c>
      <c r="G12" s="133" t="s">
        <v>3812</v>
      </c>
      <c r="H12" s="176" t="s">
        <v>3813</v>
      </c>
      <c r="I12" s="176">
        <v>225</v>
      </c>
      <c r="J12" s="192">
        <v>205</v>
      </c>
      <c r="K12" s="189">
        <v>15</v>
      </c>
      <c r="L12" s="139">
        <v>400</v>
      </c>
      <c r="M12" s="139"/>
      <c r="N12">
        <v>9</v>
      </c>
    </row>
    <row r="13" spans="1:14" x14ac:dyDescent="0.25">
      <c r="A13" s="36">
        <v>10</v>
      </c>
      <c r="B13" s="142">
        <v>45250</v>
      </c>
      <c r="C13" s="175">
        <v>0.3347222222222222</v>
      </c>
      <c r="D13" s="175" t="s">
        <v>2613</v>
      </c>
      <c r="E13" s="133">
        <v>5615394688</v>
      </c>
      <c r="F13" s="133" t="s">
        <v>3359</v>
      </c>
      <c r="G13" s="133" t="s">
        <v>2614</v>
      </c>
      <c r="H13" s="176" t="s">
        <v>3814</v>
      </c>
      <c r="I13" s="30">
        <v>23</v>
      </c>
      <c r="J13" s="176">
        <v>12</v>
      </c>
      <c r="K13" s="189">
        <v>11</v>
      </c>
      <c r="L13" s="139">
        <v>100</v>
      </c>
      <c r="M13" s="139"/>
      <c r="N13">
        <v>10</v>
      </c>
    </row>
    <row r="14" spans="1:14" x14ac:dyDescent="0.25">
      <c r="A14" s="36">
        <v>11</v>
      </c>
      <c r="B14" s="142">
        <v>45250</v>
      </c>
      <c r="C14" s="175">
        <v>0.33819444444444452</v>
      </c>
      <c r="D14" s="175" t="s">
        <v>1773</v>
      </c>
      <c r="E14" s="171">
        <v>5620167396</v>
      </c>
      <c r="F14" s="133" t="s">
        <v>3815</v>
      </c>
      <c r="G14" s="133" t="s">
        <v>3816</v>
      </c>
      <c r="H14" s="176" t="s">
        <v>3817</v>
      </c>
      <c r="I14" s="30">
        <v>96</v>
      </c>
      <c r="J14" s="176">
        <v>81</v>
      </c>
      <c r="K14" s="189">
        <v>15</v>
      </c>
      <c r="L14" s="139">
        <v>200</v>
      </c>
      <c r="M14" s="139"/>
      <c r="N14">
        <v>11</v>
      </c>
    </row>
    <row r="15" spans="1:14" x14ac:dyDescent="0.25">
      <c r="A15" s="36">
        <v>12</v>
      </c>
      <c r="B15" s="142">
        <v>45250</v>
      </c>
      <c r="C15" s="175">
        <v>0.36805555555555558</v>
      </c>
      <c r="D15" s="133" t="s">
        <v>2484</v>
      </c>
      <c r="E15" s="133">
        <v>5518380748</v>
      </c>
      <c r="F15" s="171" t="s">
        <v>3818</v>
      </c>
      <c r="G15" s="133" t="s">
        <v>2829</v>
      </c>
      <c r="H15" s="176" t="s">
        <v>3819</v>
      </c>
      <c r="I15" s="176">
        <v>370</v>
      </c>
      <c r="J15" s="176">
        <v>322</v>
      </c>
      <c r="K15" s="189">
        <v>40</v>
      </c>
      <c r="L15" s="202">
        <v>400</v>
      </c>
      <c r="M15" s="169"/>
      <c r="N15">
        <v>12</v>
      </c>
    </row>
    <row r="16" spans="1:14" x14ac:dyDescent="0.25">
      <c r="A16" s="139">
        <v>1</v>
      </c>
      <c r="B16" s="142">
        <v>45251</v>
      </c>
      <c r="C16" s="175">
        <v>0.4236111111111111</v>
      </c>
      <c r="D16" s="175" t="s">
        <v>1795</v>
      </c>
      <c r="E16" s="133">
        <v>5516609716</v>
      </c>
      <c r="F16" s="133" t="s">
        <v>1912</v>
      </c>
      <c r="G16" s="176" t="s">
        <v>849</v>
      </c>
      <c r="H16" s="176" t="s">
        <v>3820</v>
      </c>
      <c r="I16" s="30"/>
      <c r="J16" s="133">
        <v>78</v>
      </c>
      <c r="K16" s="189">
        <v>10</v>
      </c>
      <c r="L16" s="186">
        <v>100</v>
      </c>
      <c r="M16" s="139"/>
      <c r="N16">
        <v>13</v>
      </c>
    </row>
    <row r="17" spans="1:14" x14ac:dyDescent="0.25">
      <c r="A17" s="140">
        <v>2</v>
      </c>
      <c r="B17" s="142">
        <v>45251</v>
      </c>
      <c r="C17" s="175">
        <v>0.4375</v>
      </c>
      <c r="D17" s="132" t="s">
        <v>3821</v>
      </c>
      <c r="E17" s="133">
        <v>5562185282</v>
      </c>
      <c r="F17" s="133" t="s">
        <v>721</v>
      </c>
      <c r="G17" s="133" t="s">
        <v>3822</v>
      </c>
      <c r="H17" s="176" t="s">
        <v>3823</v>
      </c>
      <c r="I17" s="30">
        <v>120</v>
      </c>
      <c r="J17" s="133">
        <v>100</v>
      </c>
      <c r="K17" s="189">
        <v>10</v>
      </c>
      <c r="L17" s="186">
        <v>200</v>
      </c>
      <c r="M17" s="139"/>
      <c r="N17">
        <v>14</v>
      </c>
    </row>
    <row r="18" spans="1:14" x14ac:dyDescent="0.25">
      <c r="A18" s="36">
        <v>3</v>
      </c>
      <c r="B18" s="142">
        <v>45251</v>
      </c>
      <c r="C18" s="175">
        <v>0.45</v>
      </c>
      <c r="D18" s="132" t="s">
        <v>550</v>
      </c>
      <c r="E18" s="133">
        <v>5537803548</v>
      </c>
      <c r="F18" s="133" t="s">
        <v>33</v>
      </c>
      <c r="G18" s="133" t="s">
        <v>3824</v>
      </c>
      <c r="H18" s="176" t="s">
        <v>3825</v>
      </c>
      <c r="I18" s="30"/>
      <c r="J18" s="133">
        <v>97</v>
      </c>
      <c r="K18" s="189">
        <v>14</v>
      </c>
      <c r="L18" s="186">
        <v>100</v>
      </c>
      <c r="M18" s="139"/>
      <c r="N18">
        <v>15</v>
      </c>
    </row>
    <row r="19" spans="1:14" x14ac:dyDescent="0.25">
      <c r="A19" s="36">
        <v>4</v>
      </c>
      <c r="B19" s="142">
        <v>45251</v>
      </c>
      <c r="C19" s="175">
        <v>0.55555555555555558</v>
      </c>
      <c r="D19" s="132" t="s">
        <v>3826</v>
      </c>
      <c r="E19" s="133">
        <v>5523163096</v>
      </c>
      <c r="F19" s="133" t="s">
        <v>3827</v>
      </c>
      <c r="G19" s="133">
        <v>111</v>
      </c>
      <c r="H19" s="176" t="s">
        <v>3828</v>
      </c>
      <c r="I19" s="30"/>
      <c r="J19" s="133">
        <v>342</v>
      </c>
      <c r="K19" s="189">
        <v>10</v>
      </c>
      <c r="L19" s="186">
        <v>550</v>
      </c>
      <c r="M19" s="139"/>
      <c r="N19">
        <v>16</v>
      </c>
    </row>
    <row r="20" spans="1:14" x14ac:dyDescent="0.25">
      <c r="A20" s="36">
        <v>5</v>
      </c>
      <c r="B20" s="142">
        <v>45251</v>
      </c>
      <c r="C20" s="238">
        <v>0.57916666666666672</v>
      </c>
      <c r="D20" s="65" t="s">
        <v>1883</v>
      </c>
      <c r="E20" s="66">
        <v>5529573104</v>
      </c>
      <c r="F20" s="66" t="s">
        <v>33</v>
      </c>
      <c r="G20" s="66" t="s">
        <v>686</v>
      </c>
      <c r="H20" s="66" t="s">
        <v>3829</v>
      </c>
      <c r="I20" s="67">
        <v>100</v>
      </c>
      <c r="J20" s="66">
        <v>84</v>
      </c>
      <c r="K20" s="224">
        <v>10</v>
      </c>
      <c r="L20" s="68"/>
      <c r="M20" s="63"/>
      <c r="N20">
        <v>17</v>
      </c>
    </row>
    <row r="21" spans="1:14" x14ac:dyDescent="0.25">
      <c r="A21" s="36">
        <v>6</v>
      </c>
      <c r="B21" s="142">
        <v>45251</v>
      </c>
      <c r="C21" s="175">
        <v>0.62222222222222223</v>
      </c>
      <c r="D21" s="175" t="s">
        <v>3830</v>
      </c>
      <c r="E21" s="133">
        <v>5624838493</v>
      </c>
      <c r="F21" s="133" t="s">
        <v>1050</v>
      </c>
      <c r="G21" s="133" t="s">
        <v>1118</v>
      </c>
      <c r="H21" s="176" t="s">
        <v>929</v>
      </c>
      <c r="I21" s="176"/>
      <c r="J21" s="176">
        <v>27</v>
      </c>
      <c r="K21" s="189">
        <v>10</v>
      </c>
      <c r="L21" s="139"/>
      <c r="M21" s="139"/>
      <c r="N21">
        <v>18</v>
      </c>
    </row>
    <row r="22" spans="1:14" x14ac:dyDescent="0.25">
      <c r="A22" s="36">
        <v>8</v>
      </c>
      <c r="B22" s="142">
        <v>45251</v>
      </c>
      <c r="C22" s="175">
        <v>0.76527777777777772</v>
      </c>
      <c r="D22" s="175" t="s">
        <v>1685</v>
      </c>
      <c r="E22" s="133">
        <v>5553838178</v>
      </c>
      <c r="F22" s="133" t="s">
        <v>3359</v>
      </c>
      <c r="G22" s="133" t="s">
        <v>3831</v>
      </c>
      <c r="H22" s="176" t="s">
        <v>3832</v>
      </c>
      <c r="I22" s="30">
        <v>200</v>
      </c>
      <c r="J22" s="133">
        <v>71</v>
      </c>
      <c r="K22" s="189">
        <v>12</v>
      </c>
      <c r="L22" s="139">
        <v>200</v>
      </c>
      <c r="M22" s="139"/>
      <c r="N22">
        <v>19</v>
      </c>
    </row>
    <row r="23" spans="1:14" x14ac:dyDescent="0.25">
      <c r="A23" s="36">
        <v>9</v>
      </c>
      <c r="B23" s="142">
        <v>45251</v>
      </c>
      <c r="C23" s="175" t="s">
        <v>3833</v>
      </c>
      <c r="D23" s="175" t="s">
        <v>3834</v>
      </c>
      <c r="E23" s="133">
        <v>5527189840</v>
      </c>
      <c r="F23" s="133" t="s">
        <v>333</v>
      </c>
      <c r="G23" s="133" t="s">
        <v>3835</v>
      </c>
      <c r="H23" s="176" t="s">
        <v>3836</v>
      </c>
      <c r="I23" s="176">
        <v>350</v>
      </c>
      <c r="J23" s="192">
        <v>339</v>
      </c>
      <c r="K23" s="189">
        <v>12</v>
      </c>
      <c r="L23" s="139">
        <v>350</v>
      </c>
      <c r="M23" s="139"/>
      <c r="N23">
        <v>20</v>
      </c>
    </row>
    <row r="24" spans="1:14" x14ac:dyDescent="0.25">
      <c r="A24" s="36">
        <v>10</v>
      </c>
      <c r="B24" s="142">
        <v>45251</v>
      </c>
      <c r="C24" s="175">
        <v>0.80555555555555558</v>
      </c>
      <c r="D24" s="175" t="s">
        <v>39</v>
      </c>
      <c r="E24" s="133">
        <v>5530508709</v>
      </c>
      <c r="F24" s="133" t="s">
        <v>17</v>
      </c>
      <c r="G24" s="133" t="s">
        <v>3808</v>
      </c>
      <c r="H24" s="176" t="s">
        <v>3837</v>
      </c>
      <c r="I24" s="30">
        <v>122</v>
      </c>
      <c r="J24" s="176">
        <v>100</v>
      </c>
      <c r="K24" s="189">
        <v>12</v>
      </c>
      <c r="L24" s="139">
        <v>200</v>
      </c>
      <c r="M24" s="139"/>
      <c r="N24">
        <v>21</v>
      </c>
    </row>
    <row r="25" spans="1:14" x14ac:dyDescent="0.25">
      <c r="A25" s="36">
        <v>11</v>
      </c>
      <c r="B25" s="142">
        <v>45251</v>
      </c>
      <c r="C25" s="175">
        <v>0.875</v>
      </c>
      <c r="D25" s="175" t="s">
        <v>126</v>
      </c>
      <c r="E25" s="171">
        <v>5566778894</v>
      </c>
      <c r="F25" s="133" t="s">
        <v>1836</v>
      </c>
      <c r="G25" s="133" t="s">
        <v>3838</v>
      </c>
      <c r="H25" s="176" t="s">
        <v>3839</v>
      </c>
      <c r="I25" s="30">
        <v>200</v>
      </c>
      <c r="J25" s="176">
        <v>160</v>
      </c>
      <c r="K25" s="189">
        <v>13</v>
      </c>
      <c r="L25" s="139">
        <v>200</v>
      </c>
      <c r="M25" s="139"/>
      <c r="N25">
        <v>22</v>
      </c>
    </row>
    <row r="26" spans="1:14" x14ac:dyDescent="0.25">
      <c r="A26" s="36">
        <v>12</v>
      </c>
      <c r="B26" s="142">
        <v>45251</v>
      </c>
      <c r="C26" s="175">
        <v>0.39652777777777781</v>
      </c>
      <c r="D26" s="133" t="s">
        <v>190</v>
      </c>
      <c r="E26" s="133">
        <v>5610022010</v>
      </c>
      <c r="F26" s="171" t="s">
        <v>613</v>
      </c>
      <c r="G26" s="133" t="s">
        <v>3840</v>
      </c>
      <c r="H26" s="176" t="s">
        <v>3841</v>
      </c>
      <c r="I26" s="176">
        <v>70</v>
      </c>
      <c r="J26" s="176">
        <v>50</v>
      </c>
      <c r="K26" s="189">
        <v>20</v>
      </c>
      <c r="L26" s="202">
        <v>100</v>
      </c>
      <c r="M26" s="169"/>
      <c r="N26">
        <v>23</v>
      </c>
    </row>
    <row r="27" spans="1:14" x14ac:dyDescent="0.25">
      <c r="A27" s="36">
        <v>13</v>
      </c>
      <c r="B27" s="142">
        <v>45251</v>
      </c>
      <c r="C27" s="175">
        <v>0.40277777777777779</v>
      </c>
      <c r="D27" s="132" t="s">
        <v>2526</v>
      </c>
      <c r="E27" s="133">
        <v>5612050452</v>
      </c>
      <c r="F27" s="133" t="s">
        <v>1836</v>
      </c>
      <c r="G27" s="133" t="s">
        <v>1601</v>
      </c>
      <c r="H27" s="176" t="s">
        <v>3842</v>
      </c>
      <c r="I27" s="176">
        <v>180</v>
      </c>
      <c r="J27" s="176">
        <v>162</v>
      </c>
      <c r="K27" s="189">
        <v>14</v>
      </c>
      <c r="L27" s="177">
        <v>250</v>
      </c>
      <c r="M27" s="133"/>
      <c r="N27">
        <v>24</v>
      </c>
    </row>
    <row r="28" spans="1:14" x14ac:dyDescent="0.25">
      <c r="A28" s="139">
        <v>1</v>
      </c>
      <c r="B28" s="142">
        <v>45252</v>
      </c>
      <c r="C28" s="175">
        <v>0.4375</v>
      </c>
      <c r="D28" s="175" t="s">
        <v>1380</v>
      </c>
      <c r="E28" s="133">
        <v>5589529270</v>
      </c>
      <c r="F28" s="133" t="s">
        <v>1906</v>
      </c>
      <c r="G28" s="176" t="s">
        <v>1380</v>
      </c>
      <c r="H28" s="176" t="s">
        <v>2023</v>
      </c>
      <c r="I28" s="30">
        <v>290</v>
      </c>
      <c r="J28" s="133">
        <v>250</v>
      </c>
      <c r="K28" s="189">
        <v>40</v>
      </c>
      <c r="L28" s="186">
        <v>300</v>
      </c>
      <c r="M28" s="139"/>
      <c r="N28">
        <v>25</v>
      </c>
    </row>
    <row r="29" spans="1:14" x14ac:dyDescent="0.25">
      <c r="A29" s="140">
        <v>2</v>
      </c>
      <c r="B29" s="142">
        <v>45252</v>
      </c>
      <c r="C29" s="175">
        <v>0.54166666666666663</v>
      </c>
      <c r="D29" s="132" t="s">
        <v>957</v>
      </c>
      <c r="E29" s="133">
        <v>5553181586</v>
      </c>
      <c r="F29" s="133" t="s">
        <v>721</v>
      </c>
      <c r="G29" s="133" t="s">
        <v>1789</v>
      </c>
      <c r="H29" s="176" t="s">
        <v>3843</v>
      </c>
      <c r="I29" s="30">
        <v>240</v>
      </c>
      <c r="J29" s="133">
        <v>196</v>
      </c>
      <c r="K29" s="189">
        <v>10</v>
      </c>
      <c r="L29" s="186">
        <v>300</v>
      </c>
      <c r="M29" s="139"/>
      <c r="N29">
        <v>26</v>
      </c>
    </row>
    <row r="30" spans="1:14" x14ac:dyDescent="0.25">
      <c r="A30" s="36">
        <v>3</v>
      </c>
      <c r="B30" s="142">
        <v>45252</v>
      </c>
      <c r="C30" s="175">
        <v>0.61736111111111114</v>
      </c>
      <c r="D30" s="132" t="s">
        <v>176</v>
      </c>
      <c r="E30" s="133">
        <v>5553839178</v>
      </c>
      <c r="F30" s="133" t="s">
        <v>3844</v>
      </c>
      <c r="G30" s="133"/>
      <c r="H30" s="176" t="s">
        <v>3845</v>
      </c>
      <c r="I30" s="30">
        <v>500</v>
      </c>
      <c r="J30" s="133">
        <v>154</v>
      </c>
      <c r="K30" s="189">
        <v>10</v>
      </c>
      <c r="L30" s="186"/>
      <c r="M30" s="139"/>
      <c r="N30">
        <v>27</v>
      </c>
    </row>
    <row r="31" spans="1:14" x14ac:dyDescent="0.25">
      <c r="A31" s="6">
        <v>4</v>
      </c>
      <c r="B31" s="142">
        <v>45252</v>
      </c>
      <c r="C31" s="175"/>
      <c r="D31" s="132" t="s">
        <v>550</v>
      </c>
      <c r="E31" s="133">
        <v>5537803548</v>
      </c>
      <c r="F31" s="133" t="s">
        <v>33</v>
      </c>
      <c r="G31" s="133" t="s">
        <v>2003</v>
      </c>
      <c r="H31" s="176" t="s">
        <v>3846</v>
      </c>
      <c r="I31" s="30">
        <v>88</v>
      </c>
      <c r="J31" s="133">
        <v>66</v>
      </c>
      <c r="K31" s="189">
        <v>10</v>
      </c>
      <c r="L31" s="186">
        <v>88</v>
      </c>
      <c r="M31" s="139"/>
      <c r="N31">
        <v>28</v>
      </c>
    </row>
    <row r="32" spans="1:14" x14ac:dyDescent="0.25">
      <c r="A32" s="36">
        <v>5</v>
      </c>
      <c r="B32" s="142">
        <v>45252</v>
      </c>
      <c r="C32" s="175">
        <v>0.81736111111111109</v>
      </c>
      <c r="D32" s="132" t="s">
        <v>550</v>
      </c>
      <c r="E32" s="133">
        <v>5537803548</v>
      </c>
      <c r="F32" s="133" t="s">
        <v>33</v>
      </c>
      <c r="G32" s="133" t="s">
        <v>2003</v>
      </c>
      <c r="H32" s="133" t="s">
        <v>3847</v>
      </c>
      <c r="I32" s="30">
        <v>200</v>
      </c>
      <c r="J32" s="133">
        <v>98</v>
      </c>
      <c r="K32" s="189">
        <v>10</v>
      </c>
      <c r="L32" s="139">
        <v>200</v>
      </c>
      <c r="M32" s="139"/>
      <c r="N32">
        <v>29</v>
      </c>
    </row>
    <row r="33" spans="1:30" x14ac:dyDescent="0.25">
      <c r="A33" s="36">
        <v>6</v>
      </c>
      <c r="B33" s="142">
        <v>45252</v>
      </c>
      <c r="C33" s="175">
        <v>0.33333333333333331</v>
      </c>
      <c r="D33" s="132" t="s">
        <v>2613</v>
      </c>
      <c r="E33" s="133">
        <v>5615394688</v>
      </c>
      <c r="F33" s="133" t="s">
        <v>914</v>
      </c>
      <c r="G33" s="133" t="s">
        <v>2757</v>
      </c>
      <c r="H33" s="176" t="s">
        <v>3848</v>
      </c>
      <c r="I33" s="176">
        <v>26</v>
      </c>
      <c r="J33" s="176">
        <v>15</v>
      </c>
      <c r="K33" s="189">
        <v>16</v>
      </c>
      <c r="L33" s="139">
        <v>50</v>
      </c>
      <c r="M33" s="139"/>
      <c r="N33">
        <v>30</v>
      </c>
    </row>
    <row r="34" spans="1:30" x14ac:dyDescent="0.25">
      <c r="A34" s="36">
        <v>7</v>
      </c>
      <c r="B34" s="142">
        <v>45252</v>
      </c>
      <c r="C34" s="175">
        <v>0.35416666666666669</v>
      </c>
      <c r="D34" s="175" t="s">
        <v>2488</v>
      </c>
      <c r="E34" s="133">
        <v>5620167396</v>
      </c>
      <c r="F34" s="133" t="s">
        <v>3849</v>
      </c>
      <c r="G34" s="133" t="s">
        <v>3850</v>
      </c>
      <c r="H34" s="176" t="s">
        <v>3851</v>
      </c>
      <c r="I34" s="30">
        <v>195</v>
      </c>
      <c r="J34" s="176">
        <v>174</v>
      </c>
      <c r="K34" s="189">
        <v>21</v>
      </c>
      <c r="L34" s="139">
        <v>200</v>
      </c>
      <c r="M34" s="139"/>
      <c r="N34">
        <v>31</v>
      </c>
    </row>
    <row r="35" spans="1:30" x14ac:dyDescent="0.25">
      <c r="A35" s="36">
        <v>8</v>
      </c>
      <c r="B35" s="142">
        <v>45252</v>
      </c>
      <c r="C35" s="175">
        <v>0.375</v>
      </c>
      <c r="D35" s="132" t="s">
        <v>612</v>
      </c>
      <c r="E35" s="133">
        <v>5612050452</v>
      </c>
      <c r="F35" s="133" t="s">
        <v>3852</v>
      </c>
      <c r="G35" s="133" t="s">
        <v>1744</v>
      </c>
      <c r="H35" s="176" t="s">
        <v>3853</v>
      </c>
      <c r="I35" s="30">
        <v>260</v>
      </c>
      <c r="J35" s="133">
        <v>237</v>
      </c>
      <c r="K35" s="189">
        <v>20</v>
      </c>
      <c r="L35" s="139">
        <v>400</v>
      </c>
      <c r="M35" s="139"/>
      <c r="N35">
        <v>32</v>
      </c>
    </row>
    <row r="36" spans="1:30" x14ac:dyDescent="0.25">
      <c r="A36" s="36">
        <v>9</v>
      </c>
      <c r="B36" s="142">
        <v>45252</v>
      </c>
      <c r="C36" s="175">
        <v>0.39583333333333331</v>
      </c>
      <c r="D36" s="132" t="s">
        <v>3854</v>
      </c>
      <c r="E36" s="133">
        <v>5527614858</v>
      </c>
      <c r="F36" s="133" t="s">
        <v>33</v>
      </c>
      <c r="G36" s="133" t="s">
        <v>3855</v>
      </c>
      <c r="H36" s="176" t="s">
        <v>3856</v>
      </c>
      <c r="I36" s="176">
        <v>10</v>
      </c>
      <c r="J36" s="192">
        <v>20</v>
      </c>
      <c r="K36" s="189">
        <v>10</v>
      </c>
      <c r="L36" s="139">
        <v>100</v>
      </c>
      <c r="M36" s="139"/>
      <c r="N36">
        <v>33</v>
      </c>
      <c r="T36" s="130"/>
      <c r="U36" s="130"/>
      <c r="V36" s="130"/>
      <c r="W36" s="130"/>
      <c r="X36" s="130"/>
      <c r="Y36" s="130"/>
      <c r="Z36" s="130"/>
    </row>
    <row r="37" spans="1:30" x14ac:dyDescent="0.25">
      <c r="A37" s="139">
        <v>1</v>
      </c>
      <c r="B37" s="142">
        <v>45253</v>
      </c>
      <c r="C37" s="175">
        <v>0.47916666666666669</v>
      </c>
      <c r="D37" s="132" t="s">
        <v>3857</v>
      </c>
      <c r="E37" s="133">
        <v>5537803548</v>
      </c>
      <c r="F37" s="133" t="s">
        <v>33</v>
      </c>
      <c r="G37" s="176" t="s">
        <v>2003</v>
      </c>
      <c r="H37" s="176" t="s">
        <v>3858</v>
      </c>
      <c r="I37" s="30">
        <v>81</v>
      </c>
      <c r="J37" s="133">
        <v>66</v>
      </c>
      <c r="K37" s="189">
        <v>10</v>
      </c>
      <c r="L37" s="186">
        <v>200</v>
      </c>
      <c r="M37" s="139"/>
      <c r="N37">
        <v>34</v>
      </c>
      <c r="O37" s="128"/>
      <c r="P37" s="128"/>
      <c r="Q37" s="128"/>
      <c r="R37" s="128"/>
      <c r="S37" s="128"/>
      <c r="T37" s="128"/>
      <c r="U37" s="130"/>
      <c r="V37" s="130"/>
      <c r="W37" s="130"/>
      <c r="X37" s="130"/>
      <c r="Y37" s="130"/>
      <c r="Z37" s="130"/>
      <c r="AA37" s="130"/>
    </row>
    <row r="38" spans="1:30" x14ac:dyDescent="0.25">
      <c r="A38" s="140">
        <v>2</v>
      </c>
      <c r="B38" s="142">
        <v>45253</v>
      </c>
      <c r="C38" s="175">
        <v>0.46527777777777779</v>
      </c>
      <c r="D38" s="132" t="s">
        <v>240</v>
      </c>
      <c r="E38" s="133">
        <v>5554180418</v>
      </c>
      <c r="F38" s="133" t="s">
        <v>33</v>
      </c>
      <c r="G38" s="133" t="s">
        <v>3859</v>
      </c>
      <c r="H38" s="176" t="s">
        <v>3860</v>
      </c>
      <c r="I38" s="30">
        <v>500</v>
      </c>
      <c r="J38" s="133">
        <v>282</v>
      </c>
      <c r="K38" s="189">
        <v>10</v>
      </c>
      <c r="L38" s="186"/>
      <c r="M38" s="139"/>
      <c r="N38">
        <v>35</v>
      </c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</row>
    <row r="39" spans="1:30" x14ac:dyDescent="0.25">
      <c r="A39" s="36">
        <v>3</v>
      </c>
      <c r="B39" s="142">
        <v>45253</v>
      </c>
      <c r="C39" s="175">
        <v>0.52083333333333337</v>
      </c>
      <c r="D39" s="132" t="s">
        <v>1380</v>
      </c>
      <c r="E39" s="133">
        <v>5589529270</v>
      </c>
      <c r="F39" s="133" t="s">
        <v>1904</v>
      </c>
      <c r="G39" s="133" t="s">
        <v>1120</v>
      </c>
      <c r="H39" s="176" t="s">
        <v>3861</v>
      </c>
      <c r="I39" s="30"/>
      <c r="J39" s="133">
        <v>400</v>
      </c>
      <c r="K39" s="189">
        <v>40</v>
      </c>
      <c r="L39" s="186">
        <v>400</v>
      </c>
      <c r="M39" s="139"/>
      <c r="N39">
        <v>36</v>
      </c>
      <c r="O39" s="128"/>
      <c r="P39" s="128"/>
      <c r="Q39" s="128"/>
      <c r="R39" s="128"/>
      <c r="S39" s="128"/>
      <c r="T39" s="128"/>
      <c r="U39" s="130"/>
      <c r="V39" s="130"/>
      <c r="W39" s="130"/>
      <c r="X39" s="130"/>
      <c r="Y39" s="130"/>
      <c r="Z39" s="130"/>
      <c r="AA39" s="130"/>
    </row>
    <row r="40" spans="1:30" x14ac:dyDescent="0.25">
      <c r="A40" s="36">
        <v>4</v>
      </c>
      <c r="B40" s="142">
        <v>45253</v>
      </c>
      <c r="C40" s="175">
        <v>0.54166666666666663</v>
      </c>
      <c r="D40" s="132" t="s">
        <v>3862</v>
      </c>
      <c r="E40" s="133">
        <v>5523163096</v>
      </c>
      <c r="F40" s="133" t="s">
        <v>721</v>
      </c>
      <c r="G40" s="133">
        <v>111</v>
      </c>
      <c r="H40" s="176" t="s">
        <v>3863</v>
      </c>
      <c r="I40" s="30"/>
      <c r="J40" s="133"/>
      <c r="K40" s="189">
        <v>10</v>
      </c>
      <c r="L40" s="186">
        <v>200</v>
      </c>
      <c r="M40" s="139"/>
      <c r="N40">
        <v>37</v>
      </c>
      <c r="O40" s="128" t="s">
        <v>3668</v>
      </c>
      <c r="P40" s="128" t="s">
        <v>3669</v>
      </c>
      <c r="Q40" s="128" t="s">
        <v>3669</v>
      </c>
      <c r="R40" s="128" t="s">
        <v>3670</v>
      </c>
      <c r="S40" s="128" t="s">
        <v>3671</v>
      </c>
      <c r="T40" s="128" t="s">
        <v>3673</v>
      </c>
      <c r="U40" s="130" t="s">
        <v>3668</v>
      </c>
      <c r="V40" s="130" t="s">
        <v>3669</v>
      </c>
      <c r="W40" s="130" t="s">
        <v>3669</v>
      </c>
      <c r="X40" s="130" t="s">
        <v>3670</v>
      </c>
      <c r="Y40" s="130" t="s">
        <v>3671</v>
      </c>
      <c r="Z40" s="130" t="s">
        <v>3672</v>
      </c>
      <c r="AA40" s="130" t="s">
        <v>3673</v>
      </c>
    </row>
    <row r="41" spans="1:30" x14ac:dyDescent="0.25">
      <c r="A41" s="6">
        <v>5</v>
      </c>
      <c r="B41" s="142">
        <v>45253</v>
      </c>
      <c r="C41" s="175">
        <v>0.60763888888888884</v>
      </c>
      <c r="D41" s="132" t="s">
        <v>1731</v>
      </c>
      <c r="E41" s="133">
        <v>5626155524</v>
      </c>
      <c r="F41" s="133" t="s">
        <v>3864</v>
      </c>
      <c r="G41" s="133" t="s">
        <v>3865</v>
      </c>
      <c r="H41" s="133" t="s">
        <v>3866</v>
      </c>
      <c r="I41" s="30">
        <v>238</v>
      </c>
      <c r="J41" s="133">
        <v>224</v>
      </c>
      <c r="K41" s="189">
        <v>10</v>
      </c>
      <c r="L41" s="139">
        <v>300</v>
      </c>
      <c r="M41" s="139"/>
      <c r="N41">
        <v>38</v>
      </c>
      <c r="O41" s="128">
        <f>A15</f>
        <v>12</v>
      </c>
      <c r="P41" s="128">
        <f>A27</f>
        <v>13</v>
      </c>
      <c r="Q41" s="128">
        <v>9</v>
      </c>
      <c r="R41" s="128">
        <v>14</v>
      </c>
      <c r="S41" s="128">
        <v>15</v>
      </c>
      <c r="T41" s="128">
        <v>8</v>
      </c>
      <c r="U41" s="130">
        <v>9</v>
      </c>
      <c r="V41" s="130">
        <v>10</v>
      </c>
      <c r="W41" s="130">
        <v>18</v>
      </c>
      <c r="X41" s="130">
        <v>12</v>
      </c>
      <c r="Y41" s="130">
        <v>15</v>
      </c>
      <c r="Z41" s="130">
        <v>14</v>
      </c>
      <c r="AA41" s="130">
        <v>14</v>
      </c>
      <c r="AB41">
        <v>9</v>
      </c>
    </row>
    <row r="42" spans="1:30" x14ac:dyDescent="0.25">
      <c r="A42" s="36">
        <v>6</v>
      </c>
      <c r="B42" s="142">
        <v>45253</v>
      </c>
      <c r="C42" s="175">
        <v>0.73472222222222228</v>
      </c>
      <c r="D42" s="132" t="s">
        <v>3867</v>
      </c>
      <c r="E42" s="133">
        <v>5548590297</v>
      </c>
      <c r="F42" s="133" t="s">
        <v>33</v>
      </c>
      <c r="G42" s="133" t="s">
        <v>3868</v>
      </c>
      <c r="H42" s="176" t="s">
        <v>3869</v>
      </c>
      <c r="I42" s="176">
        <v>500</v>
      </c>
      <c r="J42" s="176">
        <v>456</v>
      </c>
      <c r="K42" s="189">
        <v>10</v>
      </c>
      <c r="L42" s="139"/>
      <c r="M42" s="139"/>
      <c r="N42">
        <v>39</v>
      </c>
      <c r="O42" s="129">
        <f>B4</f>
        <v>45250</v>
      </c>
      <c r="P42" s="129">
        <f>B16</f>
        <v>45251</v>
      </c>
      <c r="Q42" s="129">
        <f>B28</f>
        <v>45252</v>
      </c>
      <c r="R42" s="129">
        <f>B37</f>
        <v>45253</v>
      </c>
      <c r="S42" s="129">
        <f>B51</f>
        <v>45254</v>
      </c>
      <c r="T42" s="129">
        <f>B74</f>
        <v>45256</v>
      </c>
      <c r="U42" s="131">
        <f>B83</f>
        <v>45257</v>
      </c>
      <c r="V42" s="131">
        <f>B93</f>
        <v>45258</v>
      </c>
      <c r="W42" s="131">
        <f>B111</f>
        <v>45259</v>
      </c>
      <c r="X42" s="131">
        <f>B123</f>
        <v>45260</v>
      </c>
      <c r="Y42" s="131">
        <f>B138</f>
        <v>45261</v>
      </c>
      <c r="Z42" s="131">
        <f>B149</f>
        <v>45262</v>
      </c>
      <c r="AA42" s="131">
        <f>B163</f>
        <v>45263</v>
      </c>
      <c r="AB42">
        <v>10</v>
      </c>
      <c r="AC42">
        <v>11</v>
      </c>
      <c r="AD42">
        <v>12</v>
      </c>
    </row>
    <row r="43" spans="1:30" x14ac:dyDescent="0.25">
      <c r="A43" s="36">
        <v>7</v>
      </c>
      <c r="B43" s="142">
        <v>45253</v>
      </c>
      <c r="C43" s="175">
        <v>0.74652777777777779</v>
      </c>
      <c r="D43" s="132" t="s">
        <v>3262</v>
      </c>
      <c r="E43" s="133">
        <v>5510466400</v>
      </c>
      <c r="F43" s="133" t="s">
        <v>33</v>
      </c>
      <c r="G43" s="133" t="s">
        <v>3870</v>
      </c>
      <c r="H43" s="176" t="s">
        <v>3871</v>
      </c>
      <c r="I43" s="30">
        <v>116</v>
      </c>
      <c r="J43" s="176">
        <v>104</v>
      </c>
      <c r="K43" s="189">
        <v>12</v>
      </c>
      <c r="L43" s="139"/>
      <c r="M43" s="139"/>
      <c r="N43">
        <v>40</v>
      </c>
      <c r="O43" s="128"/>
      <c r="P43" s="128"/>
      <c r="Q43" s="128"/>
      <c r="R43" s="128"/>
      <c r="S43" s="128"/>
      <c r="T43" s="128"/>
      <c r="U43" s="130"/>
      <c r="V43" s="130"/>
      <c r="W43" s="130"/>
      <c r="X43" s="130"/>
      <c r="Y43" s="130"/>
      <c r="Z43" s="130"/>
      <c r="AA43" s="130"/>
    </row>
    <row r="44" spans="1:30" x14ac:dyDescent="0.25">
      <c r="A44" s="36">
        <v>8</v>
      </c>
      <c r="B44" s="142">
        <v>45253</v>
      </c>
      <c r="C44" s="175">
        <v>0.74722222222222223</v>
      </c>
      <c r="D44" s="132" t="s">
        <v>190</v>
      </c>
      <c r="E44" s="133">
        <v>5510023456</v>
      </c>
      <c r="F44" s="133" t="s">
        <v>2767</v>
      </c>
      <c r="G44" s="133" t="s">
        <v>3872</v>
      </c>
      <c r="H44" s="176" t="s">
        <v>3873</v>
      </c>
      <c r="I44" s="30">
        <v>189</v>
      </c>
      <c r="J44" s="133">
        <v>156</v>
      </c>
      <c r="K44" s="189">
        <v>28</v>
      </c>
      <c r="L44" s="139"/>
      <c r="M44" s="139"/>
      <c r="N44">
        <v>41</v>
      </c>
      <c r="O44" s="128"/>
      <c r="P44" s="128"/>
      <c r="Q44" s="128"/>
      <c r="R44" s="128"/>
      <c r="S44" s="128"/>
      <c r="T44" s="128"/>
      <c r="U44" s="130"/>
      <c r="V44" s="130"/>
      <c r="W44" s="130"/>
      <c r="X44" s="130"/>
      <c r="Y44" s="130"/>
      <c r="Z44" s="130"/>
      <c r="AA44" s="130"/>
    </row>
    <row r="45" spans="1:30" x14ac:dyDescent="0.25">
      <c r="A45" s="36">
        <v>9</v>
      </c>
      <c r="B45" s="142">
        <v>45253</v>
      </c>
      <c r="C45" s="175">
        <v>0.35069444444444442</v>
      </c>
      <c r="D45" s="132" t="s">
        <v>3874</v>
      </c>
      <c r="E45" s="133">
        <v>5613609318</v>
      </c>
      <c r="F45" s="133" t="s">
        <v>1528</v>
      </c>
      <c r="G45" s="133" t="s">
        <v>2958</v>
      </c>
      <c r="H45" s="176" t="s">
        <v>3875</v>
      </c>
      <c r="I45" s="176">
        <v>223</v>
      </c>
      <c r="J45" s="192">
        <v>211</v>
      </c>
      <c r="K45" s="189">
        <v>12</v>
      </c>
      <c r="L45" s="139"/>
      <c r="M45" s="139"/>
      <c r="N45">
        <v>42</v>
      </c>
      <c r="O45" s="128"/>
      <c r="P45" s="128"/>
      <c r="Q45" s="128"/>
      <c r="R45" s="128"/>
      <c r="S45" s="128"/>
      <c r="T45" s="128"/>
      <c r="U45" s="130"/>
      <c r="V45" s="130"/>
      <c r="W45" s="130"/>
      <c r="X45" s="130"/>
      <c r="Y45" s="130"/>
      <c r="Z45" s="130"/>
      <c r="AA45" s="130"/>
    </row>
    <row r="46" spans="1:30" x14ac:dyDescent="0.25">
      <c r="A46" s="36">
        <v>10</v>
      </c>
      <c r="B46" s="142">
        <v>45253</v>
      </c>
      <c r="C46" s="175">
        <v>0.35416666666666669</v>
      </c>
      <c r="D46" s="132" t="s">
        <v>1534</v>
      </c>
      <c r="E46" s="133">
        <v>5572135350</v>
      </c>
      <c r="F46" s="133" t="s">
        <v>33</v>
      </c>
      <c r="G46" s="133" t="s">
        <v>3876</v>
      </c>
      <c r="H46" s="176" t="s">
        <v>3877</v>
      </c>
      <c r="I46" s="30">
        <v>80</v>
      </c>
      <c r="J46" s="176">
        <v>61</v>
      </c>
      <c r="K46" s="189">
        <v>11</v>
      </c>
      <c r="L46" s="139"/>
      <c r="M46" s="139"/>
      <c r="N46">
        <v>43</v>
      </c>
      <c r="O46" s="128"/>
      <c r="P46" s="128"/>
      <c r="Q46" s="128"/>
      <c r="R46" s="128"/>
      <c r="S46" s="128"/>
      <c r="T46" s="128"/>
      <c r="U46" s="130"/>
      <c r="V46" s="130"/>
      <c r="W46" s="130"/>
      <c r="X46" s="130"/>
      <c r="Y46" s="130"/>
      <c r="Z46" s="130"/>
      <c r="AA46" s="130"/>
    </row>
    <row r="47" spans="1:30" x14ac:dyDescent="0.25">
      <c r="A47" s="36">
        <v>11</v>
      </c>
      <c r="B47" s="142">
        <v>45253</v>
      </c>
      <c r="C47" s="175">
        <v>0.36527777777777781</v>
      </c>
      <c r="D47" s="132" t="s">
        <v>550</v>
      </c>
      <c r="E47" s="133">
        <v>5537803548</v>
      </c>
      <c r="F47" s="133" t="s">
        <v>33</v>
      </c>
      <c r="G47" s="133" t="s">
        <v>2003</v>
      </c>
      <c r="H47" s="176" t="s">
        <v>3878</v>
      </c>
      <c r="I47" s="30">
        <v>110</v>
      </c>
      <c r="J47" s="176">
        <v>92</v>
      </c>
      <c r="K47" s="189">
        <v>12</v>
      </c>
      <c r="L47" s="139"/>
      <c r="M47" s="139"/>
      <c r="N47">
        <v>44</v>
      </c>
    </row>
    <row r="48" spans="1:30" x14ac:dyDescent="0.25">
      <c r="A48" s="57">
        <v>12</v>
      </c>
      <c r="B48" s="58">
        <v>45253</v>
      </c>
      <c r="C48" s="228">
        <v>0.3576388888888889</v>
      </c>
      <c r="D48" s="62" t="s">
        <v>1489</v>
      </c>
      <c r="E48" s="62">
        <v>5614683694</v>
      </c>
      <c r="F48" s="60" t="s">
        <v>3879</v>
      </c>
      <c r="G48" s="62" t="s">
        <v>3880</v>
      </c>
      <c r="H48" s="221" t="s">
        <v>536</v>
      </c>
      <c r="I48" s="258" t="s">
        <v>3881</v>
      </c>
      <c r="J48" s="221">
        <v>176</v>
      </c>
      <c r="K48" s="222">
        <v>10</v>
      </c>
      <c r="L48" s="259"/>
      <c r="M48" s="94"/>
      <c r="N48">
        <v>45</v>
      </c>
    </row>
    <row r="49" spans="1:14" x14ac:dyDescent="0.25">
      <c r="A49" s="36">
        <v>13</v>
      </c>
      <c r="B49" s="142">
        <v>45253</v>
      </c>
      <c r="C49" s="175">
        <v>0.3611111111111111</v>
      </c>
      <c r="D49" s="132" t="s">
        <v>2526</v>
      </c>
      <c r="E49" s="133">
        <v>5612050452</v>
      </c>
      <c r="F49" s="133" t="s">
        <v>3882</v>
      </c>
      <c r="G49" s="133" t="s">
        <v>3883</v>
      </c>
      <c r="H49" s="176"/>
      <c r="I49" s="176">
        <v>160</v>
      </c>
      <c r="J49" s="176">
        <v>130</v>
      </c>
      <c r="K49" s="213">
        <v>20</v>
      </c>
      <c r="L49" s="177"/>
      <c r="M49" s="133"/>
      <c r="N49">
        <v>46</v>
      </c>
    </row>
    <row r="50" spans="1:14" x14ac:dyDescent="0.25">
      <c r="A50" s="36">
        <v>14</v>
      </c>
      <c r="B50" s="142">
        <v>45253</v>
      </c>
      <c r="C50" s="175">
        <v>0.41319444444444442</v>
      </c>
      <c r="D50" s="132" t="s">
        <v>1595</v>
      </c>
      <c r="E50" s="133">
        <v>5612566659</v>
      </c>
      <c r="F50" s="133" t="s">
        <v>33</v>
      </c>
      <c r="G50" s="133" t="s">
        <v>302</v>
      </c>
      <c r="H50" s="176" t="s">
        <v>536</v>
      </c>
      <c r="I50" s="176">
        <v>200</v>
      </c>
      <c r="J50" s="176">
        <v>176</v>
      </c>
      <c r="K50" s="213">
        <v>10</v>
      </c>
      <c r="L50" s="177"/>
      <c r="M50" s="177"/>
      <c r="N50">
        <v>47</v>
      </c>
    </row>
    <row r="51" spans="1:14" x14ac:dyDescent="0.25">
      <c r="A51" s="139">
        <v>1</v>
      </c>
      <c r="B51" s="142">
        <v>45254</v>
      </c>
      <c r="C51" s="228">
        <v>0.45694444444444438</v>
      </c>
      <c r="D51" s="59" t="s">
        <v>69</v>
      </c>
      <c r="E51" s="62">
        <v>5610020620</v>
      </c>
      <c r="F51" s="221" t="s">
        <v>33</v>
      </c>
      <c r="G51" s="221" t="s">
        <v>3884</v>
      </c>
      <c r="H51" s="221" t="s">
        <v>3885</v>
      </c>
      <c r="I51" s="61"/>
      <c r="J51" s="62">
        <v>118</v>
      </c>
      <c r="K51" s="222">
        <v>10</v>
      </c>
      <c r="L51" s="230">
        <v>200</v>
      </c>
      <c r="M51" s="63"/>
      <c r="N51">
        <v>48</v>
      </c>
    </row>
    <row r="52" spans="1:14" x14ac:dyDescent="0.25">
      <c r="A52" s="140">
        <v>2</v>
      </c>
      <c r="B52" s="142">
        <v>45254</v>
      </c>
      <c r="C52" s="175">
        <v>0.45763888888888887</v>
      </c>
      <c r="D52" s="132" t="s">
        <v>3886</v>
      </c>
      <c r="E52" s="66">
        <v>5610020620</v>
      </c>
      <c r="F52" s="133" t="s">
        <v>645</v>
      </c>
      <c r="G52" s="133" t="s">
        <v>3887</v>
      </c>
      <c r="H52" s="176" t="s">
        <v>3888</v>
      </c>
      <c r="I52" s="30"/>
      <c r="J52" s="133">
        <v>106</v>
      </c>
      <c r="K52" s="189">
        <v>20</v>
      </c>
      <c r="L52" s="186"/>
      <c r="M52" s="139"/>
      <c r="N52">
        <v>49</v>
      </c>
    </row>
    <row r="53" spans="1:14" x14ac:dyDescent="0.25">
      <c r="A53" s="36">
        <v>3</v>
      </c>
      <c r="B53" s="142">
        <v>45254</v>
      </c>
      <c r="C53" s="175">
        <v>0.5</v>
      </c>
      <c r="D53" s="132" t="s">
        <v>207</v>
      </c>
      <c r="E53" s="133">
        <v>5530181574</v>
      </c>
      <c r="F53" s="133" t="s">
        <v>33</v>
      </c>
      <c r="G53" s="133">
        <v>844</v>
      </c>
      <c r="H53" s="176" t="s">
        <v>3889</v>
      </c>
      <c r="I53" s="30"/>
      <c r="J53" s="133">
        <f>82+46</f>
        <v>128</v>
      </c>
      <c r="K53" s="189">
        <v>14</v>
      </c>
      <c r="L53" s="186">
        <v>200</v>
      </c>
      <c r="M53" s="139"/>
      <c r="N53">
        <v>50</v>
      </c>
    </row>
    <row r="54" spans="1:14" x14ac:dyDescent="0.25">
      <c r="A54" s="36">
        <v>4</v>
      </c>
      <c r="B54" s="142">
        <v>45254</v>
      </c>
      <c r="C54" s="175">
        <v>0.50347222222222221</v>
      </c>
      <c r="D54" s="132" t="s">
        <v>2024</v>
      </c>
      <c r="E54" s="133">
        <v>5612050452</v>
      </c>
      <c r="F54" s="133" t="s">
        <v>2839</v>
      </c>
      <c r="G54" s="133" t="s">
        <v>1719</v>
      </c>
      <c r="H54" s="176" t="s">
        <v>3890</v>
      </c>
      <c r="I54" s="30"/>
      <c r="J54" s="133">
        <v>120</v>
      </c>
      <c r="K54" s="189">
        <v>10</v>
      </c>
      <c r="L54" s="186">
        <v>100</v>
      </c>
      <c r="M54" s="139"/>
      <c r="N54">
        <v>51</v>
      </c>
    </row>
    <row r="55" spans="1:14" x14ac:dyDescent="0.25">
      <c r="A55" s="36">
        <v>5</v>
      </c>
      <c r="B55" s="142">
        <v>45254</v>
      </c>
      <c r="C55" s="175">
        <v>0.51875000000000004</v>
      </c>
      <c r="D55" s="132" t="s">
        <v>1514</v>
      </c>
      <c r="E55" s="133"/>
      <c r="F55" s="133" t="s">
        <v>3891</v>
      </c>
      <c r="G55" s="133" t="s">
        <v>1652</v>
      </c>
      <c r="H55" s="133" t="s">
        <v>3892</v>
      </c>
      <c r="I55" s="30">
        <v>200</v>
      </c>
      <c r="J55" s="133">
        <v>130</v>
      </c>
      <c r="K55" s="189">
        <v>10</v>
      </c>
      <c r="L55" s="139">
        <v>200</v>
      </c>
      <c r="M55" s="139"/>
      <c r="N55">
        <v>52</v>
      </c>
    </row>
    <row r="56" spans="1:14" x14ac:dyDescent="0.25">
      <c r="A56" s="36">
        <v>6</v>
      </c>
      <c r="B56" s="142">
        <v>45254</v>
      </c>
      <c r="C56" s="175">
        <v>0.60833333333333328</v>
      </c>
      <c r="D56" s="132" t="s">
        <v>2202</v>
      </c>
      <c r="E56" s="133"/>
      <c r="F56" s="133" t="s">
        <v>33</v>
      </c>
      <c r="G56" s="133" t="s">
        <v>1579</v>
      </c>
      <c r="H56" s="176" t="s">
        <v>3893</v>
      </c>
      <c r="I56" s="176"/>
      <c r="J56" s="176">
        <v>66</v>
      </c>
      <c r="K56" s="189">
        <v>10</v>
      </c>
      <c r="L56" s="139">
        <v>200</v>
      </c>
      <c r="M56" s="139"/>
      <c r="N56">
        <v>53</v>
      </c>
    </row>
    <row r="57" spans="1:14" x14ac:dyDescent="0.25">
      <c r="A57" s="36">
        <v>7</v>
      </c>
      <c r="B57" s="142">
        <v>45254</v>
      </c>
      <c r="C57" s="175">
        <v>0.66666666666666663</v>
      </c>
      <c r="D57" s="132" t="s">
        <v>2546</v>
      </c>
      <c r="E57" s="133"/>
      <c r="F57" s="133" t="s">
        <v>435</v>
      </c>
      <c r="G57" s="176" t="s">
        <v>1246</v>
      </c>
      <c r="H57" s="176" t="s">
        <v>3894</v>
      </c>
      <c r="I57" s="30"/>
      <c r="J57" s="176">
        <v>11</v>
      </c>
      <c r="K57" s="189">
        <v>10</v>
      </c>
      <c r="L57" s="139">
        <v>200</v>
      </c>
      <c r="M57" s="139"/>
      <c r="N57">
        <v>54</v>
      </c>
    </row>
    <row r="58" spans="1:14" x14ac:dyDescent="0.25">
      <c r="A58" s="6">
        <v>8</v>
      </c>
      <c r="B58" s="142">
        <v>45254</v>
      </c>
      <c r="C58" s="175">
        <v>0.66736111111111107</v>
      </c>
      <c r="D58" s="132" t="s">
        <v>3895</v>
      </c>
      <c r="E58" s="133"/>
      <c r="F58" s="133" t="s">
        <v>1380</v>
      </c>
      <c r="G58" s="133" t="s">
        <v>3896</v>
      </c>
      <c r="H58" s="176" t="s">
        <v>817</v>
      </c>
      <c r="I58" s="30">
        <v>120</v>
      </c>
      <c r="J58" s="133">
        <v>84</v>
      </c>
      <c r="K58" s="189">
        <v>40</v>
      </c>
      <c r="L58" s="139">
        <v>100</v>
      </c>
      <c r="M58" s="139"/>
      <c r="N58">
        <v>55</v>
      </c>
    </row>
    <row r="59" spans="1:14" x14ac:dyDescent="0.25">
      <c r="A59" s="36">
        <v>9</v>
      </c>
      <c r="B59" s="142">
        <v>45254</v>
      </c>
      <c r="C59" s="175">
        <v>0.25694444444444442</v>
      </c>
      <c r="D59" s="132" t="s">
        <v>98</v>
      </c>
      <c r="E59" s="133"/>
      <c r="F59" s="133" t="s">
        <v>2183</v>
      </c>
      <c r="G59" s="133" t="s">
        <v>3808</v>
      </c>
      <c r="H59" s="176" t="s">
        <v>3897</v>
      </c>
      <c r="I59" s="176">
        <v>40</v>
      </c>
      <c r="J59" s="192">
        <v>27</v>
      </c>
      <c r="K59" s="189">
        <v>11</v>
      </c>
      <c r="L59" s="139">
        <v>70</v>
      </c>
      <c r="M59" s="139"/>
      <c r="N59">
        <v>56</v>
      </c>
    </row>
    <row r="60" spans="1:14" x14ac:dyDescent="0.25">
      <c r="A60" s="36">
        <v>10</v>
      </c>
      <c r="B60" s="142">
        <v>45254</v>
      </c>
      <c r="C60" s="175">
        <v>0.3263888888888889</v>
      </c>
      <c r="D60" s="132" t="s">
        <v>2462</v>
      </c>
      <c r="E60" s="133"/>
      <c r="F60" s="133" t="s">
        <v>1836</v>
      </c>
      <c r="G60" s="133" t="s">
        <v>3898</v>
      </c>
      <c r="H60" s="176" t="s">
        <v>3899</v>
      </c>
      <c r="I60" s="30">
        <v>80</v>
      </c>
      <c r="J60" s="176">
        <v>67</v>
      </c>
      <c r="K60" s="189">
        <v>12</v>
      </c>
      <c r="L60" s="139">
        <v>100</v>
      </c>
      <c r="M60" s="139"/>
      <c r="N60">
        <v>57</v>
      </c>
    </row>
    <row r="61" spans="1:14" x14ac:dyDescent="0.25">
      <c r="A61" s="36">
        <v>11</v>
      </c>
      <c r="B61" s="142">
        <v>45254</v>
      </c>
      <c r="C61" s="175">
        <v>0.3611111111111111</v>
      </c>
      <c r="D61" s="132" t="s">
        <v>3900</v>
      </c>
      <c r="E61" s="171"/>
      <c r="F61" s="133" t="s">
        <v>1836</v>
      </c>
      <c r="G61" s="133" t="s">
        <v>3901</v>
      </c>
      <c r="H61" s="176"/>
      <c r="I61" s="30">
        <v>250</v>
      </c>
      <c r="J61" s="176"/>
      <c r="K61" s="189">
        <v>10</v>
      </c>
      <c r="L61" s="139"/>
      <c r="M61" s="139"/>
      <c r="N61">
        <v>58</v>
      </c>
    </row>
    <row r="62" spans="1:14" x14ac:dyDescent="0.25">
      <c r="A62" s="36">
        <v>12</v>
      </c>
      <c r="B62" s="142">
        <v>45254</v>
      </c>
      <c r="C62" s="260">
        <v>0.375</v>
      </c>
      <c r="D62" s="12" t="s">
        <v>1595</v>
      </c>
      <c r="E62" s="12"/>
      <c r="F62" s="95" t="s">
        <v>3902</v>
      </c>
      <c r="G62" s="12" t="s">
        <v>302</v>
      </c>
      <c r="H62" s="261" t="s">
        <v>192</v>
      </c>
      <c r="I62" s="261" t="s">
        <v>3903</v>
      </c>
      <c r="J62" s="261">
        <v>88</v>
      </c>
      <c r="K62" s="218">
        <v>10</v>
      </c>
      <c r="L62" s="202"/>
      <c r="M62" s="169"/>
      <c r="N62">
        <v>59</v>
      </c>
    </row>
    <row r="63" spans="1:14" x14ac:dyDescent="0.25">
      <c r="A63" s="36">
        <v>13</v>
      </c>
      <c r="B63" s="142">
        <v>45254</v>
      </c>
      <c r="C63" s="175">
        <v>0.40277777777777779</v>
      </c>
      <c r="D63" s="132" t="s">
        <v>2127</v>
      </c>
      <c r="E63" s="133"/>
      <c r="F63" s="133" t="s">
        <v>1836</v>
      </c>
      <c r="G63" s="133" t="s">
        <v>3904</v>
      </c>
      <c r="H63" s="176" t="s">
        <v>3905</v>
      </c>
      <c r="I63" s="176"/>
      <c r="J63" s="176">
        <v>203</v>
      </c>
      <c r="K63" s="213">
        <v>10</v>
      </c>
      <c r="L63" s="177"/>
      <c r="M63" s="133"/>
      <c r="N63">
        <v>60</v>
      </c>
    </row>
    <row r="64" spans="1:14" x14ac:dyDescent="0.25">
      <c r="A64" s="36">
        <v>14</v>
      </c>
      <c r="B64" s="142">
        <v>45254</v>
      </c>
      <c r="C64" s="175">
        <v>0.4152777777777778</v>
      </c>
      <c r="D64" s="132" t="s">
        <v>1256</v>
      </c>
      <c r="E64" s="133"/>
      <c r="F64" s="133" t="s">
        <v>1836</v>
      </c>
      <c r="G64" s="133" t="s">
        <v>3906</v>
      </c>
      <c r="H64" s="176" t="s">
        <v>3907</v>
      </c>
      <c r="I64" s="176">
        <v>291</v>
      </c>
      <c r="J64" s="176">
        <v>281</v>
      </c>
      <c r="K64" s="213">
        <v>10</v>
      </c>
      <c r="L64" s="177"/>
      <c r="M64" s="177"/>
      <c r="N64">
        <v>61</v>
      </c>
    </row>
    <row r="65" spans="1:14" x14ac:dyDescent="0.25">
      <c r="A65" s="36">
        <v>15</v>
      </c>
      <c r="B65" s="142">
        <v>45254</v>
      </c>
      <c r="C65" s="175"/>
      <c r="D65" s="31" t="s">
        <v>207</v>
      </c>
      <c r="E65" s="133"/>
      <c r="F65" s="133"/>
      <c r="G65" s="51"/>
      <c r="H65" s="214"/>
      <c r="I65" s="176"/>
      <c r="J65" s="176">
        <v>180</v>
      </c>
      <c r="K65" s="213">
        <v>10</v>
      </c>
      <c r="L65" s="177"/>
      <c r="M65" s="177"/>
      <c r="N65">
        <v>62</v>
      </c>
    </row>
    <row r="66" spans="1:14" x14ac:dyDescent="0.25">
      <c r="A66" s="139">
        <v>1</v>
      </c>
      <c r="B66" s="142">
        <v>45254</v>
      </c>
      <c r="C66" s="175">
        <v>0.43680555555555561</v>
      </c>
      <c r="D66" s="132" t="s">
        <v>3908</v>
      </c>
      <c r="E66" s="133"/>
      <c r="F66" s="133" t="s">
        <v>1528</v>
      </c>
      <c r="G66" s="176" t="s">
        <v>3909</v>
      </c>
      <c r="H66" s="176"/>
      <c r="I66" s="30">
        <v>200</v>
      </c>
      <c r="J66" s="133">
        <v>200</v>
      </c>
      <c r="K66" s="189">
        <v>10</v>
      </c>
      <c r="L66" s="186">
        <v>95</v>
      </c>
      <c r="M66" s="139"/>
      <c r="N66">
        <v>63</v>
      </c>
    </row>
    <row r="67" spans="1:14" x14ac:dyDescent="0.25">
      <c r="A67" s="140">
        <v>2</v>
      </c>
      <c r="B67" s="142">
        <v>45254</v>
      </c>
      <c r="C67" s="175">
        <v>0.1388888888888889</v>
      </c>
      <c r="D67" s="132" t="s">
        <v>3910</v>
      </c>
      <c r="E67" s="133">
        <v>5562185282</v>
      </c>
      <c r="F67" s="133" t="s">
        <v>834</v>
      </c>
      <c r="G67" s="133" t="s">
        <v>2644</v>
      </c>
      <c r="H67" s="176" t="s">
        <v>2645</v>
      </c>
      <c r="I67" s="30">
        <v>100</v>
      </c>
      <c r="J67" s="133">
        <v>22</v>
      </c>
      <c r="K67" s="189">
        <v>10</v>
      </c>
      <c r="L67" s="186"/>
      <c r="M67" s="139"/>
      <c r="N67">
        <v>64</v>
      </c>
    </row>
    <row r="68" spans="1:14" x14ac:dyDescent="0.25">
      <c r="A68" s="36">
        <v>3</v>
      </c>
      <c r="B68" s="142">
        <v>45254</v>
      </c>
      <c r="C68" s="175">
        <v>0.15277777777777779</v>
      </c>
      <c r="D68" s="132" t="s">
        <v>88</v>
      </c>
      <c r="E68" s="133"/>
      <c r="F68" s="133" t="s">
        <v>333</v>
      </c>
      <c r="G68" s="133" t="s">
        <v>3911</v>
      </c>
      <c r="H68" s="176" t="s">
        <v>3912</v>
      </c>
      <c r="I68" s="30">
        <v>200</v>
      </c>
      <c r="J68" s="133">
        <v>97</v>
      </c>
      <c r="K68" s="189">
        <v>12</v>
      </c>
      <c r="L68" s="186"/>
      <c r="M68" s="139"/>
      <c r="N68">
        <v>65</v>
      </c>
    </row>
    <row r="69" spans="1:14" x14ac:dyDescent="0.25">
      <c r="A69" s="36">
        <v>4</v>
      </c>
      <c r="B69" s="142">
        <v>45254</v>
      </c>
      <c r="C69" s="175">
        <v>0.16666666666666671</v>
      </c>
      <c r="D69" s="132" t="s">
        <v>1534</v>
      </c>
      <c r="E69" s="133"/>
      <c r="F69" s="133" t="s">
        <v>1836</v>
      </c>
      <c r="G69" s="133" t="s">
        <v>3913</v>
      </c>
      <c r="H69" s="176" t="s">
        <v>3914</v>
      </c>
      <c r="I69" s="30">
        <v>120</v>
      </c>
      <c r="J69" s="133">
        <v>80</v>
      </c>
      <c r="K69" s="189">
        <v>10</v>
      </c>
      <c r="L69" s="186"/>
      <c r="M69" s="139"/>
      <c r="N69">
        <v>66</v>
      </c>
    </row>
    <row r="70" spans="1:14" x14ac:dyDescent="0.25">
      <c r="A70" s="36">
        <v>5</v>
      </c>
      <c r="B70" s="142">
        <v>45254</v>
      </c>
      <c r="C70" s="175">
        <v>0.29166666666666669</v>
      </c>
      <c r="D70" s="132" t="s">
        <v>156</v>
      </c>
      <c r="E70" s="133"/>
      <c r="F70" s="133" t="s">
        <v>1836</v>
      </c>
      <c r="G70" s="133" t="s">
        <v>3115</v>
      </c>
      <c r="H70" s="133" t="s">
        <v>3915</v>
      </c>
      <c r="I70" s="30">
        <v>200</v>
      </c>
      <c r="J70" s="133">
        <v>67</v>
      </c>
      <c r="K70" s="189">
        <v>11</v>
      </c>
      <c r="L70" s="139"/>
      <c r="M70" s="139"/>
      <c r="N70">
        <v>67</v>
      </c>
    </row>
    <row r="71" spans="1:14" x14ac:dyDescent="0.25">
      <c r="A71" s="36">
        <v>6</v>
      </c>
      <c r="B71" s="142">
        <v>45254</v>
      </c>
      <c r="C71" s="175">
        <v>0.31458333333333333</v>
      </c>
      <c r="D71" s="132" t="s">
        <v>3916</v>
      </c>
      <c r="E71" s="133"/>
      <c r="F71" s="133" t="s">
        <v>1836</v>
      </c>
      <c r="G71" s="133" t="s">
        <v>3917</v>
      </c>
      <c r="H71" s="176" t="s">
        <v>3918</v>
      </c>
      <c r="I71" s="176">
        <v>100</v>
      </c>
      <c r="J71" s="176">
        <v>54</v>
      </c>
      <c r="K71" s="189">
        <v>11</v>
      </c>
      <c r="L71" s="139"/>
      <c r="M71" s="139"/>
      <c r="N71">
        <v>68</v>
      </c>
    </row>
    <row r="72" spans="1:14" x14ac:dyDescent="0.25">
      <c r="A72" s="36">
        <v>7</v>
      </c>
      <c r="B72" s="142">
        <v>45254</v>
      </c>
      <c r="C72" s="175">
        <v>7.34</v>
      </c>
      <c r="D72" s="132" t="s">
        <v>126</v>
      </c>
      <c r="E72" s="133"/>
      <c r="F72" s="133" t="s">
        <v>3919</v>
      </c>
      <c r="G72" s="133" t="s">
        <v>3920</v>
      </c>
      <c r="H72" s="176" t="s">
        <v>3921</v>
      </c>
      <c r="I72" s="30">
        <v>100</v>
      </c>
      <c r="J72" s="176">
        <v>90</v>
      </c>
      <c r="K72" s="189">
        <v>10</v>
      </c>
      <c r="L72" s="139"/>
      <c r="M72" s="139"/>
      <c r="N72">
        <v>69</v>
      </c>
    </row>
    <row r="73" spans="1:14" x14ac:dyDescent="0.25">
      <c r="A73" s="36">
        <v>8</v>
      </c>
      <c r="B73" s="142">
        <v>45254</v>
      </c>
      <c r="C73" s="175"/>
      <c r="D73" s="132" t="s">
        <v>3922</v>
      </c>
      <c r="E73" s="133"/>
      <c r="F73" s="133" t="s">
        <v>551</v>
      </c>
      <c r="G73" s="133" t="s">
        <v>2886</v>
      </c>
      <c r="H73" s="176" t="s">
        <v>3923</v>
      </c>
      <c r="I73" s="30">
        <v>250</v>
      </c>
      <c r="J73" s="133">
        <v>250</v>
      </c>
      <c r="K73" s="189">
        <v>10</v>
      </c>
      <c r="L73" s="139"/>
      <c r="M73" s="139"/>
      <c r="N73">
        <v>70</v>
      </c>
    </row>
    <row r="74" spans="1:14" x14ac:dyDescent="0.25">
      <c r="A74" s="139">
        <v>1</v>
      </c>
      <c r="B74" s="142">
        <v>45256</v>
      </c>
      <c r="C74" s="175">
        <v>0.74791666666666667</v>
      </c>
      <c r="D74" s="132" t="s">
        <v>1471</v>
      </c>
      <c r="E74" s="133">
        <v>5520873875</v>
      </c>
      <c r="F74" s="133" t="s">
        <v>33</v>
      </c>
      <c r="G74" s="176" t="s">
        <v>201</v>
      </c>
      <c r="H74" s="176" t="s">
        <v>3924</v>
      </c>
      <c r="I74" s="30">
        <v>85</v>
      </c>
      <c r="J74" s="133">
        <v>75</v>
      </c>
      <c r="K74" s="189">
        <v>10</v>
      </c>
      <c r="L74" s="186">
        <v>200</v>
      </c>
      <c r="M74" s="139"/>
      <c r="N74">
        <v>71</v>
      </c>
    </row>
    <row r="75" spans="1:14" x14ac:dyDescent="0.25">
      <c r="A75" s="140">
        <v>2</v>
      </c>
      <c r="B75" s="142">
        <v>45256</v>
      </c>
      <c r="C75" s="175">
        <v>0.32500000000000001</v>
      </c>
      <c r="D75" s="132" t="s">
        <v>1471</v>
      </c>
      <c r="E75" s="133">
        <v>5520873875</v>
      </c>
      <c r="F75" s="133" t="s">
        <v>33</v>
      </c>
      <c r="G75" s="133" t="s">
        <v>201</v>
      </c>
      <c r="H75" s="176" t="s">
        <v>3925</v>
      </c>
      <c r="I75" s="30"/>
      <c r="J75" s="133">
        <v>150</v>
      </c>
      <c r="K75" s="189">
        <v>10</v>
      </c>
      <c r="L75" s="186"/>
      <c r="M75" s="139"/>
      <c r="N75">
        <v>72</v>
      </c>
    </row>
    <row r="76" spans="1:14" x14ac:dyDescent="0.25">
      <c r="A76" s="12">
        <v>3</v>
      </c>
      <c r="B76" s="142">
        <v>45256</v>
      </c>
      <c r="C76" s="175">
        <v>0.33333333333333331</v>
      </c>
      <c r="D76" s="132" t="s">
        <v>1500</v>
      </c>
      <c r="E76" s="133">
        <v>5572135350</v>
      </c>
      <c r="F76" s="133" t="s">
        <v>33</v>
      </c>
      <c r="G76" s="133" t="s">
        <v>3876</v>
      </c>
      <c r="H76" s="176" t="s">
        <v>3926</v>
      </c>
      <c r="I76" s="30">
        <v>80</v>
      </c>
      <c r="J76" s="133">
        <v>70</v>
      </c>
      <c r="K76" s="189">
        <v>10</v>
      </c>
      <c r="L76" s="186"/>
      <c r="M76" s="139"/>
      <c r="N76">
        <v>73</v>
      </c>
    </row>
    <row r="77" spans="1:14" x14ac:dyDescent="0.25">
      <c r="A77" s="36">
        <v>4</v>
      </c>
      <c r="B77" s="142">
        <v>45256</v>
      </c>
      <c r="C77" s="175">
        <v>0.34861111111111109</v>
      </c>
      <c r="D77" s="132" t="s">
        <v>1984</v>
      </c>
      <c r="E77" s="133">
        <v>5554180418</v>
      </c>
      <c r="F77" s="133" t="s">
        <v>33</v>
      </c>
      <c r="G77" s="133" t="s">
        <v>2460</v>
      </c>
      <c r="H77" s="176" t="s">
        <v>3927</v>
      </c>
      <c r="I77" s="30">
        <v>200</v>
      </c>
      <c r="J77" s="133">
        <v>113</v>
      </c>
      <c r="K77" s="189">
        <v>10</v>
      </c>
      <c r="L77" s="186"/>
      <c r="M77" s="139"/>
      <c r="N77">
        <v>74</v>
      </c>
    </row>
    <row r="78" spans="1:14" x14ac:dyDescent="0.25">
      <c r="A78" s="12">
        <v>5</v>
      </c>
      <c r="B78" s="142">
        <v>45256</v>
      </c>
      <c r="C78" s="175">
        <v>0.88124999999999998</v>
      </c>
      <c r="D78" s="132" t="s">
        <v>1500</v>
      </c>
      <c r="E78" s="133">
        <v>5572135350</v>
      </c>
      <c r="F78" s="133" t="s">
        <v>33</v>
      </c>
      <c r="G78" s="133" t="s">
        <v>1640</v>
      </c>
      <c r="H78" s="133" t="s">
        <v>3928</v>
      </c>
      <c r="I78" s="30"/>
      <c r="J78" s="133">
        <v>57</v>
      </c>
      <c r="K78" s="189">
        <v>10</v>
      </c>
      <c r="L78" s="139"/>
      <c r="M78" s="139"/>
      <c r="N78">
        <v>75</v>
      </c>
    </row>
    <row r="79" spans="1:14" x14ac:dyDescent="0.25">
      <c r="A79" s="36">
        <v>6</v>
      </c>
      <c r="B79" s="142">
        <v>45256</v>
      </c>
      <c r="C79" s="175">
        <v>0.3888888888888889</v>
      </c>
      <c r="D79" s="132" t="s">
        <v>913</v>
      </c>
      <c r="E79" s="133"/>
      <c r="F79" s="133" t="s">
        <v>33</v>
      </c>
      <c r="G79" s="133" t="s">
        <v>3929</v>
      </c>
      <c r="H79" s="176" t="s">
        <v>3930</v>
      </c>
      <c r="I79" s="176"/>
      <c r="J79" s="176">
        <v>250</v>
      </c>
      <c r="K79" s="189">
        <v>20</v>
      </c>
      <c r="L79" s="139"/>
      <c r="M79" s="139"/>
      <c r="N79">
        <v>76</v>
      </c>
    </row>
    <row r="80" spans="1:14" x14ac:dyDescent="0.25">
      <c r="A80" s="36">
        <v>7</v>
      </c>
      <c r="B80" s="142">
        <v>45256</v>
      </c>
      <c r="C80" s="175">
        <v>0.39930555555555558</v>
      </c>
      <c r="D80" s="132" t="s">
        <v>1308</v>
      </c>
      <c r="E80" s="133"/>
      <c r="F80" s="133" t="s">
        <v>33</v>
      </c>
      <c r="G80" s="133" t="s">
        <v>2278</v>
      </c>
      <c r="H80" s="176" t="s">
        <v>3931</v>
      </c>
      <c r="I80" s="30">
        <v>80</v>
      </c>
      <c r="J80" s="176">
        <v>59</v>
      </c>
      <c r="K80" s="189">
        <v>11</v>
      </c>
      <c r="L80" s="139"/>
      <c r="M80" s="139"/>
      <c r="N80">
        <v>77</v>
      </c>
    </row>
    <row r="81" spans="1:14" x14ac:dyDescent="0.25">
      <c r="A81" s="36">
        <v>8</v>
      </c>
      <c r="B81" s="142">
        <v>45256</v>
      </c>
      <c r="C81" s="175">
        <v>0.40277777777777779</v>
      </c>
      <c r="D81" s="132" t="s">
        <v>3932</v>
      </c>
      <c r="E81" s="133"/>
      <c r="F81" s="133" t="s">
        <v>33</v>
      </c>
      <c r="G81" s="133" t="s">
        <v>3933</v>
      </c>
      <c r="H81" s="176"/>
      <c r="I81" s="30"/>
      <c r="J81" s="133">
        <v>57</v>
      </c>
      <c r="K81" s="189">
        <v>10</v>
      </c>
      <c r="L81" s="139"/>
      <c r="M81" s="139"/>
      <c r="N81">
        <v>78</v>
      </c>
    </row>
    <row r="82" spans="1:14" x14ac:dyDescent="0.25">
      <c r="A82" s="36">
        <v>9</v>
      </c>
      <c r="B82" s="142">
        <v>45256</v>
      </c>
      <c r="C82" s="175">
        <v>0.40625</v>
      </c>
      <c r="D82" s="175" t="s">
        <v>2468</v>
      </c>
      <c r="E82" s="133"/>
      <c r="F82" s="133" t="s">
        <v>33</v>
      </c>
      <c r="G82" s="133" t="s">
        <v>3934</v>
      </c>
      <c r="H82" s="176"/>
      <c r="I82" s="176">
        <v>124</v>
      </c>
      <c r="J82" s="192">
        <v>109</v>
      </c>
      <c r="K82" s="189">
        <v>10</v>
      </c>
      <c r="L82" s="139"/>
      <c r="M82" s="139"/>
      <c r="N82">
        <v>79</v>
      </c>
    </row>
    <row r="83" spans="1:14" x14ac:dyDescent="0.25">
      <c r="A83" s="139">
        <v>1</v>
      </c>
      <c r="B83" s="142">
        <v>45257</v>
      </c>
      <c r="C83" s="175">
        <v>0.54861111111111116</v>
      </c>
      <c r="D83" s="132" t="s">
        <v>1481</v>
      </c>
      <c r="E83" s="133">
        <v>5578861024</v>
      </c>
      <c r="F83" s="133" t="s">
        <v>3935</v>
      </c>
      <c r="G83" s="176" t="s">
        <v>1043</v>
      </c>
      <c r="H83" s="176" t="s">
        <v>3936</v>
      </c>
      <c r="I83" s="30"/>
      <c r="J83" s="133">
        <v>148</v>
      </c>
      <c r="K83" s="189">
        <v>12</v>
      </c>
      <c r="L83" s="186">
        <v>400</v>
      </c>
      <c r="M83" s="139"/>
      <c r="N83">
        <v>80</v>
      </c>
    </row>
    <row r="84" spans="1:14" x14ac:dyDescent="0.25">
      <c r="A84" s="140">
        <v>2</v>
      </c>
      <c r="B84" s="142">
        <v>45257</v>
      </c>
      <c r="C84" s="175">
        <v>0.5625</v>
      </c>
      <c r="D84" s="132" t="s">
        <v>1883</v>
      </c>
      <c r="E84" s="133">
        <v>5529573104</v>
      </c>
      <c r="F84" s="133" t="s">
        <v>33</v>
      </c>
      <c r="G84" s="176" t="s">
        <v>468</v>
      </c>
      <c r="H84" s="176" t="s">
        <v>3937</v>
      </c>
      <c r="I84" s="30">
        <v>160</v>
      </c>
      <c r="J84" s="133">
        <v>126</v>
      </c>
      <c r="K84" s="189">
        <v>12</v>
      </c>
      <c r="L84" s="186"/>
      <c r="M84" s="139"/>
      <c r="N84">
        <v>81</v>
      </c>
    </row>
    <row r="85" spans="1:14" x14ac:dyDescent="0.25">
      <c r="A85" s="36">
        <v>3</v>
      </c>
      <c r="B85" s="142">
        <v>45257</v>
      </c>
      <c r="C85" s="175">
        <v>0.64722222222222225</v>
      </c>
      <c r="D85" s="132" t="s">
        <v>2745</v>
      </c>
      <c r="E85" s="133">
        <v>5576656724</v>
      </c>
      <c r="F85" s="133" t="s">
        <v>33</v>
      </c>
      <c r="G85" s="133" t="s">
        <v>3938</v>
      </c>
      <c r="H85" s="176" t="s">
        <v>3939</v>
      </c>
      <c r="I85" s="30"/>
      <c r="J85" s="133">
        <f>127+34</f>
        <v>161</v>
      </c>
      <c r="K85" s="189">
        <v>10</v>
      </c>
      <c r="L85" s="186">
        <v>200</v>
      </c>
      <c r="M85" s="139"/>
      <c r="N85">
        <v>82</v>
      </c>
    </row>
    <row r="86" spans="1:14" x14ac:dyDescent="0.25">
      <c r="A86" s="36">
        <v>4</v>
      </c>
      <c r="B86" s="142">
        <v>45257</v>
      </c>
      <c r="C86" s="175">
        <v>0.64930555555555558</v>
      </c>
      <c r="D86" s="132" t="s">
        <v>1652</v>
      </c>
      <c r="E86" s="133">
        <v>5612853273</v>
      </c>
      <c r="F86" s="133" t="s">
        <v>33</v>
      </c>
      <c r="G86" s="133" t="s">
        <v>3940</v>
      </c>
      <c r="H86" s="176" t="s">
        <v>3941</v>
      </c>
      <c r="I86" s="30">
        <v>150</v>
      </c>
      <c r="J86" s="133">
        <v>118</v>
      </c>
      <c r="K86" s="189">
        <v>10</v>
      </c>
      <c r="L86" s="186"/>
      <c r="M86" s="139"/>
      <c r="N86">
        <v>83</v>
      </c>
    </row>
    <row r="87" spans="1:14" x14ac:dyDescent="0.25">
      <c r="A87" s="36">
        <v>5</v>
      </c>
      <c r="B87" s="142">
        <v>45257</v>
      </c>
      <c r="C87" s="175">
        <v>0.2270833333333333</v>
      </c>
      <c r="D87" s="132" t="s">
        <v>78</v>
      </c>
      <c r="E87" s="133">
        <v>5510466400</v>
      </c>
      <c r="F87" s="133" t="s">
        <v>1528</v>
      </c>
      <c r="G87" s="133" t="s">
        <v>3870</v>
      </c>
      <c r="H87" s="133" t="s">
        <v>3942</v>
      </c>
      <c r="I87" s="30">
        <v>188</v>
      </c>
      <c r="J87" s="133">
        <v>177</v>
      </c>
      <c r="K87" s="189">
        <v>11</v>
      </c>
      <c r="L87" s="139"/>
      <c r="M87" s="139"/>
      <c r="N87">
        <v>84</v>
      </c>
    </row>
    <row r="88" spans="1:14" x14ac:dyDescent="0.25">
      <c r="A88" s="36">
        <v>6</v>
      </c>
      <c r="B88" s="142">
        <v>45257</v>
      </c>
      <c r="C88" s="175">
        <v>0.19</v>
      </c>
      <c r="D88" s="132" t="s">
        <v>3943</v>
      </c>
      <c r="E88" s="133">
        <v>5541902669</v>
      </c>
      <c r="F88" s="133" t="s">
        <v>33</v>
      </c>
      <c r="G88" s="133" t="s">
        <v>2850</v>
      </c>
      <c r="H88" s="176" t="s">
        <v>3944</v>
      </c>
      <c r="I88" s="176">
        <v>100</v>
      </c>
      <c r="J88" s="176">
        <v>85</v>
      </c>
      <c r="K88" s="189">
        <v>15</v>
      </c>
      <c r="L88" s="139"/>
      <c r="M88" s="139"/>
      <c r="N88">
        <v>85</v>
      </c>
    </row>
    <row r="89" spans="1:14" x14ac:dyDescent="0.25">
      <c r="A89" s="36">
        <v>7</v>
      </c>
      <c r="B89" s="142">
        <v>45257</v>
      </c>
      <c r="C89" s="175">
        <v>0.25</v>
      </c>
      <c r="D89" s="132" t="s">
        <v>813</v>
      </c>
      <c r="E89" s="133"/>
      <c r="F89" s="133" t="s">
        <v>3945</v>
      </c>
      <c r="G89" s="133" t="s">
        <v>3946</v>
      </c>
      <c r="H89" s="176" t="s">
        <v>3947</v>
      </c>
      <c r="I89" s="30">
        <v>240</v>
      </c>
      <c r="J89" s="176">
        <v>250</v>
      </c>
      <c r="K89" s="189">
        <v>40</v>
      </c>
      <c r="L89" s="139"/>
      <c r="M89" s="139"/>
      <c r="N89">
        <v>86</v>
      </c>
    </row>
    <row r="90" spans="1:14" x14ac:dyDescent="0.25">
      <c r="A90" s="36">
        <v>8</v>
      </c>
      <c r="B90" s="142">
        <v>45257</v>
      </c>
      <c r="C90" s="175">
        <v>7</v>
      </c>
      <c r="D90" s="132" t="s">
        <v>2920</v>
      </c>
      <c r="E90" s="133"/>
      <c r="F90" s="133" t="s">
        <v>1836</v>
      </c>
      <c r="G90" s="133" t="s">
        <v>2403</v>
      </c>
      <c r="H90" s="176" t="s">
        <v>3948</v>
      </c>
      <c r="I90" s="30">
        <v>116</v>
      </c>
      <c r="J90" s="133">
        <v>104</v>
      </c>
      <c r="K90" s="189">
        <v>12</v>
      </c>
      <c r="L90" s="139"/>
      <c r="M90" s="139"/>
      <c r="N90">
        <v>87</v>
      </c>
    </row>
    <row r="91" spans="1:14" x14ac:dyDescent="0.25">
      <c r="A91" s="36">
        <v>9</v>
      </c>
      <c r="B91" s="142">
        <v>45257</v>
      </c>
      <c r="C91" s="175">
        <v>0.38819444444444451</v>
      </c>
      <c r="D91" s="132" t="s">
        <v>2468</v>
      </c>
      <c r="E91" s="133"/>
      <c r="F91" s="133" t="s">
        <v>3796</v>
      </c>
      <c r="G91" s="133" t="s">
        <v>3252</v>
      </c>
      <c r="H91" s="176" t="s">
        <v>3949</v>
      </c>
      <c r="I91" s="176">
        <v>105</v>
      </c>
      <c r="J91" s="192">
        <v>94</v>
      </c>
      <c r="K91" s="189">
        <v>11</v>
      </c>
      <c r="L91" s="139"/>
      <c r="M91" s="139"/>
      <c r="N91">
        <v>88</v>
      </c>
    </row>
    <row r="92" spans="1:14" x14ac:dyDescent="0.25">
      <c r="A92" s="36">
        <v>10</v>
      </c>
      <c r="B92" s="142">
        <v>45257</v>
      </c>
      <c r="C92" s="175">
        <v>0.40625</v>
      </c>
      <c r="D92" s="132" t="s">
        <v>1773</v>
      </c>
      <c r="E92" s="133"/>
      <c r="F92" s="133" t="s">
        <v>2183</v>
      </c>
      <c r="G92" s="133" t="s">
        <v>2683</v>
      </c>
      <c r="H92" s="176" t="s">
        <v>3950</v>
      </c>
      <c r="I92" s="30">
        <v>154</v>
      </c>
      <c r="J92" s="176">
        <v>143</v>
      </c>
      <c r="K92" s="189">
        <v>12</v>
      </c>
      <c r="L92" s="139"/>
      <c r="M92" s="139"/>
      <c r="N92">
        <v>89</v>
      </c>
    </row>
    <row r="93" spans="1:14" x14ac:dyDescent="0.25">
      <c r="A93" s="139">
        <v>1</v>
      </c>
      <c r="B93" s="142">
        <v>45258</v>
      </c>
      <c r="C93" s="175"/>
      <c r="D93" s="132" t="s">
        <v>816</v>
      </c>
      <c r="E93" s="133"/>
      <c r="F93" s="133" t="s">
        <v>1050</v>
      </c>
      <c r="G93" s="176" t="s">
        <v>3951</v>
      </c>
      <c r="H93" s="176" t="s">
        <v>3952</v>
      </c>
      <c r="I93" s="30"/>
      <c r="J93" s="133">
        <v>17</v>
      </c>
      <c r="K93" s="189">
        <v>10</v>
      </c>
      <c r="L93" s="186"/>
      <c r="M93" s="139"/>
      <c r="N93">
        <v>90</v>
      </c>
    </row>
    <row r="94" spans="1:14" x14ac:dyDescent="0.25">
      <c r="A94" s="140">
        <v>2</v>
      </c>
      <c r="B94" s="142">
        <v>45258</v>
      </c>
      <c r="C94" s="175"/>
      <c r="D94" s="132" t="s">
        <v>1481</v>
      </c>
      <c r="E94" s="133"/>
      <c r="F94" s="133"/>
      <c r="G94" s="133"/>
      <c r="H94" s="176" t="s">
        <v>3953</v>
      </c>
      <c r="I94" s="30">
        <v>200</v>
      </c>
      <c r="J94" s="133">
        <v>167</v>
      </c>
      <c r="K94" s="189">
        <v>10</v>
      </c>
      <c r="L94" s="186">
        <v>400</v>
      </c>
      <c r="M94" s="139"/>
      <c r="N94">
        <v>91</v>
      </c>
    </row>
    <row r="95" spans="1:14" x14ac:dyDescent="0.25">
      <c r="A95" s="36">
        <v>3</v>
      </c>
      <c r="B95" s="142">
        <v>45258</v>
      </c>
      <c r="C95" s="175"/>
      <c r="D95" t="s">
        <v>1481</v>
      </c>
      <c r="E95" s="133"/>
      <c r="F95" s="133"/>
      <c r="G95" s="133"/>
      <c r="H95" s="176" t="s">
        <v>3954</v>
      </c>
      <c r="I95" s="30"/>
      <c r="J95" s="133">
        <v>100</v>
      </c>
      <c r="K95" s="189">
        <v>10</v>
      </c>
      <c r="L95" s="186"/>
      <c r="M95" s="139"/>
      <c r="N95">
        <v>92</v>
      </c>
    </row>
    <row r="96" spans="1:14" x14ac:dyDescent="0.25">
      <c r="A96" s="57">
        <v>4</v>
      </c>
      <c r="B96" s="142">
        <v>45258</v>
      </c>
      <c r="C96" s="228"/>
      <c r="D96" s="59" t="s">
        <v>1586</v>
      </c>
      <c r="E96" s="62"/>
      <c r="F96" s="62"/>
      <c r="G96" s="62"/>
      <c r="H96" s="221" t="s">
        <v>3955</v>
      </c>
      <c r="I96" s="61"/>
      <c r="J96" s="62">
        <v>96</v>
      </c>
      <c r="K96" s="222">
        <v>10</v>
      </c>
      <c r="L96" s="230"/>
      <c r="M96" s="63"/>
      <c r="N96">
        <v>93</v>
      </c>
    </row>
    <row r="97" spans="1:14" x14ac:dyDescent="0.25">
      <c r="A97" s="36">
        <v>5</v>
      </c>
      <c r="B97" s="142">
        <v>45258</v>
      </c>
      <c r="C97" s="175"/>
      <c r="D97" s="132" t="s">
        <v>550</v>
      </c>
      <c r="E97" s="133"/>
      <c r="F97" s="133"/>
      <c r="G97" s="133" t="s">
        <v>2423</v>
      </c>
      <c r="H97" s="133" t="s">
        <v>3956</v>
      </c>
      <c r="I97" s="30"/>
      <c r="J97" s="133">
        <v>63</v>
      </c>
      <c r="K97" s="189">
        <v>10</v>
      </c>
      <c r="L97" s="139"/>
      <c r="M97" s="139"/>
      <c r="N97">
        <v>94</v>
      </c>
    </row>
    <row r="98" spans="1:14" x14ac:dyDescent="0.25">
      <c r="A98" s="36">
        <v>6</v>
      </c>
      <c r="B98" s="142">
        <v>45258</v>
      </c>
      <c r="C98" s="175"/>
      <c r="D98" s="132" t="s">
        <v>1443</v>
      </c>
      <c r="E98" s="133"/>
      <c r="F98" s="133"/>
      <c r="G98" s="133" t="s">
        <v>3957</v>
      </c>
      <c r="H98" s="176" t="s">
        <v>3958</v>
      </c>
      <c r="I98" s="176"/>
      <c r="J98" s="176">
        <v>113</v>
      </c>
      <c r="K98" s="189">
        <v>10</v>
      </c>
      <c r="L98" s="139"/>
      <c r="M98" s="139"/>
      <c r="N98">
        <v>95</v>
      </c>
    </row>
    <row r="99" spans="1:14" x14ac:dyDescent="0.25">
      <c r="A99" s="36">
        <v>7</v>
      </c>
      <c r="B99" s="142">
        <v>45258</v>
      </c>
      <c r="C99" s="175"/>
      <c r="D99" s="132" t="s">
        <v>593</v>
      </c>
      <c r="E99" s="133"/>
      <c r="F99" s="133"/>
      <c r="G99" s="133"/>
      <c r="H99" s="176"/>
      <c r="I99" s="30"/>
      <c r="J99" s="176"/>
      <c r="K99" s="189">
        <v>10</v>
      </c>
      <c r="L99" s="139"/>
      <c r="M99" s="139"/>
      <c r="N99">
        <v>96</v>
      </c>
    </row>
    <row r="100" spans="1:14" x14ac:dyDescent="0.25">
      <c r="A100" s="36">
        <v>8</v>
      </c>
      <c r="B100" s="142">
        <v>45258</v>
      </c>
      <c r="C100" s="175"/>
      <c r="D100" s="132"/>
      <c r="E100" s="133"/>
      <c r="F100" s="133"/>
      <c r="G100" s="133"/>
      <c r="H100" s="132" t="s">
        <v>3959</v>
      </c>
      <c r="I100" s="30"/>
      <c r="J100" s="133"/>
      <c r="K100" s="189">
        <v>10</v>
      </c>
      <c r="L100" s="139"/>
      <c r="M100" s="139"/>
      <c r="N100">
        <v>97</v>
      </c>
    </row>
    <row r="101" spans="1:14" x14ac:dyDescent="0.25">
      <c r="A101" s="36">
        <v>9</v>
      </c>
      <c r="B101" s="142">
        <v>45258</v>
      </c>
      <c r="C101" s="175"/>
      <c r="D101" s="132"/>
      <c r="E101" s="133"/>
      <c r="F101" s="133"/>
      <c r="G101" s="133"/>
      <c r="H101" s="176"/>
      <c r="I101" s="176"/>
      <c r="J101" s="192"/>
      <c r="K101" s="189">
        <v>10</v>
      </c>
      <c r="L101" s="139"/>
      <c r="M101" s="139"/>
      <c r="N101">
        <v>98</v>
      </c>
    </row>
    <row r="102" spans="1:14" x14ac:dyDescent="0.25">
      <c r="A102" s="6">
        <v>10</v>
      </c>
      <c r="B102" s="142">
        <v>45258</v>
      </c>
      <c r="C102" s="175"/>
      <c r="D102" s="132"/>
      <c r="E102" s="133"/>
      <c r="F102" s="133"/>
      <c r="G102" s="133"/>
      <c r="H102" s="176"/>
      <c r="I102" s="30"/>
      <c r="J102" s="176"/>
      <c r="K102" s="189">
        <v>10</v>
      </c>
      <c r="L102" s="139"/>
      <c r="M102" s="139"/>
      <c r="N102">
        <v>99</v>
      </c>
    </row>
    <row r="103" spans="1:14" x14ac:dyDescent="0.25">
      <c r="A103" s="36">
        <v>11</v>
      </c>
      <c r="B103" s="142">
        <v>45258</v>
      </c>
      <c r="C103" s="175"/>
      <c r="D103" s="132" t="s">
        <v>55</v>
      </c>
      <c r="E103" s="171"/>
      <c r="F103" s="133" t="s">
        <v>821</v>
      </c>
      <c r="G103" s="133" t="s">
        <v>3027</v>
      </c>
      <c r="H103" s="176" t="s">
        <v>3960</v>
      </c>
      <c r="I103" s="30">
        <v>22</v>
      </c>
      <c r="J103" s="176">
        <v>17</v>
      </c>
      <c r="K103" s="189">
        <v>15</v>
      </c>
      <c r="L103" s="139"/>
      <c r="M103" s="139"/>
      <c r="N103">
        <v>100</v>
      </c>
    </row>
    <row r="104" spans="1:14" x14ac:dyDescent="0.25">
      <c r="A104" s="36">
        <v>12</v>
      </c>
      <c r="B104" s="142">
        <v>45258</v>
      </c>
      <c r="C104" s="175"/>
      <c r="D104" s="133" t="s">
        <v>3961</v>
      </c>
      <c r="E104" s="133"/>
      <c r="F104" s="171" t="s">
        <v>1528</v>
      </c>
      <c r="G104" s="133" t="s">
        <v>3962</v>
      </c>
      <c r="H104" s="176" t="s">
        <v>3963</v>
      </c>
      <c r="I104" s="176">
        <v>300</v>
      </c>
      <c r="J104" s="176">
        <v>271</v>
      </c>
      <c r="K104" s="189">
        <v>14</v>
      </c>
      <c r="L104" s="202"/>
      <c r="M104" s="169"/>
      <c r="N104">
        <v>101</v>
      </c>
    </row>
    <row r="105" spans="1:14" x14ac:dyDescent="0.25">
      <c r="A105" s="36">
        <v>13</v>
      </c>
      <c r="B105" s="142">
        <v>45258</v>
      </c>
      <c r="C105" s="175"/>
      <c r="D105" s="132" t="s">
        <v>1969</v>
      </c>
      <c r="E105" s="133"/>
      <c r="F105" s="133" t="s">
        <v>1836</v>
      </c>
      <c r="G105" s="133" t="s">
        <v>3252</v>
      </c>
      <c r="H105" s="176" t="s">
        <v>3964</v>
      </c>
      <c r="I105" s="176"/>
      <c r="J105" s="176"/>
      <c r="K105" s="213">
        <v>10</v>
      </c>
      <c r="L105" s="177"/>
      <c r="M105" s="133"/>
      <c r="N105">
        <v>102</v>
      </c>
    </row>
    <row r="106" spans="1:14" x14ac:dyDescent="0.25">
      <c r="A106" s="36">
        <v>14</v>
      </c>
      <c r="B106" s="142">
        <v>45258</v>
      </c>
      <c r="C106" s="175"/>
      <c r="D106" s="132" t="s">
        <v>2706</v>
      </c>
      <c r="E106" s="133"/>
      <c r="F106" s="133" t="s">
        <v>1836</v>
      </c>
      <c r="G106" s="133" t="s">
        <v>3965</v>
      </c>
      <c r="H106" s="176"/>
      <c r="I106" s="176">
        <v>60</v>
      </c>
      <c r="J106" s="176">
        <v>44</v>
      </c>
      <c r="K106" s="213">
        <v>12</v>
      </c>
      <c r="L106" s="177"/>
      <c r="M106" s="177"/>
      <c r="N106">
        <v>103</v>
      </c>
    </row>
    <row r="107" spans="1:14" x14ac:dyDescent="0.25">
      <c r="A107" s="36">
        <v>15</v>
      </c>
      <c r="B107" s="142">
        <v>45258</v>
      </c>
      <c r="C107" s="175"/>
      <c r="D107" s="31" t="s">
        <v>126</v>
      </c>
      <c r="E107" s="133"/>
      <c r="F107" s="133" t="s">
        <v>1836</v>
      </c>
      <c r="G107" s="51" t="s">
        <v>3966</v>
      </c>
      <c r="H107" s="176" t="s">
        <v>3967</v>
      </c>
      <c r="I107" s="176">
        <v>321</v>
      </c>
      <c r="J107" s="176">
        <v>309</v>
      </c>
      <c r="K107" s="213">
        <v>12</v>
      </c>
      <c r="L107" s="177"/>
      <c r="M107" s="177"/>
      <c r="N107">
        <v>104</v>
      </c>
    </row>
    <row r="108" spans="1:14" x14ac:dyDescent="0.25">
      <c r="A108" s="36">
        <v>16</v>
      </c>
      <c r="B108" s="142">
        <v>45258</v>
      </c>
      <c r="C108" s="175"/>
      <c r="D108" s="132" t="s">
        <v>78</v>
      </c>
      <c r="E108" s="133"/>
      <c r="F108" s="133" t="s">
        <v>1836</v>
      </c>
      <c r="G108" s="133" t="s">
        <v>3968</v>
      </c>
      <c r="H108" s="176" t="s">
        <v>3969</v>
      </c>
      <c r="I108" s="176">
        <v>145</v>
      </c>
      <c r="J108" s="176">
        <v>133</v>
      </c>
      <c r="K108" s="177">
        <v>12</v>
      </c>
      <c r="L108" s="177"/>
      <c r="M108" s="133"/>
      <c r="N108">
        <v>105</v>
      </c>
    </row>
    <row r="109" spans="1:14" x14ac:dyDescent="0.25">
      <c r="A109" s="36">
        <v>17</v>
      </c>
      <c r="B109" s="142">
        <v>45258</v>
      </c>
      <c r="C109" s="175"/>
      <c r="D109" s="132" t="s">
        <v>3160</v>
      </c>
      <c r="E109" s="133"/>
      <c r="F109" s="133" t="s">
        <v>1836</v>
      </c>
      <c r="G109" s="133" t="s">
        <v>2732</v>
      </c>
      <c r="H109" s="176" t="s">
        <v>3970</v>
      </c>
      <c r="I109" s="176">
        <v>50</v>
      </c>
      <c r="J109" s="176">
        <v>35</v>
      </c>
      <c r="K109" s="177">
        <v>13.5</v>
      </c>
      <c r="L109" s="177"/>
      <c r="M109" s="133"/>
      <c r="N109">
        <v>106</v>
      </c>
    </row>
    <row r="110" spans="1:14" x14ac:dyDescent="0.25">
      <c r="A110" s="36">
        <v>18</v>
      </c>
      <c r="B110" s="142">
        <v>45258</v>
      </c>
      <c r="C110" s="133"/>
      <c r="D110" s="132" t="s">
        <v>55</v>
      </c>
      <c r="E110" s="133"/>
      <c r="F110" s="133" t="s">
        <v>1836</v>
      </c>
      <c r="G110" s="133" t="s">
        <v>3027</v>
      </c>
      <c r="H110" s="176" t="s">
        <v>3971</v>
      </c>
      <c r="I110" s="176">
        <v>100</v>
      </c>
      <c r="J110" s="176">
        <v>95</v>
      </c>
      <c r="K110" s="177">
        <v>10</v>
      </c>
      <c r="L110" s="215"/>
      <c r="M110" s="22"/>
      <c r="N110">
        <v>107</v>
      </c>
    </row>
    <row r="111" spans="1:14" x14ac:dyDescent="0.25">
      <c r="A111" s="139">
        <v>1</v>
      </c>
      <c r="B111" s="142">
        <v>45259</v>
      </c>
      <c r="C111" s="175">
        <v>0.42569444444444438</v>
      </c>
      <c r="D111" s="132" t="s">
        <v>847</v>
      </c>
      <c r="E111" s="133">
        <v>5516609716</v>
      </c>
      <c r="F111" s="133" t="s">
        <v>3463</v>
      </c>
      <c r="G111" s="176" t="s">
        <v>849</v>
      </c>
      <c r="H111" s="176" t="s">
        <v>3972</v>
      </c>
      <c r="I111" s="30">
        <v>160</v>
      </c>
      <c r="J111" s="133">
        <v>45</v>
      </c>
      <c r="K111" s="189">
        <v>10</v>
      </c>
      <c r="L111" s="186">
        <v>150</v>
      </c>
      <c r="M111" s="139"/>
      <c r="N111">
        <v>108</v>
      </c>
    </row>
    <row r="112" spans="1:14" x14ac:dyDescent="0.25">
      <c r="A112" s="140">
        <v>2</v>
      </c>
      <c r="B112" s="142">
        <v>45259</v>
      </c>
      <c r="C112" s="175">
        <v>0.45833333333333331</v>
      </c>
      <c r="D112" s="132" t="s">
        <v>3973</v>
      </c>
      <c r="E112" s="133"/>
      <c r="F112" s="133" t="s">
        <v>33</v>
      </c>
      <c r="G112" s="133" t="s">
        <v>72</v>
      </c>
      <c r="H112" s="176" t="s">
        <v>3974</v>
      </c>
      <c r="I112" s="30">
        <v>98</v>
      </c>
      <c r="J112" s="133">
        <v>88</v>
      </c>
      <c r="K112" s="189">
        <v>10</v>
      </c>
      <c r="L112" s="186"/>
      <c r="M112" s="139"/>
      <c r="N112">
        <v>109</v>
      </c>
    </row>
    <row r="113" spans="1:14" x14ac:dyDescent="0.25">
      <c r="A113" s="36">
        <v>3</v>
      </c>
      <c r="B113" s="142">
        <v>45259</v>
      </c>
      <c r="C113" s="175">
        <v>0.48402777777777778</v>
      </c>
      <c r="D113" s="132" t="s">
        <v>3973</v>
      </c>
      <c r="E113" s="133"/>
      <c r="F113" s="133" t="s">
        <v>33</v>
      </c>
      <c r="G113" s="133" t="s">
        <v>72</v>
      </c>
      <c r="H113" s="176" t="s">
        <v>3975</v>
      </c>
      <c r="I113" s="30">
        <v>50</v>
      </c>
      <c r="J113" s="133">
        <v>37</v>
      </c>
      <c r="K113" s="189">
        <v>10</v>
      </c>
      <c r="L113" s="186"/>
      <c r="M113" s="139"/>
      <c r="N113">
        <v>110</v>
      </c>
    </row>
    <row r="114" spans="1:14" x14ac:dyDescent="0.25">
      <c r="A114" s="36">
        <v>4</v>
      </c>
      <c r="B114" s="142">
        <v>45259</v>
      </c>
      <c r="C114" s="175">
        <v>0.48402777777777778</v>
      </c>
      <c r="D114" s="132" t="s">
        <v>1852</v>
      </c>
      <c r="E114" s="133">
        <v>5615589545</v>
      </c>
      <c r="F114" s="133" t="s">
        <v>33</v>
      </c>
      <c r="G114" s="133" t="s">
        <v>3976</v>
      </c>
      <c r="H114" s="176"/>
      <c r="I114" s="30"/>
      <c r="J114" s="133">
        <v>90</v>
      </c>
      <c r="K114" s="189">
        <v>10</v>
      </c>
      <c r="L114" s="186">
        <v>250</v>
      </c>
      <c r="M114" s="139"/>
      <c r="N114">
        <v>111</v>
      </c>
    </row>
    <row r="115" spans="1:14" x14ac:dyDescent="0.25">
      <c r="A115" s="36">
        <v>5</v>
      </c>
      <c r="B115" s="142">
        <v>45259</v>
      </c>
      <c r="C115" s="175">
        <v>0.14097222222222219</v>
      </c>
      <c r="D115" s="132" t="s">
        <v>1685</v>
      </c>
      <c r="E115" s="133">
        <v>5553838178</v>
      </c>
      <c r="F115" s="133"/>
      <c r="G115" s="133"/>
      <c r="H115" s="133"/>
      <c r="I115" s="30"/>
      <c r="J115" s="133"/>
      <c r="K115" s="189">
        <v>10</v>
      </c>
      <c r="L115" s="139">
        <v>250</v>
      </c>
      <c r="M115" s="139"/>
      <c r="N115">
        <v>112</v>
      </c>
    </row>
    <row r="116" spans="1:14" x14ac:dyDescent="0.25">
      <c r="A116" s="36">
        <v>6</v>
      </c>
      <c r="B116" s="142">
        <v>45259</v>
      </c>
      <c r="C116" s="175"/>
      <c r="D116" s="132"/>
      <c r="E116" s="133">
        <v>5624436149</v>
      </c>
      <c r="F116" s="133" t="s">
        <v>3977</v>
      </c>
      <c r="G116" s="133"/>
      <c r="H116" s="176"/>
      <c r="I116" s="176"/>
      <c r="J116" s="176"/>
      <c r="K116" s="189">
        <v>10</v>
      </c>
      <c r="L116" s="139">
        <v>300</v>
      </c>
      <c r="M116" s="139"/>
      <c r="N116">
        <v>113</v>
      </c>
    </row>
    <row r="117" spans="1:14" x14ac:dyDescent="0.25">
      <c r="A117" s="6">
        <v>7</v>
      </c>
      <c r="B117" s="142">
        <v>45259</v>
      </c>
      <c r="C117" s="175"/>
      <c r="D117" s="132" t="s">
        <v>1586</v>
      </c>
      <c r="E117" s="133">
        <v>5621699116</v>
      </c>
      <c r="F117" s="133"/>
      <c r="G117" s="133"/>
      <c r="H117" s="176"/>
      <c r="I117" s="30"/>
      <c r="J117" s="176"/>
      <c r="K117" s="189">
        <v>10</v>
      </c>
      <c r="L117" s="139">
        <v>250</v>
      </c>
      <c r="M117" s="139"/>
      <c r="N117">
        <v>114</v>
      </c>
    </row>
    <row r="118" spans="1:14" x14ac:dyDescent="0.25">
      <c r="A118" s="36">
        <v>8</v>
      </c>
      <c r="B118" s="142">
        <v>45259</v>
      </c>
      <c r="C118" s="175">
        <v>0.2361111111111111</v>
      </c>
      <c r="D118" s="132" t="s">
        <v>2127</v>
      </c>
      <c r="E118" s="133">
        <v>5537803548</v>
      </c>
      <c r="F118" s="133" t="s">
        <v>3978</v>
      </c>
      <c r="G118" s="133" t="s">
        <v>2886</v>
      </c>
      <c r="H118" s="176"/>
      <c r="I118" s="30">
        <v>250</v>
      </c>
      <c r="J118" s="133">
        <v>206</v>
      </c>
      <c r="K118" s="189">
        <v>20</v>
      </c>
      <c r="L118" s="139">
        <v>200</v>
      </c>
      <c r="M118" s="139"/>
      <c r="N118">
        <v>115</v>
      </c>
    </row>
    <row r="119" spans="1:14" x14ac:dyDescent="0.25">
      <c r="A119" s="36">
        <v>9</v>
      </c>
      <c r="B119" s="142">
        <v>45259</v>
      </c>
      <c r="C119" s="175">
        <v>0.2048611111111111</v>
      </c>
      <c r="D119" s="132" t="s">
        <v>3979</v>
      </c>
      <c r="E119" s="133">
        <v>5585652455</v>
      </c>
      <c r="F119" s="133" t="s">
        <v>33</v>
      </c>
      <c r="G119" s="133" t="s">
        <v>3980</v>
      </c>
      <c r="H119" s="133" t="s">
        <v>3981</v>
      </c>
      <c r="I119" s="176">
        <v>120</v>
      </c>
      <c r="J119" s="192">
        <v>100</v>
      </c>
      <c r="K119" s="189">
        <v>10</v>
      </c>
      <c r="L119" s="139">
        <v>100</v>
      </c>
      <c r="M119" s="139"/>
      <c r="N119">
        <v>116</v>
      </c>
    </row>
    <row r="120" spans="1:14" x14ac:dyDescent="0.25">
      <c r="A120" s="36">
        <v>10</v>
      </c>
      <c r="B120" s="142">
        <v>45259</v>
      </c>
      <c r="C120" s="175">
        <v>0.25</v>
      </c>
      <c r="D120" s="132" t="s">
        <v>1595</v>
      </c>
      <c r="E120" s="133">
        <v>5510080515</v>
      </c>
      <c r="F120" s="133" t="s">
        <v>3982</v>
      </c>
      <c r="G120" s="133" t="s">
        <v>3263</v>
      </c>
      <c r="H120" s="133" t="s">
        <v>3983</v>
      </c>
      <c r="I120" s="30">
        <v>145</v>
      </c>
      <c r="J120" s="176">
        <v>131</v>
      </c>
      <c r="K120" s="189">
        <v>10</v>
      </c>
      <c r="L120" s="139">
        <v>150</v>
      </c>
      <c r="M120" s="139"/>
      <c r="N120">
        <v>117</v>
      </c>
    </row>
    <row r="121" spans="1:14" x14ac:dyDescent="0.25">
      <c r="A121" s="36">
        <v>11</v>
      </c>
      <c r="B121" s="142">
        <v>45259</v>
      </c>
      <c r="C121" s="175">
        <v>0.3263888888888889</v>
      </c>
      <c r="D121" s="132" t="s">
        <v>126</v>
      </c>
      <c r="E121" s="171">
        <v>5544467689</v>
      </c>
      <c r="F121" s="133" t="s">
        <v>33</v>
      </c>
      <c r="G121" s="133" t="s">
        <v>2551</v>
      </c>
      <c r="H121" s="133" t="s">
        <v>3984</v>
      </c>
      <c r="I121" s="30">
        <v>110</v>
      </c>
      <c r="J121" s="176">
        <v>100</v>
      </c>
      <c r="K121" s="189">
        <v>10</v>
      </c>
      <c r="L121" s="139">
        <v>200</v>
      </c>
      <c r="M121" s="139"/>
      <c r="N121">
        <v>118</v>
      </c>
    </row>
    <row r="122" spans="1:14" x14ac:dyDescent="0.25">
      <c r="A122" s="36">
        <v>12</v>
      </c>
      <c r="B122" s="142">
        <v>45259</v>
      </c>
      <c r="C122" s="175">
        <v>0.40277777777777779</v>
      </c>
      <c r="D122" s="133" t="s">
        <v>2706</v>
      </c>
      <c r="E122" s="133">
        <v>55512050452</v>
      </c>
      <c r="F122" s="171" t="s">
        <v>3985</v>
      </c>
      <c r="G122" s="133" t="s">
        <v>3986</v>
      </c>
      <c r="H122" s="176" t="s">
        <v>3987</v>
      </c>
      <c r="I122" s="176">
        <v>100</v>
      </c>
      <c r="J122" s="176">
        <v>88</v>
      </c>
      <c r="K122" s="189">
        <v>10</v>
      </c>
      <c r="L122" s="202">
        <v>200</v>
      </c>
      <c r="M122" s="169"/>
      <c r="N122">
        <v>119</v>
      </c>
    </row>
    <row r="123" spans="1:14" x14ac:dyDescent="0.25">
      <c r="A123" s="139">
        <v>1</v>
      </c>
      <c r="B123" s="142">
        <v>45260</v>
      </c>
      <c r="C123" s="175">
        <v>0.45833333333333331</v>
      </c>
      <c r="D123" s="132" t="s">
        <v>1380</v>
      </c>
      <c r="E123" s="133">
        <v>5589529270</v>
      </c>
      <c r="F123" s="133" t="s">
        <v>1379</v>
      </c>
      <c r="G123" s="176" t="s">
        <v>1120</v>
      </c>
      <c r="H123" s="176" t="s">
        <v>3988</v>
      </c>
      <c r="I123" s="30"/>
      <c r="J123" s="133">
        <v>449</v>
      </c>
      <c r="K123" s="189">
        <v>40</v>
      </c>
      <c r="L123" s="186">
        <v>300</v>
      </c>
      <c r="M123" s="139"/>
      <c r="N123">
        <v>120</v>
      </c>
    </row>
    <row r="124" spans="1:14" x14ac:dyDescent="0.25">
      <c r="A124" s="140">
        <v>2</v>
      </c>
      <c r="B124" s="142">
        <v>45260</v>
      </c>
      <c r="C124" s="175">
        <v>0.52569444444444446</v>
      </c>
      <c r="D124" s="132" t="s">
        <v>1917</v>
      </c>
      <c r="E124" s="133">
        <v>5539975295</v>
      </c>
      <c r="F124" s="133" t="s">
        <v>17</v>
      </c>
      <c r="G124" s="133" t="s">
        <v>3989</v>
      </c>
      <c r="H124" s="176" t="s">
        <v>3990</v>
      </c>
      <c r="I124" s="30"/>
      <c r="J124" s="133">
        <v>58</v>
      </c>
      <c r="K124" s="189">
        <v>10</v>
      </c>
      <c r="L124" s="186">
        <v>100</v>
      </c>
      <c r="M124" s="139"/>
      <c r="N124">
        <v>121</v>
      </c>
    </row>
    <row r="125" spans="1:14" x14ac:dyDescent="0.25">
      <c r="A125" s="36">
        <v>3</v>
      </c>
      <c r="B125" s="142">
        <v>45260</v>
      </c>
      <c r="C125" s="175">
        <v>0.54166666666666663</v>
      </c>
      <c r="D125" s="132" t="s">
        <v>514</v>
      </c>
      <c r="E125" s="133">
        <v>5578861024</v>
      </c>
      <c r="F125" s="133" t="s">
        <v>313</v>
      </c>
      <c r="G125" s="133" t="s">
        <v>3473</v>
      </c>
      <c r="H125" s="176" t="s">
        <v>3991</v>
      </c>
      <c r="I125" s="30"/>
      <c r="J125" s="133">
        <v>126</v>
      </c>
      <c r="K125" s="189">
        <v>10</v>
      </c>
      <c r="L125" s="186">
        <v>200</v>
      </c>
      <c r="M125" s="139"/>
      <c r="N125">
        <v>122</v>
      </c>
    </row>
    <row r="126" spans="1:14" x14ac:dyDescent="0.25">
      <c r="A126" s="36">
        <v>4</v>
      </c>
      <c r="B126" s="142">
        <v>45260</v>
      </c>
      <c r="C126" s="175">
        <v>0.55902777777777779</v>
      </c>
      <c r="D126" s="132" t="s">
        <v>813</v>
      </c>
      <c r="E126" s="133">
        <v>5537803548</v>
      </c>
      <c r="F126" s="133" t="s">
        <v>3992</v>
      </c>
      <c r="G126" s="133" t="s">
        <v>2423</v>
      </c>
      <c r="H126" s="176" t="s">
        <v>525</v>
      </c>
      <c r="I126" s="30"/>
      <c r="J126" s="133">
        <v>285</v>
      </c>
      <c r="K126" s="189">
        <v>20</v>
      </c>
      <c r="L126" s="186">
        <v>285</v>
      </c>
      <c r="M126" s="139"/>
      <c r="N126">
        <v>123</v>
      </c>
    </row>
    <row r="127" spans="1:14" x14ac:dyDescent="0.25">
      <c r="A127" s="36">
        <v>5</v>
      </c>
      <c r="B127" s="142">
        <v>45260</v>
      </c>
      <c r="C127" s="175">
        <v>0.59027777777777779</v>
      </c>
      <c r="D127" s="133" t="s">
        <v>3993</v>
      </c>
      <c r="E127" s="133">
        <v>5613476389</v>
      </c>
      <c r="F127" s="133" t="s">
        <v>85</v>
      </c>
      <c r="G127" s="133" t="s">
        <v>3993</v>
      </c>
      <c r="H127" s="133" t="s">
        <v>3994</v>
      </c>
      <c r="I127" s="30"/>
      <c r="J127" s="133">
        <v>41</v>
      </c>
      <c r="K127" s="189">
        <v>10</v>
      </c>
      <c r="L127" s="139">
        <v>100</v>
      </c>
      <c r="M127" s="139"/>
      <c r="N127">
        <v>124</v>
      </c>
    </row>
    <row r="128" spans="1:14" x14ac:dyDescent="0.25">
      <c r="A128" s="36">
        <v>6</v>
      </c>
      <c r="B128" s="142">
        <v>45260</v>
      </c>
      <c r="C128" s="175">
        <v>0.63749999999999996</v>
      </c>
      <c r="D128" s="132" t="s">
        <v>164</v>
      </c>
      <c r="E128" s="133">
        <v>5529573104</v>
      </c>
      <c r="F128" s="133" t="s">
        <v>435</v>
      </c>
      <c r="G128" s="133" t="s">
        <v>686</v>
      </c>
      <c r="H128" s="176" t="s">
        <v>3995</v>
      </c>
      <c r="I128" s="176"/>
      <c r="J128" s="176"/>
      <c r="K128" s="189">
        <v>10</v>
      </c>
      <c r="L128" s="139">
        <v>50</v>
      </c>
      <c r="M128" s="139"/>
      <c r="N128">
        <v>125</v>
      </c>
    </row>
    <row r="129" spans="1:14" x14ac:dyDescent="0.25">
      <c r="A129" s="36">
        <v>7</v>
      </c>
      <c r="B129" s="142">
        <v>45260</v>
      </c>
      <c r="C129" s="175">
        <v>0.75</v>
      </c>
      <c r="D129" s="132" t="s">
        <v>2260</v>
      </c>
      <c r="E129" s="133"/>
      <c r="F129" s="133" t="s">
        <v>3996</v>
      </c>
      <c r="G129" s="133" t="s">
        <v>955</v>
      </c>
      <c r="H129" s="176" t="s">
        <v>3997</v>
      </c>
      <c r="I129" s="30"/>
      <c r="J129" s="176">
        <v>266</v>
      </c>
      <c r="K129" s="189">
        <v>10</v>
      </c>
      <c r="L129" s="139">
        <v>500</v>
      </c>
      <c r="M129" s="139"/>
      <c r="N129">
        <v>126</v>
      </c>
    </row>
    <row r="130" spans="1:14" x14ac:dyDescent="0.25">
      <c r="A130" s="36">
        <v>8</v>
      </c>
      <c r="B130" s="142">
        <v>45260</v>
      </c>
      <c r="C130" s="175">
        <v>0.76041666666666663</v>
      </c>
      <c r="D130" s="132" t="s">
        <v>52</v>
      </c>
      <c r="E130" s="133"/>
      <c r="F130" s="133" t="s">
        <v>3621</v>
      </c>
      <c r="G130" s="133" t="s">
        <v>72</v>
      </c>
      <c r="H130" s="176" t="s">
        <v>3998</v>
      </c>
      <c r="I130" s="30"/>
      <c r="J130" s="133">
        <v>49</v>
      </c>
      <c r="K130" s="189">
        <v>10</v>
      </c>
      <c r="L130" s="139">
        <v>100</v>
      </c>
      <c r="M130" s="139"/>
      <c r="N130">
        <v>127</v>
      </c>
    </row>
    <row r="131" spans="1:14" x14ac:dyDescent="0.25">
      <c r="A131" s="36">
        <v>9</v>
      </c>
      <c r="B131" s="142">
        <v>45260</v>
      </c>
      <c r="C131" s="175">
        <v>0.77986111111111112</v>
      </c>
      <c r="D131" s="132" t="s">
        <v>164</v>
      </c>
      <c r="E131" s="133"/>
      <c r="F131" s="133" t="s">
        <v>17</v>
      </c>
      <c r="G131" s="133" t="s">
        <v>686</v>
      </c>
      <c r="H131" s="176" t="s">
        <v>3999</v>
      </c>
      <c r="I131" s="176">
        <v>60</v>
      </c>
      <c r="J131" s="192">
        <v>50</v>
      </c>
      <c r="K131" s="189">
        <v>10</v>
      </c>
      <c r="L131" s="139">
        <v>50</v>
      </c>
      <c r="M131" s="139"/>
      <c r="N131">
        <v>128</v>
      </c>
    </row>
    <row r="132" spans="1:14" x14ac:dyDescent="0.25">
      <c r="A132" s="36">
        <v>10</v>
      </c>
      <c r="B132" s="142">
        <v>45260</v>
      </c>
      <c r="C132" s="175">
        <v>0.20833333333333329</v>
      </c>
      <c r="D132" s="132" t="s">
        <v>2250</v>
      </c>
      <c r="E132" s="133"/>
      <c r="F132" s="133"/>
      <c r="G132" s="133" t="s">
        <v>3306</v>
      </c>
      <c r="H132" s="176" t="s">
        <v>4000</v>
      </c>
      <c r="I132" s="30"/>
      <c r="J132" s="176"/>
      <c r="K132" s="189">
        <v>10</v>
      </c>
      <c r="L132" s="139">
        <v>250</v>
      </c>
      <c r="M132" s="139"/>
      <c r="N132">
        <v>129</v>
      </c>
    </row>
    <row r="133" spans="1:14" x14ac:dyDescent="0.25">
      <c r="A133" s="36">
        <v>11</v>
      </c>
      <c r="B133" s="142">
        <v>45260</v>
      </c>
      <c r="C133" s="175">
        <v>0.25</v>
      </c>
      <c r="D133" s="132" t="s">
        <v>4001</v>
      </c>
      <c r="E133" s="171"/>
      <c r="F133" s="133" t="s">
        <v>4002</v>
      </c>
      <c r="G133" s="133" t="s">
        <v>4003</v>
      </c>
      <c r="H133" s="176" t="s">
        <v>4004</v>
      </c>
      <c r="I133" s="30">
        <v>100</v>
      </c>
      <c r="J133" s="176">
        <v>68</v>
      </c>
      <c r="K133" s="189">
        <v>11</v>
      </c>
      <c r="L133" s="139">
        <v>100</v>
      </c>
      <c r="M133" s="139"/>
      <c r="N133">
        <v>130</v>
      </c>
    </row>
    <row r="134" spans="1:14" x14ac:dyDescent="0.25">
      <c r="A134" s="36">
        <v>12</v>
      </c>
      <c r="B134" s="142">
        <v>45260</v>
      </c>
      <c r="C134" s="175">
        <v>0.3263888888888889</v>
      </c>
      <c r="D134" s="132" t="s">
        <v>2250</v>
      </c>
      <c r="E134" s="133"/>
      <c r="F134" s="171" t="s">
        <v>537</v>
      </c>
      <c r="G134" s="133" t="s">
        <v>3306</v>
      </c>
      <c r="H134" s="176" t="s">
        <v>4005</v>
      </c>
      <c r="I134" s="176">
        <v>100</v>
      </c>
      <c r="J134" s="176">
        <v>74</v>
      </c>
      <c r="K134" s="189">
        <v>20</v>
      </c>
      <c r="L134" s="202">
        <v>100</v>
      </c>
      <c r="M134" s="169"/>
      <c r="N134">
        <v>131</v>
      </c>
    </row>
    <row r="135" spans="1:14" x14ac:dyDescent="0.25">
      <c r="A135" s="36">
        <v>13</v>
      </c>
      <c r="B135" s="142">
        <v>45260</v>
      </c>
      <c r="C135" s="175">
        <v>0.33333333333333331</v>
      </c>
      <c r="D135" s="132" t="s">
        <v>1897</v>
      </c>
      <c r="E135" s="133"/>
      <c r="F135" s="133" t="s">
        <v>1836</v>
      </c>
      <c r="G135" s="133" t="s">
        <v>72</v>
      </c>
      <c r="H135" s="176" t="s">
        <v>192</v>
      </c>
      <c r="I135" s="176">
        <v>200</v>
      </c>
      <c r="J135" s="176">
        <v>88</v>
      </c>
      <c r="K135" s="213">
        <v>10</v>
      </c>
      <c r="L135" s="177">
        <v>200</v>
      </c>
      <c r="M135" s="133"/>
      <c r="N135">
        <v>132</v>
      </c>
    </row>
    <row r="136" spans="1:14" x14ac:dyDescent="0.25">
      <c r="A136" s="36">
        <v>14</v>
      </c>
      <c r="B136" s="142">
        <v>45260</v>
      </c>
      <c r="C136" s="175">
        <v>0.36458333333333331</v>
      </c>
      <c r="D136" s="132" t="s">
        <v>52</v>
      </c>
      <c r="E136" s="133"/>
      <c r="F136" s="133" t="s">
        <v>1836</v>
      </c>
      <c r="G136" s="133" t="s">
        <v>72</v>
      </c>
      <c r="H136" s="176" t="s">
        <v>4006</v>
      </c>
      <c r="I136" s="176">
        <v>200</v>
      </c>
      <c r="J136" s="176">
        <v>190</v>
      </c>
      <c r="K136" s="213">
        <v>10</v>
      </c>
      <c r="L136" s="177">
        <v>200</v>
      </c>
      <c r="M136" s="177"/>
      <c r="N136">
        <v>133</v>
      </c>
    </row>
    <row r="137" spans="1:14" x14ac:dyDescent="0.25">
      <c r="A137" s="12">
        <v>15</v>
      </c>
      <c r="B137" s="142">
        <v>45260</v>
      </c>
      <c r="C137" s="260">
        <v>0.40277777777777779</v>
      </c>
      <c r="D137" s="96" t="s">
        <v>1969</v>
      </c>
      <c r="E137" s="12"/>
      <c r="F137" s="12" t="s">
        <v>1836</v>
      </c>
      <c r="G137" s="38" t="s">
        <v>3252</v>
      </c>
      <c r="H137" s="262"/>
      <c r="I137" s="261">
        <v>60</v>
      </c>
      <c r="J137" s="261">
        <v>50</v>
      </c>
      <c r="K137" s="263">
        <v>10</v>
      </c>
      <c r="L137" s="264"/>
      <c r="M137" s="264"/>
      <c r="N137">
        <v>134</v>
      </c>
    </row>
    <row r="138" spans="1:14" x14ac:dyDescent="0.25">
      <c r="A138" s="139">
        <v>1</v>
      </c>
      <c r="B138" s="142">
        <v>45261</v>
      </c>
      <c r="C138" s="175">
        <v>0.45208333333333328</v>
      </c>
      <c r="D138" s="132" t="s">
        <v>2689</v>
      </c>
      <c r="E138" s="133"/>
      <c r="F138" s="133" t="s">
        <v>85</v>
      </c>
      <c r="G138" s="176"/>
      <c r="H138" s="176" t="s">
        <v>4007</v>
      </c>
      <c r="I138" s="30"/>
      <c r="J138" s="133">
        <v>68</v>
      </c>
      <c r="K138" s="189">
        <v>12</v>
      </c>
      <c r="L138" s="186">
        <v>100</v>
      </c>
      <c r="M138" s="139"/>
      <c r="N138">
        <v>135</v>
      </c>
    </row>
    <row r="139" spans="1:14" x14ac:dyDescent="0.25">
      <c r="A139" s="140">
        <v>2</v>
      </c>
      <c r="B139" s="142">
        <v>45261</v>
      </c>
      <c r="C139" s="175">
        <v>0.47916666666666669</v>
      </c>
      <c r="D139" s="132" t="s">
        <v>4008</v>
      </c>
      <c r="E139" s="133"/>
      <c r="F139" s="133" t="s">
        <v>4009</v>
      </c>
      <c r="G139" s="133" t="s">
        <v>1120</v>
      </c>
      <c r="H139" s="176" t="s">
        <v>1123</v>
      </c>
      <c r="I139" s="30"/>
      <c r="J139" s="133">
        <v>200</v>
      </c>
      <c r="K139" s="189">
        <v>40</v>
      </c>
      <c r="L139" s="186">
        <v>250</v>
      </c>
      <c r="M139" s="139"/>
      <c r="N139">
        <v>136</v>
      </c>
    </row>
    <row r="140" spans="1:14" x14ac:dyDescent="0.25">
      <c r="A140" s="36">
        <v>3</v>
      </c>
      <c r="B140" s="142">
        <v>45261</v>
      </c>
      <c r="C140" s="175">
        <v>0.5625</v>
      </c>
      <c r="D140" s="132" t="s">
        <v>4010</v>
      </c>
      <c r="E140" s="133">
        <v>5546392505</v>
      </c>
      <c r="F140" s="133"/>
      <c r="G140" s="133">
        <v>844</v>
      </c>
      <c r="H140" s="176" t="s">
        <v>4011</v>
      </c>
      <c r="I140" s="30"/>
      <c r="J140" s="133">
        <v>85</v>
      </c>
      <c r="K140" s="189">
        <v>12</v>
      </c>
      <c r="L140" s="186">
        <v>200</v>
      </c>
      <c r="M140" s="139"/>
      <c r="N140">
        <v>137</v>
      </c>
    </row>
    <row r="141" spans="1:14" x14ac:dyDescent="0.25">
      <c r="A141" s="6">
        <v>4</v>
      </c>
      <c r="B141" s="142">
        <v>45261</v>
      </c>
      <c r="C141" s="175">
        <v>0.56944444444444442</v>
      </c>
      <c r="D141" s="132" t="s">
        <v>816</v>
      </c>
      <c r="E141" s="133">
        <v>5610020620</v>
      </c>
      <c r="F141" s="133"/>
      <c r="G141" s="133" t="s">
        <v>1086</v>
      </c>
      <c r="H141" s="176" t="s">
        <v>4012</v>
      </c>
      <c r="I141" s="30"/>
      <c r="J141" s="133">
        <v>65</v>
      </c>
      <c r="K141" s="189">
        <v>10</v>
      </c>
      <c r="L141" s="186">
        <v>100</v>
      </c>
      <c r="M141" s="139"/>
      <c r="N141">
        <v>138</v>
      </c>
    </row>
    <row r="142" spans="1:14" x14ac:dyDescent="0.25">
      <c r="A142" s="36">
        <v>5</v>
      </c>
      <c r="B142" s="142">
        <v>45261</v>
      </c>
      <c r="C142" s="175">
        <v>0.19444444444444439</v>
      </c>
      <c r="D142" s="132" t="s">
        <v>4013</v>
      </c>
      <c r="E142" s="133">
        <v>5541902669</v>
      </c>
      <c r="F142" s="133" t="s">
        <v>2839</v>
      </c>
      <c r="G142" s="133" t="s">
        <v>2850</v>
      </c>
      <c r="H142" s="133" t="s">
        <v>4014</v>
      </c>
      <c r="I142" s="30">
        <v>100</v>
      </c>
      <c r="J142" s="133">
        <v>70</v>
      </c>
      <c r="K142" s="189">
        <v>10</v>
      </c>
      <c r="L142" s="139"/>
      <c r="M142" s="139"/>
      <c r="N142">
        <v>139</v>
      </c>
    </row>
    <row r="143" spans="1:14" x14ac:dyDescent="0.25">
      <c r="A143" s="36">
        <v>6</v>
      </c>
      <c r="B143" s="142">
        <v>45261</v>
      </c>
      <c r="C143" s="175">
        <v>0.20833333333333329</v>
      </c>
      <c r="D143" s="132" t="s">
        <v>4015</v>
      </c>
      <c r="E143" s="133">
        <v>5511728082</v>
      </c>
      <c r="F143" s="133" t="s">
        <v>2766</v>
      </c>
      <c r="G143" s="133" t="s">
        <v>4016</v>
      </c>
      <c r="H143" s="176"/>
      <c r="I143" s="176">
        <v>300</v>
      </c>
      <c r="J143" s="176">
        <v>212</v>
      </c>
      <c r="K143" s="189">
        <v>12</v>
      </c>
      <c r="L143" s="139"/>
      <c r="M143" s="139"/>
      <c r="N143">
        <v>140</v>
      </c>
    </row>
    <row r="144" spans="1:14" x14ac:dyDescent="0.25">
      <c r="A144" s="36">
        <v>7</v>
      </c>
      <c r="B144" s="142">
        <v>45261</v>
      </c>
      <c r="C144" s="175">
        <v>0.2361111111111111</v>
      </c>
      <c r="D144" s="132" t="s">
        <v>3056</v>
      </c>
      <c r="E144" s="133">
        <v>5531411320</v>
      </c>
      <c r="F144" s="133" t="s">
        <v>17</v>
      </c>
      <c r="G144" s="133" t="s">
        <v>4017</v>
      </c>
      <c r="H144" s="176" t="s">
        <v>4018</v>
      </c>
      <c r="I144" s="30">
        <v>100</v>
      </c>
      <c r="J144" s="176">
        <v>68</v>
      </c>
      <c r="K144" s="189">
        <v>10</v>
      </c>
      <c r="L144" s="139"/>
      <c r="M144" s="139"/>
      <c r="N144">
        <v>141</v>
      </c>
    </row>
    <row r="145" spans="1:14" x14ac:dyDescent="0.25">
      <c r="A145" s="36">
        <v>8</v>
      </c>
      <c r="B145" s="142">
        <v>45261</v>
      </c>
      <c r="C145" s="175">
        <v>0.25694444444444442</v>
      </c>
      <c r="D145" s="132" t="s">
        <v>39</v>
      </c>
      <c r="E145" s="133"/>
      <c r="F145" s="133" t="s">
        <v>2766</v>
      </c>
      <c r="G145" s="133" t="s">
        <v>4019</v>
      </c>
      <c r="H145" s="176" t="s">
        <v>192</v>
      </c>
      <c r="I145" s="30">
        <v>100</v>
      </c>
      <c r="J145" s="133">
        <v>88</v>
      </c>
      <c r="K145" s="189">
        <v>10</v>
      </c>
      <c r="L145" s="139"/>
      <c r="M145" s="139"/>
      <c r="N145">
        <v>142</v>
      </c>
    </row>
    <row r="146" spans="1:14" x14ac:dyDescent="0.25">
      <c r="A146" s="36">
        <v>9</v>
      </c>
      <c r="B146" s="142">
        <v>45261</v>
      </c>
      <c r="C146" s="175">
        <v>0.29166666666666669</v>
      </c>
      <c r="D146" s="132" t="s">
        <v>2462</v>
      </c>
      <c r="E146" s="133"/>
      <c r="F146" s="133" t="s">
        <v>4020</v>
      </c>
      <c r="G146" s="133" t="s">
        <v>3115</v>
      </c>
      <c r="H146" s="176" t="s">
        <v>4021</v>
      </c>
      <c r="I146" s="176">
        <v>359</v>
      </c>
      <c r="J146" s="192">
        <v>303</v>
      </c>
      <c r="K146" s="189">
        <v>20</v>
      </c>
      <c r="L146" s="139"/>
      <c r="M146" s="139"/>
      <c r="N146">
        <v>143</v>
      </c>
    </row>
    <row r="147" spans="1:14" x14ac:dyDescent="0.25">
      <c r="A147" s="36">
        <v>10</v>
      </c>
      <c r="B147" s="142">
        <v>45261</v>
      </c>
      <c r="C147" s="175">
        <v>0.36736111111111108</v>
      </c>
      <c r="D147" s="132" t="s">
        <v>3296</v>
      </c>
      <c r="E147" s="133"/>
      <c r="F147" s="133" t="s">
        <v>1836</v>
      </c>
      <c r="G147" s="133" t="s">
        <v>4022</v>
      </c>
      <c r="H147" s="176" t="s">
        <v>4023</v>
      </c>
      <c r="I147" s="30">
        <v>260</v>
      </c>
      <c r="J147" s="176">
        <v>246</v>
      </c>
      <c r="K147" s="189">
        <v>14</v>
      </c>
      <c r="L147" s="139"/>
      <c r="M147" s="139"/>
      <c r="N147">
        <v>144</v>
      </c>
    </row>
    <row r="148" spans="1:14" x14ac:dyDescent="0.25">
      <c r="A148" s="36">
        <v>11</v>
      </c>
      <c r="B148" s="142">
        <v>45261</v>
      </c>
      <c r="C148" s="175">
        <v>0.375</v>
      </c>
      <c r="D148" s="132" t="s">
        <v>456</v>
      </c>
      <c r="E148" s="171"/>
      <c r="F148" s="133"/>
      <c r="G148" s="133" t="s">
        <v>72</v>
      </c>
      <c r="H148" s="176" t="s">
        <v>4024</v>
      </c>
      <c r="I148" s="30">
        <v>100</v>
      </c>
      <c r="J148" s="176">
        <v>69</v>
      </c>
      <c r="K148" s="189">
        <v>10</v>
      </c>
      <c r="L148" s="139"/>
      <c r="M148" s="139"/>
      <c r="N148">
        <v>145</v>
      </c>
    </row>
    <row r="149" spans="1:14" x14ac:dyDescent="0.25">
      <c r="A149" s="139">
        <v>1</v>
      </c>
      <c r="B149" s="142">
        <v>45262</v>
      </c>
      <c r="C149" s="175">
        <v>0.3888888888888889</v>
      </c>
      <c r="D149" s="132" t="s">
        <v>778</v>
      </c>
      <c r="E149" s="133"/>
      <c r="F149" s="133" t="s">
        <v>1120</v>
      </c>
      <c r="G149" s="176" t="s">
        <v>4025</v>
      </c>
      <c r="H149" s="176" t="s">
        <v>4026</v>
      </c>
      <c r="I149" s="30">
        <v>200</v>
      </c>
      <c r="J149" s="133">
        <v>147</v>
      </c>
      <c r="K149" s="189">
        <v>14</v>
      </c>
      <c r="L149" s="186"/>
      <c r="M149" s="139"/>
      <c r="N149">
        <v>146</v>
      </c>
    </row>
    <row r="150" spans="1:14" x14ac:dyDescent="0.25">
      <c r="A150" s="140">
        <v>2</v>
      </c>
      <c r="B150" s="142">
        <v>45262</v>
      </c>
      <c r="C150" s="175">
        <v>0.375</v>
      </c>
      <c r="D150" s="132" t="s">
        <v>2628</v>
      </c>
      <c r="E150" s="133"/>
      <c r="F150" s="133" t="s">
        <v>3359</v>
      </c>
      <c r="G150" s="133" t="s">
        <v>2757</v>
      </c>
      <c r="H150" s="176" t="s">
        <v>3848</v>
      </c>
      <c r="I150" s="30">
        <v>29</v>
      </c>
      <c r="J150" s="133">
        <v>18</v>
      </c>
      <c r="K150" s="189">
        <v>11</v>
      </c>
      <c r="L150" s="186"/>
      <c r="M150" s="139"/>
      <c r="N150">
        <v>147</v>
      </c>
    </row>
    <row r="151" spans="1:14" x14ac:dyDescent="0.25">
      <c r="A151" s="36">
        <v>3</v>
      </c>
      <c r="B151" s="142">
        <v>45262</v>
      </c>
      <c r="C151" s="175">
        <v>6.25E-2</v>
      </c>
      <c r="D151" s="132" t="s">
        <v>1481</v>
      </c>
      <c r="E151" s="133">
        <v>5578861024</v>
      </c>
      <c r="F151" s="133" t="s">
        <v>4027</v>
      </c>
      <c r="G151" s="133"/>
      <c r="H151" s="176" t="s">
        <v>4028</v>
      </c>
      <c r="I151" s="30"/>
      <c r="J151" s="133">
        <v>256</v>
      </c>
      <c r="K151" s="189">
        <v>10</v>
      </c>
      <c r="L151" s="186">
        <v>300</v>
      </c>
      <c r="M151" s="139"/>
      <c r="N151">
        <v>148</v>
      </c>
    </row>
    <row r="152" spans="1:14" x14ac:dyDescent="0.25">
      <c r="A152" s="36">
        <v>4</v>
      </c>
      <c r="B152" s="142">
        <v>45262</v>
      </c>
      <c r="C152" s="175">
        <v>0.15277777777777779</v>
      </c>
      <c r="D152" s="132" t="s">
        <v>4029</v>
      </c>
      <c r="E152" s="133"/>
      <c r="F152" s="133" t="s">
        <v>3636</v>
      </c>
      <c r="G152" s="133" t="s">
        <v>302</v>
      </c>
      <c r="H152" s="176" t="s">
        <v>4030</v>
      </c>
      <c r="I152" s="30">
        <v>500</v>
      </c>
      <c r="J152" s="133">
        <v>322</v>
      </c>
      <c r="K152" s="189">
        <v>10</v>
      </c>
      <c r="L152" s="186">
        <v>900</v>
      </c>
      <c r="M152" s="139"/>
      <c r="N152">
        <v>149</v>
      </c>
    </row>
    <row r="153" spans="1:14" x14ac:dyDescent="0.25">
      <c r="A153" s="36">
        <v>5</v>
      </c>
      <c r="B153" s="142">
        <v>45262</v>
      </c>
      <c r="C153" s="175">
        <v>0.1590277777777778</v>
      </c>
      <c r="D153" s="132" t="s">
        <v>126</v>
      </c>
      <c r="E153" s="133"/>
      <c r="F153" s="133" t="s">
        <v>1528</v>
      </c>
      <c r="G153" s="133" t="s">
        <v>418</v>
      </c>
      <c r="H153" s="133" t="s">
        <v>4031</v>
      </c>
      <c r="I153" s="30">
        <v>100</v>
      </c>
      <c r="J153" s="133">
        <v>60</v>
      </c>
      <c r="K153" s="189">
        <v>10</v>
      </c>
      <c r="L153" s="139"/>
      <c r="M153" s="139"/>
      <c r="N153">
        <v>150</v>
      </c>
    </row>
    <row r="154" spans="1:14" x14ac:dyDescent="0.25">
      <c r="A154" s="36">
        <v>6</v>
      </c>
      <c r="B154" s="142">
        <v>45262</v>
      </c>
      <c r="C154" s="175">
        <v>4.49</v>
      </c>
      <c r="D154" s="132" t="s">
        <v>2250</v>
      </c>
      <c r="E154" s="133"/>
      <c r="F154" s="133" t="s">
        <v>1836</v>
      </c>
      <c r="G154" s="133" t="s">
        <v>1411</v>
      </c>
      <c r="H154" s="176" t="s">
        <v>4032</v>
      </c>
      <c r="I154" s="176"/>
      <c r="J154" s="176">
        <v>55</v>
      </c>
      <c r="K154" s="189">
        <v>10</v>
      </c>
      <c r="L154" s="139"/>
      <c r="M154" s="139"/>
      <c r="N154">
        <v>151</v>
      </c>
    </row>
    <row r="155" spans="1:14" x14ac:dyDescent="0.25">
      <c r="A155" s="36">
        <v>7</v>
      </c>
      <c r="B155" s="142">
        <v>45262</v>
      </c>
      <c r="C155" s="175">
        <v>0.20833333333333329</v>
      </c>
      <c r="D155" s="132" t="s">
        <v>2260</v>
      </c>
      <c r="E155" s="133"/>
      <c r="F155" s="133" t="s">
        <v>3636</v>
      </c>
      <c r="G155" s="133" t="s">
        <v>4033</v>
      </c>
      <c r="H155" s="176" t="s">
        <v>4034</v>
      </c>
      <c r="I155" s="30"/>
      <c r="J155" s="176">
        <v>322</v>
      </c>
      <c r="K155" s="189">
        <v>10</v>
      </c>
      <c r="L155" s="139"/>
      <c r="M155" s="139"/>
      <c r="N155">
        <v>152</v>
      </c>
    </row>
    <row r="156" spans="1:14" x14ac:dyDescent="0.25">
      <c r="A156" s="36">
        <v>8</v>
      </c>
      <c r="B156" s="142">
        <v>45262</v>
      </c>
      <c r="C156" s="175">
        <v>5.2</v>
      </c>
      <c r="D156" s="132" t="s">
        <v>126</v>
      </c>
      <c r="E156" s="133"/>
      <c r="F156" s="133" t="s">
        <v>4035</v>
      </c>
      <c r="G156" s="133" t="s">
        <v>126</v>
      </c>
      <c r="H156" s="176" t="s">
        <v>4036</v>
      </c>
      <c r="I156" s="30">
        <v>70</v>
      </c>
      <c r="J156" s="133">
        <v>60</v>
      </c>
      <c r="K156" s="189">
        <v>10</v>
      </c>
      <c r="L156" s="139"/>
      <c r="M156" s="139"/>
      <c r="N156">
        <v>153</v>
      </c>
    </row>
    <row r="157" spans="1:14" x14ac:dyDescent="0.25">
      <c r="A157" s="36">
        <v>9</v>
      </c>
      <c r="B157" s="142">
        <v>45262</v>
      </c>
      <c r="C157" s="175"/>
      <c r="D157" s="132" t="s">
        <v>816</v>
      </c>
      <c r="E157" s="133"/>
      <c r="F157" s="133" t="s">
        <v>3463</v>
      </c>
      <c r="G157" s="133" t="s">
        <v>3162</v>
      </c>
      <c r="H157" s="176" t="s">
        <v>4037</v>
      </c>
      <c r="I157" s="176"/>
      <c r="J157" s="192">
        <v>193</v>
      </c>
      <c r="K157" s="189">
        <v>10</v>
      </c>
      <c r="L157" s="139"/>
      <c r="M157" s="139"/>
      <c r="N157">
        <v>154</v>
      </c>
    </row>
    <row r="158" spans="1:14" x14ac:dyDescent="0.25">
      <c r="A158" s="36">
        <v>10</v>
      </c>
      <c r="B158" s="142">
        <v>45262</v>
      </c>
      <c r="C158" s="175"/>
      <c r="D158" s="132"/>
      <c r="E158" s="133"/>
      <c r="F158" s="133" t="s">
        <v>3463</v>
      </c>
      <c r="G158" s="133"/>
      <c r="H158" s="176" t="s">
        <v>4038</v>
      </c>
      <c r="I158" s="30"/>
      <c r="J158" s="176">
        <v>31</v>
      </c>
      <c r="K158" s="189">
        <v>10</v>
      </c>
      <c r="L158" s="139"/>
      <c r="M158" s="139"/>
      <c r="N158">
        <v>155</v>
      </c>
    </row>
    <row r="159" spans="1:14" x14ac:dyDescent="0.25">
      <c r="A159" s="36">
        <v>11</v>
      </c>
      <c r="B159" s="142">
        <v>45262</v>
      </c>
      <c r="C159" s="175"/>
      <c r="D159" s="132" t="s">
        <v>479</v>
      </c>
      <c r="E159" s="171"/>
      <c r="F159" s="133" t="s">
        <v>3463</v>
      </c>
      <c r="G159" s="133" t="s">
        <v>70</v>
      </c>
      <c r="H159" s="176" t="s">
        <v>4039</v>
      </c>
      <c r="I159" s="30"/>
      <c r="J159" s="176">
        <f>42*3</f>
        <v>126</v>
      </c>
      <c r="K159" s="189">
        <v>10</v>
      </c>
      <c r="L159" s="139"/>
      <c r="M159" s="139"/>
      <c r="N159">
        <v>156</v>
      </c>
    </row>
    <row r="160" spans="1:14" x14ac:dyDescent="0.25">
      <c r="A160" s="36">
        <v>12</v>
      </c>
      <c r="B160" s="142">
        <v>45262</v>
      </c>
      <c r="C160" s="175"/>
      <c r="D160" s="133" t="s">
        <v>2502</v>
      </c>
      <c r="E160" s="133"/>
      <c r="F160" s="171" t="s">
        <v>4040</v>
      </c>
      <c r="G160" s="133">
        <v>111</v>
      </c>
      <c r="H160" s="176" t="s">
        <v>4041</v>
      </c>
      <c r="I160" s="176"/>
      <c r="J160" s="176">
        <v>190</v>
      </c>
      <c r="K160" s="189">
        <v>10</v>
      </c>
      <c r="L160" s="202"/>
      <c r="M160" s="169"/>
      <c r="N160">
        <v>157</v>
      </c>
    </row>
    <row r="161" spans="1:14" x14ac:dyDescent="0.25">
      <c r="A161" s="36">
        <v>13</v>
      </c>
      <c r="B161" s="142">
        <v>45262</v>
      </c>
      <c r="C161" s="175"/>
      <c r="D161" s="132" t="s">
        <v>2189</v>
      </c>
      <c r="E161" s="133"/>
      <c r="F161" s="133" t="s">
        <v>4042</v>
      </c>
      <c r="G161" s="133"/>
      <c r="H161" s="176"/>
      <c r="I161" s="176">
        <v>488</v>
      </c>
      <c r="J161" s="176">
        <v>478</v>
      </c>
      <c r="K161" s="213">
        <v>10</v>
      </c>
      <c r="L161" s="177"/>
      <c r="M161" s="133"/>
      <c r="N161">
        <v>158</v>
      </c>
    </row>
    <row r="162" spans="1:14" x14ac:dyDescent="0.25">
      <c r="A162" s="12">
        <v>14</v>
      </c>
      <c r="B162" s="142">
        <v>45262</v>
      </c>
      <c r="C162" s="175"/>
      <c r="D162" s="132" t="s">
        <v>39</v>
      </c>
      <c r="E162" s="133"/>
      <c r="F162" s="133" t="s">
        <v>4043</v>
      </c>
      <c r="G162" s="133"/>
      <c r="H162" s="176"/>
      <c r="I162" s="176">
        <v>250</v>
      </c>
      <c r="J162" s="176"/>
      <c r="K162" s="213">
        <v>10</v>
      </c>
      <c r="L162" s="177"/>
      <c r="M162" s="177"/>
      <c r="N162">
        <v>159</v>
      </c>
    </row>
    <row r="163" spans="1:14" x14ac:dyDescent="0.25">
      <c r="A163" s="139">
        <v>1</v>
      </c>
      <c r="B163" s="142">
        <v>45263</v>
      </c>
      <c r="C163" s="175"/>
      <c r="D163" s="132" t="s">
        <v>1416</v>
      </c>
      <c r="E163" s="133">
        <v>5573854401</v>
      </c>
      <c r="F163" s="133" t="s">
        <v>4044</v>
      </c>
      <c r="G163" s="176" t="s">
        <v>4045</v>
      </c>
      <c r="H163" s="176" t="s">
        <v>4046</v>
      </c>
      <c r="I163" s="30">
        <v>350</v>
      </c>
      <c r="J163" s="133">
        <v>330</v>
      </c>
      <c r="K163" s="189">
        <v>20</v>
      </c>
      <c r="L163" s="186">
        <v>5</v>
      </c>
      <c r="M163" s="139"/>
      <c r="N163">
        <v>160</v>
      </c>
    </row>
    <row r="164" spans="1:14" x14ac:dyDescent="0.25">
      <c r="A164" s="140">
        <v>2</v>
      </c>
      <c r="B164" s="142">
        <v>45263</v>
      </c>
      <c r="C164" s="175"/>
      <c r="D164" s="132" t="s">
        <v>3561</v>
      </c>
      <c r="E164" s="133">
        <v>5562236073</v>
      </c>
      <c r="F164" s="133" t="s">
        <v>1836</v>
      </c>
      <c r="G164" s="133" t="s">
        <v>389</v>
      </c>
      <c r="H164" s="176" t="s">
        <v>4047</v>
      </c>
      <c r="I164" s="30">
        <v>390</v>
      </c>
      <c r="J164" s="133">
        <v>380</v>
      </c>
      <c r="K164" s="189">
        <v>10</v>
      </c>
      <c r="L164" s="186"/>
      <c r="M164" s="139"/>
      <c r="N164">
        <v>161</v>
      </c>
    </row>
    <row r="165" spans="1:14" x14ac:dyDescent="0.25">
      <c r="A165" s="36">
        <v>3</v>
      </c>
      <c r="B165" s="142">
        <v>45263</v>
      </c>
      <c r="C165" s="175"/>
      <c r="D165" s="132" t="s">
        <v>3854</v>
      </c>
      <c r="E165" s="133"/>
      <c r="F165" s="133" t="s">
        <v>1836</v>
      </c>
      <c r="G165" s="133" t="s">
        <v>3164</v>
      </c>
      <c r="H165" s="176" t="s">
        <v>4048</v>
      </c>
      <c r="I165" s="30">
        <v>30</v>
      </c>
      <c r="J165" s="133">
        <v>20</v>
      </c>
      <c r="K165" s="189">
        <v>10</v>
      </c>
      <c r="L165" s="186"/>
      <c r="M165" s="139"/>
      <c r="N165">
        <v>162</v>
      </c>
    </row>
    <row r="166" spans="1:14" x14ac:dyDescent="0.25">
      <c r="A166" s="36">
        <v>4</v>
      </c>
      <c r="B166" s="142">
        <v>45263</v>
      </c>
      <c r="C166" s="175"/>
      <c r="D166" s="132" t="s">
        <v>61</v>
      </c>
      <c r="E166" s="133"/>
      <c r="F166" s="133" t="s">
        <v>1836</v>
      </c>
      <c r="G166" s="133" t="s">
        <v>4049</v>
      </c>
      <c r="H166" s="176"/>
      <c r="I166" s="30">
        <v>161</v>
      </c>
      <c r="J166" s="133">
        <v>151</v>
      </c>
      <c r="K166" s="189">
        <v>10</v>
      </c>
      <c r="L166" s="186"/>
      <c r="M166" s="139"/>
      <c r="N166">
        <v>163</v>
      </c>
    </row>
    <row r="167" spans="1:14" x14ac:dyDescent="0.25">
      <c r="A167" s="36">
        <v>5</v>
      </c>
      <c r="B167" s="142">
        <v>45263</v>
      </c>
      <c r="C167" s="175"/>
      <c r="D167" s="132" t="s">
        <v>898</v>
      </c>
      <c r="E167" s="133"/>
      <c r="F167" s="133" t="s">
        <v>1836</v>
      </c>
      <c r="G167" s="133" t="s">
        <v>4050</v>
      </c>
      <c r="H167" s="133" t="s">
        <v>4051</v>
      </c>
      <c r="I167" s="30">
        <v>80</v>
      </c>
      <c r="J167" s="133">
        <v>55</v>
      </c>
      <c r="K167" s="189">
        <v>10</v>
      </c>
      <c r="L167" s="139"/>
      <c r="M167" s="139"/>
      <c r="N167">
        <v>164</v>
      </c>
    </row>
    <row r="168" spans="1:14" x14ac:dyDescent="0.25">
      <c r="A168" s="36">
        <v>6</v>
      </c>
      <c r="B168" s="142">
        <v>45263</v>
      </c>
      <c r="C168" s="175"/>
      <c r="D168" s="132" t="s">
        <v>414</v>
      </c>
      <c r="E168" s="133"/>
      <c r="F168" s="133" t="s">
        <v>3634</v>
      </c>
      <c r="G168" s="133" t="s">
        <v>4052</v>
      </c>
      <c r="H168" s="176" t="s">
        <v>4053</v>
      </c>
      <c r="I168" s="176">
        <v>142</v>
      </c>
      <c r="J168" s="176">
        <v>132</v>
      </c>
      <c r="K168" s="189">
        <v>10</v>
      </c>
      <c r="L168" s="139">
        <v>500</v>
      </c>
      <c r="M168" s="139"/>
      <c r="N168">
        <v>165</v>
      </c>
    </row>
    <row r="169" spans="1:14" x14ac:dyDescent="0.25">
      <c r="A169" s="36">
        <v>7</v>
      </c>
      <c r="B169" s="142">
        <v>45263</v>
      </c>
      <c r="C169" s="175"/>
      <c r="D169" s="132" t="s">
        <v>2013</v>
      </c>
      <c r="E169" s="133"/>
      <c r="F169" s="133" t="s">
        <v>4054</v>
      </c>
      <c r="G169" s="133" t="s">
        <v>583</v>
      </c>
      <c r="H169" s="176"/>
      <c r="I169" s="176">
        <v>123.5</v>
      </c>
      <c r="J169" s="176">
        <v>122.5</v>
      </c>
      <c r="K169" s="189">
        <v>10</v>
      </c>
      <c r="L169" s="139"/>
      <c r="M169" s="139"/>
      <c r="N169">
        <v>166</v>
      </c>
    </row>
    <row r="170" spans="1:14" x14ac:dyDescent="0.25">
      <c r="A170" s="36">
        <v>8</v>
      </c>
      <c r="B170" s="142">
        <v>45263</v>
      </c>
      <c r="C170" s="175"/>
      <c r="D170" s="132" t="s">
        <v>778</v>
      </c>
      <c r="E170" s="133"/>
      <c r="F170" s="133" t="s">
        <v>4055</v>
      </c>
      <c r="H170" s="176"/>
      <c r="I170" s="30"/>
      <c r="J170" s="133">
        <v>35</v>
      </c>
      <c r="K170" s="189">
        <v>10</v>
      </c>
      <c r="L170" s="139"/>
      <c r="M170" s="139"/>
      <c r="N170">
        <v>167</v>
      </c>
    </row>
    <row r="171" spans="1:14" x14ac:dyDescent="0.25">
      <c r="A171" s="36">
        <v>9</v>
      </c>
      <c r="B171" s="142">
        <v>45263</v>
      </c>
      <c r="C171" s="175"/>
      <c r="D171" s="132" t="s">
        <v>1308</v>
      </c>
      <c r="E171" s="133"/>
      <c r="F171" s="133" t="s">
        <v>4056</v>
      </c>
      <c r="G171" s="133"/>
      <c r="H171" s="176"/>
      <c r="I171" s="176"/>
      <c r="J171" s="192">
        <v>80</v>
      </c>
      <c r="K171" s="189">
        <v>10</v>
      </c>
      <c r="L171" s="139"/>
      <c r="M171" s="139"/>
      <c r="N171">
        <v>168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1"/>
  <sheetViews>
    <sheetView zoomScale="50" zoomScaleNormal="50" workbookViewId="0">
      <selection activeCell="M81" sqref="A3:M81"/>
    </sheetView>
  </sheetViews>
  <sheetFormatPr baseColWidth="10" defaultRowHeight="15" x14ac:dyDescent="0.25"/>
  <cols>
    <col min="3" max="3" width="12.42578125" style="166" bestFit="1" customWidth="1"/>
  </cols>
  <sheetData>
    <row r="1" spans="1:13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90" customHeight="1" x14ac:dyDescent="0.25">
      <c r="A2" s="2" t="s">
        <v>3617</v>
      </c>
      <c r="B2" s="3" t="s">
        <v>0</v>
      </c>
      <c r="C2" s="257" t="s">
        <v>3787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72" t="s">
        <v>7</v>
      </c>
      <c r="J2" s="173" t="s">
        <v>8</v>
      </c>
      <c r="K2" s="172" t="s">
        <v>9</v>
      </c>
      <c r="L2" s="174" t="s">
        <v>3619</v>
      </c>
      <c r="M2" s="174" t="s">
        <v>3620</v>
      </c>
    </row>
    <row r="3" spans="1:13" x14ac:dyDescent="0.25">
      <c r="A3" s="139">
        <v>1</v>
      </c>
      <c r="B3" s="142">
        <v>45264</v>
      </c>
      <c r="C3" s="175">
        <v>0.44097222222222221</v>
      </c>
      <c r="D3" s="132" t="s">
        <v>2628</v>
      </c>
      <c r="E3" s="133">
        <v>5615394688</v>
      </c>
      <c r="F3" s="133" t="s">
        <v>1083</v>
      </c>
      <c r="G3" s="176" t="s">
        <v>2629</v>
      </c>
      <c r="H3" s="176" t="s">
        <v>2630</v>
      </c>
      <c r="I3" s="30">
        <v>20</v>
      </c>
      <c r="J3" s="133">
        <v>3</v>
      </c>
      <c r="K3" s="189">
        <v>10</v>
      </c>
      <c r="L3" s="186">
        <v>40</v>
      </c>
      <c r="M3" s="139"/>
    </row>
    <row r="4" spans="1:13" x14ac:dyDescent="0.25">
      <c r="A4" s="140">
        <v>2</v>
      </c>
      <c r="B4" s="142">
        <v>45264</v>
      </c>
      <c r="C4" s="175">
        <v>0.45833333333333331</v>
      </c>
      <c r="D4" s="132" t="s">
        <v>988</v>
      </c>
      <c r="E4" s="133">
        <v>578861024</v>
      </c>
      <c r="F4" s="133" t="s">
        <v>721</v>
      </c>
      <c r="G4" s="133" t="s">
        <v>1239</v>
      </c>
      <c r="H4" s="176" t="s">
        <v>2631</v>
      </c>
      <c r="I4" s="30">
        <v>200</v>
      </c>
      <c r="J4" s="133">
        <f>70+14</f>
        <v>84</v>
      </c>
      <c r="K4" s="189">
        <v>10</v>
      </c>
      <c r="L4" s="186">
        <v>150</v>
      </c>
      <c r="M4" s="139">
        <v>50</v>
      </c>
    </row>
    <row r="5" spans="1:13" x14ac:dyDescent="0.25">
      <c r="A5" s="36">
        <v>3</v>
      </c>
      <c r="B5" s="142">
        <v>45264</v>
      </c>
      <c r="C5" s="175"/>
      <c r="D5" s="132" t="s">
        <v>2632</v>
      </c>
      <c r="E5" s="133">
        <v>5513336066</v>
      </c>
      <c r="F5" s="133" t="s">
        <v>2633</v>
      </c>
      <c r="G5" s="133" t="s">
        <v>2634</v>
      </c>
      <c r="H5" s="176" t="s">
        <v>2635</v>
      </c>
      <c r="I5" s="30"/>
      <c r="J5" s="133">
        <f>29+165</f>
        <v>194</v>
      </c>
      <c r="K5" s="189">
        <v>10</v>
      </c>
      <c r="L5" s="186">
        <v>300</v>
      </c>
      <c r="M5" s="139"/>
    </row>
    <row r="6" spans="1:13" x14ac:dyDescent="0.25">
      <c r="A6" s="139">
        <v>4</v>
      </c>
      <c r="B6" s="142">
        <v>45264</v>
      </c>
      <c r="C6" s="175"/>
      <c r="D6" s="132" t="s">
        <v>2636</v>
      </c>
      <c r="E6" s="133">
        <v>5510466400</v>
      </c>
      <c r="F6" s="133" t="s">
        <v>2637</v>
      </c>
      <c r="G6" s="133" t="s">
        <v>2638</v>
      </c>
      <c r="H6" s="176" t="s">
        <v>2639</v>
      </c>
      <c r="I6" s="30"/>
      <c r="J6" s="133">
        <f>154+84</f>
        <v>238</v>
      </c>
      <c r="K6" s="189">
        <v>10</v>
      </c>
      <c r="L6" s="186">
        <v>500</v>
      </c>
      <c r="M6" s="139"/>
    </row>
    <row r="7" spans="1:13" x14ac:dyDescent="0.25">
      <c r="A7" s="140">
        <v>5</v>
      </c>
      <c r="B7" s="142">
        <v>45264</v>
      </c>
      <c r="C7" s="175"/>
      <c r="D7" s="133" t="s">
        <v>2640</v>
      </c>
      <c r="E7" s="133">
        <v>5615589545</v>
      </c>
      <c r="F7" s="133" t="s">
        <v>33</v>
      </c>
      <c r="G7" s="133" t="s">
        <v>2641</v>
      </c>
      <c r="H7" s="133" t="s">
        <v>2642</v>
      </c>
      <c r="I7" s="30"/>
      <c r="J7" s="133">
        <v>120</v>
      </c>
      <c r="K7" s="189">
        <v>10</v>
      </c>
      <c r="L7" s="139"/>
      <c r="M7" s="139"/>
    </row>
    <row r="8" spans="1:13" x14ac:dyDescent="0.25">
      <c r="A8" s="36">
        <v>6</v>
      </c>
      <c r="B8" s="142">
        <v>45264</v>
      </c>
      <c r="C8" s="175"/>
      <c r="D8" s="132" t="s">
        <v>2636</v>
      </c>
      <c r="E8" s="133">
        <v>5510466400</v>
      </c>
      <c r="F8" s="133" t="s">
        <v>33</v>
      </c>
      <c r="G8" s="133" t="s">
        <v>2638</v>
      </c>
      <c r="H8" s="133" t="s">
        <v>2642</v>
      </c>
      <c r="I8" s="30"/>
      <c r="J8" s="133">
        <v>70</v>
      </c>
      <c r="K8" s="189">
        <v>10</v>
      </c>
      <c r="L8" s="139"/>
      <c r="M8" s="139"/>
    </row>
    <row r="9" spans="1:13" x14ac:dyDescent="0.25">
      <c r="A9" s="139">
        <v>7</v>
      </c>
      <c r="B9" s="142">
        <v>45264</v>
      </c>
      <c r="C9" s="175"/>
      <c r="D9" s="132" t="s">
        <v>2643</v>
      </c>
      <c r="E9" s="133">
        <v>5562185282</v>
      </c>
      <c r="F9" s="133" t="s">
        <v>834</v>
      </c>
      <c r="G9" s="133" t="s">
        <v>2644</v>
      </c>
      <c r="H9" s="176" t="s">
        <v>2645</v>
      </c>
      <c r="I9" s="30"/>
      <c r="J9" s="176">
        <v>22</v>
      </c>
      <c r="K9" s="189">
        <v>10</v>
      </c>
      <c r="L9" s="139"/>
      <c r="M9" s="139"/>
    </row>
    <row r="10" spans="1:13" x14ac:dyDescent="0.25">
      <c r="A10" s="140">
        <v>8</v>
      </c>
      <c r="B10" s="142">
        <v>45264</v>
      </c>
      <c r="C10" s="175"/>
      <c r="D10" s="132" t="s">
        <v>1297</v>
      </c>
      <c r="E10" s="133">
        <v>5535831305</v>
      </c>
      <c r="F10" s="133"/>
      <c r="G10" s="133" t="s">
        <v>2646</v>
      </c>
      <c r="H10" s="176"/>
      <c r="I10" s="30"/>
      <c r="J10" s="133"/>
      <c r="K10" s="189">
        <v>10</v>
      </c>
      <c r="L10" s="139"/>
      <c r="M10" s="139"/>
    </row>
    <row r="11" spans="1:13" x14ac:dyDescent="0.25">
      <c r="A11" s="36">
        <v>9</v>
      </c>
      <c r="B11" s="142">
        <v>45264</v>
      </c>
      <c r="C11" s="175"/>
      <c r="D11" s="132" t="s">
        <v>2647</v>
      </c>
      <c r="E11" s="133">
        <v>7029645125</v>
      </c>
      <c r="F11" s="133" t="s">
        <v>33</v>
      </c>
      <c r="G11" s="133" t="s">
        <v>2648</v>
      </c>
      <c r="H11" s="176" t="s">
        <v>2649</v>
      </c>
      <c r="I11" s="176">
        <v>200</v>
      </c>
      <c r="J11" s="192"/>
      <c r="K11" s="189">
        <v>10</v>
      </c>
      <c r="L11" s="139"/>
      <c r="M11" s="139"/>
    </row>
    <row r="12" spans="1:13" x14ac:dyDescent="0.25">
      <c r="A12" s="139">
        <v>10</v>
      </c>
      <c r="B12" s="142">
        <v>45264</v>
      </c>
      <c r="C12" s="175"/>
      <c r="D12" s="132" t="s">
        <v>2189</v>
      </c>
      <c r="E12" s="133">
        <v>5532536647</v>
      </c>
      <c r="F12" s="133" t="s">
        <v>4057</v>
      </c>
      <c r="G12" s="133" t="s">
        <v>2278</v>
      </c>
      <c r="H12" s="176" t="s">
        <v>2651</v>
      </c>
      <c r="I12" s="30">
        <v>119</v>
      </c>
      <c r="J12" s="176">
        <v>109</v>
      </c>
      <c r="K12" s="189">
        <v>10</v>
      </c>
      <c r="L12" s="139"/>
      <c r="M12" s="139"/>
    </row>
    <row r="13" spans="1:13" x14ac:dyDescent="0.25">
      <c r="A13" s="140">
        <v>11</v>
      </c>
      <c r="B13" s="142">
        <v>45264</v>
      </c>
      <c r="C13" s="175"/>
      <c r="D13" s="132" t="s">
        <v>2652</v>
      </c>
      <c r="E13" s="171">
        <v>56</v>
      </c>
      <c r="F13" s="133" t="s">
        <v>33</v>
      </c>
      <c r="G13" s="133" t="s">
        <v>2652</v>
      </c>
      <c r="H13" s="176" t="s">
        <v>2653</v>
      </c>
      <c r="I13" s="30">
        <v>170</v>
      </c>
      <c r="J13" s="176">
        <v>140</v>
      </c>
      <c r="K13" s="189">
        <v>10</v>
      </c>
      <c r="L13" s="139"/>
      <c r="M13" s="139"/>
    </row>
    <row r="14" spans="1:13" x14ac:dyDescent="0.25">
      <c r="A14" s="36">
        <v>12</v>
      </c>
      <c r="B14" s="142">
        <v>45265</v>
      </c>
      <c r="C14" s="175"/>
      <c r="D14" s="132" t="s">
        <v>2654</v>
      </c>
      <c r="E14" s="133"/>
      <c r="F14" s="133" t="s">
        <v>3621</v>
      </c>
      <c r="G14" s="176"/>
      <c r="H14" s="176" t="s">
        <v>2655</v>
      </c>
      <c r="I14" s="30"/>
      <c r="J14" s="133">
        <f>624+150+70+37+21</f>
        <v>902</v>
      </c>
      <c r="K14" s="189">
        <v>10</v>
      </c>
      <c r="L14" s="186">
        <v>550</v>
      </c>
      <c r="M14" s="139"/>
    </row>
    <row r="15" spans="1:13" x14ac:dyDescent="0.25">
      <c r="A15" s="139">
        <v>13</v>
      </c>
      <c r="B15" s="142">
        <v>45265</v>
      </c>
      <c r="C15" s="175"/>
      <c r="D15" s="132" t="s">
        <v>164</v>
      </c>
      <c r="E15" s="133">
        <v>5529573104</v>
      </c>
      <c r="F15" s="133" t="s">
        <v>17</v>
      </c>
      <c r="G15" s="133" t="s">
        <v>468</v>
      </c>
      <c r="H15" s="176" t="s">
        <v>2656</v>
      </c>
      <c r="I15" s="30"/>
      <c r="J15" s="133">
        <v>85</v>
      </c>
      <c r="K15" s="189">
        <v>10</v>
      </c>
      <c r="L15" s="186">
        <v>200</v>
      </c>
      <c r="M15" s="139"/>
    </row>
    <row r="16" spans="1:13" x14ac:dyDescent="0.25">
      <c r="A16" s="140">
        <v>14</v>
      </c>
      <c r="B16" s="142">
        <v>45265</v>
      </c>
      <c r="C16" s="175"/>
      <c r="D16" s="132" t="s">
        <v>2657</v>
      </c>
      <c r="E16" s="133">
        <v>5521837478</v>
      </c>
      <c r="F16" s="133" t="s">
        <v>721</v>
      </c>
      <c r="G16" s="133">
        <v>111</v>
      </c>
      <c r="H16" s="176" t="s">
        <v>2658</v>
      </c>
      <c r="I16" s="30">
        <v>188</v>
      </c>
      <c r="J16" s="133">
        <v>168</v>
      </c>
      <c r="K16" s="189">
        <v>10</v>
      </c>
      <c r="L16" s="186">
        <v>500</v>
      </c>
      <c r="M16" s="139"/>
    </row>
    <row r="17" spans="1:21" x14ac:dyDescent="0.25">
      <c r="A17" s="36">
        <v>15</v>
      </c>
      <c r="B17" s="142">
        <v>45265</v>
      </c>
      <c r="C17" s="175"/>
      <c r="D17" s="132" t="s">
        <v>2659</v>
      </c>
      <c r="E17" s="133">
        <v>5624838493</v>
      </c>
      <c r="F17" s="133" t="s">
        <v>333</v>
      </c>
      <c r="G17" s="133" t="s">
        <v>2660</v>
      </c>
      <c r="H17" s="176" t="s">
        <v>2661</v>
      </c>
      <c r="I17" s="30">
        <v>77</v>
      </c>
      <c r="J17" s="133">
        <v>67</v>
      </c>
      <c r="K17" s="189">
        <v>10</v>
      </c>
      <c r="L17" s="186"/>
      <c r="M17" s="139"/>
    </row>
    <row r="18" spans="1:21" x14ac:dyDescent="0.25">
      <c r="A18" s="139">
        <v>16</v>
      </c>
      <c r="B18" s="142">
        <v>45266</v>
      </c>
      <c r="C18" s="175">
        <v>0.40972222222222221</v>
      </c>
      <c r="D18" s="132" t="s">
        <v>240</v>
      </c>
      <c r="E18" s="133">
        <v>5554180418</v>
      </c>
      <c r="F18" s="133" t="s">
        <v>547</v>
      </c>
      <c r="G18" s="176" t="s">
        <v>925</v>
      </c>
      <c r="H18" s="176" t="s">
        <v>2662</v>
      </c>
      <c r="I18" s="30">
        <v>500</v>
      </c>
      <c r="J18" s="133">
        <v>120</v>
      </c>
      <c r="K18" s="189">
        <v>20</v>
      </c>
      <c r="L18" s="186">
        <v>200</v>
      </c>
      <c r="M18" s="139"/>
    </row>
    <row r="19" spans="1:21" x14ac:dyDescent="0.25">
      <c r="A19" s="140">
        <v>17</v>
      </c>
      <c r="B19" s="142">
        <v>45266</v>
      </c>
      <c r="C19" s="175">
        <v>0.44374999999999998</v>
      </c>
      <c r="D19" s="132" t="s">
        <v>2663</v>
      </c>
      <c r="E19" s="133">
        <v>5613895664</v>
      </c>
      <c r="F19" s="133" t="s">
        <v>85</v>
      </c>
      <c r="G19" s="133" t="s">
        <v>2664</v>
      </c>
      <c r="H19" s="176" t="s">
        <v>2665</v>
      </c>
      <c r="I19" s="30">
        <v>100</v>
      </c>
      <c r="J19" s="133">
        <v>40</v>
      </c>
      <c r="K19" s="189">
        <v>10</v>
      </c>
      <c r="L19" s="186">
        <v>250</v>
      </c>
      <c r="M19" s="139"/>
      <c r="O19" t="s">
        <v>3668</v>
      </c>
      <c r="P19" t="s">
        <v>3669</v>
      </c>
      <c r="Q19" t="s">
        <v>3669</v>
      </c>
      <c r="R19" t="s">
        <v>3670</v>
      </c>
      <c r="S19" t="s">
        <v>3671</v>
      </c>
      <c r="T19" t="s">
        <v>3672</v>
      </c>
      <c r="U19" t="s">
        <v>3673</v>
      </c>
    </row>
    <row r="20" spans="1:21" x14ac:dyDescent="0.25">
      <c r="A20" s="36">
        <v>18</v>
      </c>
      <c r="B20" s="142">
        <v>45266</v>
      </c>
      <c r="C20" s="175">
        <v>0.47222222222222221</v>
      </c>
      <c r="D20" s="132" t="s">
        <v>514</v>
      </c>
      <c r="E20" s="133">
        <v>5578861024</v>
      </c>
      <c r="F20" s="133" t="s">
        <v>313</v>
      </c>
      <c r="G20" s="133" t="s">
        <v>2666</v>
      </c>
      <c r="H20" s="176" t="s">
        <v>2667</v>
      </c>
      <c r="I20" s="30"/>
      <c r="J20" s="133">
        <v>43</v>
      </c>
      <c r="K20" s="189">
        <v>10</v>
      </c>
      <c r="L20" s="186">
        <v>50</v>
      </c>
      <c r="M20" s="139"/>
      <c r="O20">
        <v>11</v>
      </c>
      <c r="P20">
        <v>4</v>
      </c>
      <c r="Q20">
        <v>14</v>
      </c>
      <c r="R20">
        <v>11</v>
      </c>
      <c r="S20">
        <v>14</v>
      </c>
      <c r="T20">
        <v>13</v>
      </c>
      <c r="U20">
        <v>12</v>
      </c>
    </row>
    <row r="21" spans="1:21" x14ac:dyDescent="0.25">
      <c r="A21" s="139">
        <v>19</v>
      </c>
      <c r="B21" s="142">
        <v>45266</v>
      </c>
      <c r="C21" s="175">
        <v>0.48888888888888887</v>
      </c>
      <c r="D21" s="132" t="s">
        <v>2668</v>
      </c>
      <c r="E21" s="133">
        <v>5546392505</v>
      </c>
      <c r="F21" s="133" t="s">
        <v>1719</v>
      </c>
      <c r="G21" s="133">
        <v>844</v>
      </c>
      <c r="H21" s="176" t="s">
        <v>929</v>
      </c>
      <c r="I21" s="30"/>
      <c r="J21" s="133">
        <v>57</v>
      </c>
      <c r="K21" s="189">
        <v>10</v>
      </c>
      <c r="L21" s="186">
        <v>100</v>
      </c>
      <c r="M21" s="139"/>
      <c r="O21" s="70">
        <v>45264</v>
      </c>
      <c r="P21" s="70">
        <v>45265</v>
      </c>
      <c r="Q21" s="70">
        <v>45266</v>
      </c>
      <c r="R21" s="70">
        <v>45267</v>
      </c>
      <c r="S21" s="70">
        <v>45268</v>
      </c>
      <c r="T21" s="70">
        <v>45269</v>
      </c>
      <c r="U21" s="70">
        <v>45270</v>
      </c>
    </row>
    <row r="22" spans="1:21" x14ac:dyDescent="0.25">
      <c r="A22" s="140">
        <v>20</v>
      </c>
      <c r="B22" s="142">
        <v>45266</v>
      </c>
      <c r="C22" s="175">
        <v>0.49375000000000002</v>
      </c>
      <c r="D22" s="132" t="s">
        <v>1120</v>
      </c>
      <c r="E22" s="133">
        <v>5589529270</v>
      </c>
      <c r="F22" s="133" t="s">
        <v>1904</v>
      </c>
      <c r="G22" s="133" t="s">
        <v>1120</v>
      </c>
      <c r="H22" s="133" t="s">
        <v>2669</v>
      </c>
      <c r="I22" s="30"/>
      <c r="J22" s="133">
        <v>28</v>
      </c>
      <c r="K22" s="189">
        <v>40</v>
      </c>
      <c r="L22" s="139">
        <v>500</v>
      </c>
      <c r="M22" s="139"/>
    </row>
    <row r="23" spans="1:21" x14ac:dyDescent="0.25">
      <c r="A23" s="36">
        <v>21</v>
      </c>
      <c r="B23" s="142">
        <v>45266</v>
      </c>
      <c r="C23" s="175">
        <v>0.52777777777777779</v>
      </c>
      <c r="D23" s="132" t="s">
        <v>270</v>
      </c>
      <c r="E23" s="133">
        <v>5615589545</v>
      </c>
      <c r="F23" s="133" t="s">
        <v>1266</v>
      </c>
      <c r="G23" s="133" t="s">
        <v>2670</v>
      </c>
      <c r="H23" s="176" t="s">
        <v>2671</v>
      </c>
      <c r="I23" s="176"/>
      <c r="J23" s="176">
        <v>240</v>
      </c>
      <c r="K23" s="189">
        <v>10</v>
      </c>
      <c r="L23" s="139"/>
      <c r="M23" s="139"/>
    </row>
    <row r="24" spans="1:21" x14ac:dyDescent="0.25">
      <c r="A24" s="139">
        <v>22</v>
      </c>
      <c r="B24" s="142">
        <v>45266</v>
      </c>
      <c r="C24" s="175">
        <v>0.61597222222222225</v>
      </c>
      <c r="D24" s="132" t="s">
        <v>2260</v>
      </c>
      <c r="E24" s="133">
        <v>5510080515</v>
      </c>
      <c r="F24" s="133" t="s">
        <v>3463</v>
      </c>
      <c r="G24" s="133" t="s">
        <v>354</v>
      </c>
      <c r="H24" s="176" t="s">
        <v>2672</v>
      </c>
      <c r="I24" s="30"/>
      <c r="J24" s="176">
        <v>135</v>
      </c>
      <c r="K24" s="189">
        <v>5</v>
      </c>
      <c r="L24" s="139">
        <v>400</v>
      </c>
      <c r="M24" s="139"/>
    </row>
    <row r="25" spans="1:21" x14ac:dyDescent="0.25">
      <c r="A25" s="140">
        <v>23</v>
      </c>
      <c r="B25" s="142">
        <v>45266</v>
      </c>
      <c r="C25" s="175">
        <v>0.61805555555555558</v>
      </c>
      <c r="D25" s="132" t="s">
        <v>2673</v>
      </c>
      <c r="E25" s="133">
        <v>5511330620</v>
      </c>
      <c r="F25" s="133" t="s">
        <v>313</v>
      </c>
      <c r="G25" s="133" t="s">
        <v>2674</v>
      </c>
      <c r="H25" s="133" t="s">
        <v>2675</v>
      </c>
      <c r="I25" s="30"/>
      <c r="J25" s="133">
        <v>136</v>
      </c>
      <c r="K25" s="189">
        <v>10</v>
      </c>
      <c r="L25" s="139"/>
      <c r="M25" s="139"/>
    </row>
    <row r="26" spans="1:21" x14ac:dyDescent="0.25">
      <c r="A26" s="36">
        <v>24</v>
      </c>
      <c r="B26" s="142">
        <v>45266</v>
      </c>
      <c r="C26" s="175">
        <v>0.625</v>
      </c>
      <c r="D26" s="132" t="s">
        <v>2676</v>
      </c>
      <c r="E26" s="133">
        <v>5553838178</v>
      </c>
      <c r="F26" s="133" t="s">
        <v>1254</v>
      </c>
      <c r="G26" s="133" t="s">
        <v>961</v>
      </c>
      <c r="H26" s="133" t="s">
        <v>2677</v>
      </c>
      <c r="I26" s="176"/>
      <c r="J26" s="192">
        <v>175</v>
      </c>
      <c r="K26" s="189">
        <v>10</v>
      </c>
      <c r="L26" s="139"/>
      <c r="M26" s="139"/>
    </row>
    <row r="27" spans="1:21" x14ac:dyDescent="0.25">
      <c r="A27" s="139">
        <v>25</v>
      </c>
      <c r="B27" s="142">
        <v>45266</v>
      </c>
      <c r="C27" s="175">
        <v>0.29166666666666669</v>
      </c>
      <c r="D27" s="132" t="s">
        <v>857</v>
      </c>
      <c r="E27" s="133"/>
      <c r="F27" s="133" t="s">
        <v>17</v>
      </c>
      <c r="G27" s="133" t="s">
        <v>2678</v>
      </c>
      <c r="H27" s="176" t="s">
        <v>2679</v>
      </c>
      <c r="I27" s="30">
        <v>120</v>
      </c>
      <c r="J27" s="176">
        <v>110</v>
      </c>
      <c r="K27" s="189">
        <v>10</v>
      </c>
      <c r="L27" s="139">
        <v>200</v>
      </c>
      <c r="M27" s="139"/>
    </row>
    <row r="28" spans="1:21" x14ac:dyDescent="0.25">
      <c r="A28" s="140">
        <v>26</v>
      </c>
      <c r="B28" s="142">
        <v>45266</v>
      </c>
      <c r="C28" s="175">
        <v>0.3888888888888889</v>
      </c>
      <c r="D28" s="132" t="s">
        <v>49</v>
      </c>
      <c r="E28" s="171"/>
      <c r="F28" s="133" t="s">
        <v>85</v>
      </c>
      <c r="G28" s="133" t="s">
        <v>2680</v>
      </c>
      <c r="H28" s="176" t="s">
        <v>2681</v>
      </c>
      <c r="I28" s="30">
        <v>130</v>
      </c>
      <c r="J28" s="176">
        <v>110</v>
      </c>
      <c r="K28" s="189">
        <v>10</v>
      </c>
      <c r="L28" s="139">
        <v>150</v>
      </c>
      <c r="M28" s="139"/>
    </row>
    <row r="29" spans="1:21" x14ac:dyDescent="0.25">
      <c r="A29" s="36">
        <v>27</v>
      </c>
      <c r="B29" s="142">
        <v>45266</v>
      </c>
      <c r="C29" s="175">
        <v>0.3923611111111111</v>
      </c>
      <c r="D29" s="133" t="s">
        <v>2260</v>
      </c>
      <c r="E29" s="133"/>
      <c r="F29" s="171" t="s">
        <v>1836</v>
      </c>
      <c r="G29" s="133" t="s">
        <v>1744</v>
      </c>
      <c r="H29" s="176" t="s">
        <v>2682</v>
      </c>
      <c r="I29" s="176">
        <v>150</v>
      </c>
      <c r="J29" s="176">
        <v>132</v>
      </c>
      <c r="K29" s="189">
        <v>10</v>
      </c>
      <c r="L29" s="202">
        <v>150</v>
      </c>
      <c r="M29" s="169"/>
    </row>
    <row r="30" spans="1:21" x14ac:dyDescent="0.25">
      <c r="A30" s="139">
        <v>28</v>
      </c>
      <c r="B30" s="142">
        <v>45266</v>
      </c>
      <c r="C30" s="175">
        <v>0.41666666666666669</v>
      </c>
      <c r="D30" s="132" t="s">
        <v>1773</v>
      </c>
      <c r="E30" s="133"/>
      <c r="F30" s="133" t="s">
        <v>1836</v>
      </c>
      <c r="G30" s="133" t="s">
        <v>2683</v>
      </c>
      <c r="H30" s="176" t="s">
        <v>2684</v>
      </c>
      <c r="I30" s="176">
        <v>65</v>
      </c>
      <c r="J30" s="176">
        <v>55</v>
      </c>
      <c r="K30" s="213">
        <v>10</v>
      </c>
      <c r="L30" s="177">
        <v>100</v>
      </c>
      <c r="M30" s="133"/>
    </row>
    <row r="31" spans="1:21" x14ac:dyDescent="0.25">
      <c r="A31" s="140">
        <v>29</v>
      </c>
      <c r="B31" s="142">
        <v>45266</v>
      </c>
      <c r="C31" s="175">
        <v>0.4201388888888889</v>
      </c>
      <c r="D31" s="132" t="s">
        <v>760</v>
      </c>
      <c r="E31" s="133"/>
      <c r="F31" s="133" t="s">
        <v>1836</v>
      </c>
      <c r="G31" s="133" t="s">
        <v>2685</v>
      </c>
      <c r="H31" s="176" t="s">
        <v>2686</v>
      </c>
      <c r="I31" s="176">
        <v>42</v>
      </c>
      <c r="J31" s="176">
        <v>32</v>
      </c>
      <c r="K31" s="213">
        <v>10</v>
      </c>
      <c r="L31" s="177">
        <v>100</v>
      </c>
      <c r="M31" s="177"/>
    </row>
    <row r="32" spans="1:21" x14ac:dyDescent="0.25">
      <c r="A32" s="36">
        <v>30</v>
      </c>
      <c r="B32" s="142">
        <v>45267</v>
      </c>
      <c r="C32" s="175">
        <v>0.45555555555555549</v>
      </c>
      <c r="D32" s="132" t="s">
        <v>2647</v>
      </c>
      <c r="E32" s="133">
        <v>7029645125</v>
      </c>
      <c r="F32" s="133" t="s">
        <v>333</v>
      </c>
      <c r="G32" s="176" t="s">
        <v>1550</v>
      </c>
      <c r="H32" s="176" t="s">
        <v>2687</v>
      </c>
      <c r="I32" s="30">
        <v>200</v>
      </c>
      <c r="J32" s="133">
        <v>114</v>
      </c>
      <c r="K32" s="189">
        <v>10</v>
      </c>
      <c r="L32" s="186">
        <v>200</v>
      </c>
      <c r="M32" s="139"/>
    </row>
    <row r="33" spans="1:13" x14ac:dyDescent="0.25">
      <c r="A33" s="139">
        <v>31</v>
      </c>
      <c r="B33" s="142">
        <v>45267</v>
      </c>
      <c r="C33" s="175">
        <v>0.51180555555555551</v>
      </c>
      <c r="D33" s="132" t="s">
        <v>2688</v>
      </c>
      <c r="E33" s="133">
        <v>5624436149</v>
      </c>
      <c r="F33" s="133" t="s">
        <v>2503</v>
      </c>
      <c r="G33" s="133" t="s">
        <v>2689</v>
      </c>
      <c r="H33" s="176" t="s">
        <v>2690</v>
      </c>
      <c r="I33" s="30"/>
      <c r="J33" s="133">
        <v>65</v>
      </c>
      <c r="K33" s="189">
        <v>10</v>
      </c>
      <c r="L33" s="186">
        <v>200</v>
      </c>
      <c r="M33" s="139"/>
    </row>
    <row r="34" spans="1:13" x14ac:dyDescent="0.25">
      <c r="A34" s="140">
        <v>32</v>
      </c>
      <c r="B34" s="142">
        <v>45267</v>
      </c>
      <c r="C34" s="175"/>
      <c r="D34" s="132" t="s">
        <v>2160</v>
      </c>
      <c r="E34" s="133"/>
      <c r="F34" s="133"/>
      <c r="G34" s="133" t="s">
        <v>2691</v>
      </c>
      <c r="H34" s="176" t="s">
        <v>2692</v>
      </c>
      <c r="I34" s="30"/>
      <c r="J34" s="133">
        <v>163</v>
      </c>
      <c r="K34" s="189">
        <v>10</v>
      </c>
      <c r="L34" s="186"/>
      <c r="M34" s="139"/>
    </row>
    <row r="35" spans="1:13" x14ac:dyDescent="0.25">
      <c r="A35" s="36">
        <v>33</v>
      </c>
      <c r="B35" s="142">
        <v>45267</v>
      </c>
      <c r="C35" s="175">
        <v>8.819444444444445E-2</v>
      </c>
      <c r="D35" s="132" t="s">
        <v>2693</v>
      </c>
      <c r="E35" s="133">
        <v>5537803548</v>
      </c>
      <c r="F35" s="133" t="s">
        <v>2694</v>
      </c>
      <c r="G35" s="133" t="s">
        <v>2695</v>
      </c>
      <c r="H35" s="176" t="s">
        <v>2696</v>
      </c>
      <c r="I35" s="30">
        <v>400</v>
      </c>
      <c r="J35" s="133">
        <v>285</v>
      </c>
      <c r="K35" s="189">
        <v>20</v>
      </c>
      <c r="L35" s="186"/>
      <c r="M35" s="139"/>
    </row>
    <row r="36" spans="1:13" x14ac:dyDescent="0.25">
      <c r="A36" s="139">
        <v>34</v>
      </c>
      <c r="B36" s="142">
        <v>45267</v>
      </c>
      <c r="C36" s="175">
        <v>0.125</v>
      </c>
      <c r="D36" s="132" t="s">
        <v>55</v>
      </c>
      <c r="E36" s="133">
        <v>5625982564</v>
      </c>
      <c r="F36" s="133" t="s">
        <v>17</v>
      </c>
      <c r="G36" s="133" t="s">
        <v>2697</v>
      </c>
      <c r="H36" s="133" t="s">
        <v>2698</v>
      </c>
      <c r="I36" s="30">
        <v>78</v>
      </c>
      <c r="J36" s="133">
        <v>68</v>
      </c>
      <c r="K36" s="189">
        <v>10</v>
      </c>
      <c r="L36" s="139"/>
      <c r="M36" s="139"/>
    </row>
    <row r="37" spans="1:13" x14ac:dyDescent="0.25">
      <c r="A37" s="140">
        <v>35</v>
      </c>
      <c r="B37" s="142">
        <v>45267</v>
      </c>
      <c r="C37" s="175">
        <v>0.1118055555555556</v>
      </c>
      <c r="D37" s="132" t="s">
        <v>988</v>
      </c>
      <c r="E37" s="133">
        <v>5578861024</v>
      </c>
      <c r="F37" s="133" t="s">
        <v>17</v>
      </c>
      <c r="G37" s="133" t="s">
        <v>2699</v>
      </c>
      <c r="H37" s="176" t="s">
        <v>2700</v>
      </c>
      <c r="I37" s="176">
        <v>54</v>
      </c>
      <c r="J37" s="176">
        <v>59</v>
      </c>
      <c r="K37" s="189">
        <v>10</v>
      </c>
      <c r="L37" s="139"/>
      <c r="M37" s="139"/>
    </row>
    <row r="38" spans="1:13" x14ac:dyDescent="0.25">
      <c r="A38" s="36">
        <v>36</v>
      </c>
      <c r="B38" s="142">
        <v>45267</v>
      </c>
      <c r="C38" s="175">
        <v>8.4027777777777785E-2</v>
      </c>
      <c r="D38" s="132" t="s">
        <v>1224</v>
      </c>
      <c r="E38" s="133">
        <v>5562236073</v>
      </c>
      <c r="F38" s="133" t="s">
        <v>180</v>
      </c>
      <c r="G38" s="133" t="s">
        <v>389</v>
      </c>
      <c r="H38" s="176" t="s">
        <v>2701</v>
      </c>
      <c r="I38" s="30">
        <v>54</v>
      </c>
      <c r="J38" s="176">
        <v>44</v>
      </c>
      <c r="K38" s="189">
        <v>10</v>
      </c>
      <c r="L38" s="139"/>
      <c r="M38" s="139"/>
    </row>
    <row r="39" spans="1:13" x14ac:dyDescent="0.25">
      <c r="A39" s="139">
        <v>37</v>
      </c>
      <c r="B39" s="142">
        <v>45267</v>
      </c>
      <c r="C39" s="175">
        <v>0.24444444444444441</v>
      </c>
      <c r="D39" s="132" t="s">
        <v>456</v>
      </c>
      <c r="E39" s="133">
        <v>5562234554</v>
      </c>
      <c r="F39" s="133" t="s">
        <v>2702</v>
      </c>
      <c r="G39" s="133" t="s">
        <v>418</v>
      </c>
      <c r="H39" s="176" t="s">
        <v>481</v>
      </c>
      <c r="I39" s="30">
        <v>100</v>
      </c>
      <c r="J39" s="133">
        <v>100</v>
      </c>
      <c r="K39" s="189">
        <v>0</v>
      </c>
      <c r="L39" s="139"/>
      <c r="M39" s="139"/>
    </row>
    <row r="40" spans="1:13" x14ac:dyDescent="0.25">
      <c r="A40" s="140">
        <v>38</v>
      </c>
      <c r="B40" s="142">
        <v>45267</v>
      </c>
      <c r="C40" s="175">
        <v>0.34652777777777782</v>
      </c>
      <c r="D40" s="132" t="s">
        <v>1844</v>
      </c>
      <c r="E40" s="133">
        <v>5615394688</v>
      </c>
      <c r="F40" s="133" t="s">
        <v>4058</v>
      </c>
      <c r="G40" s="133" t="s">
        <v>2704</v>
      </c>
      <c r="H40" s="176" t="s">
        <v>2705</v>
      </c>
      <c r="I40" s="176">
        <v>78</v>
      </c>
      <c r="J40" s="192">
        <v>68</v>
      </c>
      <c r="K40" s="189">
        <v>10</v>
      </c>
      <c r="L40" s="139"/>
      <c r="M40" s="139"/>
    </row>
    <row r="41" spans="1:13" x14ac:dyDescent="0.25">
      <c r="A41" s="36">
        <v>39</v>
      </c>
      <c r="B41" s="142">
        <v>45267</v>
      </c>
      <c r="C41" s="175">
        <v>0.34583333333333333</v>
      </c>
      <c r="D41" s="132" t="s">
        <v>2706</v>
      </c>
      <c r="E41" s="133">
        <v>5512050452</v>
      </c>
      <c r="F41" s="133" t="s">
        <v>1836</v>
      </c>
      <c r="G41" s="133" t="s">
        <v>302</v>
      </c>
      <c r="H41" s="176" t="s">
        <v>2707</v>
      </c>
      <c r="I41" s="30">
        <v>250</v>
      </c>
      <c r="J41" s="176">
        <v>36</v>
      </c>
      <c r="K41" s="189">
        <v>10</v>
      </c>
      <c r="L41" s="139"/>
      <c r="M41" s="139"/>
    </row>
    <row r="42" spans="1:13" x14ac:dyDescent="0.25">
      <c r="A42" s="139">
        <v>40</v>
      </c>
      <c r="B42" s="142">
        <v>45267</v>
      </c>
      <c r="C42" s="175">
        <v>0.34722222222222221</v>
      </c>
      <c r="D42" s="132" t="s">
        <v>69</v>
      </c>
      <c r="E42" s="171">
        <v>5566143436</v>
      </c>
      <c r="F42" s="133" t="s">
        <v>1836</v>
      </c>
      <c r="G42" s="133" t="s">
        <v>302</v>
      </c>
      <c r="H42" s="176" t="s">
        <v>2708</v>
      </c>
      <c r="I42" s="30">
        <v>250</v>
      </c>
      <c r="J42" s="176">
        <v>132</v>
      </c>
      <c r="K42" s="189">
        <v>10</v>
      </c>
      <c r="L42" s="139"/>
      <c r="M42" s="139"/>
    </row>
    <row r="43" spans="1:13" x14ac:dyDescent="0.25">
      <c r="A43" s="140">
        <v>41</v>
      </c>
      <c r="B43" s="58">
        <v>45268</v>
      </c>
      <c r="C43" s="228">
        <v>0.56458333333333333</v>
      </c>
      <c r="D43" s="59" t="s">
        <v>1586</v>
      </c>
      <c r="E43" s="62">
        <v>5621699116</v>
      </c>
      <c r="F43" s="62" t="s">
        <v>2709</v>
      </c>
      <c r="G43" s="221" t="s">
        <v>1043</v>
      </c>
      <c r="H43" s="61" t="s">
        <v>2710</v>
      </c>
      <c r="I43" s="61"/>
      <c r="J43" s="62">
        <v>175</v>
      </c>
      <c r="K43" s="222">
        <v>10</v>
      </c>
      <c r="L43" s="230">
        <v>500</v>
      </c>
      <c r="M43" s="63"/>
    </row>
    <row r="44" spans="1:13" x14ac:dyDescent="0.25">
      <c r="A44" s="36">
        <v>42</v>
      </c>
      <c r="B44" s="142">
        <v>45268</v>
      </c>
      <c r="C44" s="175">
        <v>0.58333333333333337</v>
      </c>
      <c r="D44" s="132" t="s">
        <v>2711</v>
      </c>
      <c r="E44" s="133">
        <v>5541902669</v>
      </c>
      <c r="F44" s="133" t="s">
        <v>333</v>
      </c>
      <c r="G44" s="176" t="s">
        <v>2711</v>
      </c>
      <c r="H44" s="30" t="s">
        <v>2712</v>
      </c>
      <c r="I44" s="30"/>
      <c r="J44" s="133">
        <f>125+28+18</f>
        <v>171</v>
      </c>
      <c r="K44" s="189">
        <v>10</v>
      </c>
      <c r="L44" s="186"/>
      <c r="M44" s="139"/>
    </row>
    <row r="45" spans="1:13" x14ac:dyDescent="0.25">
      <c r="A45" s="139">
        <v>43</v>
      </c>
      <c r="B45" s="142">
        <v>45268</v>
      </c>
      <c r="C45" s="175">
        <v>0.59027777777777779</v>
      </c>
      <c r="D45" s="132" t="s">
        <v>2387</v>
      </c>
      <c r="E45" s="133">
        <v>5562185282</v>
      </c>
      <c r="F45" s="133" t="s">
        <v>17</v>
      </c>
      <c r="G45" s="176" t="s">
        <v>2644</v>
      </c>
      <c r="H45" s="176" t="s">
        <v>2713</v>
      </c>
      <c r="I45" s="176"/>
      <c r="J45" s="133">
        <v>38</v>
      </c>
      <c r="K45" s="189">
        <v>10</v>
      </c>
      <c r="L45" s="186"/>
      <c r="M45" s="139"/>
    </row>
    <row r="46" spans="1:13" x14ac:dyDescent="0.25">
      <c r="A46" s="140">
        <v>44</v>
      </c>
      <c r="B46" s="142">
        <v>45268</v>
      </c>
      <c r="C46" s="175">
        <v>0.59513888888888888</v>
      </c>
      <c r="D46" s="132" t="s">
        <v>847</v>
      </c>
      <c r="E46" s="133">
        <v>5516609716</v>
      </c>
      <c r="F46" s="133" t="s">
        <v>333</v>
      </c>
      <c r="G46" s="133" t="s">
        <v>2341</v>
      </c>
      <c r="H46" s="30" t="s">
        <v>2714</v>
      </c>
      <c r="I46" s="30"/>
      <c r="J46" s="133">
        <v>36</v>
      </c>
      <c r="K46" s="189">
        <v>10</v>
      </c>
      <c r="L46" s="186"/>
      <c r="M46" s="139"/>
    </row>
    <row r="47" spans="1:13" x14ac:dyDescent="0.25">
      <c r="A47" s="36">
        <v>45</v>
      </c>
      <c r="B47" s="142">
        <v>45268</v>
      </c>
      <c r="C47" s="175">
        <v>0.1069444444444444</v>
      </c>
      <c r="D47" s="132" t="s">
        <v>1917</v>
      </c>
      <c r="E47" s="133">
        <v>5535975295</v>
      </c>
      <c r="F47" s="133" t="s">
        <v>2709</v>
      </c>
      <c r="G47" s="133" t="s">
        <v>808</v>
      </c>
      <c r="H47" s="30" t="s">
        <v>2715</v>
      </c>
      <c r="I47" s="30"/>
      <c r="J47" s="133">
        <v>65</v>
      </c>
      <c r="K47" s="189">
        <v>30</v>
      </c>
      <c r="L47" s="186"/>
      <c r="M47" s="139"/>
    </row>
    <row r="48" spans="1:13" x14ac:dyDescent="0.25">
      <c r="A48" s="139">
        <v>46</v>
      </c>
      <c r="B48" s="142">
        <v>45268</v>
      </c>
      <c r="C48" s="175">
        <v>0.62152777777777779</v>
      </c>
      <c r="D48" s="132" t="s">
        <v>1416</v>
      </c>
      <c r="E48" s="133">
        <v>5510080515</v>
      </c>
      <c r="F48" s="133" t="s">
        <v>17</v>
      </c>
      <c r="G48" s="133" t="s">
        <v>1411</v>
      </c>
      <c r="H48" s="30" t="s">
        <v>2716</v>
      </c>
      <c r="I48" s="30"/>
      <c r="J48" s="133">
        <v>44</v>
      </c>
      <c r="K48" s="189">
        <v>5</v>
      </c>
      <c r="L48" s="186"/>
      <c r="M48" s="139"/>
    </row>
    <row r="49" spans="1:13" x14ac:dyDescent="0.25">
      <c r="A49" s="140">
        <v>47</v>
      </c>
      <c r="B49" s="142">
        <v>45268</v>
      </c>
      <c r="C49" s="175">
        <v>0.30277777777777781</v>
      </c>
      <c r="D49" s="132" t="s">
        <v>1773</v>
      </c>
      <c r="E49" s="133">
        <v>5620167396</v>
      </c>
      <c r="F49" s="133" t="s">
        <v>4059</v>
      </c>
      <c r="G49" s="133" t="s">
        <v>2718</v>
      </c>
      <c r="H49" s="133" t="s">
        <v>2719</v>
      </c>
      <c r="I49" s="30">
        <v>200</v>
      </c>
      <c r="J49" s="133">
        <v>118</v>
      </c>
      <c r="K49" s="189">
        <v>10</v>
      </c>
      <c r="L49" s="139"/>
      <c r="M49" s="139"/>
    </row>
    <row r="50" spans="1:13" x14ac:dyDescent="0.25">
      <c r="A50" s="36">
        <v>48</v>
      </c>
      <c r="B50" s="142">
        <v>45268</v>
      </c>
      <c r="C50" s="175">
        <v>0.31388888888888888</v>
      </c>
      <c r="D50" s="132" t="s">
        <v>240</v>
      </c>
      <c r="E50" s="133">
        <v>5554180418</v>
      </c>
      <c r="F50" s="133" t="s">
        <v>2720</v>
      </c>
      <c r="G50" s="133" t="s">
        <v>2721</v>
      </c>
      <c r="H50" s="176" t="s">
        <v>2722</v>
      </c>
      <c r="I50" s="176">
        <v>270</v>
      </c>
      <c r="J50" s="176">
        <v>250</v>
      </c>
      <c r="K50" s="189">
        <v>20</v>
      </c>
      <c r="L50" s="139"/>
      <c r="M50" s="139"/>
    </row>
    <row r="51" spans="1:13" x14ac:dyDescent="0.25">
      <c r="A51" s="139">
        <v>49</v>
      </c>
      <c r="B51" s="142">
        <v>45268</v>
      </c>
      <c r="C51" s="175">
        <v>0.33333333333333331</v>
      </c>
      <c r="D51" s="132" t="s">
        <v>2723</v>
      </c>
      <c r="E51" s="133"/>
      <c r="F51" s="133" t="s">
        <v>1836</v>
      </c>
      <c r="G51" s="133" t="s">
        <v>2724</v>
      </c>
      <c r="H51" s="176" t="s">
        <v>2725</v>
      </c>
      <c r="I51" s="30">
        <v>261</v>
      </c>
      <c r="J51" s="176">
        <v>241</v>
      </c>
      <c r="K51" s="189">
        <v>20</v>
      </c>
      <c r="L51" s="139"/>
      <c r="M51" s="139"/>
    </row>
    <row r="52" spans="1:13" x14ac:dyDescent="0.25">
      <c r="A52" s="140">
        <v>50</v>
      </c>
      <c r="B52" s="142">
        <v>45268</v>
      </c>
      <c r="C52" s="175">
        <v>0.33680555555555558</v>
      </c>
      <c r="D52" s="132" t="s">
        <v>1416</v>
      </c>
      <c r="E52" s="133"/>
      <c r="F52" s="133" t="s">
        <v>1836</v>
      </c>
      <c r="G52" s="133" t="s">
        <v>1744</v>
      </c>
      <c r="H52" s="176" t="s">
        <v>2726</v>
      </c>
      <c r="I52" s="30"/>
      <c r="J52" s="133"/>
      <c r="K52" s="189">
        <v>10</v>
      </c>
      <c r="L52" s="139"/>
      <c r="M52" s="139"/>
    </row>
    <row r="53" spans="1:13" x14ac:dyDescent="0.25">
      <c r="A53" s="36">
        <v>51</v>
      </c>
      <c r="B53" s="142">
        <v>45268</v>
      </c>
      <c r="C53" s="175">
        <v>0.35416666666666669</v>
      </c>
      <c r="D53" s="132" t="s">
        <v>2127</v>
      </c>
      <c r="E53" s="133"/>
      <c r="F53" s="133" t="s">
        <v>17</v>
      </c>
      <c r="G53" s="133" t="s">
        <v>2727</v>
      </c>
      <c r="H53" s="176" t="s">
        <v>2728</v>
      </c>
      <c r="I53" s="176"/>
      <c r="J53" s="192">
        <v>32</v>
      </c>
      <c r="K53" s="189">
        <v>10</v>
      </c>
      <c r="L53" s="139"/>
      <c r="M53" s="139"/>
    </row>
    <row r="54" spans="1:13" x14ac:dyDescent="0.25">
      <c r="A54" s="139">
        <v>52</v>
      </c>
      <c r="B54" s="142">
        <v>45268</v>
      </c>
      <c r="C54" s="175">
        <v>0.375</v>
      </c>
      <c r="D54" s="132" t="s">
        <v>2729</v>
      </c>
      <c r="E54" s="133"/>
      <c r="F54" s="133" t="s">
        <v>1836</v>
      </c>
      <c r="G54" s="133"/>
      <c r="H54" s="30" t="s">
        <v>2730</v>
      </c>
      <c r="I54" s="30">
        <v>67</v>
      </c>
      <c r="J54" s="176">
        <v>57</v>
      </c>
      <c r="K54" s="189">
        <v>10</v>
      </c>
      <c r="L54" s="139"/>
      <c r="M54" s="139"/>
    </row>
    <row r="55" spans="1:13" x14ac:dyDescent="0.25">
      <c r="A55" s="140">
        <v>53</v>
      </c>
      <c r="B55" s="142">
        <v>45268</v>
      </c>
      <c r="C55" s="175">
        <v>0.39583333333333331</v>
      </c>
      <c r="D55" s="132" t="s">
        <v>2731</v>
      </c>
      <c r="E55" s="171"/>
      <c r="F55" s="133" t="s">
        <v>1836</v>
      </c>
      <c r="G55" s="133" t="s">
        <v>2732</v>
      </c>
      <c r="H55" s="176" t="s">
        <v>2733</v>
      </c>
      <c r="I55" s="30"/>
      <c r="J55" s="176"/>
      <c r="K55" s="189">
        <v>10</v>
      </c>
      <c r="L55" s="139"/>
      <c r="M55" s="139"/>
    </row>
    <row r="56" spans="1:13" x14ac:dyDescent="0.25">
      <c r="A56" s="36">
        <v>54</v>
      </c>
      <c r="B56" s="142">
        <v>45268</v>
      </c>
      <c r="C56" s="175">
        <v>0.19791666666666671</v>
      </c>
      <c r="D56" s="133" t="s">
        <v>172</v>
      </c>
      <c r="E56" s="133"/>
      <c r="F56" s="171" t="s">
        <v>2734</v>
      </c>
      <c r="G56" s="133" t="s">
        <v>2735</v>
      </c>
      <c r="H56" s="176"/>
      <c r="I56" s="176">
        <v>1</v>
      </c>
      <c r="J56" s="176">
        <v>85</v>
      </c>
      <c r="K56" s="189">
        <v>20</v>
      </c>
      <c r="L56" s="202"/>
      <c r="M56" s="169"/>
    </row>
    <row r="57" spans="1:13" x14ac:dyDescent="0.25">
      <c r="A57" s="139">
        <v>55</v>
      </c>
      <c r="B57" s="142">
        <v>45269</v>
      </c>
      <c r="C57" s="175">
        <v>0.52430555555555558</v>
      </c>
      <c r="D57" s="132" t="s">
        <v>2736</v>
      </c>
      <c r="E57" s="133">
        <v>5568676408</v>
      </c>
      <c r="F57" s="133" t="s">
        <v>2737</v>
      </c>
      <c r="G57" s="176" t="s">
        <v>2738</v>
      </c>
      <c r="H57" s="176" t="s">
        <v>2739</v>
      </c>
      <c r="I57" s="30">
        <v>200</v>
      </c>
      <c r="J57" s="133">
        <v>114</v>
      </c>
      <c r="K57" s="189">
        <v>10</v>
      </c>
      <c r="L57" s="186"/>
      <c r="M57" s="139"/>
    </row>
    <row r="58" spans="1:13" x14ac:dyDescent="0.25">
      <c r="A58" s="140">
        <v>56</v>
      </c>
      <c r="B58" s="142">
        <v>45269</v>
      </c>
      <c r="C58" s="175"/>
      <c r="D58" s="132" t="s">
        <v>55</v>
      </c>
      <c r="E58" s="133"/>
      <c r="F58" s="133" t="s">
        <v>17</v>
      </c>
      <c r="G58" s="133" t="s">
        <v>2740</v>
      </c>
      <c r="H58" s="176" t="s">
        <v>2741</v>
      </c>
      <c r="I58" s="30"/>
      <c r="J58" s="133"/>
      <c r="K58" s="189">
        <v>10</v>
      </c>
      <c r="L58" s="186"/>
      <c r="M58" s="139"/>
    </row>
    <row r="59" spans="1:13" x14ac:dyDescent="0.25">
      <c r="A59" s="36">
        <v>57</v>
      </c>
      <c r="B59" s="142">
        <v>45269</v>
      </c>
      <c r="C59" s="175"/>
      <c r="D59" s="132" t="s">
        <v>514</v>
      </c>
      <c r="E59" s="133"/>
      <c r="F59" s="133" t="s">
        <v>4060</v>
      </c>
      <c r="G59" s="133" t="s">
        <v>1043</v>
      </c>
      <c r="H59" s="176" t="s">
        <v>2743</v>
      </c>
      <c r="I59" s="30"/>
      <c r="J59" s="133"/>
      <c r="K59" s="189">
        <v>10</v>
      </c>
      <c r="L59" s="186"/>
      <c r="M59" s="139"/>
    </row>
    <row r="60" spans="1:13" x14ac:dyDescent="0.25">
      <c r="A60" s="139">
        <v>58</v>
      </c>
      <c r="B60" s="142">
        <v>45269</v>
      </c>
      <c r="C60" s="175"/>
      <c r="D60" s="132" t="s">
        <v>39</v>
      </c>
      <c r="E60" s="133"/>
      <c r="F60" s="133" t="s">
        <v>313</v>
      </c>
      <c r="G60" s="133" t="s">
        <v>1043</v>
      </c>
      <c r="H60" s="176" t="s">
        <v>2744</v>
      </c>
      <c r="I60" s="30"/>
      <c r="J60" s="133"/>
      <c r="K60" s="189">
        <v>10</v>
      </c>
      <c r="L60" s="186"/>
      <c r="M60" s="139"/>
    </row>
    <row r="61" spans="1:13" x14ac:dyDescent="0.25">
      <c r="A61" s="140">
        <v>59</v>
      </c>
      <c r="B61" s="142">
        <v>45269</v>
      </c>
      <c r="C61" s="175"/>
      <c r="D61" s="132" t="s">
        <v>2745</v>
      </c>
      <c r="E61" s="133"/>
      <c r="F61" s="133"/>
      <c r="G61" s="133"/>
      <c r="H61" s="133"/>
      <c r="I61" s="30"/>
      <c r="J61" s="133"/>
      <c r="K61" s="189">
        <v>10</v>
      </c>
      <c r="L61" s="139"/>
      <c r="M61" s="139"/>
    </row>
    <row r="62" spans="1:13" x14ac:dyDescent="0.25">
      <c r="A62" s="36">
        <v>60</v>
      </c>
      <c r="B62" s="142">
        <v>45269</v>
      </c>
      <c r="C62" s="175"/>
      <c r="D62" s="132" t="s">
        <v>2746</v>
      </c>
      <c r="E62" s="133"/>
      <c r="F62" s="133" t="s">
        <v>4061</v>
      </c>
      <c r="G62" s="133" t="s">
        <v>2748</v>
      </c>
      <c r="H62" s="176" t="s">
        <v>2749</v>
      </c>
      <c r="I62" s="176">
        <v>134</v>
      </c>
      <c r="J62" s="176">
        <v>124</v>
      </c>
      <c r="K62" s="189">
        <v>10</v>
      </c>
      <c r="L62" s="139"/>
      <c r="M62" s="139"/>
    </row>
    <row r="63" spans="1:13" x14ac:dyDescent="0.25">
      <c r="A63" s="139">
        <v>61</v>
      </c>
      <c r="B63" s="142">
        <v>45269</v>
      </c>
      <c r="C63" s="175"/>
      <c r="D63" s="132" t="s">
        <v>55</v>
      </c>
      <c r="E63" s="133"/>
      <c r="F63" s="133" t="s">
        <v>1836</v>
      </c>
      <c r="G63" s="133" t="s">
        <v>2750</v>
      </c>
      <c r="H63" s="133" t="s">
        <v>2751</v>
      </c>
      <c r="I63" s="30">
        <v>109</v>
      </c>
      <c r="J63" s="176">
        <v>99</v>
      </c>
      <c r="K63" s="189">
        <v>10</v>
      </c>
      <c r="L63" s="139"/>
      <c r="M63" s="139"/>
    </row>
    <row r="64" spans="1:13" x14ac:dyDescent="0.25">
      <c r="A64" s="140">
        <v>62</v>
      </c>
      <c r="B64" s="142">
        <v>45269</v>
      </c>
      <c r="C64" s="175"/>
      <c r="D64" s="132" t="s">
        <v>2752</v>
      </c>
      <c r="E64" s="133"/>
      <c r="F64" s="133" t="s">
        <v>1836</v>
      </c>
      <c r="G64" s="133" t="s">
        <v>2753</v>
      </c>
      <c r="H64" s="133" t="s">
        <v>2754</v>
      </c>
      <c r="I64" s="30"/>
      <c r="J64" s="133"/>
      <c r="K64" s="189">
        <v>10</v>
      </c>
      <c r="L64" s="139"/>
      <c r="M64" s="139"/>
    </row>
    <row r="65" spans="1:13" x14ac:dyDescent="0.25">
      <c r="A65" s="36">
        <v>63</v>
      </c>
      <c r="B65" s="142">
        <v>45269</v>
      </c>
      <c r="C65" s="175"/>
      <c r="D65" s="132" t="s">
        <v>2755</v>
      </c>
      <c r="E65" s="133"/>
      <c r="F65" s="133" t="s">
        <v>1836</v>
      </c>
      <c r="G65" s="133" t="s">
        <v>2724</v>
      </c>
      <c r="H65" s="176" t="s">
        <v>2756</v>
      </c>
      <c r="I65" s="176">
        <v>100</v>
      </c>
      <c r="J65" s="192">
        <v>75</v>
      </c>
      <c r="K65" s="189">
        <v>15</v>
      </c>
      <c r="L65" s="139"/>
      <c r="M65" s="139"/>
    </row>
    <row r="66" spans="1:13" x14ac:dyDescent="0.25">
      <c r="A66" s="139">
        <v>64</v>
      </c>
      <c r="B66" s="142">
        <v>45269</v>
      </c>
      <c r="C66" s="175"/>
      <c r="D66" s="132" t="s">
        <v>1844</v>
      </c>
      <c r="E66" s="133"/>
      <c r="F66" s="133" t="s">
        <v>1836</v>
      </c>
      <c r="G66" s="133" t="s">
        <v>2757</v>
      </c>
      <c r="H66" s="176" t="s">
        <v>2758</v>
      </c>
      <c r="I66" s="30">
        <v>154</v>
      </c>
      <c r="J66" s="176">
        <v>144</v>
      </c>
      <c r="K66" s="189">
        <v>10</v>
      </c>
      <c r="L66" s="139"/>
      <c r="M66" s="139"/>
    </row>
    <row r="67" spans="1:13" x14ac:dyDescent="0.25">
      <c r="A67" s="140">
        <v>65</v>
      </c>
      <c r="B67" s="142">
        <v>45269</v>
      </c>
      <c r="C67" s="175"/>
      <c r="D67" s="132" t="s">
        <v>2759</v>
      </c>
      <c r="E67" s="171"/>
      <c r="F67" s="133" t="s">
        <v>2760</v>
      </c>
      <c r="G67" s="133" t="s">
        <v>2761</v>
      </c>
      <c r="H67" s="176" t="s">
        <v>2762</v>
      </c>
      <c r="I67" s="30">
        <v>157</v>
      </c>
      <c r="J67" s="176">
        <v>137</v>
      </c>
      <c r="K67" s="189">
        <v>20</v>
      </c>
      <c r="L67" s="139">
        <v>200</v>
      </c>
      <c r="M67" s="139"/>
    </row>
    <row r="68" spans="1:13" x14ac:dyDescent="0.25">
      <c r="A68" s="36">
        <v>66</v>
      </c>
      <c r="B68" s="142">
        <v>45269</v>
      </c>
      <c r="C68" s="175"/>
      <c r="D68" s="133" t="s">
        <v>78</v>
      </c>
      <c r="E68" s="133"/>
      <c r="F68" s="171"/>
      <c r="G68" s="133"/>
      <c r="H68" s="176"/>
      <c r="I68" s="176"/>
      <c r="J68" s="176"/>
      <c r="K68" s="189">
        <v>10</v>
      </c>
      <c r="L68" s="202"/>
      <c r="M68" s="169"/>
    </row>
    <row r="69" spans="1:13" x14ac:dyDescent="0.25">
      <c r="A69" s="139">
        <v>67</v>
      </c>
      <c r="B69" s="142">
        <v>45269</v>
      </c>
      <c r="C69" s="175"/>
      <c r="D69" s="132" t="s">
        <v>85</v>
      </c>
      <c r="E69" s="133"/>
      <c r="F69" s="133"/>
      <c r="G69" s="133"/>
      <c r="H69" s="176" t="s">
        <v>2763</v>
      </c>
      <c r="I69" s="176"/>
      <c r="J69" s="176"/>
      <c r="K69" s="213">
        <v>10</v>
      </c>
      <c r="L69" s="177">
        <v>200</v>
      </c>
      <c r="M69" s="133"/>
    </row>
    <row r="70" spans="1:13" x14ac:dyDescent="0.25">
      <c r="A70" s="140">
        <v>68</v>
      </c>
      <c r="B70" s="142">
        <v>45270</v>
      </c>
      <c r="C70" s="175"/>
      <c r="D70" s="132" t="s">
        <v>970</v>
      </c>
      <c r="E70" s="133"/>
      <c r="F70" s="133"/>
      <c r="G70" s="176" t="s">
        <v>2764</v>
      </c>
      <c r="H70" s="176" t="s">
        <v>2765</v>
      </c>
      <c r="I70" s="30"/>
      <c r="J70" s="133"/>
      <c r="K70" s="189">
        <v>10</v>
      </c>
      <c r="L70" s="186">
        <v>200</v>
      </c>
      <c r="M70" s="139"/>
    </row>
    <row r="71" spans="1:13" x14ac:dyDescent="0.25">
      <c r="A71" s="36">
        <v>69</v>
      </c>
      <c r="B71" s="142">
        <v>10</v>
      </c>
      <c r="C71" s="175"/>
      <c r="D71" s="132" t="s">
        <v>2766</v>
      </c>
      <c r="E71" s="133"/>
      <c r="F71" s="133" t="s">
        <v>2767</v>
      </c>
      <c r="G71" s="133" t="s">
        <v>2768</v>
      </c>
      <c r="H71" s="133" t="s">
        <v>2769</v>
      </c>
      <c r="I71" s="30">
        <v>148</v>
      </c>
      <c r="J71" s="133">
        <v>124</v>
      </c>
      <c r="K71" s="189">
        <v>25</v>
      </c>
      <c r="L71" s="186"/>
      <c r="M71" s="139"/>
    </row>
    <row r="72" spans="1:13" x14ac:dyDescent="0.25">
      <c r="A72" s="139">
        <v>70</v>
      </c>
      <c r="B72" s="35">
        <v>45182</v>
      </c>
      <c r="C72" s="175"/>
      <c r="D72" s="132" t="s">
        <v>2770</v>
      </c>
      <c r="E72" s="133"/>
      <c r="F72" s="133" t="s">
        <v>2771</v>
      </c>
      <c r="G72" s="133"/>
      <c r="H72" s="176"/>
      <c r="I72" s="30">
        <v>345</v>
      </c>
      <c r="J72" s="133">
        <v>315</v>
      </c>
      <c r="K72" s="189">
        <v>20</v>
      </c>
      <c r="L72" s="186"/>
      <c r="M72" s="139"/>
    </row>
    <row r="73" spans="1:13" x14ac:dyDescent="0.25">
      <c r="A73" s="140">
        <v>71</v>
      </c>
      <c r="B73" s="35">
        <v>45182</v>
      </c>
      <c r="C73" s="175"/>
      <c r="D73" s="132" t="s">
        <v>2772</v>
      </c>
      <c r="E73" s="133"/>
      <c r="F73" s="133" t="s">
        <v>1836</v>
      </c>
      <c r="G73" s="133"/>
      <c r="H73" s="176" t="s">
        <v>2773</v>
      </c>
      <c r="I73" s="30">
        <v>70</v>
      </c>
      <c r="J73" s="133">
        <v>60</v>
      </c>
      <c r="K73" s="189">
        <v>10</v>
      </c>
      <c r="L73" s="186"/>
      <c r="M73" s="139"/>
    </row>
    <row r="74" spans="1:13" x14ac:dyDescent="0.25">
      <c r="A74" s="36">
        <v>72</v>
      </c>
      <c r="B74" s="35">
        <v>45182</v>
      </c>
      <c r="C74" s="175"/>
      <c r="D74" s="132" t="s">
        <v>2220</v>
      </c>
      <c r="E74" s="133"/>
      <c r="F74" s="133" t="s">
        <v>1836</v>
      </c>
      <c r="G74" s="133"/>
      <c r="H74" s="133" t="s">
        <v>2774</v>
      </c>
      <c r="I74" s="30">
        <v>120</v>
      </c>
      <c r="J74" s="133">
        <v>105</v>
      </c>
      <c r="K74" s="189">
        <v>10</v>
      </c>
      <c r="L74" s="139"/>
      <c r="M74" s="139"/>
    </row>
    <row r="75" spans="1:13" x14ac:dyDescent="0.25">
      <c r="A75" s="139">
        <v>73</v>
      </c>
      <c r="B75" s="35">
        <v>45182</v>
      </c>
      <c r="C75" s="175"/>
      <c r="D75" s="132" t="s">
        <v>2220</v>
      </c>
      <c r="E75" s="133"/>
      <c r="F75" s="133" t="s">
        <v>1528</v>
      </c>
      <c r="G75" s="133"/>
      <c r="H75" s="176" t="s">
        <v>2775</v>
      </c>
      <c r="I75" s="176">
        <v>171</v>
      </c>
      <c r="J75" s="176">
        <v>161</v>
      </c>
      <c r="K75" s="189">
        <v>10</v>
      </c>
      <c r="L75" s="139"/>
      <c r="M75" s="139"/>
    </row>
    <row r="76" spans="1:13" x14ac:dyDescent="0.25">
      <c r="A76" s="140">
        <v>74</v>
      </c>
      <c r="B76" s="35">
        <v>45182</v>
      </c>
      <c r="C76" s="175"/>
      <c r="D76" s="132" t="s">
        <v>2776</v>
      </c>
      <c r="E76" s="133"/>
      <c r="F76" s="133" t="s">
        <v>1836</v>
      </c>
      <c r="G76" s="133"/>
      <c r="H76" s="176" t="s">
        <v>2777</v>
      </c>
      <c r="I76" s="30">
        <v>98</v>
      </c>
      <c r="J76" s="176">
        <v>88</v>
      </c>
      <c r="K76" s="189">
        <v>10</v>
      </c>
      <c r="L76" s="139"/>
      <c r="M76" s="139"/>
    </row>
    <row r="77" spans="1:13" x14ac:dyDescent="0.25">
      <c r="A77" s="36">
        <v>75</v>
      </c>
      <c r="B77" s="35">
        <v>45182</v>
      </c>
      <c r="C77" s="175"/>
      <c r="D77" s="132" t="s">
        <v>27</v>
      </c>
      <c r="E77" s="133"/>
      <c r="F77" s="133" t="s">
        <v>1836</v>
      </c>
      <c r="G77" s="133"/>
      <c r="H77" s="176" t="s">
        <v>2778</v>
      </c>
      <c r="I77" s="30">
        <v>103</v>
      </c>
      <c r="J77" s="133">
        <v>93</v>
      </c>
      <c r="K77" s="189">
        <v>10</v>
      </c>
      <c r="L77" s="139"/>
      <c r="M77" s="139"/>
    </row>
    <row r="78" spans="1:13" x14ac:dyDescent="0.25">
      <c r="A78" s="139">
        <v>76</v>
      </c>
      <c r="B78" s="35">
        <v>45182</v>
      </c>
      <c r="C78" s="175"/>
      <c r="D78" s="132" t="s">
        <v>2770</v>
      </c>
      <c r="E78" s="133"/>
      <c r="F78" s="133" t="s">
        <v>834</v>
      </c>
      <c r="G78" s="133"/>
      <c r="H78" s="176" t="s">
        <v>2779</v>
      </c>
      <c r="I78" s="176">
        <v>38</v>
      </c>
      <c r="J78" s="192">
        <v>22</v>
      </c>
      <c r="K78" s="189">
        <v>10</v>
      </c>
      <c r="L78" s="139"/>
      <c r="M78" s="139"/>
    </row>
    <row r="79" spans="1:13" x14ac:dyDescent="0.25">
      <c r="A79" s="140">
        <v>77</v>
      </c>
      <c r="B79" s="35">
        <v>45182</v>
      </c>
      <c r="C79" s="175"/>
      <c r="D79" s="132" t="s">
        <v>201</v>
      </c>
      <c r="E79" s="133"/>
      <c r="F79" s="133" t="s">
        <v>17</v>
      </c>
      <c r="G79" s="133" t="s">
        <v>554</v>
      </c>
      <c r="H79" s="176" t="s">
        <v>2780</v>
      </c>
      <c r="I79" s="30">
        <v>152</v>
      </c>
      <c r="J79" s="176">
        <v>142</v>
      </c>
      <c r="K79" s="189">
        <v>10</v>
      </c>
      <c r="L79" s="139"/>
      <c r="M79" s="139"/>
    </row>
    <row r="80" spans="1:13" x14ac:dyDescent="0.25">
      <c r="A80" s="36">
        <v>78</v>
      </c>
      <c r="B80" s="35">
        <v>45182</v>
      </c>
      <c r="C80" s="175"/>
      <c r="D80" s="132" t="s">
        <v>1416</v>
      </c>
      <c r="E80" s="171"/>
      <c r="F80" s="133" t="s">
        <v>2767</v>
      </c>
      <c r="G80" s="133" t="s">
        <v>2781</v>
      </c>
      <c r="H80" s="176" t="s">
        <v>2782</v>
      </c>
      <c r="I80" s="30"/>
      <c r="J80" s="176">
        <v>216</v>
      </c>
      <c r="K80" s="189">
        <v>10</v>
      </c>
      <c r="L80" s="139">
        <v>500</v>
      </c>
      <c r="M80" s="139"/>
    </row>
    <row r="81" spans="1:13" x14ac:dyDescent="0.25">
      <c r="A81" s="139">
        <v>79</v>
      </c>
      <c r="B81" s="35">
        <v>45182</v>
      </c>
      <c r="C81" s="175"/>
      <c r="D81" s="133" t="s">
        <v>2021</v>
      </c>
      <c r="E81" s="133"/>
      <c r="F81" s="171"/>
      <c r="G81" s="133"/>
      <c r="H81" s="176" t="s">
        <v>2783</v>
      </c>
      <c r="I81" s="176"/>
      <c r="J81" s="176">
        <v>25</v>
      </c>
      <c r="K81" s="189">
        <v>20</v>
      </c>
      <c r="L81" s="202"/>
      <c r="M81" s="16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85"/>
  <sheetViews>
    <sheetView zoomScale="70" zoomScaleNormal="70" workbookViewId="0">
      <selection activeCell="M3" sqref="A3:M3"/>
    </sheetView>
  </sheetViews>
  <sheetFormatPr baseColWidth="10" defaultRowHeight="15" x14ac:dyDescent="0.25"/>
  <cols>
    <col min="3" max="3" width="12.42578125" style="166" bestFit="1" customWidth="1"/>
    <col min="5" max="5" width="12" style="166" bestFit="1" customWidth="1"/>
  </cols>
  <sheetData>
    <row r="1" spans="1:13" x14ac:dyDescent="0.25">
      <c r="D1">
        <v>70</v>
      </c>
      <c r="E1">
        <v>20</v>
      </c>
    </row>
    <row r="2" spans="1:13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90" customHeight="1" x14ac:dyDescent="0.25">
      <c r="A3" s="2" t="s">
        <v>3617</v>
      </c>
      <c r="B3" s="3" t="s">
        <v>0</v>
      </c>
      <c r="C3" s="257" t="s">
        <v>3787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72" t="s">
        <v>7</v>
      </c>
      <c r="J3" s="173" t="s">
        <v>8</v>
      </c>
      <c r="K3" s="172" t="s">
        <v>9</v>
      </c>
      <c r="L3" s="174" t="s">
        <v>3619</v>
      </c>
      <c r="M3" s="174" t="s">
        <v>3620</v>
      </c>
    </row>
    <row r="4" spans="1:13" x14ac:dyDescent="0.25">
      <c r="A4" s="139">
        <v>1</v>
      </c>
      <c r="B4" s="142">
        <v>45271</v>
      </c>
      <c r="C4" s="175">
        <v>0.46736111111111112</v>
      </c>
      <c r="D4" s="132" t="s">
        <v>2784</v>
      </c>
      <c r="E4" s="133">
        <v>5553193486</v>
      </c>
      <c r="F4" s="133" t="s">
        <v>2503</v>
      </c>
      <c r="G4" s="176"/>
      <c r="H4" s="176" t="s">
        <v>2785</v>
      </c>
      <c r="I4" s="30"/>
      <c r="J4" s="133">
        <f>32+40+14</f>
        <v>86</v>
      </c>
      <c r="K4" s="189">
        <v>10</v>
      </c>
      <c r="L4" s="186">
        <v>200</v>
      </c>
      <c r="M4" s="139"/>
    </row>
    <row r="5" spans="1:13" x14ac:dyDescent="0.25">
      <c r="A5" s="140">
        <v>2</v>
      </c>
      <c r="B5" s="142">
        <v>45271</v>
      </c>
      <c r="C5" s="175">
        <v>0.50138888888888888</v>
      </c>
      <c r="D5" s="132" t="s">
        <v>2724</v>
      </c>
      <c r="E5" s="133">
        <v>5541406158</v>
      </c>
      <c r="F5" s="133" t="s">
        <v>2786</v>
      </c>
      <c r="G5" s="133" t="s">
        <v>2724</v>
      </c>
      <c r="H5" s="176" t="s">
        <v>2787</v>
      </c>
      <c r="I5" s="30"/>
      <c r="J5" s="133">
        <f>150+118+45+30</f>
        <v>343</v>
      </c>
      <c r="K5" s="189">
        <v>10</v>
      </c>
      <c r="L5" s="186"/>
      <c r="M5" s="139"/>
    </row>
    <row r="6" spans="1:13" x14ac:dyDescent="0.25">
      <c r="A6" s="36">
        <v>3</v>
      </c>
      <c r="B6" s="142">
        <v>45271</v>
      </c>
      <c r="C6" s="175">
        <v>0.51111111111111107</v>
      </c>
      <c r="D6" s="132" t="s">
        <v>350</v>
      </c>
      <c r="E6" s="133">
        <v>5562235073</v>
      </c>
      <c r="F6" s="133" t="s">
        <v>1120</v>
      </c>
      <c r="G6" s="133" t="s">
        <v>2788</v>
      </c>
      <c r="H6" s="176" t="s">
        <v>2789</v>
      </c>
      <c r="I6" s="30"/>
      <c r="J6" s="133">
        <v>82</v>
      </c>
      <c r="K6" s="189">
        <v>10</v>
      </c>
      <c r="L6" s="186"/>
      <c r="M6" s="139"/>
    </row>
    <row r="7" spans="1:13" x14ac:dyDescent="0.25">
      <c r="A7" s="139">
        <v>4</v>
      </c>
      <c r="B7" s="142">
        <v>45271</v>
      </c>
      <c r="C7" s="175">
        <v>0.52152777777777781</v>
      </c>
      <c r="D7" s="132" t="s">
        <v>1786</v>
      </c>
      <c r="E7" s="133">
        <v>95311286830</v>
      </c>
      <c r="F7" s="133" t="s">
        <v>851</v>
      </c>
      <c r="G7" s="133" t="s">
        <v>2790</v>
      </c>
      <c r="H7" s="176" t="s">
        <v>2791</v>
      </c>
      <c r="I7" s="30"/>
      <c r="J7" s="133">
        <v>78</v>
      </c>
      <c r="K7" s="189">
        <v>10</v>
      </c>
      <c r="L7" s="186"/>
      <c r="M7" s="139"/>
    </row>
    <row r="8" spans="1:13" x14ac:dyDescent="0.25">
      <c r="A8" s="140">
        <v>5</v>
      </c>
      <c r="B8" s="142">
        <v>45271</v>
      </c>
      <c r="C8" s="175">
        <v>0.52222222222222225</v>
      </c>
      <c r="D8" s="132" t="s">
        <v>270</v>
      </c>
      <c r="E8" s="133">
        <v>5615589545</v>
      </c>
      <c r="F8" s="133" t="s">
        <v>851</v>
      </c>
      <c r="G8" s="133" t="s">
        <v>1869</v>
      </c>
      <c r="H8" s="133" t="s">
        <v>2792</v>
      </c>
      <c r="I8" s="30"/>
      <c r="J8" s="133">
        <v>103</v>
      </c>
      <c r="K8" s="189">
        <v>10</v>
      </c>
      <c r="L8" s="139"/>
      <c r="M8" s="139"/>
    </row>
    <row r="9" spans="1:13" x14ac:dyDescent="0.25">
      <c r="A9" s="36">
        <v>6</v>
      </c>
      <c r="B9" s="142">
        <v>45271</v>
      </c>
      <c r="C9" s="175">
        <v>0.52569444444444446</v>
      </c>
      <c r="D9" s="132" t="s">
        <v>2793</v>
      </c>
      <c r="E9" s="133">
        <v>5535831305</v>
      </c>
      <c r="F9" s="133" t="s">
        <v>1868</v>
      </c>
      <c r="G9" s="133" t="s">
        <v>2794</v>
      </c>
      <c r="H9" s="176" t="s">
        <v>2795</v>
      </c>
      <c r="I9" s="176"/>
      <c r="J9" s="176">
        <v>117</v>
      </c>
      <c r="K9" s="189">
        <v>10</v>
      </c>
      <c r="L9" s="139"/>
      <c r="M9" s="139"/>
    </row>
    <row r="10" spans="1:13" x14ac:dyDescent="0.25">
      <c r="A10" s="139">
        <v>7</v>
      </c>
      <c r="B10" s="58">
        <v>45271</v>
      </c>
      <c r="C10" s="228">
        <v>0.58333333333333337</v>
      </c>
      <c r="D10" s="59" t="s">
        <v>301</v>
      </c>
      <c r="E10" s="62"/>
      <c r="F10" s="62" t="s">
        <v>1120</v>
      </c>
      <c r="G10" s="62" t="s">
        <v>1411</v>
      </c>
      <c r="H10" s="221" t="s">
        <v>2796</v>
      </c>
      <c r="I10" s="61"/>
      <c r="J10" s="221">
        <v>84</v>
      </c>
      <c r="K10" s="222">
        <v>10</v>
      </c>
      <c r="L10" s="63"/>
      <c r="M10" s="63"/>
    </row>
    <row r="11" spans="1:13" x14ac:dyDescent="0.25">
      <c r="A11" s="140">
        <v>8</v>
      </c>
      <c r="B11" s="142">
        <v>45271</v>
      </c>
      <c r="C11" s="175">
        <v>0.58333333333333337</v>
      </c>
      <c r="D11" s="132" t="s">
        <v>172</v>
      </c>
      <c r="E11" s="133">
        <v>5579996920</v>
      </c>
      <c r="F11" s="133" t="s">
        <v>2503</v>
      </c>
      <c r="G11" s="133" t="s">
        <v>851</v>
      </c>
      <c r="H11" s="176" t="s">
        <v>2505</v>
      </c>
      <c r="I11" s="30"/>
      <c r="J11" s="133">
        <v>120</v>
      </c>
      <c r="K11" s="189">
        <v>10</v>
      </c>
      <c r="L11" s="139"/>
      <c r="M11" s="139"/>
    </row>
    <row r="12" spans="1:13" x14ac:dyDescent="0.25">
      <c r="A12" s="36">
        <v>9</v>
      </c>
      <c r="B12" s="142">
        <v>45271</v>
      </c>
      <c r="C12" s="175">
        <v>0.1388888888888889</v>
      </c>
      <c r="D12" s="132" t="s">
        <v>1586</v>
      </c>
      <c r="E12" s="133">
        <v>5625982564</v>
      </c>
      <c r="F12" s="133" t="s">
        <v>2797</v>
      </c>
      <c r="G12" s="133" t="s">
        <v>2798</v>
      </c>
      <c r="H12" s="176" t="s">
        <v>2799</v>
      </c>
      <c r="I12" s="176"/>
      <c r="J12" s="192">
        <v>93</v>
      </c>
      <c r="K12" s="189">
        <v>11</v>
      </c>
      <c r="L12" s="139">
        <v>100</v>
      </c>
      <c r="M12" s="139"/>
    </row>
    <row r="13" spans="1:13" x14ac:dyDescent="0.25">
      <c r="A13" s="139">
        <v>10</v>
      </c>
      <c r="B13" s="142">
        <v>45271</v>
      </c>
      <c r="C13" s="175">
        <v>0.20833333333333329</v>
      </c>
      <c r="D13" s="132" t="s">
        <v>2800</v>
      </c>
      <c r="E13" s="133">
        <v>5621621129</v>
      </c>
      <c r="F13" s="133" t="s">
        <v>2801</v>
      </c>
      <c r="G13" s="133" t="s">
        <v>2802</v>
      </c>
      <c r="H13" s="176" t="s">
        <v>2803</v>
      </c>
      <c r="I13" s="30">
        <v>55</v>
      </c>
      <c r="J13" s="176">
        <v>40</v>
      </c>
      <c r="K13" s="189">
        <v>12</v>
      </c>
      <c r="L13" s="139"/>
      <c r="M13" s="139"/>
    </row>
    <row r="14" spans="1:13" x14ac:dyDescent="0.25">
      <c r="A14" s="140">
        <v>11</v>
      </c>
      <c r="B14" s="142">
        <v>45271</v>
      </c>
      <c r="C14" s="175">
        <v>0.24930555555555561</v>
      </c>
      <c r="D14" s="132" t="s">
        <v>2804</v>
      </c>
      <c r="E14" s="171">
        <v>5545383189</v>
      </c>
      <c r="F14" s="133" t="s">
        <v>1528</v>
      </c>
      <c r="G14" s="133" t="s">
        <v>2805</v>
      </c>
      <c r="H14" s="176" t="s">
        <v>2806</v>
      </c>
      <c r="I14" s="30">
        <v>50</v>
      </c>
      <c r="J14" s="176">
        <v>34</v>
      </c>
      <c r="K14" s="189">
        <v>14</v>
      </c>
      <c r="L14" s="139"/>
      <c r="M14" s="139"/>
    </row>
    <row r="15" spans="1:13" x14ac:dyDescent="0.25">
      <c r="A15" s="36">
        <v>12</v>
      </c>
      <c r="B15" s="142">
        <v>45271</v>
      </c>
      <c r="C15" s="175">
        <v>0.29166666666666669</v>
      </c>
      <c r="D15" s="133" t="s">
        <v>2807</v>
      </c>
      <c r="E15" s="133">
        <v>5546768900</v>
      </c>
      <c r="F15" s="171" t="s">
        <v>1836</v>
      </c>
      <c r="G15" s="171" t="s">
        <v>2808</v>
      </c>
      <c r="H15" s="176" t="s">
        <v>2809</v>
      </c>
      <c r="I15" s="176">
        <v>1200</v>
      </c>
      <c r="J15" s="176">
        <v>100</v>
      </c>
      <c r="K15" s="189">
        <v>19</v>
      </c>
      <c r="L15" s="202"/>
      <c r="M15" s="169"/>
    </row>
    <row r="16" spans="1:13" x14ac:dyDescent="0.25">
      <c r="A16" s="139">
        <v>13</v>
      </c>
      <c r="B16" s="142">
        <v>45271</v>
      </c>
      <c r="C16" s="175">
        <v>0.31944444444444442</v>
      </c>
      <c r="D16" s="132" t="s">
        <v>922</v>
      </c>
      <c r="E16" s="133">
        <v>5567433665</v>
      </c>
      <c r="F16" s="133" t="s">
        <v>1528</v>
      </c>
      <c r="G16" s="133" t="s">
        <v>302</v>
      </c>
      <c r="H16" s="176" t="s">
        <v>698</v>
      </c>
      <c r="I16" s="176">
        <v>100</v>
      </c>
      <c r="J16" s="176">
        <v>88</v>
      </c>
      <c r="K16" s="213">
        <v>10</v>
      </c>
      <c r="L16" s="177"/>
      <c r="M16" s="133"/>
    </row>
    <row r="17" spans="1:13" x14ac:dyDescent="0.25">
      <c r="A17" s="140">
        <v>14</v>
      </c>
      <c r="B17" s="142">
        <v>45271</v>
      </c>
      <c r="C17" s="175">
        <v>0.35208333333333341</v>
      </c>
      <c r="D17" s="132" t="s">
        <v>857</v>
      </c>
      <c r="E17" s="133">
        <v>5537803548</v>
      </c>
      <c r="F17" s="133" t="s">
        <v>4062</v>
      </c>
      <c r="G17" s="133" t="s">
        <v>2695</v>
      </c>
      <c r="H17" s="176" t="s">
        <v>2811</v>
      </c>
      <c r="I17" s="176">
        <v>110</v>
      </c>
      <c r="J17" s="176">
        <v>93</v>
      </c>
      <c r="K17" s="213">
        <v>14</v>
      </c>
      <c r="L17" s="177"/>
      <c r="M17" s="177"/>
    </row>
    <row r="18" spans="1:13" x14ac:dyDescent="0.25">
      <c r="A18" s="36">
        <v>15</v>
      </c>
      <c r="B18" s="142">
        <v>45271</v>
      </c>
      <c r="C18" s="175">
        <v>0.375</v>
      </c>
      <c r="D18" s="31" t="s">
        <v>2812</v>
      </c>
      <c r="E18" s="133">
        <v>5562236073</v>
      </c>
      <c r="F18" s="133" t="s">
        <v>1836</v>
      </c>
      <c r="G18" s="51" t="s">
        <v>389</v>
      </c>
      <c r="H18" s="214" t="s">
        <v>2813</v>
      </c>
      <c r="I18" s="176">
        <v>340</v>
      </c>
      <c r="J18" s="176">
        <v>315</v>
      </c>
      <c r="K18" s="213">
        <v>10</v>
      </c>
      <c r="L18" s="177"/>
      <c r="M18" s="177"/>
    </row>
    <row r="19" spans="1:13" x14ac:dyDescent="0.25">
      <c r="A19" s="139">
        <v>16</v>
      </c>
      <c r="B19" s="142">
        <v>45272</v>
      </c>
      <c r="C19" s="175">
        <v>0.57013888888888886</v>
      </c>
      <c r="D19" s="175" t="s">
        <v>15</v>
      </c>
      <c r="E19" s="133">
        <v>5545383189</v>
      </c>
      <c r="F19" s="133" t="s">
        <v>2814</v>
      </c>
      <c r="G19" s="176" t="s">
        <v>70</v>
      </c>
      <c r="H19" s="176" t="s">
        <v>2815</v>
      </c>
      <c r="I19" s="30"/>
      <c r="J19" s="133">
        <v>260</v>
      </c>
      <c r="K19" s="189">
        <v>40</v>
      </c>
      <c r="L19" s="186"/>
      <c r="M19" s="139"/>
    </row>
    <row r="20" spans="1:13" x14ac:dyDescent="0.25">
      <c r="A20" s="140">
        <v>17</v>
      </c>
      <c r="B20" s="142">
        <v>45272</v>
      </c>
      <c r="C20" s="175">
        <v>0.58472222222222225</v>
      </c>
      <c r="D20" s="175" t="s">
        <v>1917</v>
      </c>
      <c r="E20" s="133">
        <v>5535975295</v>
      </c>
      <c r="F20" s="133" t="s">
        <v>3463</v>
      </c>
      <c r="G20" s="133" t="s">
        <v>2816</v>
      </c>
      <c r="H20" s="176" t="s">
        <v>2817</v>
      </c>
      <c r="I20" s="30"/>
      <c r="J20" s="133">
        <v>82</v>
      </c>
      <c r="K20" s="189">
        <v>10</v>
      </c>
      <c r="L20" s="186"/>
      <c r="M20" s="139"/>
    </row>
    <row r="21" spans="1:13" x14ac:dyDescent="0.25">
      <c r="A21" s="36">
        <v>18</v>
      </c>
      <c r="B21" s="142">
        <v>45272</v>
      </c>
      <c r="C21" s="175">
        <v>0.61319444444444449</v>
      </c>
      <c r="D21" s="175" t="s">
        <v>392</v>
      </c>
      <c r="E21" s="133">
        <v>5615394688</v>
      </c>
      <c r="F21" s="133" t="s">
        <v>2503</v>
      </c>
      <c r="G21" s="133" t="s">
        <v>1451</v>
      </c>
      <c r="H21" s="176" t="s">
        <v>2818</v>
      </c>
      <c r="I21" s="30"/>
      <c r="J21" s="133">
        <v>115</v>
      </c>
      <c r="K21" s="189">
        <v>10</v>
      </c>
      <c r="L21" s="186"/>
      <c r="M21" s="139"/>
    </row>
    <row r="22" spans="1:13" x14ac:dyDescent="0.25">
      <c r="A22" s="139">
        <v>19</v>
      </c>
      <c r="B22" s="142">
        <v>45272</v>
      </c>
      <c r="C22" s="175">
        <v>0.625</v>
      </c>
      <c r="D22" s="132" t="s">
        <v>514</v>
      </c>
      <c r="E22" s="133">
        <v>5578861024</v>
      </c>
      <c r="F22" s="133" t="s">
        <v>2819</v>
      </c>
      <c r="G22" s="133" t="s">
        <v>1239</v>
      </c>
      <c r="H22" s="176" t="s">
        <v>2820</v>
      </c>
      <c r="I22" s="30">
        <v>200</v>
      </c>
      <c r="J22" s="133">
        <v>51</v>
      </c>
      <c r="K22" s="189">
        <v>10</v>
      </c>
      <c r="L22" s="186">
        <v>150</v>
      </c>
      <c r="M22" s="139"/>
    </row>
    <row r="23" spans="1:13" x14ac:dyDescent="0.25">
      <c r="A23" s="140">
        <v>20</v>
      </c>
      <c r="B23" s="142">
        <v>45272</v>
      </c>
      <c r="C23" s="175">
        <v>0.66249999999999998</v>
      </c>
      <c r="D23" s="132" t="s">
        <v>619</v>
      </c>
      <c r="E23" s="133">
        <v>5563186070</v>
      </c>
      <c r="F23" s="133" t="s">
        <v>333</v>
      </c>
      <c r="G23" s="133" t="s">
        <v>2446</v>
      </c>
      <c r="H23" s="133" t="s">
        <v>2821</v>
      </c>
      <c r="I23" s="30"/>
      <c r="J23" s="133">
        <v>130</v>
      </c>
      <c r="K23" s="189">
        <v>10</v>
      </c>
      <c r="L23" s="139"/>
      <c r="M23" s="139"/>
    </row>
    <row r="24" spans="1:13" x14ac:dyDescent="0.25">
      <c r="A24" s="36">
        <v>21</v>
      </c>
      <c r="B24" s="142">
        <v>45272</v>
      </c>
      <c r="C24" s="175">
        <v>0.16666666666666671</v>
      </c>
      <c r="D24" s="132" t="s">
        <v>55</v>
      </c>
      <c r="E24" s="133"/>
      <c r="F24" s="133" t="s">
        <v>1528</v>
      </c>
      <c r="G24" s="133" t="s">
        <v>2750</v>
      </c>
      <c r="H24" s="176" t="s">
        <v>2822</v>
      </c>
      <c r="I24" s="176">
        <v>58</v>
      </c>
      <c r="J24" s="176">
        <v>52</v>
      </c>
      <c r="K24" s="189">
        <v>14</v>
      </c>
      <c r="L24" s="139">
        <v>200</v>
      </c>
      <c r="M24" s="139"/>
    </row>
    <row r="25" spans="1:13" x14ac:dyDescent="0.25">
      <c r="A25" s="139">
        <v>22</v>
      </c>
      <c r="B25" s="142">
        <v>45272</v>
      </c>
      <c r="C25" s="175">
        <v>0.1736111111111111</v>
      </c>
      <c r="D25" s="132" t="s">
        <v>857</v>
      </c>
      <c r="E25" s="133"/>
      <c r="F25" s="133" t="s">
        <v>2823</v>
      </c>
      <c r="G25" s="133" t="s">
        <v>2757</v>
      </c>
      <c r="H25" s="176" t="s">
        <v>2818</v>
      </c>
      <c r="I25" s="30">
        <v>125</v>
      </c>
      <c r="J25" s="176">
        <v>101</v>
      </c>
      <c r="K25" s="189">
        <v>14</v>
      </c>
      <c r="L25" s="139"/>
      <c r="M25" s="139"/>
    </row>
    <row r="26" spans="1:13" x14ac:dyDescent="0.25">
      <c r="A26" s="140">
        <v>23</v>
      </c>
      <c r="B26" s="142">
        <v>45272</v>
      </c>
      <c r="C26" s="175">
        <v>0.20833333333333329</v>
      </c>
      <c r="D26" s="132" t="s">
        <v>2824</v>
      </c>
      <c r="E26" s="133"/>
      <c r="F26" s="133" t="s">
        <v>1528</v>
      </c>
      <c r="G26" s="133" t="s">
        <v>2825</v>
      </c>
      <c r="H26" s="176" t="s">
        <v>2826</v>
      </c>
      <c r="I26" s="30">
        <v>62</v>
      </c>
      <c r="J26" s="133">
        <v>52</v>
      </c>
      <c r="K26" s="189">
        <v>10</v>
      </c>
      <c r="L26" s="139"/>
      <c r="M26" s="139"/>
    </row>
    <row r="27" spans="1:13" x14ac:dyDescent="0.25">
      <c r="A27" s="36">
        <v>24</v>
      </c>
      <c r="B27" s="142">
        <v>45272</v>
      </c>
      <c r="C27" s="175">
        <v>0.24930555555555561</v>
      </c>
      <c r="D27" s="132" t="s">
        <v>2827</v>
      </c>
      <c r="E27" s="133"/>
      <c r="F27" s="133" t="s">
        <v>2828</v>
      </c>
      <c r="G27" s="133" t="s">
        <v>2829</v>
      </c>
      <c r="H27" s="176" t="s">
        <v>2830</v>
      </c>
      <c r="I27" s="176">
        <v>324</v>
      </c>
      <c r="J27" s="192">
        <v>307</v>
      </c>
      <c r="K27" s="189">
        <v>23</v>
      </c>
      <c r="L27" s="139"/>
      <c r="M27" s="139"/>
    </row>
    <row r="28" spans="1:13" x14ac:dyDescent="0.25">
      <c r="A28" s="139">
        <v>25</v>
      </c>
      <c r="B28" s="142">
        <v>45272</v>
      </c>
      <c r="C28" s="175">
        <v>0.27083333333333331</v>
      </c>
      <c r="D28" s="132" t="s">
        <v>2156</v>
      </c>
      <c r="E28" s="133"/>
      <c r="F28" s="133" t="s">
        <v>1836</v>
      </c>
      <c r="G28" s="133" t="s">
        <v>2278</v>
      </c>
      <c r="H28" s="176" t="s">
        <v>2831</v>
      </c>
      <c r="I28" s="30">
        <v>80</v>
      </c>
      <c r="J28" s="176">
        <v>77</v>
      </c>
      <c r="K28" s="189">
        <v>11</v>
      </c>
      <c r="L28" s="139"/>
      <c r="M28" s="139"/>
    </row>
    <row r="29" spans="1:13" x14ac:dyDescent="0.25">
      <c r="A29" s="140">
        <v>26</v>
      </c>
      <c r="B29" s="142">
        <v>45272</v>
      </c>
      <c r="C29" s="175">
        <v>0.29166666666666669</v>
      </c>
      <c r="D29" s="132" t="s">
        <v>857</v>
      </c>
      <c r="E29" s="171"/>
      <c r="F29" s="133" t="s">
        <v>1836</v>
      </c>
      <c r="G29" s="133" t="s">
        <v>2695</v>
      </c>
      <c r="H29" s="176" t="s">
        <v>2832</v>
      </c>
      <c r="I29" s="30">
        <v>500</v>
      </c>
      <c r="J29" s="176">
        <v>268</v>
      </c>
      <c r="K29" s="189">
        <v>12</v>
      </c>
      <c r="L29" s="139"/>
      <c r="M29" s="139"/>
    </row>
    <row r="30" spans="1:13" x14ac:dyDescent="0.25">
      <c r="A30" s="36">
        <v>27</v>
      </c>
      <c r="B30" s="142">
        <v>45272</v>
      </c>
      <c r="C30" s="175">
        <v>0.40625</v>
      </c>
      <c r="D30" s="133" t="s">
        <v>2833</v>
      </c>
      <c r="E30" s="133"/>
      <c r="F30" s="171" t="s">
        <v>1836</v>
      </c>
      <c r="G30" s="133" t="s">
        <v>2834</v>
      </c>
      <c r="H30" s="176"/>
      <c r="I30" s="176">
        <v>76</v>
      </c>
      <c r="J30" s="176">
        <v>57</v>
      </c>
      <c r="K30" s="189">
        <v>12</v>
      </c>
      <c r="L30" s="202"/>
      <c r="M30" s="169"/>
    </row>
    <row r="31" spans="1:13" x14ac:dyDescent="0.25">
      <c r="A31" s="139">
        <v>28</v>
      </c>
      <c r="B31" s="142">
        <v>45273</v>
      </c>
      <c r="C31" s="175">
        <v>0.43125000000000002</v>
      </c>
      <c r="D31" s="132" t="s">
        <v>2835</v>
      </c>
      <c r="E31" s="133">
        <v>5567561157</v>
      </c>
      <c r="F31" s="133" t="s">
        <v>1719</v>
      </c>
      <c r="G31" s="176" t="s">
        <v>2836</v>
      </c>
      <c r="H31" s="176" t="s">
        <v>2837</v>
      </c>
      <c r="I31" s="30">
        <v>100</v>
      </c>
      <c r="J31" s="133">
        <v>70</v>
      </c>
      <c r="K31" s="189">
        <v>10</v>
      </c>
      <c r="L31" s="186">
        <v>100</v>
      </c>
      <c r="M31" s="139"/>
    </row>
    <row r="32" spans="1:13" x14ac:dyDescent="0.25">
      <c r="A32" s="140">
        <v>29</v>
      </c>
      <c r="B32" s="142">
        <v>45273</v>
      </c>
      <c r="C32" s="175">
        <v>0.47708333333333341</v>
      </c>
      <c r="D32" s="132" t="s">
        <v>2838</v>
      </c>
      <c r="E32" s="133">
        <v>5546392505</v>
      </c>
      <c r="F32" s="133" t="s">
        <v>1120</v>
      </c>
      <c r="G32" s="133">
        <v>844</v>
      </c>
      <c r="H32" s="176" t="s">
        <v>2739</v>
      </c>
      <c r="I32" s="30">
        <v>134</v>
      </c>
      <c r="J32" s="133">
        <v>114</v>
      </c>
      <c r="K32" s="189">
        <v>10</v>
      </c>
      <c r="L32" s="186">
        <v>150</v>
      </c>
      <c r="M32" s="139"/>
    </row>
    <row r="33" spans="1:13" x14ac:dyDescent="0.25">
      <c r="A33" s="36">
        <v>30</v>
      </c>
      <c r="B33" s="142">
        <v>45273</v>
      </c>
      <c r="C33" s="175">
        <v>0.49791666666666667</v>
      </c>
      <c r="D33" s="132" t="s">
        <v>350</v>
      </c>
      <c r="E33" s="133">
        <v>5562236073</v>
      </c>
      <c r="F33" s="133" t="s">
        <v>2839</v>
      </c>
      <c r="G33" s="133" t="s">
        <v>2788</v>
      </c>
      <c r="H33" s="176" t="s">
        <v>2840</v>
      </c>
      <c r="I33" s="30">
        <v>100</v>
      </c>
      <c r="J33" s="133">
        <v>78</v>
      </c>
      <c r="K33" s="189">
        <v>10</v>
      </c>
      <c r="L33" s="186">
        <v>200</v>
      </c>
      <c r="M33" s="139"/>
    </row>
    <row r="34" spans="1:13" x14ac:dyDescent="0.25">
      <c r="A34" s="139">
        <v>31</v>
      </c>
      <c r="B34" s="142">
        <v>45273</v>
      </c>
      <c r="C34" s="175">
        <v>0.52500000000000002</v>
      </c>
      <c r="D34" s="132" t="s">
        <v>2841</v>
      </c>
      <c r="E34" s="133">
        <v>5563186070</v>
      </c>
      <c r="F34" s="133" t="s">
        <v>333</v>
      </c>
      <c r="G34" s="133" t="s">
        <v>2842</v>
      </c>
      <c r="H34" s="176" t="s">
        <v>2843</v>
      </c>
      <c r="I34" s="30"/>
      <c r="J34" s="133">
        <f>71+35+34</f>
        <v>140</v>
      </c>
      <c r="K34" s="189">
        <v>10</v>
      </c>
      <c r="L34" s="186"/>
      <c r="M34" s="139"/>
    </row>
    <row r="35" spans="1:13" x14ac:dyDescent="0.25">
      <c r="A35" s="140">
        <v>32</v>
      </c>
      <c r="B35" s="142">
        <v>45273</v>
      </c>
      <c r="C35" s="175">
        <v>0.53680555555555554</v>
      </c>
      <c r="D35" s="132" t="s">
        <v>1583</v>
      </c>
      <c r="E35" s="133">
        <v>5530508709</v>
      </c>
      <c r="F35" s="133" t="s">
        <v>333</v>
      </c>
      <c r="G35" s="133" t="s">
        <v>2844</v>
      </c>
      <c r="H35" s="176" t="s">
        <v>2845</v>
      </c>
      <c r="I35" s="176">
        <v>200</v>
      </c>
      <c r="J35" s="133">
        <v>113</v>
      </c>
      <c r="K35" s="189">
        <v>10</v>
      </c>
      <c r="L35" s="139">
        <v>200</v>
      </c>
      <c r="M35" s="139"/>
    </row>
    <row r="36" spans="1:13" x14ac:dyDescent="0.25">
      <c r="A36" s="36">
        <v>33</v>
      </c>
      <c r="B36" s="142">
        <v>45273</v>
      </c>
      <c r="C36" s="175">
        <v>0.54513888888888884</v>
      </c>
      <c r="D36" s="132" t="s">
        <v>1856</v>
      </c>
      <c r="E36" s="133">
        <v>9531286830</v>
      </c>
      <c r="F36" s="133"/>
      <c r="G36" s="133"/>
      <c r="H36" s="176"/>
      <c r="I36" s="176"/>
      <c r="J36" s="176">
        <v>141</v>
      </c>
      <c r="K36" s="189">
        <v>10</v>
      </c>
      <c r="L36" s="139"/>
      <c r="M36" s="139"/>
    </row>
    <row r="37" spans="1:13" x14ac:dyDescent="0.25">
      <c r="A37" s="139">
        <v>34</v>
      </c>
      <c r="B37" s="142">
        <v>45273</v>
      </c>
      <c r="C37" s="175"/>
      <c r="D37" s="132" t="s">
        <v>2846</v>
      </c>
      <c r="E37" s="133"/>
      <c r="F37" s="133" t="s">
        <v>333</v>
      </c>
      <c r="G37" s="133" t="s">
        <v>2847</v>
      </c>
      <c r="H37" s="176" t="s">
        <v>2848</v>
      </c>
      <c r="I37" s="30"/>
      <c r="J37" s="176">
        <v>206</v>
      </c>
      <c r="K37" s="189">
        <v>10</v>
      </c>
      <c r="L37" s="139"/>
      <c r="M37" s="139"/>
    </row>
    <row r="38" spans="1:13" x14ac:dyDescent="0.25">
      <c r="A38" s="140">
        <v>35</v>
      </c>
      <c r="B38" s="142">
        <v>45273</v>
      </c>
      <c r="C38" s="175">
        <v>0.58680555555555558</v>
      </c>
      <c r="D38" s="132" t="s">
        <v>550</v>
      </c>
      <c r="E38" s="133">
        <v>5537803548</v>
      </c>
      <c r="F38" s="133" t="s">
        <v>2849</v>
      </c>
      <c r="G38" s="133" t="s">
        <v>518</v>
      </c>
      <c r="H38" s="176" t="s">
        <v>735</v>
      </c>
      <c r="I38" s="30">
        <v>200</v>
      </c>
      <c r="J38" s="133">
        <f>190+16</f>
        <v>206</v>
      </c>
      <c r="K38" s="189">
        <v>20</v>
      </c>
      <c r="L38" s="139">
        <v>200</v>
      </c>
      <c r="M38" s="139"/>
    </row>
    <row r="39" spans="1:13" x14ac:dyDescent="0.25">
      <c r="A39" s="36">
        <v>36</v>
      </c>
      <c r="B39" s="142">
        <v>45273</v>
      </c>
      <c r="C39" s="175">
        <v>0.60069444444444442</v>
      </c>
      <c r="D39" s="132" t="s">
        <v>2850</v>
      </c>
      <c r="E39" s="133">
        <v>5541902669</v>
      </c>
      <c r="F39" s="133" t="s">
        <v>4063</v>
      </c>
      <c r="G39" s="133" t="s">
        <v>2850</v>
      </c>
      <c r="H39" s="176" t="s">
        <v>2852</v>
      </c>
      <c r="I39" s="176">
        <v>500</v>
      </c>
      <c r="J39" s="192">
        <f>60+20+239</f>
        <v>319</v>
      </c>
      <c r="K39" s="189">
        <v>10</v>
      </c>
      <c r="L39" s="139">
        <v>500</v>
      </c>
      <c r="M39" s="139"/>
    </row>
    <row r="40" spans="1:13" x14ac:dyDescent="0.25">
      <c r="A40" s="139">
        <v>37</v>
      </c>
      <c r="B40" s="142">
        <v>45273</v>
      </c>
      <c r="C40" s="175">
        <v>0.60069444444444442</v>
      </c>
      <c r="D40" s="132" t="s">
        <v>392</v>
      </c>
      <c r="E40" s="133">
        <v>5615394688</v>
      </c>
      <c r="F40" s="133" t="s">
        <v>2853</v>
      </c>
      <c r="G40" s="133" t="s">
        <v>2854</v>
      </c>
      <c r="H40" s="176" t="s">
        <v>2855</v>
      </c>
      <c r="I40" s="30"/>
      <c r="J40" s="176"/>
      <c r="K40" s="189">
        <v>10</v>
      </c>
      <c r="L40" s="139"/>
      <c r="M40" s="139"/>
    </row>
    <row r="41" spans="1:13" x14ac:dyDescent="0.25">
      <c r="A41" s="140">
        <v>38</v>
      </c>
      <c r="B41" s="142">
        <v>45273</v>
      </c>
      <c r="C41" s="175">
        <v>0.63194444444444442</v>
      </c>
      <c r="D41" s="132" t="s">
        <v>1297</v>
      </c>
      <c r="E41" s="171">
        <v>5535831305</v>
      </c>
      <c r="F41" s="133" t="s">
        <v>3621</v>
      </c>
      <c r="G41" s="133" t="s">
        <v>2856</v>
      </c>
      <c r="H41" s="176" t="s">
        <v>2857</v>
      </c>
      <c r="I41" s="30"/>
      <c r="J41" s="176">
        <v>131</v>
      </c>
      <c r="K41" s="189">
        <v>10</v>
      </c>
      <c r="L41" s="139">
        <v>500</v>
      </c>
      <c r="M41" s="139"/>
    </row>
    <row r="42" spans="1:13" x14ac:dyDescent="0.25">
      <c r="A42" s="36">
        <v>39</v>
      </c>
      <c r="B42" s="142">
        <v>45273</v>
      </c>
      <c r="C42" s="175">
        <v>0.16666666666666671</v>
      </c>
      <c r="D42" s="133" t="s">
        <v>1416</v>
      </c>
      <c r="E42" s="133">
        <v>5546678995</v>
      </c>
      <c r="F42" s="171" t="s">
        <v>1528</v>
      </c>
      <c r="G42" s="133" t="s">
        <v>192</v>
      </c>
      <c r="H42" s="176" t="s">
        <v>698</v>
      </c>
      <c r="I42" s="176">
        <v>100</v>
      </c>
      <c r="J42" s="176">
        <v>88</v>
      </c>
      <c r="K42" s="189">
        <v>10</v>
      </c>
      <c r="L42" s="202">
        <v>200</v>
      </c>
      <c r="M42" s="169"/>
    </row>
    <row r="43" spans="1:13" x14ac:dyDescent="0.25">
      <c r="A43" s="139">
        <v>40</v>
      </c>
      <c r="B43" s="142">
        <v>45273</v>
      </c>
      <c r="C43" s="175">
        <v>0.26527777777777778</v>
      </c>
      <c r="D43" s="132" t="s">
        <v>2858</v>
      </c>
      <c r="E43" s="133">
        <v>5532040003</v>
      </c>
      <c r="F43" s="133" t="s">
        <v>1528</v>
      </c>
      <c r="G43" s="133" t="s">
        <v>468</v>
      </c>
      <c r="H43" s="176" t="s">
        <v>2859</v>
      </c>
      <c r="I43" s="176">
        <v>48</v>
      </c>
      <c r="J43" s="176">
        <v>31</v>
      </c>
      <c r="K43" s="213">
        <v>12</v>
      </c>
      <c r="L43" s="177">
        <v>100</v>
      </c>
      <c r="M43" s="133"/>
    </row>
    <row r="44" spans="1:13" x14ac:dyDescent="0.25">
      <c r="A44" s="140">
        <v>41</v>
      </c>
      <c r="B44" s="142">
        <v>45273</v>
      </c>
      <c r="C44" s="175">
        <v>0.27083333333333331</v>
      </c>
      <c r="D44" s="132" t="s">
        <v>2189</v>
      </c>
      <c r="E44" s="133">
        <v>5543534413</v>
      </c>
      <c r="F44" s="133" t="s">
        <v>2860</v>
      </c>
      <c r="G44" s="133" t="s">
        <v>2861</v>
      </c>
      <c r="H44" s="176" t="s">
        <v>2862</v>
      </c>
      <c r="I44" s="176">
        <v>640</v>
      </c>
      <c r="J44" s="176">
        <v>622</v>
      </c>
      <c r="K44" s="213">
        <v>14</v>
      </c>
      <c r="L44" s="177">
        <v>650</v>
      </c>
      <c r="M44" s="177"/>
    </row>
    <row r="45" spans="1:13" x14ac:dyDescent="0.25">
      <c r="A45" s="36">
        <v>42</v>
      </c>
      <c r="B45" s="142">
        <v>45273</v>
      </c>
      <c r="C45" s="175">
        <v>0.375</v>
      </c>
      <c r="D45" s="31" t="s">
        <v>2138</v>
      </c>
      <c r="E45" s="133">
        <v>5543299874</v>
      </c>
      <c r="F45" s="133" t="s">
        <v>1528</v>
      </c>
      <c r="G45" s="51" t="s">
        <v>302</v>
      </c>
      <c r="H45" s="214" t="s">
        <v>2863</v>
      </c>
      <c r="I45" s="176">
        <v>173</v>
      </c>
      <c r="J45" s="176">
        <v>163</v>
      </c>
      <c r="K45" s="213">
        <v>10</v>
      </c>
      <c r="L45" s="177"/>
      <c r="M45" s="177"/>
    </row>
    <row r="46" spans="1:13" x14ac:dyDescent="0.25">
      <c r="A46" s="139">
        <v>43</v>
      </c>
      <c r="B46" s="142">
        <v>45273</v>
      </c>
      <c r="C46" s="175">
        <v>0.4201388888888889</v>
      </c>
      <c r="D46" s="132" t="s">
        <v>2864</v>
      </c>
      <c r="E46" s="133">
        <v>5518380748</v>
      </c>
      <c r="F46" s="133" t="s">
        <v>1528</v>
      </c>
      <c r="G46" s="133" t="s">
        <v>2865</v>
      </c>
      <c r="H46" s="176" t="s">
        <v>2866</v>
      </c>
      <c r="I46" s="176">
        <v>114</v>
      </c>
      <c r="J46" s="176">
        <v>99</v>
      </c>
      <c r="K46" s="177">
        <v>10</v>
      </c>
      <c r="L46" s="177"/>
      <c r="M46" s="133"/>
    </row>
    <row r="47" spans="1:13" x14ac:dyDescent="0.25">
      <c r="A47" s="140">
        <v>44</v>
      </c>
      <c r="B47" s="142">
        <v>45274</v>
      </c>
      <c r="C47" s="175">
        <v>0.45277777777777778</v>
      </c>
      <c r="D47" s="132" t="s">
        <v>2867</v>
      </c>
      <c r="E47" s="133"/>
      <c r="F47" s="133" t="s">
        <v>2868</v>
      </c>
      <c r="G47" s="176" t="s">
        <v>1360</v>
      </c>
      <c r="H47" s="176" t="s">
        <v>2869</v>
      </c>
      <c r="I47" s="30"/>
      <c r="J47" s="133">
        <v>60</v>
      </c>
      <c r="K47" s="189">
        <v>10</v>
      </c>
      <c r="L47" s="186">
        <v>200</v>
      </c>
      <c r="M47" s="139"/>
    </row>
    <row r="48" spans="1:13" x14ac:dyDescent="0.25">
      <c r="A48" s="36">
        <v>45</v>
      </c>
      <c r="B48" s="142">
        <v>45274</v>
      </c>
      <c r="C48" s="175">
        <v>0.53472222222222221</v>
      </c>
      <c r="D48" s="132" t="s">
        <v>223</v>
      </c>
      <c r="E48" s="133">
        <v>5614683694</v>
      </c>
      <c r="F48" s="133" t="s">
        <v>748</v>
      </c>
      <c r="G48" s="133" t="s">
        <v>2870</v>
      </c>
      <c r="H48" s="176" t="s">
        <v>2871</v>
      </c>
      <c r="I48" s="30">
        <v>31</v>
      </c>
      <c r="J48" s="133">
        <v>21</v>
      </c>
      <c r="K48" s="189">
        <v>10</v>
      </c>
      <c r="L48" s="186">
        <v>50</v>
      </c>
      <c r="M48" s="139"/>
    </row>
    <row r="49" spans="1:25" x14ac:dyDescent="0.25">
      <c r="A49" s="139">
        <v>46</v>
      </c>
      <c r="B49" s="142">
        <v>45274</v>
      </c>
      <c r="C49" s="175">
        <v>0.64722222222222225</v>
      </c>
      <c r="D49" s="132" t="s">
        <v>550</v>
      </c>
      <c r="E49" s="133">
        <v>5537803548</v>
      </c>
      <c r="F49" s="133" t="s">
        <v>2872</v>
      </c>
      <c r="G49" s="133" t="s">
        <v>2873</v>
      </c>
      <c r="H49" s="176" t="s">
        <v>2874</v>
      </c>
      <c r="I49" s="30"/>
      <c r="J49" s="133">
        <v>190</v>
      </c>
      <c r="K49" s="189">
        <v>10</v>
      </c>
      <c r="L49" s="186"/>
      <c r="M49" s="139"/>
    </row>
    <row r="50" spans="1:25" x14ac:dyDescent="0.25">
      <c r="A50" s="140">
        <v>47</v>
      </c>
      <c r="B50" s="142">
        <v>45274</v>
      </c>
      <c r="C50" s="175">
        <v>0.65277777777777779</v>
      </c>
      <c r="D50" s="132" t="s">
        <v>2875</v>
      </c>
      <c r="E50" s="133">
        <v>5543534413</v>
      </c>
      <c r="F50" s="133" t="s">
        <v>2610</v>
      </c>
      <c r="G50" s="133" t="s">
        <v>2876</v>
      </c>
      <c r="H50" s="176" t="s">
        <v>2877</v>
      </c>
      <c r="I50" s="30"/>
      <c r="J50" s="133"/>
      <c r="K50" s="189">
        <v>10</v>
      </c>
      <c r="L50" s="186"/>
      <c r="M50" s="139"/>
    </row>
    <row r="51" spans="1:25" x14ac:dyDescent="0.25">
      <c r="A51" s="36">
        <v>48</v>
      </c>
      <c r="B51" s="58">
        <v>45274</v>
      </c>
      <c r="C51" s="228"/>
      <c r="D51" s="59" t="s">
        <v>1162</v>
      </c>
      <c r="E51" s="62"/>
      <c r="F51" s="62"/>
      <c r="G51" s="62"/>
      <c r="H51" s="62" t="s">
        <v>2878</v>
      </c>
      <c r="I51" s="221"/>
      <c r="J51" s="221">
        <v>67</v>
      </c>
      <c r="K51" s="222">
        <v>10</v>
      </c>
      <c r="L51" s="63"/>
      <c r="M51" s="63"/>
    </row>
    <row r="52" spans="1:25" x14ac:dyDescent="0.25">
      <c r="A52" s="139">
        <v>49</v>
      </c>
      <c r="B52" s="142">
        <v>45274</v>
      </c>
      <c r="C52" s="175">
        <v>0.1736111111111111</v>
      </c>
      <c r="D52" s="132" t="s">
        <v>1595</v>
      </c>
      <c r="E52" s="133"/>
      <c r="F52" s="133" t="s">
        <v>1836</v>
      </c>
      <c r="G52" s="133" t="s">
        <v>302</v>
      </c>
      <c r="H52" s="133" t="s">
        <v>2879</v>
      </c>
      <c r="I52" s="176">
        <v>98</v>
      </c>
      <c r="J52" s="176">
        <v>88</v>
      </c>
      <c r="K52" s="189">
        <v>10</v>
      </c>
      <c r="L52" s="139">
        <v>300</v>
      </c>
      <c r="M52" s="139"/>
    </row>
    <row r="53" spans="1:25" x14ac:dyDescent="0.25">
      <c r="A53" s="140">
        <v>50</v>
      </c>
      <c r="B53" s="142">
        <v>45274</v>
      </c>
      <c r="C53" s="175">
        <v>0.20833333333333329</v>
      </c>
      <c r="D53" s="132" t="s">
        <v>1897</v>
      </c>
      <c r="E53" s="133">
        <v>555610020620</v>
      </c>
      <c r="F53" s="133" t="s">
        <v>1836</v>
      </c>
      <c r="G53" s="133" t="s">
        <v>418</v>
      </c>
      <c r="H53" s="176" t="s">
        <v>2880</v>
      </c>
      <c r="I53" s="30">
        <v>129</v>
      </c>
      <c r="J53" s="176">
        <v>109</v>
      </c>
      <c r="K53" s="189">
        <v>10</v>
      </c>
      <c r="L53" s="139"/>
      <c r="M53" s="139"/>
    </row>
    <row r="54" spans="1:25" x14ac:dyDescent="0.25">
      <c r="A54" s="36">
        <v>51</v>
      </c>
      <c r="B54" s="142">
        <v>45274</v>
      </c>
      <c r="C54" s="175">
        <v>0.24236111111111111</v>
      </c>
      <c r="D54" s="132" t="s">
        <v>2881</v>
      </c>
      <c r="E54" s="133">
        <v>5629985003</v>
      </c>
      <c r="F54" s="133" t="s">
        <v>1528</v>
      </c>
      <c r="G54" s="133" t="s">
        <v>443</v>
      </c>
      <c r="H54" s="176" t="s">
        <v>2882</v>
      </c>
      <c r="I54" s="30">
        <v>35</v>
      </c>
      <c r="J54" s="133">
        <v>17</v>
      </c>
      <c r="K54" s="189">
        <v>10</v>
      </c>
      <c r="L54" s="139"/>
      <c r="M54" s="139"/>
    </row>
    <row r="55" spans="1:25" x14ac:dyDescent="0.25">
      <c r="A55" s="139">
        <v>52</v>
      </c>
      <c r="B55" s="142">
        <v>45274</v>
      </c>
      <c r="C55" s="175">
        <v>0.29166666666666669</v>
      </c>
      <c r="D55" s="132" t="s">
        <v>2883</v>
      </c>
      <c r="E55" s="133">
        <v>5530508709</v>
      </c>
      <c r="F55" s="133" t="s">
        <v>3663</v>
      </c>
      <c r="G55" s="133" t="s">
        <v>2685</v>
      </c>
      <c r="H55" s="176" t="s">
        <v>2884</v>
      </c>
      <c r="I55" s="176">
        <v>32</v>
      </c>
      <c r="J55" s="192">
        <v>22</v>
      </c>
      <c r="K55" s="189">
        <v>10</v>
      </c>
      <c r="L55" s="139"/>
      <c r="M55" s="139"/>
    </row>
    <row r="56" spans="1:25" x14ac:dyDescent="0.25">
      <c r="A56" s="140">
        <v>53</v>
      </c>
      <c r="B56" s="142">
        <v>45274</v>
      </c>
      <c r="C56" s="175">
        <v>0.40277777777777779</v>
      </c>
      <c r="D56" s="132" t="s">
        <v>760</v>
      </c>
      <c r="E56" s="133">
        <v>5522701719</v>
      </c>
      <c r="F56" s="133" t="s">
        <v>1836</v>
      </c>
      <c r="G56" s="133" t="s">
        <v>72</v>
      </c>
      <c r="H56" s="176" t="s">
        <v>2885</v>
      </c>
      <c r="I56" s="30">
        <v>200</v>
      </c>
      <c r="J56" s="176">
        <v>86</v>
      </c>
      <c r="K56" s="189">
        <v>10</v>
      </c>
      <c r="L56" s="139"/>
      <c r="M56" s="139"/>
    </row>
    <row r="57" spans="1:25" x14ac:dyDescent="0.25">
      <c r="A57" s="36">
        <v>54</v>
      </c>
      <c r="B57" s="142">
        <v>45275</v>
      </c>
      <c r="C57" s="175">
        <v>0.44791666666666669</v>
      </c>
      <c r="D57" s="132" t="s">
        <v>857</v>
      </c>
      <c r="E57" s="133">
        <v>5537803548</v>
      </c>
      <c r="F57" s="133" t="s">
        <v>333</v>
      </c>
      <c r="G57" s="176" t="s">
        <v>2886</v>
      </c>
      <c r="H57" s="176" t="s">
        <v>2887</v>
      </c>
      <c r="I57" s="30"/>
      <c r="J57" s="133">
        <v>175</v>
      </c>
      <c r="K57" s="189">
        <v>10</v>
      </c>
      <c r="L57" s="186">
        <v>300</v>
      </c>
      <c r="M57" s="139"/>
      <c r="S57" t="s">
        <v>3668</v>
      </c>
      <c r="T57" t="s">
        <v>3669</v>
      </c>
      <c r="U57" t="s">
        <v>3669</v>
      </c>
      <c r="V57" t="s">
        <v>3670</v>
      </c>
      <c r="W57" t="s">
        <v>3671</v>
      </c>
      <c r="X57" t="s">
        <v>3672</v>
      </c>
      <c r="Y57" t="s">
        <v>3673</v>
      </c>
    </row>
    <row r="58" spans="1:25" x14ac:dyDescent="0.25">
      <c r="A58" s="139">
        <v>55</v>
      </c>
      <c r="B58" s="142">
        <v>45275</v>
      </c>
      <c r="C58" s="175">
        <v>0.46527777777777779</v>
      </c>
      <c r="D58" s="132" t="s">
        <v>1917</v>
      </c>
      <c r="E58" s="133">
        <v>5535975295</v>
      </c>
      <c r="F58" s="133" t="s">
        <v>2888</v>
      </c>
      <c r="G58" s="133" t="s">
        <v>2889</v>
      </c>
      <c r="H58" s="176" t="s">
        <v>2890</v>
      </c>
      <c r="I58" s="30"/>
      <c r="J58" s="133">
        <v>85</v>
      </c>
      <c r="K58" s="189">
        <v>40</v>
      </c>
      <c r="L58" s="186">
        <v>500</v>
      </c>
      <c r="M58" s="139"/>
      <c r="S58" s="70">
        <v>45271</v>
      </c>
      <c r="T58" s="70">
        <v>45272</v>
      </c>
      <c r="U58" s="70">
        <v>45273</v>
      </c>
      <c r="V58" s="70">
        <v>45274</v>
      </c>
      <c r="W58" s="70">
        <v>45275</v>
      </c>
      <c r="X58" s="70">
        <v>45276</v>
      </c>
    </row>
    <row r="59" spans="1:25" x14ac:dyDescent="0.25">
      <c r="A59" s="140">
        <v>56</v>
      </c>
      <c r="B59" s="142">
        <v>45275</v>
      </c>
      <c r="C59" s="175">
        <v>0.48125000000000001</v>
      </c>
      <c r="D59" s="132" t="s">
        <v>240</v>
      </c>
      <c r="E59" s="133">
        <v>5554180418</v>
      </c>
      <c r="F59" s="133" t="s">
        <v>333</v>
      </c>
      <c r="G59" s="133" t="s">
        <v>925</v>
      </c>
      <c r="H59" s="176" t="s">
        <v>2891</v>
      </c>
      <c r="I59" s="30"/>
      <c r="J59" s="133">
        <v>69</v>
      </c>
      <c r="K59" s="189">
        <v>10</v>
      </c>
      <c r="L59" s="186"/>
      <c r="M59" s="139"/>
      <c r="S59">
        <v>15</v>
      </c>
      <c r="T59">
        <v>12</v>
      </c>
      <c r="U59">
        <v>16</v>
      </c>
      <c r="V59">
        <v>10</v>
      </c>
      <c r="W59">
        <v>18</v>
      </c>
      <c r="X59">
        <v>11</v>
      </c>
    </row>
    <row r="60" spans="1:25" x14ac:dyDescent="0.25">
      <c r="A60" s="36">
        <v>57</v>
      </c>
      <c r="B60" s="142">
        <v>45275</v>
      </c>
      <c r="C60" s="175">
        <v>0.60138888888888886</v>
      </c>
      <c r="D60" s="132" t="s">
        <v>2724</v>
      </c>
      <c r="E60" s="133">
        <v>5541406158</v>
      </c>
      <c r="F60" s="133" t="s">
        <v>1868</v>
      </c>
      <c r="G60" s="133" t="s">
        <v>2892</v>
      </c>
      <c r="H60" s="176" t="s">
        <v>2893</v>
      </c>
      <c r="I60" s="30"/>
      <c r="J60" s="133">
        <f>21+327+45+158</f>
        <v>551</v>
      </c>
      <c r="K60" s="189">
        <v>10</v>
      </c>
      <c r="L60" s="186"/>
      <c r="M60" s="139"/>
    </row>
    <row r="61" spans="1:25" x14ac:dyDescent="0.25">
      <c r="A61" s="139">
        <v>58</v>
      </c>
      <c r="B61" s="142">
        <v>45275</v>
      </c>
      <c r="C61" s="175">
        <v>0.61319444444444449</v>
      </c>
      <c r="D61" s="132" t="s">
        <v>49</v>
      </c>
      <c r="E61" s="133">
        <v>5567925871</v>
      </c>
      <c r="F61" s="133" t="s">
        <v>333</v>
      </c>
      <c r="G61" s="133" t="s">
        <v>2894</v>
      </c>
      <c r="H61" s="133" t="s">
        <v>2895</v>
      </c>
      <c r="I61" s="30"/>
      <c r="J61" s="133">
        <v>118</v>
      </c>
      <c r="K61" s="189">
        <v>10</v>
      </c>
      <c r="L61" s="139">
        <v>200</v>
      </c>
      <c r="M61" s="139"/>
    </row>
    <row r="62" spans="1:25" x14ac:dyDescent="0.25">
      <c r="A62" s="140">
        <v>59</v>
      </c>
      <c r="B62" s="142">
        <v>45275</v>
      </c>
      <c r="C62" s="175">
        <v>0.625</v>
      </c>
      <c r="D62" s="132" t="s">
        <v>2896</v>
      </c>
      <c r="E62" s="133">
        <v>5621837478</v>
      </c>
      <c r="F62" s="133" t="s">
        <v>2503</v>
      </c>
      <c r="G62" s="133">
        <v>111</v>
      </c>
      <c r="H62" s="176" t="s">
        <v>2897</v>
      </c>
      <c r="I62" s="176"/>
      <c r="J62" s="176">
        <v>67</v>
      </c>
      <c r="K62" s="189">
        <v>10</v>
      </c>
      <c r="L62" s="139"/>
      <c r="M62" s="139"/>
    </row>
    <row r="63" spans="1:25" x14ac:dyDescent="0.25">
      <c r="A63" s="36">
        <v>60</v>
      </c>
      <c r="B63" s="142">
        <v>45275</v>
      </c>
      <c r="C63" s="175">
        <v>0.64375000000000004</v>
      </c>
      <c r="D63" s="132" t="s">
        <v>1865</v>
      </c>
      <c r="E63" s="133">
        <v>5572135350</v>
      </c>
      <c r="F63" s="133" t="s">
        <v>17</v>
      </c>
      <c r="G63" s="133" t="s">
        <v>2898</v>
      </c>
      <c r="H63" s="176" t="s">
        <v>2899</v>
      </c>
      <c r="I63" s="30"/>
      <c r="J63" s="176">
        <f>52+13</f>
        <v>65</v>
      </c>
      <c r="K63" s="189">
        <v>10</v>
      </c>
      <c r="L63" s="139"/>
      <c r="M63" s="139"/>
    </row>
    <row r="64" spans="1:25" x14ac:dyDescent="0.25">
      <c r="A64" s="139">
        <v>61</v>
      </c>
      <c r="B64" s="142">
        <v>45275</v>
      </c>
      <c r="C64" s="175">
        <v>0.65555555555555556</v>
      </c>
      <c r="D64" s="132" t="s">
        <v>2900</v>
      </c>
      <c r="E64" s="133">
        <v>5614683694</v>
      </c>
      <c r="F64" s="133" t="s">
        <v>3463</v>
      </c>
      <c r="G64" s="133" t="s">
        <v>1043</v>
      </c>
      <c r="H64" s="176" t="s">
        <v>2901</v>
      </c>
      <c r="I64" s="30"/>
      <c r="J64" s="133">
        <v>127</v>
      </c>
      <c r="K64" s="189">
        <v>10</v>
      </c>
      <c r="L64" s="139"/>
      <c r="M64" s="139"/>
    </row>
    <row r="65" spans="1:13" x14ac:dyDescent="0.25">
      <c r="A65" s="140">
        <v>62</v>
      </c>
      <c r="B65" s="142">
        <v>45275</v>
      </c>
      <c r="C65" s="175">
        <v>0.16666666666666671</v>
      </c>
      <c r="D65" s="132" t="s">
        <v>2900</v>
      </c>
      <c r="E65" s="133">
        <v>5614683694</v>
      </c>
      <c r="F65" s="133" t="s">
        <v>3636</v>
      </c>
      <c r="G65" s="133" t="s">
        <v>1043</v>
      </c>
      <c r="H65" s="176" t="s">
        <v>2901</v>
      </c>
      <c r="I65" s="176">
        <v>500</v>
      </c>
      <c r="J65" s="192">
        <v>127</v>
      </c>
      <c r="K65" s="189">
        <v>11</v>
      </c>
      <c r="L65" s="139"/>
      <c r="M65" s="139"/>
    </row>
    <row r="66" spans="1:13" x14ac:dyDescent="0.25">
      <c r="A66" s="36">
        <v>63</v>
      </c>
      <c r="B66" s="142">
        <v>45275</v>
      </c>
      <c r="C66" s="228">
        <v>0.1736111111111111</v>
      </c>
      <c r="D66" s="59" t="s">
        <v>1416</v>
      </c>
      <c r="E66" s="62">
        <v>5564788989</v>
      </c>
      <c r="F66" s="62" t="s">
        <v>1836</v>
      </c>
      <c r="G66" s="62" t="s">
        <v>302</v>
      </c>
      <c r="H66" s="221" t="s">
        <v>2902</v>
      </c>
      <c r="I66" s="61">
        <v>105</v>
      </c>
      <c r="J66" s="221">
        <v>105</v>
      </c>
      <c r="K66" s="222">
        <v>10</v>
      </c>
      <c r="L66" s="139"/>
      <c r="M66" s="139"/>
    </row>
    <row r="67" spans="1:13" x14ac:dyDescent="0.25">
      <c r="A67" s="139">
        <v>64</v>
      </c>
      <c r="B67" s="142">
        <v>45275</v>
      </c>
      <c r="C67" s="175">
        <v>0.30972222222222218</v>
      </c>
      <c r="D67" s="132" t="s">
        <v>102</v>
      </c>
      <c r="E67" s="171">
        <v>5510466400</v>
      </c>
      <c r="F67" s="133" t="s">
        <v>4064</v>
      </c>
      <c r="G67" s="133" t="s">
        <v>2904</v>
      </c>
      <c r="H67" s="176"/>
      <c r="I67" s="30">
        <v>500</v>
      </c>
      <c r="J67" s="176">
        <v>71</v>
      </c>
      <c r="K67" s="189">
        <v>10</v>
      </c>
      <c r="L67" s="139"/>
      <c r="M67" s="139"/>
    </row>
    <row r="68" spans="1:13" x14ac:dyDescent="0.25">
      <c r="A68" s="140">
        <v>65</v>
      </c>
      <c r="B68" s="142">
        <v>45275</v>
      </c>
      <c r="C68" s="175">
        <v>0.31944444444444442</v>
      </c>
      <c r="D68" s="133" t="s">
        <v>55</v>
      </c>
      <c r="E68" s="133">
        <v>5625982564</v>
      </c>
      <c r="F68" s="171" t="s">
        <v>1528</v>
      </c>
      <c r="G68" s="133" t="s">
        <v>2905</v>
      </c>
      <c r="H68" s="133" t="s">
        <v>2906</v>
      </c>
      <c r="I68" s="176">
        <v>500</v>
      </c>
      <c r="J68" s="176">
        <v>45</v>
      </c>
      <c r="K68" s="189">
        <v>10</v>
      </c>
      <c r="L68" s="202"/>
      <c r="M68" s="169"/>
    </row>
    <row r="69" spans="1:13" x14ac:dyDescent="0.25">
      <c r="A69" s="36">
        <v>66</v>
      </c>
      <c r="B69" s="142">
        <v>45275</v>
      </c>
      <c r="C69" s="175">
        <v>0.33333333333333331</v>
      </c>
      <c r="D69" s="132" t="s">
        <v>2907</v>
      </c>
      <c r="E69" s="133">
        <v>5518380748</v>
      </c>
      <c r="F69" s="133" t="s">
        <v>1528</v>
      </c>
      <c r="G69" s="133" t="s">
        <v>2829</v>
      </c>
      <c r="H69" s="176" t="s">
        <v>2908</v>
      </c>
      <c r="I69" s="176">
        <v>150</v>
      </c>
      <c r="J69" s="176">
        <v>135</v>
      </c>
      <c r="K69" s="213">
        <v>10</v>
      </c>
      <c r="L69" s="177"/>
      <c r="M69" s="133"/>
    </row>
    <row r="70" spans="1:13" x14ac:dyDescent="0.25">
      <c r="A70" s="139">
        <v>67</v>
      </c>
      <c r="B70" s="142">
        <v>45275</v>
      </c>
      <c r="C70" s="231">
        <v>0.3576388888888889</v>
      </c>
      <c r="D70" s="98" t="s">
        <v>2909</v>
      </c>
      <c r="E70" s="99"/>
      <c r="F70" s="99" t="s">
        <v>4065</v>
      </c>
      <c r="G70" s="99" t="s">
        <v>2911</v>
      </c>
      <c r="H70" s="232" t="s">
        <v>2912</v>
      </c>
      <c r="I70" s="232">
        <v>500</v>
      </c>
      <c r="J70" s="232">
        <v>163</v>
      </c>
      <c r="K70" s="233">
        <v>10</v>
      </c>
      <c r="L70" s="177"/>
      <c r="M70" s="177"/>
    </row>
    <row r="71" spans="1:13" x14ac:dyDescent="0.25">
      <c r="A71" s="140">
        <v>68</v>
      </c>
      <c r="B71" s="142">
        <v>45275</v>
      </c>
      <c r="C71" s="175">
        <v>0.375</v>
      </c>
      <c r="D71" s="31" t="s">
        <v>1500</v>
      </c>
      <c r="E71" s="133"/>
      <c r="F71" s="133" t="s">
        <v>1836</v>
      </c>
      <c r="G71" s="51" t="s">
        <v>2898</v>
      </c>
      <c r="H71" s="214" t="s">
        <v>2913</v>
      </c>
      <c r="I71" s="176">
        <v>169</v>
      </c>
      <c r="J71" s="176">
        <v>159</v>
      </c>
      <c r="K71" s="213">
        <v>10</v>
      </c>
      <c r="L71" s="177"/>
      <c r="M71" s="177"/>
    </row>
    <row r="72" spans="1:13" x14ac:dyDescent="0.25">
      <c r="A72" s="36">
        <v>69</v>
      </c>
      <c r="B72" s="142">
        <v>45275</v>
      </c>
      <c r="C72" s="175">
        <v>0.39583333333333331</v>
      </c>
      <c r="D72" s="132" t="s">
        <v>49</v>
      </c>
      <c r="E72" s="133"/>
      <c r="F72" s="133" t="s">
        <v>2914</v>
      </c>
      <c r="G72" s="133" t="s">
        <v>2915</v>
      </c>
      <c r="H72" s="176" t="s">
        <v>2916</v>
      </c>
      <c r="I72" s="176">
        <v>530</v>
      </c>
      <c r="J72" s="176">
        <v>528</v>
      </c>
      <c r="K72" s="177">
        <v>22</v>
      </c>
      <c r="L72" s="177"/>
      <c r="M72" s="133"/>
    </row>
    <row r="73" spans="1:13" x14ac:dyDescent="0.25">
      <c r="A73" s="139">
        <v>70</v>
      </c>
      <c r="B73" s="142">
        <v>45275</v>
      </c>
      <c r="C73" s="175">
        <v>0.39930555555555558</v>
      </c>
      <c r="D73" s="132" t="s">
        <v>2917</v>
      </c>
      <c r="E73" s="133"/>
      <c r="F73" s="133" t="s">
        <v>1836</v>
      </c>
      <c r="G73" s="133" t="s">
        <v>2918</v>
      </c>
      <c r="H73" s="176" t="s">
        <v>2919</v>
      </c>
      <c r="I73" s="176">
        <v>55</v>
      </c>
      <c r="J73" s="176">
        <v>41</v>
      </c>
      <c r="K73" s="177">
        <v>14</v>
      </c>
      <c r="L73" s="177"/>
      <c r="M73" s="133"/>
    </row>
    <row r="74" spans="1:13" x14ac:dyDescent="0.25">
      <c r="A74" s="140">
        <v>71</v>
      </c>
      <c r="B74" s="142">
        <v>45275</v>
      </c>
      <c r="C74" s="93">
        <v>0.41666666666666669</v>
      </c>
      <c r="D74" s="132" t="s">
        <v>2920</v>
      </c>
      <c r="E74" s="133"/>
      <c r="F74" s="133" t="s">
        <v>1836</v>
      </c>
      <c r="G74" s="133" t="s">
        <v>2921</v>
      </c>
      <c r="H74" s="176" t="s">
        <v>2922</v>
      </c>
      <c r="I74" s="176">
        <v>86</v>
      </c>
      <c r="J74" s="176">
        <v>71</v>
      </c>
      <c r="K74" s="177">
        <v>15</v>
      </c>
      <c r="L74" s="215"/>
      <c r="M74" s="22"/>
    </row>
    <row r="75" spans="1:13" x14ac:dyDescent="0.25">
      <c r="A75" s="36">
        <v>72</v>
      </c>
      <c r="B75" s="142">
        <v>45276</v>
      </c>
      <c r="C75" s="175">
        <v>0.41666666666666669</v>
      </c>
      <c r="D75" s="132" t="s">
        <v>2923</v>
      </c>
      <c r="E75" s="133">
        <v>5566798984</v>
      </c>
      <c r="F75" s="133" t="s">
        <v>1528</v>
      </c>
      <c r="G75" s="176" t="s">
        <v>2924</v>
      </c>
      <c r="H75" s="176" t="s">
        <v>2925</v>
      </c>
      <c r="I75" s="30">
        <v>185</v>
      </c>
      <c r="J75" s="133">
        <v>166</v>
      </c>
      <c r="K75" s="189">
        <v>11</v>
      </c>
      <c r="L75" s="186"/>
      <c r="M75" s="139"/>
    </row>
    <row r="76" spans="1:13" x14ac:dyDescent="0.25">
      <c r="A76" s="139">
        <v>73</v>
      </c>
      <c r="B76" s="142">
        <v>45276</v>
      </c>
      <c r="C76" s="175">
        <v>0.43055555555555558</v>
      </c>
      <c r="D76" s="132" t="s">
        <v>2926</v>
      </c>
      <c r="E76" s="133"/>
      <c r="F76" s="133" t="s">
        <v>509</v>
      </c>
      <c r="G76" s="133" t="s">
        <v>2911</v>
      </c>
      <c r="H76" s="133" t="s">
        <v>2927</v>
      </c>
      <c r="I76" s="30">
        <v>115</v>
      </c>
      <c r="J76" s="133">
        <v>100</v>
      </c>
      <c r="K76" s="189">
        <v>15</v>
      </c>
      <c r="L76" s="186"/>
      <c r="M76" s="139"/>
    </row>
    <row r="77" spans="1:13" x14ac:dyDescent="0.25">
      <c r="A77" s="140">
        <v>74</v>
      </c>
      <c r="B77" s="142">
        <v>45276</v>
      </c>
      <c r="C77" s="175">
        <v>0.43958333333333333</v>
      </c>
      <c r="D77" s="132" t="s">
        <v>514</v>
      </c>
      <c r="E77" s="133"/>
      <c r="F77" s="133" t="s">
        <v>2928</v>
      </c>
      <c r="G77" s="133" t="s">
        <v>2699</v>
      </c>
      <c r="H77" s="176" t="s">
        <v>2929</v>
      </c>
      <c r="I77" s="30"/>
      <c r="J77" s="133"/>
      <c r="K77" s="189">
        <v>10</v>
      </c>
      <c r="L77" s="186"/>
      <c r="M77" s="139"/>
    </row>
    <row r="78" spans="1:13" x14ac:dyDescent="0.25">
      <c r="A78" s="36">
        <v>75</v>
      </c>
      <c r="B78" s="142">
        <v>45276</v>
      </c>
      <c r="C78" s="175">
        <v>0.44166666666666671</v>
      </c>
      <c r="D78" s="132" t="s">
        <v>1773</v>
      </c>
      <c r="E78" s="133"/>
      <c r="F78" s="133" t="s">
        <v>1528</v>
      </c>
      <c r="G78" s="133" t="s">
        <v>2683</v>
      </c>
      <c r="H78" s="176" t="s">
        <v>2930</v>
      </c>
      <c r="I78" s="30">
        <v>178</v>
      </c>
      <c r="J78" s="133">
        <v>168</v>
      </c>
      <c r="K78" s="189">
        <v>10</v>
      </c>
      <c r="L78" s="186"/>
      <c r="M78" s="139"/>
    </row>
    <row r="79" spans="1:13" x14ac:dyDescent="0.25">
      <c r="A79" s="139">
        <v>76</v>
      </c>
      <c r="B79" s="142">
        <v>45276</v>
      </c>
      <c r="C79" s="175"/>
      <c r="D79" s="132" t="s">
        <v>2931</v>
      </c>
      <c r="E79" s="133"/>
      <c r="F79" s="133" t="s">
        <v>889</v>
      </c>
      <c r="G79" s="133" t="s">
        <v>2932</v>
      </c>
      <c r="H79" s="133" t="s">
        <v>2933</v>
      </c>
      <c r="I79" s="30">
        <v>100</v>
      </c>
      <c r="J79" s="176">
        <v>80</v>
      </c>
      <c r="K79" s="189">
        <v>10</v>
      </c>
      <c r="L79" s="139"/>
      <c r="M79" s="139"/>
    </row>
    <row r="80" spans="1:13" x14ac:dyDescent="0.25">
      <c r="A80" s="140">
        <v>77</v>
      </c>
      <c r="B80" s="142">
        <v>45276</v>
      </c>
      <c r="C80" s="175"/>
      <c r="D80" s="132" t="s">
        <v>1107</v>
      </c>
      <c r="E80" s="133"/>
      <c r="F80" s="133" t="s">
        <v>333</v>
      </c>
      <c r="G80" s="133" t="s">
        <v>2685</v>
      </c>
      <c r="H80" s="176"/>
      <c r="I80" s="176">
        <v>270</v>
      </c>
      <c r="J80" s="176">
        <v>260</v>
      </c>
      <c r="K80" s="189">
        <v>10</v>
      </c>
      <c r="L80" s="139"/>
      <c r="M80" s="139"/>
    </row>
    <row r="81" spans="1:13" x14ac:dyDescent="0.25">
      <c r="A81" s="36">
        <v>78</v>
      </c>
      <c r="B81" s="142">
        <v>45276</v>
      </c>
      <c r="C81" s="175"/>
      <c r="D81" s="132" t="s">
        <v>2934</v>
      </c>
      <c r="E81" s="133"/>
      <c r="F81" s="133" t="s">
        <v>333</v>
      </c>
      <c r="G81" s="133" t="s">
        <v>2935</v>
      </c>
      <c r="H81" s="176"/>
      <c r="I81" s="30">
        <v>150</v>
      </c>
      <c r="J81" s="176">
        <v>126</v>
      </c>
      <c r="K81" s="189">
        <v>10</v>
      </c>
      <c r="L81" s="139"/>
      <c r="M81" s="139"/>
    </row>
    <row r="82" spans="1:13" x14ac:dyDescent="0.25">
      <c r="A82" s="139">
        <v>79</v>
      </c>
      <c r="B82" s="142">
        <v>45276</v>
      </c>
      <c r="C82" s="175"/>
      <c r="D82" s="132" t="s">
        <v>113</v>
      </c>
      <c r="E82" s="133"/>
      <c r="F82" s="133" t="s">
        <v>333</v>
      </c>
      <c r="G82" s="133" t="s">
        <v>2936</v>
      </c>
      <c r="H82" s="176"/>
      <c r="I82" s="30">
        <v>179</v>
      </c>
      <c r="J82" s="133">
        <v>169</v>
      </c>
      <c r="K82" s="189">
        <v>10</v>
      </c>
      <c r="L82" s="139"/>
      <c r="M82" s="139"/>
    </row>
    <row r="83" spans="1:13" x14ac:dyDescent="0.25">
      <c r="A83" s="140">
        <v>80</v>
      </c>
      <c r="B83" s="142">
        <v>45276</v>
      </c>
      <c r="C83" s="175"/>
      <c r="D83" s="132" t="s">
        <v>69</v>
      </c>
      <c r="E83" s="133"/>
      <c r="F83" s="133" t="s">
        <v>821</v>
      </c>
      <c r="G83" s="133" t="s">
        <v>2937</v>
      </c>
      <c r="H83" s="176"/>
      <c r="I83" s="176">
        <v>32</v>
      </c>
      <c r="J83" s="192">
        <v>22</v>
      </c>
      <c r="K83" s="189">
        <v>10</v>
      </c>
      <c r="L83" s="139"/>
      <c r="M83" s="139"/>
    </row>
    <row r="84" spans="1:13" x14ac:dyDescent="0.25">
      <c r="A84" s="36">
        <v>81</v>
      </c>
      <c r="B84" s="142">
        <v>45276</v>
      </c>
      <c r="C84" s="175"/>
      <c r="D84" s="132" t="s">
        <v>2189</v>
      </c>
      <c r="E84" s="133"/>
      <c r="F84" s="133" t="s">
        <v>3463</v>
      </c>
      <c r="G84" s="133" t="s">
        <v>2278</v>
      </c>
      <c r="H84" s="176" t="s">
        <v>2938</v>
      </c>
      <c r="I84" s="30">
        <v>43</v>
      </c>
      <c r="J84" s="176">
        <v>33</v>
      </c>
      <c r="K84" s="189">
        <v>10</v>
      </c>
      <c r="L84" s="139"/>
      <c r="M84" s="139"/>
    </row>
    <row r="85" spans="1:13" x14ac:dyDescent="0.25">
      <c r="A85" s="139">
        <v>82</v>
      </c>
      <c r="B85" s="142">
        <v>45276</v>
      </c>
      <c r="C85" s="175"/>
      <c r="D85" s="133" t="s">
        <v>589</v>
      </c>
      <c r="E85" s="171"/>
      <c r="F85" s="133" t="s">
        <v>1836</v>
      </c>
      <c r="G85" s="133" t="s">
        <v>2939</v>
      </c>
      <c r="H85" s="176" t="s">
        <v>2940</v>
      </c>
      <c r="I85" s="30">
        <v>156</v>
      </c>
      <c r="J85" s="176">
        <v>146</v>
      </c>
      <c r="K85" s="189">
        <v>10</v>
      </c>
      <c r="L85" s="139"/>
      <c r="M85" s="13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78"/>
  <sheetViews>
    <sheetView zoomScale="60" zoomScaleNormal="60" workbookViewId="0">
      <selection activeCell="A2" sqref="A2:A5"/>
    </sheetView>
  </sheetViews>
  <sheetFormatPr baseColWidth="10" defaultRowHeight="15" x14ac:dyDescent="0.25"/>
  <cols>
    <col min="1" max="1" width="16.28515625" style="166" customWidth="1"/>
    <col min="3" max="3" width="19" style="166" customWidth="1"/>
    <col min="4" max="4" width="22.5703125" style="166" customWidth="1"/>
    <col min="5" max="5" width="17.85546875" style="166" customWidth="1"/>
    <col min="6" max="6" width="15.42578125" style="166" customWidth="1"/>
    <col min="8" max="8" width="11.5703125" style="166" customWidth="1"/>
    <col min="9" max="9" width="14.28515625" style="166" customWidth="1"/>
    <col min="10" max="10" width="21.42578125" style="166" customWidth="1"/>
    <col min="11" max="11" width="15.140625" style="166" customWidth="1"/>
    <col min="12" max="12" width="8.5703125" style="166" customWidth="1"/>
    <col min="13" max="13" width="4.42578125" style="166" customWidth="1"/>
  </cols>
  <sheetData>
    <row r="1" spans="1:13" ht="225" customHeight="1" x14ac:dyDescent="0.25">
      <c r="A1" s="2" t="s">
        <v>3617</v>
      </c>
      <c r="B1" s="3" t="s">
        <v>0</v>
      </c>
      <c r="C1" s="257" t="s">
        <v>3787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72" t="s">
        <v>7</v>
      </c>
      <c r="J1" s="173" t="s">
        <v>8</v>
      </c>
      <c r="K1" s="172" t="s">
        <v>9</v>
      </c>
      <c r="L1" s="174" t="s">
        <v>3619</v>
      </c>
      <c r="M1" s="174" t="s">
        <v>3620</v>
      </c>
    </row>
    <row r="2" spans="1:13" x14ac:dyDescent="0.25">
      <c r="A2" s="139">
        <v>1</v>
      </c>
      <c r="B2" s="142">
        <v>45278</v>
      </c>
      <c r="C2" s="175">
        <v>0.40069444444444452</v>
      </c>
      <c r="D2" s="132" t="s">
        <v>350</v>
      </c>
      <c r="E2" s="133">
        <v>5562236073</v>
      </c>
      <c r="F2" s="133" t="s">
        <v>547</v>
      </c>
      <c r="G2" s="176" t="s">
        <v>2788</v>
      </c>
      <c r="H2" s="176" t="s">
        <v>2941</v>
      </c>
      <c r="I2" s="30">
        <v>100</v>
      </c>
      <c r="J2" s="133">
        <v>51</v>
      </c>
      <c r="K2" s="189">
        <v>20</v>
      </c>
      <c r="L2" s="186">
        <v>100</v>
      </c>
      <c r="M2" s="139"/>
    </row>
    <row r="3" spans="1:13" x14ac:dyDescent="0.25">
      <c r="A3" s="140">
        <v>2</v>
      </c>
      <c r="B3" s="142">
        <v>45278</v>
      </c>
      <c r="C3" s="175">
        <v>0.47916666666666669</v>
      </c>
      <c r="D3" s="132" t="s">
        <v>39</v>
      </c>
      <c r="E3" s="133">
        <v>5530508709</v>
      </c>
      <c r="F3" s="133" t="s">
        <v>3463</v>
      </c>
      <c r="G3" s="133" t="s">
        <v>1239</v>
      </c>
      <c r="H3" s="176" t="s">
        <v>2942</v>
      </c>
      <c r="I3" s="30"/>
      <c r="J3" s="133">
        <f>23+156</f>
        <v>179</v>
      </c>
      <c r="K3" s="189">
        <v>10</v>
      </c>
      <c r="L3" s="186">
        <v>300</v>
      </c>
      <c r="M3" s="139"/>
    </row>
    <row r="4" spans="1:13" x14ac:dyDescent="0.25">
      <c r="A4" s="36">
        <v>3</v>
      </c>
      <c r="B4" s="142">
        <v>45278</v>
      </c>
      <c r="C4" s="175">
        <v>0.47986111111111113</v>
      </c>
      <c r="D4" s="132" t="s">
        <v>514</v>
      </c>
      <c r="E4" s="133"/>
      <c r="F4" s="133" t="s">
        <v>2503</v>
      </c>
      <c r="G4" s="133" t="s">
        <v>1239</v>
      </c>
      <c r="H4" s="176" t="s">
        <v>2943</v>
      </c>
      <c r="I4" s="30"/>
      <c r="J4" s="133">
        <v>41</v>
      </c>
      <c r="K4" s="189">
        <v>10</v>
      </c>
      <c r="L4" s="186"/>
      <c r="M4" s="139"/>
    </row>
    <row r="5" spans="1:13" x14ac:dyDescent="0.25">
      <c r="A5" s="139">
        <v>4</v>
      </c>
      <c r="B5" s="142">
        <v>45278</v>
      </c>
      <c r="C5" s="175">
        <v>0.52500000000000002</v>
      </c>
      <c r="D5" s="132" t="s">
        <v>2944</v>
      </c>
      <c r="E5" s="133">
        <v>5573854401</v>
      </c>
      <c r="F5" s="133" t="s">
        <v>2305</v>
      </c>
      <c r="G5" s="133" t="s">
        <v>2945</v>
      </c>
      <c r="H5" s="176" t="s">
        <v>2946</v>
      </c>
      <c r="I5" s="30"/>
      <c r="J5" s="133">
        <v>100</v>
      </c>
      <c r="K5" s="189">
        <v>20</v>
      </c>
      <c r="L5" s="186"/>
      <c r="M5" s="139"/>
    </row>
    <row r="6" spans="1:13" x14ac:dyDescent="0.25">
      <c r="A6" s="140">
        <v>5</v>
      </c>
      <c r="B6" s="142">
        <v>45278</v>
      </c>
      <c r="C6" s="175">
        <v>0.52569444444444446</v>
      </c>
      <c r="D6" s="132" t="s">
        <v>39</v>
      </c>
      <c r="E6" s="133">
        <v>5530508709</v>
      </c>
      <c r="F6" s="133" t="s">
        <v>3463</v>
      </c>
      <c r="G6" s="133" t="s">
        <v>1239</v>
      </c>
      <c r="H6" s="133" t="s">
        <v>2947</v>
      </c>
      <c r="I6" s="30"/>
      <c r="J6" s="133">
        <f>2+85</f>
        <v>87</v>
      </c>
      <c r="K6" s="189">
        <v>10</v>
      </c>
      <c r="L6" s="139">
        <v>400</v>
      </c>
      <c r="M6" s="139"/>
    </row>
    <row r="7" spans="1:13" x14ac:dyDescent="0.25">
      <c r="A7" s="36">
        <v>6</v>
      </c>
      <c r="B7" s="142">
        <v>45278</v>
      </c>
      <c r="C7" s="175">
        <v>0.55555555555555558</v>
      </c>
      <c r="D7" s="132" t="s">
        <v>49</v>
      </c>
      <c r="E7" s="133">
        <v>5530181574</v>
      </c>
      <c r="F7" s="133" t="s">
        <v>333</v>
      </c>
      <c r="G7" s="133">
        <v>844</v>
      </c>
      <c r="H7" s="133" t="s">
        <v>2948</v>
      </c>
      <c r="I7" s="176"/>
      <c r="J7" s="176">
        <v>66</v>
      </c>
      <c r="K7" s="189">
        <v>10</v>
      </c>
      <c r="L7" s="139"/>
      <c r="M7" s="139"/>
    </row>
    <row r="8" spans="1:13" x14ac:dyDescent="0.25">
      <c r="A8" s="139">
        <v>7</v>
      </c>
      <c r="B8" s="142">
        <v>45278</v>
      </c>
      <c r="C8" s="175">
        <v>0.58402777777777781</v>
      </c>
      <c r="D8" s="132" t="s">
        <v>1265</v>
      </c>
      <c r="E8" s="133">
        <v>5510466400</v>
      </c>
      <c r="F8" s="133" t="s">
        <v>2949</v>
      </c>
      <c r="G8" s="133" t="s">
        <v>2638</v>
      </c>
      <c r="H8" s="176" t="s">
        <v>2950</v>
      </c>
      <c r="I8" s="30"/>
      <c r="J8" s="176">
        <f>53+169+16+45+56</f>
        <v>339</v>
      </c>
      <c r="K8" s="189">
        <v>10</v>
      </c>
      <c r="L8" s="139"/>
      <c r="M8" s="139"/>
    </row>
    <row r="9" spans="1:13" x14ac:dyDescent="0.25">
      <c r="A9" s="140">
        <v>8</v>
      </c>
      <c r="B9" s="142">
        <v>45278</v>
      </c>
      <c r="C9" s="175">
        <v>0.59791666666666665</v>
      </c>
      <c r="D9" s="132" t="s">
        <v>550</v>
      </c>
      <c r="E9" s="133">
        <v>5537803549</v>
      </c>
      <c r="F9" s="133" t="s">
        <v>333</v>
      </c>
      <c r="G9" s="133" t="s">
        <v>518</v>
      </c>
      <c r="H9" s="133" t="s">
        <v>2951</v>
      </c>
      <c r="I9" s="30"/>
      <c r="J9" s="133">
        <v>83</v>
      </c>
      <c r="K9" s="189">
        <v>10</v>
      </c>
      <c r="L9" s="139"/>
      <c r="M9" s="139"/>
    </row>
    <row r="10" spans="1:13" x14ac:dyDescent="0.25">
      <c r="A10" s="36">
        <v>9</v>
      </c>
      <c r="B10" s="142">
        <v>45278</v>
      </c>
      <c r="C10" s="175">
        <v>0.62291666666666667</v>
      </c>
      <c r="D10" s="132" t="s">
        <v>2711</v>
      </c>
      <c r="E10" s="133">
        <v>5541902669</v>
      </c>
      <c r="F10" s="133"/>
      <c r="G10" s="133" t="s">
        <v>2850</v>
      </c>
      <c r="H10" s="176" t="s">
        <v>2952</v>
      </c>
      <c r="I10" s="176"/>
      <c r="J10" s="192">
        <v>188</v>
      </c>
      <c r="K10" s="189">
        <v>10</v>
      </c>
      <c r="L10" s="139"/>
      <c r="M10" s="139"/>
    </row>
    <row r="11" spans="1:13" x14ac:dyDescent="0.25">
      <c r="A11" s="139">
        <v>10</v>
      </c>
      <c r="B11" s="142">
        <v>45278</v>
      </c>
      <c r="C11" s="175">
        <v>0.1701388888888889</v>
      </c>
      <c r="D11" s="132" t="s">
        <v>55</v>
      </c>
      <c r="E11" s="133">
        <v>5625982564</v>
      </c>
      <c r="F11" s="133" t="s">
        <v>4062</v>
      </c>
      <c r="G11" s="133" t="s">
        <v>2953</v>
      </c>
      <c r="H11" s="176" t="s">
        <v>2954</v>
      </c>
      <c r="I11" s="30">
        <v>100</v>
      </c>
      <c r="J11" s="176">
        <v>88</v>
      </c>
      <c r="K11" s="189">
        <v>10</v>
      </c>
      <c r="L11" s="139"/>
      <c r="M11" s="139"/>
    </row>
    <row r="12" spans="1:13" x14ac:dyDescent="0.25">
      <c r="A12" s="140">
        <v>11</v>
      </c>
      <c r="B12" s="142">
        <v>45278</v>
      </c>
      <c r="C12" s="175">
        <v>0.29166666666666669</v>
      </c>
      <c r="D12" s="132" t="s">
        <v>2955</v>
      </c>
      <c r="E12" s="171">
        <v>5515915746</v>
      </c>
      <c r="F12" s="133" t="s">
        <v>3636</v>
      </c>
      <c r="G12" s="133" t="s">
        <v>2956</v>
      </c>
      <c r="H12" s="176" t="s">
        <v>2957</v>
      </c>
      <c r="I12" s="30">
        <v>90</v>
      </c>
      <c r="J12" s="176">
        <v>78</v>
      </c>
      <c r="K12" s="189">
        <v>10</v>
      </c>
      <c r="L12" s="139"/>
      <c r="M12" s="139"/>
    </row>
    <row r="13" spans="1:13" x14ac:dyDescent="0.25">
      <c r="A13" s="36">
        <v>12</v>
      </c>
      <c r="B13" s="142">
        <v>45278</v>
      </c>
      <c r="C13" s="175">
        <v>0.3263888888888889</v>
      </c>
      <c r="D13" s="133" t="s">
        <v>2958</v>
      </c>
      <c r="E13" s="133">
        <v>5613609318</v>
      </c>
      <c r="F13" s="171" t="s">
        <v>2183</v>
      </c>
      <c r="G13" s="133" t="s">
        <v>2959</v>
      </c>
      <c r="H13" s="176" t="s">
        <v>2960</v>
      </c>
      <c r="I13" s="176">
        <v>134</v>
      </c>
      <c r="J13" s="176">
        <v>118</v>
      </c>
      <c r="K13" s="189">
        <v>10</v>
      </c>
      <c r="L13" s="202"/>
      <c r="M13" s="169"/>
    </row>
    <row r="14" spans="1:13" x14ac:dyDescent="0.25">
      <c r="A14" s="139">
        <v>13</v>
      </c>
      <c r="B14" s="142">
        <v>45278</v>
      </c>
      <c r="C14" s="175">
        <v>0.34722222222222221</v>
      </c>
      <c r="D14" s="132" t="s">
        <v>113</v>
      </c>
      <c r="E14" s="133">
        <v>5527189840</v>
      </c>
      <c r="F14" s="133" t="s">
        <v>2961</v>
      </c>
      <c r="G14" s="133" t="s">
        <v>2936</v>
      </c>
      <c r="H14" s="176" t="s">
        <v>2962</v>
      </c>
      <c r="I14" s="176">
        <v>215</v>
      </c>
      <c r="J14" s="176">
        <v>198</v>
      </c>
      <c r="K14" s="213">
        <v>10</v>
      </c>
      <c r="L14" s="177"/>
      <c r="M14" s="133"/>
    </row>
    <row r="15" spans="1:13" x14ac:dyDescent="0.25">
      <c r="A15" s="140">
        <v>14</v>
      </c>
      <c r="B15" s="142">
        <v>45278</v>
      </c>
      <c r="C15" s="175">
        <v>0.40277777777777779</v>
      </c>
      <c r="D15" s="132" t="s">
        <v>2963</v>
      </c>
      <c r="E15" s="133">
        <v>5527614858</v>
      </c>
      <c r="F15" s="133" t="s">
        <v>3663</v>
      </c>
      <c r="G15" s="133" t="s">
        <v>2964</v>
      </c>
      <c r="H15" s="176" t="s">
        <v>2965</v>
      </c>
      <c r="I15" s="176">
        <v>41</v>
      </c>
      <c r="J15" s="176">
        <v>31</v>
      </c>
      <c r="K15" s="213">
        <v>10</v>
      </c>
      <c r="L15" s="177"/>
      <c r="M15" s="177"/>
    </row>
    <row r="16" spans="1:13" x14ac:dyDescent="0.25">
      <c r="A16" s="36">
        <v>15</v>
      </c>
      <c r="B16" s="142">
        <v>45279</v>
      </c>
      <c r="C16" s="175"/>
      <c r="D16" s="132" t="s">
        <v>240</v>
      </c>
      <c r="E16" s="133">
        <v>5554180418</v>
      </c>
      <c r="F16" s="133" t="s">
        <v>1941</v>
      </c>
      <c r="G16" s="176" t="s">
        <v>925</v>
      </c>
      <c r="H16" s="176" t="s">
        <v>2966</v>
      </c>
      <c r="I16" s="30"/>
      <c r="J16" s="133">
        <v>70</v>
      </c>
      <c r="K16" s="189">
        <v>20</v>
      </c>
      <c r="L16" s="186">
        <v>270</v>
      </c>
      <c r="M16" s="139"/>
    </row>
    <row r="17" spans="1:13" x14ac:dyDescent="0.25">
      <c r="A17" s="139">
        <v>16</v>
      </c>
      <c r="B17" s="142">
        <v>45279</v>
      </c>
      <c r="C17" s="175">
        <v>0.52986111111111112</v>
      </c>
      <c r="D17" s="132" t="s">
        <v>1917</v>
      </c>
      <c r="E17" s="133">
        <v>5583364429</v>
      </c>
      <c r="F17" s="133" t="s">
        <v>17</v>
      </c>
      <c r="G17" s="133" t="s">
        <v>1246</v>
      </c>
      <c r="H17" s="133" t="s">
        <v>2967</v>
      </c>
      <c r="I17" s="30"/>
      <c r="J17" s="133">
        <f>30+25+28</f>
        <v>83</v>
      </c>
      <c r="K17" s="189">
        <v>10</v>
      </c>
      <c r="L17" s="186"/>
      <c r="M17" s="139"/>
    </row>
    <row r="18" spans="1:13" x14ac:dyDescent="0.25">
      <c r="A18" s="140">
        <v>17</v>
      </c>
      <c r="B18" s="142">
        <v>45279</v>
      </c>
      <c r="C18" s="175">
        <v>0.53402777777777777</v>
      </c>
      <c r="D18" s="132" t="s">
        <v>2968</v>
      </c>
      <c r="E18" s="133">
        <v>5551855915</v>
      </c>
      <c r="F18" s="133" t="s">
        <v>333</v>
      </c>
      <c r="G18" s="133" t="s">
        <v>2969</v>
      </c>
      <c r="H18" s="133" t="s">
        <v>2970</v>
      </c>
      <c r="I18" s="30"/>
      <c r="J18" s="133">
        <f>37+48</f>
        <v>85</v>
      </c>
      <c r="K18" s="189">
        <v>10</v>
      </c>
      <c r="L18" s="186"/>
      <c r="M18" s="139"/>
    </row>
    <row r="19" spans="1:13" x14ac:dyDescent="0.25">
      <c r="A19" s="36">
        <v>18</v>
      </c>
      <c r="B19" s="142">
        <v>45279</v>
      </c>
      <c r="C19" s="175">
        <v>0.5854166666666667</v>
      </c>
      <c r="D19" s="132" t="s">
        <v>837</v>
      </c>
      <c r="E19" s="133">
        <v>5532535035</v>
      </c>
      <c r="F19" s="133" t="s">
        <v>2503</v>
      </c>
      <c r="G19" s="133" t="s">
        <v>2971</v>
      </c>
      <c r="H19" s="176" t="s">
        <v>2972</v>
      </c>
      <c r="I19" s="30"/>
      <c r="J19" s="133">
        <v>120</v>
      </c>
      <c r="K19" s="189">
        <v>10</v>
      </c>
      <c r="L19" s="186">
        <v>100</v>
      </c>
      <c r="M19" s="139"/>
    </row>
    <row r="20" spans="1:13" x14ac:dyDescent="0.25">
      <c r="A20" s="139">
        <v>19</v>
      </c>
      <c r="B20" s="142">
        <v>45279</v>
      </c>
      <c r="C20" s="175">
        <v>9.0277777777777776E-2</v>
      </c>
      <c r="D20" s="132" t="s">
        <v>39</v>
      </c>
      <c r="E20" s="133">
        <v>5530508709</v>
      </c>
      <c r="F20" s="133" t="s">
        <v>2797</v>
      </c>
      <c r="G20" s="133" t="s">
        <v>1793</v>
      </c>
      <c r="H20" s="133" t="s">
        <v>2973</v>
      </c>
      <c r="I20" s="30"/>
      <c r="J20" s="133">
        <f>84+11</f>
        <v>95</v>
      </c>
      <c r="K20" s="189">
        <v>10</v>
      </c>
      <c r="L20" s="139">
        <v>200</v>
      </c>
      <c r="M20" s="139"/>
    </row>
    <row r="21" spans="1:13" x14ac:dyDescent="0.25">
      <c r="A21" s="140">
        <v>20</v>
      </c>
      <c r="B21" s="142">
        <v>45279</v>
      </c>
      <c r="C21" s="175">
        <v>0.6020833333333333</v>
      </c>
      <c r="D21" s="132" t="s">
        <v>950</v>
      </c>
      <c r="E21" s="133">
        <v>5513847465</v>
      </c>
      <c r="F21" s="133" t="s">
        <v>2503</v>
      </c>
      <c r="G21" s="133" t="s">
        <v>2974</v>
      </c>
      <c r="H21" s="133" t="s">
        <v>2975</v>
      </c>
      <c r="I21" s="176"/>
      <c r="J21" s="176">
        <v>114</v>
      </c>
      <c r="K21" s="189">
        <v>10</v>
      </c>
      <c r="L21" s="139">
        <v>150</v>
      </c>
      <c r="M21" s="139"/>
    </row>
    <row r="22" spans="1:13" x14ac:dyDescent="0.25">
      <c r="A22" s="36">
        <v>21</v>
      </c>
      <c r="B22" s="142">
        <v>45279</v>
      </c>
      <c r="C22" s="175">
        <v>9.166666666666666E-2</v>
      </c>
      <c r="D22" s="132" t="s">
        <v>39</v>
      </c>
      <c r="E22" s="133">
        <v>5530508709</v>
      </c>
      <c r="F22" s="133" t="s">
        <v>2976</v>
      </c>
      <c r="G22" s="133" t="s">
        <v>1239</v>
      </c>
      <c r="H22" s="176" t="s">
        <v>2977</v>
      </c>
      <c r="I22" s="30"/>
      <c r="J22" s="176">
        <f>17+96</f>
        <v>113</v>
      </c>
      <c r="K22" s="189">
        <v>10</v>
      </c>
      <c r="L22" s="139"/>
      <c r="M22" s="139"/>
    </row>
    <row r="23" spans="1:13" x14ac:dyDescent="0.25">
      <c r="A23" s="139">
        <v>22</v>
      </c>
      <c r="B23" s="142">
        <v>45279</v>
      </c>
      <c r="C23" s="175">
        <v>0.3215277777777778</v>
      </c>
      <c r="D23" s="132" t="s">
        <v>2978</v>
      </c>
      <c r="E23" s="133">
        <v>5553945187</v>
      </c>
      <c r="F23" s="133" t="s">
        <v>2979</v>
      </c>
      <c r="G23" s="133" t="s">
        <v>2980</v>
      </c>
      <c r="H23" s="176" t="s">
        <v>2981</v>
      </c>
      <c r="I23" s="30">
        <v>170</v>
      </c>
      <c r="J23" s="133">
        <v>156</v>
      </c>
      <c r="K23" s="189">
        <v>10</v>
      </c>
      <c r="L23" s="139"/>
      <c r="M23" s="139"/>
    </row>
    <row r="24" spans="1:13" x14ac:dyDescent="0.25">
      <c r="A24" s="140">
        <v>23</v>
      </c>
      <c r="B24" s="142">
        <v>45279</v>
      </c>
      <c r="C24" s="175">
        <v>0.33333333333333331</v>
      </c>
      <c r="D24" s="132" t="s">
        <v>2189</v>
      </c>
      <c r="E24" s="133">
        <v>5532536647</v>
      </c>
      <c r="F24" s="133" t="s">
        <v>3793</v>
      </c>
      <c r="G24" s="133" t="s">
        <v>2278</v>
      </c>
      <c r="H24" s="176" t="s">
        <v>2982</v>
      </c>
      <c r="I24" s="176">
        <v>120</v>
      </c>
      <c r="J24" s="192">
        <v>110</v>
      </c>
      <c r="K24" s="189">
        <v>12</v>
      </c>
      <c r="L24" s="139"/>
      <c r="M24" s="139"/>
    </row>
    <row r="25" spans="1:13" x14ac:dyDescent="0.25">
      <c r="A25" s="36">
        <v>24</v>
      </c>
      <c r="B25" s="142">
        <v>45279</v>
      </c>
      <c r="C25" s="175">
        <v>0.34027777777777779</v>
      </c>
      <c r="D25" s="132" t="s">
        <v>2983</v>
      </c>
      <c r="E25" s="133">
        <v>5612853273</v>
      </c>
      <c r="F25" s="133" t="s">
        <v>2984</v>
      </c>
      <c r="G25" s="133" t="s">
        <v>1652</v>
      </c>
      <c r="H25" s="176" t="s">
        <v>2985</v>
      </c>
      <c r="I25" s="30">
        <v>170</v>
      </c>
      <c r="J25" s="176">
        <v>132</v>
      </c>
      <c r="K25" s="189">
        <v>20</v>
      </c>
      <c r="L25" s="139"/>
      <c r="M25" s="139"/>
    </row>
    <row r="26" spans="1:13" x14ac:dyDescent="0.25">
      <c r="A26" s="139">
        <v>25</v>
      </c>
      <c r="B26" s="142">
        <v>45279</v>
      </c>
      <c r="C26" s="175">
        <v>0.375</v>
      </c>
      <c r="D26" s="132" t="s">
        <v>2986</v>
      </c>
      <c r="E26" s="171">
        <v>5523456557</v>
      </c>
      <c r="F26" s="133" t="s">
        <v>180</v>
      </c>
      <c r="G26" s="133" t="s">
        <v>2805</v>
      </c>
      <c r="H26" s="176" t="s">
        <v>2987</v>
      </c>
      <c r="I26" s="30">
        <v>50</v>
      </c>
      <c r="J26" s="176">
        <v>36</v>
      </c>
      <c r="K26" s="189">
        <v>10</v>
      </c>
      <c r="L26" s="139"/>
      <c r="M26" s="139"/>
    </row>
    <row r="27" spans="1:13" x14ac:dyDescent="0.25">
      <c r="A27" s="140">
        <v>26</v>
      </c>
      <c r="B27" s="142">
        <v>45280</v>
      </c>
      <c r="C27" s="175">
        <v>0.33333333333333331</v>
      </c>
      <c r="D27" s="132" t="s">
        <v>55</v>
      </c>
      <c r="E27" s="133"/>
      <c r="F27" s="133" t="s">
        <v>1528</v>
      </c>
      <c r="G27" s="133" t="s">
        <v>2697</v>
      </c>
      <c r="H27" s="133" t="s">
        <v>2988</v>
      </c>
      <c r="I27" s="176">
        <v>83</v>
      </c>
      <c r="J27" s="192">
        <v>70</v>
      </c>
      <c r="K27" s="189">
        <v>13</v>
      </c>
      <c r="L27" s="139">
        <v>200</v>
      </c>
      <c r="M27" s="139"/>
    </row>
    <row r="28" spans="1:13" x14ac:dyDescent="0.25">
      <c r="A28" s="36">
        <v>27</v>
      </c>
      <c r="B28" s="142">
        <v>45280</v>
      </c>
      <c r="C28" s="175">
        <v>0.34722222222222221</v>
      </c>
      <c r="D28" s="132" t="s">
        <v>2989</v>
      </c>
      <c r="E28" s="133"/>
      <c r="F28" s="133" t="s">
        <v>1528</v>
      </c>
      <c r="G28" s="133" t="s">
        <v>389</v>
      </c>
      <c r="H28" s="133" t="s">
        <v>2990</v>
      </c>
      <c r="I28" s="30">
        <v>170</v>
      </c>
      <c r="J28" s="176">
        <v>160</v>
      </c>
      <c r="K28" s="189">
        <v>10</v>
      </c>
      <c r="L28" s="139">
        <v>300</v>
      </c>
      <c r="M28" s="139"/>
    </row>
    <row r="29" spans="1:13" x14ac:dyDescent="0.25">
      <c r="A29" s="139">
        <v>28</v>
      </c>
      <c r="B29" s="142">
        <v>45280</v>
      </c>
      <c r="C29" s="175">
        <v>0.37430555555555561</v>
      </c>
      <c r="D29" s="132" t="s">
        <v>240</v>
      </c>
      <c r="E29" s="171"/>
      <c r="F29" s="133" t="s">
        <v>1836</v>
      </c>
      <c r="G29" s="133" t="s">
        <v>925</v>
      </c>
      <c r="H29" s="133" t="s">
        <v>2991</v>
      </c>
      <c r="I29" s="30">
        <v>165</v>
      </c>
      <c r="J29" s="176">
        <v>140</v>
      </c>
      <c r="K29" s="189">
        <v>10</v>
      </c>
      <c r="L29" s="139">
        <v>200</v>
      </c>
      <c r="M29" s="139"/>
    </row>
    <row r="30" spans="1:13" x14ac:dyDescent="0.25">
      <c r="A30" s="140">
        <v>29</v>
      </c>
      <c r="B30" s="142">
        <v>45280</v>
      </c>
      <c r="C30" s="175">
        <v>0.3888888888888889</v>
      </c>
      <c r="D30" s="133" t="s">
        <v>456</v>
      </c>
      <c r="E30" s="133"/>
      <c r="F30" s="171" t="s">
        <v>1836</v>
      </c>
      <c r="G30" s="133" t="s">
        <v>70</v>
      </c>
      <c r="H30" s="133" t="s">
        <v>2992</v>
      </c>
      <c r="I30" s="176">
        <v>190</v>
      </c>
      <c r="J30" s="176">
        <v>169</v>
      </c>
      <c r="K30" s="189">
        <v>17</v>
      </c>
      <c r="L30" s="202">
        <v>300</v>
      </c>
      <c r="M30" s="169"/>
    </row>
    <row r="31" spans="1:13" x14ac:dyDescent="0.25">
      <c r="A31" s="36">
        <v>30</v>
      </c>
      <c r="B31" s="142">
        <v>45280</v>
      </c>
      <c r="C31" s="175">
        <v>0.40486111111111112</v>
      </c>
      <c r="D31" s="175" t="s">
        <v>857</v>
      </c>
      <c r="E31" s="133"/>
      <c r="F31" s="133" t="s">
        <v>1836</v>
      </c>
      <c r="G31" s="133" t="s">
        <v>2695</v>
      </c>
      <c r="H31" s="133" t="s">
        <v>2993</v>
      </c>
      <c r="I31" s="176">
        <v>88</v>
      </c>
      <c r="J31" s="176">
        <v>65</v>
      </c>
      <c r="K31" s="213">
        <v>13</v>
      </c>
      <c r="L31" s="177">
        <v>200</v>
      </c>
      <c r="M31" s="133"/>
    </row>
    <row r="32" spans="1:13" x14ac:dyDescent="0.25">
      <c r="A32" s="139">
        <v>31</v>
      </c>
      <c r="B32" s="142">
        <v>45281</v>
      </c>
      <c r="C32" s="175"/>
      <c r="D32" s="132" t="s">
        <v>2451</v>
      </c>
      <c r="E32" s="133">
        <v>7029645125</v>
      </c>
      <c r="F32" s="133" t="s">
        <v>333</v>
      </c>
      <c r="G32" s="176" t="s">
        <v>2994</v>
      </c>
      <c r="H32" s="176" t="s">
        <v>2995</v>
      </c>
      <c r="I32" s="30"/>
      <c r="J32" s="133">
        <v>260</v>
      </c>
      <c r="K32" s="189">
        <v>10</v>
      </c>
      <c r="L32" s="186">
        <v>250</v>
      </c>
      <c r="M32" s="139"/>
    </row>
    <row r="33" spans="1:22" x14ac:dyDescent="0.25">
      <c r="A33" s="140">
        <v>32</v>
      </c>
      <c r="B33" s="142">
        <v>45281</v>
      </c>
      <c r="C33" s="175"/>
      <c r="D33" s="132" t="s">
        <v>2996</v>
      </c>
      <c r="E33" s="133"/>
      <c r="F33" s="133" t="s">
        <v>547</v>
      </c>
      <c r="G33" s="133" t="s">
        <v>2997</v>
      </c>
      <c r="H33" s="176" t="s">
        <v>2998</v>
      </c>
      <c r="I33" s="30"/>
      <c r="J33" s="133">
        <v>80</v>
      </c>
      <c r="K33" s="189">
        <v>20</v>
      </c>
      <c r="L33" s="186">
        <v>200</v>
      </c>
      <c r="M33" s="139"/>
    </row>
    <row r="34" spans="1:22" x14ac:dyDescent="0.25">
      <c r="A34" s="36">
        <v>33</v>
      </c>
      <c r="B34" s="142">
        <v>45281</v>
      </c>
      <c r="C34" s="175"/>
      <c r="D34" s="132" t="s">
        <v>1090</v>
      </c>
      <c r="E34" s="133">
        <v>95312869</v>
      </c>
      <c r="F34" s="133" t="s">
        <v>333</v>
      </c>
      <c r="G34" s="133" t="s">
        <v>681</v>
      </c>
      <c r="H34" s="176" t="s">
        <v>2999</v>
      </c>
      <c r="I34" s="30"/>
      <c r="J34" s="133"/>
      <c r="K34" s="189">
        <v>10</v>
      </c>
      <c r="L34" s="186">
        <v>400</v>
      </c>
      <c r="M34" s="139"/>
    </row>
    <row r="35" spans="1:22" x14ac:dyDescent="0.25">
      <c r="A35" s="139">
        <v>34</v>
      </c>
      <c r="B35" s="142">
        <v>45281</v>
      </c>
      <c r="C35" s="175"/>
      <c r="D35" s="132" t="s">
        <v>2737</v>
      </c>
      <c r="E35" s="133"/>
      <c r="F35" s="133" t="s">
        <v>3000</v>
      </c>
      <c r="G35" s="133" t="s">
        <v>1120</v>
      </c>
      <c r="H35" s="176" t="s">
        <v>3001</v>
      </c>
      <c r="I35" s="30"/>
      <c r="J35" s="133">
        <v>170</v>
      </c>
      <c r="K35" s="189">
        <v>40</v>
      </c>
      <c r="L35" s="186">
        <v>550</v>
      </c>
      <c r="M35" s="139"/>
    </row>
    <row r="36" spans="1:22" x14ac:dyDescent="0.25">
      <c r="A36" s="140">
        <v>35</v>
      </c>
      <c r="B36" s="142">
        <v>45281</v>
      </c>
      <c r="C36" s="175"/>
      <c r="D36" s="132" t="s">
        <v>2737</v>
      </c>
      <c r="E36" s="133"/>
      <c r="F36" s="133" t="s">
        <v>1904</v>
      </c>
      <c r="G36" s="133" t="s">
        <v>1120</v>
      </c>
      <c r="H36" s="176" t="s">
        <v>3002</v>
      </c>
      <c r="I36" s="30"/>
      <c r="J36" s="133">
        <v>490</v>
      </c>
      <c r="K36" s="189">
        <v>40</v>
      </c>
      <c r="L36" s="139">
        <v>500</v>
      </c>
      <c r="M36" s="139"/>
    </row>
    <row r="37" spans="1:22" x14ac:dyDescent="0.25">
      <c r="A37" s="36">
        <v>36</v>
      </c>
      <c r="B37" s="142">
        <v>45281</v>
      </c>
      <c r="C37" s="175"/>
      <c r="D37" s="132" t="s">
        <v>1773</v>
      </c>
      <c r="E37" s="133">
        <v>5620167396</v>
      </c>
      <c r="F37" s="133" t="s">
        <v>1836</v>
      </c>
      <c r="G37" s="133" t="s">
        <v>2683</v>
      </c>
      <c r="H37" s="176" t="s">
        <v>3003</v>
      </c>
      <c r="I37" s="176">
        <v>110</v>
      </c>
      <c r="J37" s="176">
        <v>100</v>
      </c>
      <c r="K37" s="189">
        <v>10</v>
      </c>
      <c r="L37" s="139"/>
      <c r="M37" s="139"/>
    </row>
    <row r="38" spans="1:22" x14ac:dyDescent="0.25">
      <c r="A38" s="139">
        <v>37</v>
      </c>
      <c r="B38" s="142">
        <v>45281</v>
      </c>
      <c r="C38" s="175"/>
      <c r="D38" s="132" t="s">
        <v>3004</v>
      </c>
      <c r="E38" s="133">
        <v>5513650898</v>
      </c>
      <c r="F38" s="133"/>
      <c r="G38" s="133" t="s">
        <v>70</v>
      </c>
      <c r="H38" s="176"/>
      <c r="I38" s="30">
        <v>250</v>
      </c>
      <c r="J38" s="176">
        <v>250</v>
      </c>
      <c r="K38" s="189">
        <v>0</v>
      </c>
      <c r="L38" s="139"/>
      <c r="M38" s="139"/>
    </row>
    <row r="39" spans="1:22" x14ac:dyDescent="0.25">
      <c r="A39" s="140">
        <v>38</v>
      </c>
      <c r="B39" s="142">
        <v>45281</v>
      </c>
      <c r="C39" s="175"/>
      <c r="D39" s="132" t="s">
        <v>3005</v>
      </c>
      <c r="E39" s="133">
        <v>5543322678</v>
      </c>
      <c r="F39" s="133" t="s">
        <v>1836</v>
      </c>
      <c r="G39" s="133" t="s">
        <v>418</v>
      </c>
      <c r="H39" s="176" t="s">
        <v>3006</v>
      </c>
      <c r="I39" s="30">
        <v>60</v>
      </c>
      <c r="J39" s="133">
        <v>45</v>
      </c>
      <c r="K39" s="189">
        <v>10</v>
      </c>
      <c r="L39" s="139"/>
      <c r="M39" s="139"/>
    </row>
    <row r="40" spans="1:22" x14ac:dyDescent="0.25">
      <c r="A40" s="36">
        <v>39</v>
      </c>
      <c r="B40" s="142">
        <v>45282</v>
      </c>
      <c r="C40" s="175">
        <v>0.45833333333333331</v>
      </c>
      <c r="D40" s="132" t="s">
        <v>1553</v>
      </c>
      <c r="E40" s="133">
        <v>5562236073</v>
      </c>
      <c r="F40" s="133" t="s">
        <v>547</v>
      </c>
      <c r="G40" s="176" t="s">
        <v>3007</v>
      </c>
      <c r="H40" s="176" t="s">
        <v>3008</v>
      </c>
      <c r="I40" s="30"/>
      <c r="J40" s="133">
        <v>67</v>
      </c>
      <c r="K40" s="189">
        <v>20</v>
      </c>
      <c r="L40" s="186">
        <v>200</v>
      </c>
      <c r="M40" s="139"/>
    </row>
    <row r="41" spans="1:22" x14ac:dyDescent="0.25">
      <c r="A41" s="139">
        <v>40</v>
      </c>
      <c r="B41" s="142">
        <v>45282</v>
      </c>
      <c r="C41" s="175">
        <v>0.5</v>
      </c>
      <c r="D41" s="132" t="s">
        <v>2850</v>
      </c>
      <c r="E41" s="133" t="s">
        <v>3009</v>
      </c>
      <c r="F41" s="133" t="s">
        <v>333</v>
      </c>
      <c r="G41" s="133" t="s">
        <v>2850</v>
      </c>
      <c r="H41" s="176" t="s">
        <v>3010</v>
      </c>
      <c r="I41" s="30"/>
      <c r="J41" s="133">
        <v>80</v>
      </c>
      <c r="K41" s="189">
        <v>10</v>
      </c>
      <c r="L41" s="186">
        <v>100</v>
      </c>
      <c r="M41" s="139"/>
    </row>
    <row r="42" spans="1:22" x14ac:dyDescent="0.25">
      <c r="A42" s="140">
        <v>41</v>
      </c>
      <c r="B42" s="58">
        <v>45282</v>
      </c>
      <c r="C42" s="228"/>
      <c r="D42" s="59" t="s">
        <v>69</v>
      </c>
      <c r="E42" s="62"/>
      <c r="F42" s="62" t="s">
        <v>3011</v>
      </c>
      <c r="G42" s="62" t="s">
        <v>3012</v>
      </c>
      <c r="H42" s="221" t="s">
        <v>3013</v>
      </c>
      <c r="I42" s="61"/>
      <c r="J42" s="62">
        <v>67</v>
      </c>
      <c r="K42" s="222">
        <v>10</v>
      </c>
      <c r="L42" s="230">
        <v>150</v>
      </c>
      <c r="M42" s="63"/>
    </row>
    <row r="43" spans="1:22" x14ac:dyDescent="0.25">
      <c r="A43" s="36">
        <v>42</v>
      </c>
      <c r="B43" s="142">
        <v>45282</v>
      </c>
      <c r="C43" s="175"/>
      <c r="D43" s="132" t="s">
        <v>105</v>
      </c>
      <c r="E43" s="133"/>
      <c r="F43" s="133" t="s">
        <v>3014</v>
      </c>
      <c r="G43" s="133" t="s">
        <v>3015</v>
      </c>
      <c r="H43" s="176" t="s">
        <v>3016</v>
      </c>
      <c r="I43" s="30"/>
      <c r="J43" s="133">
        <f>125+26</f>
        <v>151</v>
      </c>
      <c r="K43" s="189">
        <v>40</v>
      </c>
      <c r="L43" s="186">
        <v>200</v>
      </c>
      <c r="M43" s="139"/>
    </row>
    <row r="44" spans="1:22" x14ac:dyDescent="0.25">
      <c r="A44" s="139">
        <v>43</v>
      </c>
      <c r="B44" s="142">
        <v>45282</v>
      </c>
      <c r="C44" s="175"/>
      <c r="D44" s="132" t="s">
        <v>2850</v>
      </c>
      <c r="E44" s="133"/>
      <c r="F44" s="133" t="s">
        <v>17</v>
      </c>
      <c r="G44" s="133" t="s">
        <v>2850</v>
      </c>
      <c r="H44" s="133" t="s">
        <v>3017</v>
      </c>
      <c r="I44" s="30"/>
      <c r="J44" s="133">
        <f>38+90+21</f>
        <v>149</v>
      </c>
      <c r="K44" s="189">
        <v>10</v>
      </c>
      <c r="L44" s="139">
        <v>300</v>
      </c>
      <c r="M44" s="139"/>
    </row>
    <row r="45" spans="1:22" x14ac:dyDescent="0.25">
      <c r="A45" s="140">
        <v>44</v>
      </c>
      <c r="B45" s="58">
        <v>45282</v>
      </c>
      <c r="C45" s="228"/>
      <c r="D45" s="59" t="s">
        <v>2986</v>
      </c>
      <c r="E45" s="62"/>
      <c r="F45" s="62" t="s">
        <v>3018</v>
      </c>
      <c r="G45" s="62">
        <v>111</v>
      </c>
      <c r="H45" s="221" t="s">
        <v>3019</v>
      </c>
      <c r="I45" s="221"/>
      <c r="J45" s="221">
        <f>21+66</f>
        <v>87</v>
      </c>
      <c r="K45" s="222">
        <v>10</v>
      </c>
      <c r="L45" s="63"/>
      <c r="M45" s="63"/>
    </row>
    <row r="46" spans="1:22" x14ac:dyDescent="0.25">
      <c r="A46" s="36">
        <v>45</v>
      </c>
      <c r="B46" s="142">
        <v>45282</v>
      </c>
      <c r="C46" s="175"/>
      <c r="D46" s="132" t="s">
        <v>78</v>
      </c>
      <c r="E46" s="133">
        <v>5510466400</v>
      </c>
      <c r="F46" s="133" t="s">
        <v>1836</v>
      </c>
      <c r="G46" s="133" t="s">
        <v>3020</v>
      </c>
      <c r="H46" s="176" t="s">
        <v>3021</v>
      </c>
      <c r="I46" s="30">
        <v>235</v>
      </c>
      <c r="J46" s="176">
        <v>225</v>
      </c>
      <c r="K46" s="189">
        <v>10</v>
      </c>
      <c r="L46" s="139"/>
      <c r="M46" s="139"/>
    </row>
    <row r="47" spans="1:22" x14ac:dyDescent="0.25">
      <c r="A47" s="139">
        <v>46</v>
      </c>
      <c r="B47" s="142">
        <v>45282</v>
      </c>
      <c r="C47" s="175"/>
      <c r="D47" s="132" t="s">
        <v>1416</v>
      </c>
      <c r="E47" s="133"/>
      <c r="F47" s="133" t="s">
        <v>3022</v>
      </c>
      <c r="G47" s="133" t="s">
        <v>1744</v>
      </c>
      <c r="H47" s="176" t="s">
        <v>3023</v>
      </c>
      <c r="I47" s="30">
        <v>500</v>
      </c>
      <c r="J47" s="133">
        <v>449</v>
      </c>
      <c r="K47" s="189">
        <v>10</v>
      </c>
      <c r="L47" s="139">
        <v>450</v>
      </c>
      <c r="M47" s="139"/>
    </row>
    <row r="48" spans="1:22" x14ac:dyDescent="0.25">
      <c r="A48" s="140">
        <v>47</v>
      </c>
      <c r="B48" s="142">
        <v>45282</v>
      </c>
      <c r="C48" s="175"/>
      <c r="D48" s="132" t="s">
        <v>1595</v>
      </c>
      <c r="E48" s="133"/>
      <c r="F48" s="133" t="s">
        <v>3784</v>
      </c>
      <c r="G48" s="133" t="s">
        <v>302</v>
      </c>
      <c r="H48" s="176" t="s">
        <v>3024</v>
      </c>
      <c r="I48" s="176">
        <v>500</v>
      </c>
      <c r="J48" s="192">
        <v>220</v>
      </c>
      <c r="K48" s="189">
        <v>10</v>
      </c>
      <c r="L48" s="139">
        <v>500</v>
      </c>
      <c r="M48" s="139"/>
      <c r="P48" t="s">
        <v>3668</v>
      </c>
      <c r="Q48" t="s">
        <v>3669</v>
      </c>
      <c r="R48" t="s">
        <v>3669</v>
      </c>
      <c r="S48" t="s">
        <v>3670</v>
      </c>
      <c r="T48" t="s">
        <v>3671</v>
      </c>
      <c r="U48" t="s">
        <v>3672</v>
      </c>
      <c r="V48" t="s">
        <v>3673</v>
      </c>
    </row>
    <row r="49" spans="1:22" x14ac:dyDescent="0.25">
      <c r="A49" s="36">
        <v>48</v>
      </c>
      <c r="B49" s="142">
        <v>45282</v>
      </c>
      <c r="C49" s="175"/>
      <c r="D49" s="132" t="s">
        <v>2926</v>
      </c>
      <c r="E49" s="133"/>
      <c r="F49" s="133" t="s">
        <v>1528</v>
      </c>
      <c r="G49" s="133" t="s">
        <v>3025</v>
      </c>
      <c r="H49" s="133" t="s">
        <v>3026</v>
      </c>
      <c r="I49" s="30">
        <v>270</v>
      </c>
      <c r="J49" s="176">
        <v>260</v>
      </c>
      <c r="K49" s="189">
        <v>10</v>
      </c>
      <c r="L49" s="139"/>
      <c r="M49" s="139"/>
      <c r="P49">
        <v>14</v>
      </c>
      <c r="Q49">
        <v>11</v>
      </c>
      <c r="R49">
        <v>5</v>
      </c>
      <c r="S49">
        <v>8</v>
      </c>
      <c r="T49">
        <v>14</v>
      </c>
      <c r="U49">
        <v>16</v>
      </c>
      <c r="V49">
        <v>9</v>
      </c>
    </row>
    <row r="50" spans="1:22" x14ac:dyDescent="0.25">
      <c r="A50" s="139">
        <v>49</v>
      </c>
      <c r="B50" s="142">
        <v>45282</v>
      </c>
      <c r="C50" s="175"/>
      <c r="D50" s="132" t="s">
        <v>39</v>
      </c>
      <c r="E50" s="171"/>
      <c r="F50" s="133" t="s">
        <v>1836</v>
      </c>
      <c r="G50" s="133" t="s">
        <v>3027</v>
      </c>
      <c r="H50" s="176" t="s">
        <v>3028</v>
      </c>
      <c r="I50" s="30">
        <v>191</v>
      </c>
      <c r="J50" s="176">
        <v>181</v>
      </c>
      <c r="K50" s="189">
        <v>10</v>
      </c>
      <c r="L50" s="139"/>
      <c r="M50" s="139"/>
      <c r="P50" s="70">
        <v>45278</v>
      </c>
      <c r="Q50" s="70">
        <v>45279</v>
      </c>
      <c r="R50" s="70">
        <v>45280</v>
      </c>
      <c r="S50" s="70">
        <v>45281</v>
      </c>
      <c r="T50" s="70">
        <v>45282</v>
      </c>
      <c r="U50" s="70">
        <v>45283</v>
      </c>
      <c r="V50" s="70">
        <v>45284</v>
      </c>
    </row>
    <row r="51" spans="1:22" x14ac:dyDescent="0.25">
      <c r="A51" s="140">
        <v>50</v>
      </c>
      <c r="B51" s="142">
        <v>45282</v>
      </c>
      <c r="C51" s="175"/>
      <c r="D51" s="132" t="s">
        <v>1595</v>
      </c>
      <c r="E51" s="133"/>
      <c r="F51" s="133" t="s">
        <v>3784</v>
      </c>
      <c r="G51" s="133" t="s">
        <v>302</v>
      </c>
      <c r="H51" s="176" t="s">
        <v>3029</v>
      </c>
      <c r="I51" s="176">
        <v>450</v>
      </c>
      <c r="J51" s="192">
        <v>428</v>
      </c>
      <c r="K51" s="189">
        <v>10</v>
      </c>
      <c r="L51" s="202"/>
      <c r="M51" s="169"/>
    </row>
    <row r="52" spans="1:22" x14ac:dyDescent="0.25">
      <c r="A52" s="36">
        <v>51</v>
      </c>
      <c r="B52" s="142">
        <v>45282</v>
      </c>
      <c r="C52" s="175"/>
      <c r="D52" s="132" t="s">
        <v>126</v>
      </c>
      <c r="E52" s="133"/>
      <c r="F52" s="133" t="s">
        <v>626</v>
      </c>
      <c r="G52" s="133" t="s">
        <v>418</v>
      </c>
      <c r="H52" s="176" t="s">
        <v>3030</v>
      </c>
      <c r="I52" s="176">
        <v>500</v>
      </c>
      <c r="J52" s="176">
        <v>320</v>
      </c>
      <c r="K52" s="213">
        <v>10</v>
      </c>
      <c r="L52" s="177"/>
      <c r="M52" s="133"/>
    </row>
    <row r="53" spans="1:22" x14ac:dyDescent="0.25">
      <c r="A53" s="139">
        <v>52</v>
      </c>
      <c r="B53" s="142">
        <v>45282</v>
      </c>
      <c r="C53" s="175"/>
      <c r="D53" s="132" t="s">
        <v>2413</v>
      </c>
      <c r="E53" s="133">
        <v>5510466400</v>
      </c>
      <c r="F53" s="133" t="s">
        <v>3031</v>
      </c>
      <c r="G53" s="133" t="s">
        <v>3020</v>
      </c>
      <c r="H53" s="176" t="s">
        <v>3032</v>
      </c>
      <c r="I53" s="176">
        <v>370</v>
      </c>
      <c r="J53" s="176">
        <v>350</v>
      </c>
      <c r="K53" s="213">
        <v>10</v>
      </c>
      <c r="L53" s="177"/>
      <c r="M53" s="177"/>
    </row>
    <row r="54" spans="1:22" x14ac:dyDescent="0.25">
      <c r="A54" s="140">
        <v>53</v>
      </c>
      <c r="B54" s="142">
        <v>45283</v>
      </c>
      <c r="C54" s="175"/>
      <c r="D54" s="132" t="s">
        <v>3033</v>
      </c>
      <c r="E54" s="133">
        <v>5624436149</v>
      </c>
      <c r="F54" s="133"/>
      <c r="G54" s="176" t="s">
        <v>2689</v>
      </c>
      <c r="H54" s="176" t="s">
        <v>3034</v>
      </c>
      <c r="I54" s="30"/>
      <c r="J54" s="133"/>
      <c r="K54" s="189">
        <v>10</v>
      </c>
      <c r="L54" s="186"/>
      <c r="M54" s="139"/>
    </row>
    <row r="55" spans="1:22" x14ac:dyDescent="0.25">
      <c r="A55" s="36">
        <v>54</v>
      </c>
      <c r="B55" s="142">
        <v>45283</v>
      </c>
      <c r="C55" s="175"/>
      <c r="D55" s="132" t="s">
        <v>3035</v>
      </c>
      <c r="E55" s="133">
        <v>5553194802</v>
      </c>
      <c r="F55" s="133"/>
      <c r="G55" s="133" t="s">
        <v>3036</v>
      </c>
      <c r="H55" s="176" t="s">
        <v>3037</v>
      </c>
      <c r="I55" s="30"/>
      <c r="J55" s="133"/>
      <c r="K55" s="189">
        <v>10</v>
      </c>
      <c r="L55" s="186"/>
      <c r="M55" s="139"/>
    </row>
    <row r="56" spans="1:22" x14ac:dyDescent="0.25">
      <c r="A56" s="139">
        <v>55</v>
      </c>
      <c r="B56" s="142">
        <v>45283</v>
      </c>
      <c r="C56" s="175"/>
      <c r="D56" s="132" t="s">
        <v>207</v>
      </c>
      <c r="E56" s="133">
        <v>5530181574</v>
      </c>
      <c r="F56" s="133"/>
      <c r="G56" s="133">
        <v>844</v>
      </c>
      <c r="H56" s="176" t="s">
        <v>3038</v>
      </c>
      <c r="I56" s="30"/>
      <c r="J56" s="133"/>
      <c r="K56" s="189">
        <v>10</v>
      </c>
      <c r="L56" s="186"/>
      <c r="M56" s="139"/>
    </row>
    <row r="57" spans="1:22" x14ac:dyDescent="0.25">
      <c r="A57" s="140">
        <v>56</v>
      </c>
      <c r="B57" s="58">
        <v>45283</v>
      </c>
      <c r="C57" s="228"/>
      <c r="D57" s="59" t="s">
        <v>350</v>
      </c>
      <c r="E57" s="62">
        <v>5562236073</v>
      </c>
      <c r="F57" s="62"/>
      <c r="G57" s="62" t="s">
        <v>2788</v>
      </c>
      <c r="H57" s="221" t="s">
        <v>3039</v>
      </c>
      <c r="I57" s="61"/>
      <c r="J57" s="62">
        <v>957</v>
      </c>
      <c r="K57" s="222">
        <v>40</v>
      </c>
      <c r="L57" s="230"/>
      <c r="M57" s="63"/>
    </row>
    <row r="58" spans="1:22" x14ac:dyDescent="0.25">
      <c r="A58" s="36">
        <v>57</v>
      </c>
      <c r="B58" s="142">
        <v>45283</v>
      </c>
      <c r="C58" s="175"/>
      <c r="D58" s="132" t="s">
        <v>350</v>
      </c>
      <c r="E58" s="133">
        <v>5562236073</v>
      </c>
      <c r="F58" s="133"/>
      <c r="G58" s="133" t="s">
        <v>2788</v>
      </c>
      <c r="H58" s="133" t="s">
        <v>3040</v>
      </c>
      <c r="I58" s="30"/>
      <c r="J58" s="133">
        <v>0</v>
      </c>
      <c r="K58" s="189">
        <v>0</v>
      </c>
      <c r="L58" s="139"/>
      <c r="M58" s="139"/>
    </row>
    <row r="59" spans="1:22" x14ac:dyDescent="0.25">
      <c r="A59" s="139">
        <v>58</v>
      </c>
      <c r="B59" s="142">
        <v>45283</v>
      </c>
      <c r="C59" s="175"/>
      <c r="D59" s="132" t="s">
        <v>2189</v>
      </c>
      <c r="E59" s="133"/>
      <c r="F59" s="133"/>
      <c r="G59" s="133" t="s">
        <v>2850</v>
      </c>
      <c r="H59" s="133" t="s">
        <v>3041</v>
      </c>
      <c r="I59" s="30"/>
      <c r="J59" s="176"/>
      <c r="K59" s="189">
        <v>10</v>
      </c>
      <c r="L59" s="139"/>
      <c r="M59" s="139"/>
    </row>
    <row r="60" spans="1:22" x14ac:dyDescent="0.25">
      <c r="A60" s="140">
        <v>59</v>
      </c>
      <c r="B60" s="142">
        <v>45283</v>
      </c>
      <c r="C60" s="175"/>
      <c r="D60" s="132" t="s">
        <v>3042</v>
      </c>
      <c r="E60" s="133"/>
      <c r="F60" s="133"/>
      <c r="G60" s="133" t="s">
        <v>3043</v>
      </c>
      <c r="H60" s="176"/>
      <c r="I60" s="176"/>
      <c r="J60" s="176"/>
      <c r="K60" s="189">
        <v>10</v>
      </c>
      <c r="L60" s="139"/>
      <c r="M60" s="139"/>
    </row>
    <row r="61" spans="1:22" x14ac:dyDescent="0.25">
      <c r="A61" s="36">
        <v>60</v>
      </c>
      <c r="B61" s="142">
        <v>45283</v>
      </c>
      <c r="C61" s="175"/>
      <c r="D61" s="132" t="s">
        <v>3044</v>
      </c>
      <c r="E61" s="133"/>
      <c r="F61" s="133"/>
      <c r="G61" s="133"/>
      <c r="H61" s="176" t="s">
        <v>3045</v>
      </c>
      <c r="I61" s="30"/>
      <c r="J61" s="133"/>
      <c r="K61" s="189">
        <v>10</v>
      </c>
      <c r="L61" s="139"/>
      <c r="M61" s="139"/>
    </row>
    <row r="62" spans="1:22" x14ac:dyDescent="0.25">
      <c r="A62" s="139">
        <v>61</v>
      </c>
      <c r="B62" s="58">
        <v>45283</v>
      </c>
      <c r="C62" s="228"/>
      <c r="D62" s="59" t="s">
        <v>816</v>
      </c>
      <c r="E62" s="62"/>
      <c r="F62" s="62"/>
      <c r="G62" s="62"/>
      <c r="H62" s="221" t="s">
        <v>3046</v>
      </c>
      <c r="I62" s="61"/>
      <c r="J62" s="234">
        <v>80</v>
      </c>
      <c r="K62" s="222">
        <v>10</v>
      </c>
      <c r="L62" s="63"/>
      <c r="M62" s="63"/>
    </row>
    <row r="63" spans="1:22" x14ac:dyDescent="0.25">
      <c r="A63" s="140">
        <v>62</v>
      </c>
      <c r="B63" s="142">
        <v>45283</v>
      </c>
      <c r="C63" s="175"/>
      <c r="D63" s="132" t="s">
        <v>323</v>
      </c>
      <c r="E63" s="133"/>
      <c r="F63" s="133"/>
      <c r="G63" s="133"/>
      <c r="H63" s="133" t="s">
        <v>3047</v>
      </c>
      <c r="I63" s="176"/>
      <c r="J63" s="176"/>
      <c r="K63" s="189">
        <v>10</v>
      </c>
      <c r="L63" s="139"/>
      <c r="M63" s="139"/>
    </row>
    <row r="64" spans="1:22" x14ac:dyDescent="0.25">
      <c r="A64" s="36">
        <v>63</v>
      </c>
      <c r="B64" s="142">
        <v>45283</v>
      </c>
      <c r="C64" s="175"/>
      <c r="D64" s="132" t="s">
        <v>1335</v>
      </c>
      <c r="E64" s="171"/>
      <c r="F64" s="133"/>
      <c r="G64" s="133" t="s">
        <v>3048</v>
      </c>
      <c r="H64" s="176" t="s">
        <v>3049</v>
      </c>
      <c r="I64" s="30"/>
      <c r="J64" s="176"/>
      <c r="K64" s="189">
        <v>10</v>
      </c>
      <c r="L64" s="139">
        <v>500</v>
      </c>
      <c r="M64" s="139"/>
    </row>
    <row r="65" spans="1:13" x14ac:dyDescent="0.25">
      <c r="A65" s="139">
        <v>64</v>
      </c>
      <c r="B65" s="142">
        <v>45283</v>
      </c>
      <c r="C65" s="175"/>
      <c r="D65" s="132" t="s">
        <v>2986</v>
      </c>
      <c r="E65" s="171"/>
      <c r="F65" s="133"/>
      <c r="G65" s="133"/>
      <c r="H65" s="176" t="s">
        <v>3050</v>
      </c>
      <c r="I65" s="30"/>
      <c r="J65" s="176"/>
      <c r="K65" s="189">
        <v>10</v>
      </c>
      <c r="L65" s="202"/>
      <c r="M65" s="169"/>
    </row>
    <row r="66" spans="1:13" x14ac:dyDescent="0.25">
      <c r="A66" s="140">
        <v>65</v>
      </c>
      <c r="B66" s="142">
        <v>45283</v>
      </c>
      <c r="C66" s="175"/>
      <c r="D66" s="133" t="s">
        <v>3051</v>
      </c>
      <c r="E66" s="133"/>
      <c r="F66" s="171"/>
      <c r="G66" s="133" t="s">
        <v>3052</v>
      </c>
      <c r="H66" s="176" t="s">
        <v>3053</v>
      </c>
      <c r="I66" s="176"/>
      <c r="J66" s="176"/>
      <c r="K66" s="213">
        <v>10</v>
      </c>
      <c r="L66" s="177">
        <v>400</v>
      </c>
      <c r="M66" s="133"/>
    </row>
    <row r="67" spans="1:13" x14ac:dyDescent="0.25">
      <c r="A67" s="36">
        <v>66</v>
      </c>
      <c r="B67" s="142">
        <v>45283</v>
      </c>
      <c r="C67" s="175"/>
      <c r="D67" s="132" t="s">
        <v>164</v>
      </c>
      <c r="E67" s="133"/>
      <c r="F67" s="133" t="s">
        <v>1836</v>
      </c>
      <c r="G67" s="133" t="s">
        <v>3054</v>
      </c>
      <c r="H67" s="176" t="s">
        <v>3055</v>
      </c>
      <c r="I67" s="176"/>
      <c r="J67" s="176"/>
      <c r="K67" s="213">
        <v>10</v>
      </c>
      <c r="L67" s="177"/>
      <c r="M67" s="177"/>
    </row>
    <row r="68" spans="1:13" x14ac:dyDescent="0.25">
      <c r="A68" s="139">
        <v>67</v>
      </c>
      <c r="B68" s="142">
        <v>45283</v>
      </c>
      <c r="C68" s="175"/>
      <c r="D68" s="31" t="s">
        <v>3056</v>
      </c>
      <c r="E68" s="133"/>
      <c r="F68" s="133" t="s">
        <v>1528</v>
      </c>
      <c r="G68" s="51" t="s">
        <v>3057</v>
      </c>
      <c r="H68" s="214" t="s">
        <v>3058</v>
      </c>
      <c r="I68" s="176"/>
      <c r="J68" s="176"/>
      <c r="K68" s="213">
        <v>10</v>
      </c>
      <c r="L68" s="177"/>
      <c r="M68" s="177"/>
    </row>
    <row r="69" spans="1:13" x14ac:dyDescent="0.25">
      <c r="A69" s="140">
        <v>68</v>
      </c>
      <c r="B69" s="142">
        <v>45283</v>
      </c>
      <c r="C69" s="175"/>
      <c r="D69" s="132" t="s">
        <v>813</v>
      </c>
      <c r="E69" s="133"/>
      <c r="F69" s="133" t="s">
        <v>1836</v>
      </c>
      <c r="G69" s="133" t="s">
        <v>2695</v>
      </c>
      <c r="H69" s="176" t="s">
        <v>3059</v>
      </c>
      <c r="I69" s="176">
        <v>170</v>
      </c>
      <c r="J69" s="176">
        <v>145</v>
      </c>
      <c r="K69" s="177">
        <v>15</v>
      </c>
      <c r="L69" s="177"/>
      <c r="M69" s="133"/>
    </row>
    <row r="70" spans="1:13" x14ac:dyDescent="0.25">
      <c r="A70" s="36">
        <v>69</v>
      </c>
      <c r="B70" s="142">
        <v>45284</v>
      </c>
      <c r="C70" s="175"/>
      <c r="D70" s="132" t="s">
        <v>3060</v>
      </c>
      <c r="E70" s="133"/>
      <c r="F70" s="133"/>
      <c r="G70" s="176"/>
      <c r="H70" s="176"/>
      <c r="I70" s="30"/>
      <c r="J70" s="133"/>
      <c r="K70" s="189">
        <v>10</v>
      </c>
      <c r="L70" s="186"/>
      <c r="M70" s="139"/>
    </row>
    <row r="71" spans="1:13" x14ac:dyDescent="0.25">
      <c r="A71" s="139">
        <v>70</v>
      </c>
      <c r="B71" s="142">
        <v>45284</v>
      </c>
      <c r="C71" s="175"/>
      <c r="D71" s="132" t="s">
        <v>3060</v>
      </c>
      <c r="E71" s="133"/>
      <c r="F71" s="133"/>
      <c r="G71" s="133"/>
      <c r="H71" s="176"/>
      <c r="I71" s="30"/>
      <c r="J71" s="133"/>
      <c r="K71" s="189">
        <v>10</v>
      </c>
      <c r="L71" s="186"/>
      <c r="M71" s="139"/>
    </row>
    <row r="72" spans="1:13" x14ac:dyDescent="0.25">
      <c r="A72" s="140">
        <v>71</v>
      </c>
      <c r="B72" s="142">
        <v>45284</v>
      </c>
      <c r="C72" s="175"/>
      <c r="D72" s="132" t="s">
        <v>3061</v>
      </c>
      <c r="E72" s="133"/>
      <c r="F72" s="133"/>
      <c r="G72" s="133"/>
      <c r="H72" s="176"/>
      <c r="I72" s="30"/>
      <c r="J72" s="133"/>
      <c r="K72" s="189">
        <v>10</v>
      </c>
      <c r="L72" s="186"/>
      <c r="M72" s="139"/>
    </row>
    <row r="73" spans="1:13" x14ac:dyDescent="0.25">
      <c r="A73" s="36">
        <v>72</v>
      </c>
      <c r="B73" s="142">
        <v>45284</v>
      </c>
      <c r="C73" s="175"/>
      <c r="D73" s="132" t="s">
        <v>346</v>
      </c>
      <c r="E73" s="133"/>
      <c r="F73" s="133"/>
      <c r="G73" s="133"/>
      <c r="H73" s="176"/>
      <c r="I73" s="30"/>
      <c r="J73" s="133"/>
      <c r="K73" s="189">
        <v>10</v>
      </c>
      <c r="L73" s="186"/>
      <c r="M73" s="139"/>
    </row>
    <row r="74" spans="1:13" x14ac:dyDescent="0.25">
      <c r="A74" s="139">
        <v>73</v>
      </c>
      <c r="B74" s="142">
        <v>45284</v>
      </c>
      <c r="C74" s="175"/>
      <c r="D74" s="132" t="s">
        <v>2481</v>
      </c>
      <c r="E74" s="133"/>
      <c r="F74" s="133"/>
      <c r="G74" s="133"/>
      <c r="H74" s="133"/>
      <c r="I74" s="30"/>
      <c r="J74" s="133"/>
      <c r="K74" s="189">
        <v>10</v>
      </c>
      <c r="L74" s="139"/>
      <c r="M74" s="139"/>
    </row>
    <row r="75" spans="1:13" x14ac:dyDescent="0.25">
      <c r="A75" s="140">
        <v>74</v>
      </c>
      <c r="B75" s="142">
        <v>45284</v>
      </c>
      <c r="C75" s="175"/>
      <c r="D75" s="132" t="s">
        <v>3062</v>
      </c>
      <c r="E75" s="133"/>
      <c r="F75" s="133"/>
      <c r="G75" s="133"/>
      <c r="H75" s="176"/>
      <c r="I75" s="176"/>
      <c r="J75" s="176"/>
      <c r="K75" s="189">
        <v>10</v>
      </c>
      <c r="L75" s="139"/>
      <c r="M75" s="139"/>
    </row>
    <row r="76" spans="1:13" x14ac:dyDescent="0.25">
      <c r="A76" s="36">
        <v>75</v>
      </c>
      <c r="B76" s="142">
        <v>45284</v>
      </c>
      <c r="C76" s="175"/>
      <c r="D76" s="132" t="s">
        <v>1107</v>
      </c>
      <c r="E76" s="133"/>
      <c r="F76" s="133"/>
      <c r="G76" s="133"/>
      <c r="H76" s="176"/>
      <c r="I76" s="30">
        <v>138</v>
      </c>
      <c r="J76" s="176"/>
      <c r="K76" s="189">
        <v>10</v>
      </c>
      <c r="L76" s="139"/>
      <c r="M76" s="139"/>
    </row>
    <row r="77" spans="1:13" x14ac:dyDescent="0.25">
      <c r="A77" s="139">
        <v>76</v>
      </c>
      <c r="B77" s="142">
        <v>45284</v>
      </c>
      <c r="C77" s="175"/>
      <c r="D77" s="132" t="s">
        <v>1107</v>
      </c>
      <c r="E77" s="133"/>
      <c r="F77" s="133"/>
      <c r="G77" s="133"/>
      <c r="H77" s="176" t="s">
        <v>3063</v>
      </c>
      <c r="I77" s="30">
        <v>122</v>
      </c>
      <c r="J77" s="133">
        <v>112</v>
      </c>
      <c r="K77" s="189">
        <v>10</v>
      </c>
      <c r="L77" s="139"/>
      <c r="M77" s="139"/>
    </row>
    <row r="78" spans="1:13" x14ac:dyDescent="0.25">
      <c r="A78" s="140">
        <v>77</v>
      </c>
      <c r="B78" s="142">
        <v>45284</v>
      </c>
      <c r="C78" s="175"/>
      <c r="D78" s="132" t="s">
        <v>3064</v>
      </c>
      <c r="E78" s="133"/>
      <c r="F78" s="133"/>
      <c r="G78" s="133"/>
      <c r="H78" s="176"/>
      <c r="I78" s="176"/>
      <c r="J78" s="192"/>
      <c r="K78" s="189">
        <v>10</v>
      </c>
      <c r="L78" s="139"/>
      <c r="M78" s="139" t="str">
        <f ca="1">A2:M78</f>
        <v/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5"/>
  <sheetViews>
    <sheetView topLeftCell="C32" zoomScale="90" zoomScaleNormal="90" workbookViewId="0">
      <selection activeCell="T47" sqref="T47"/>
    </sheetView>
  </sheetViews>
  <sheetFormatPr baseColWidth="10" defaultRowHeight="15" x14ac:dyDescent="0.25"/>
  <cols>
    <col min="3" max="3" width="12.42578125" style="166" bestFit="1" customWidth="1"/>
  </cols>
  <sheetData>
    <row r="1" spans="1:15" x14ac:dyDescent="0.25">
      <c r="G1">
        <v>192</v>
      </c>
      <c r="I1">
        <f>+G2+G1</f>
        <v>1079.5</v>
      </c>
    </row>
    <row r="2" spans="1:15" x14ac:dyDescent="0.25">
      <c r="G2">
        <v>887.5</v>
      </c>
    </row>
    <row r="3" spans="1:15" x14ac:dyDescent="0.25">
      <c r="A3" s="1" t="s">
        <v>3656</v>
      </c>
      <c r="B3" s="1"/>
      <c r="C3" s="1"/>
      <c r="D3" s="1"/>
      <c r="E3" s="1"/>
      <c r="F3" s="1"/>
      <c r="G3" s="1" t="s">
        <v>4066</v>
      </c>
      <c r="H3" s="1"/>
      <c r="I3" s="1"/>
      <c r="J3" s="1"/>
      <c r="K3" s="1"/>
      <c r="L3" s="1"/>
      <c r="M3" s="1"/>
      <c r="N3" s="283" t="s">
        <v>4067</v>
      </c>
      <c r="O3" s="278"/>
    </row>
    <row r="4" spans="1:15" ht="90" customHeight="1" x14ac:dyDescent="0.25">
      <c r="A4" s="2" t="s">
        <v>3617</v>
      </c>
      <c r="B4" s="3" t="s">
        <v>0</v>
      </c>
      <c r="C4" s="257" t="s">
        <v>3787</v>
      </c>
      <c r="D4" s="3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172" t="s">
        <v>7</v>
      </c>
      <c r="J4" s="173" t="s">
        <v>8</v>
      </c>
      <c r="K4" s="172" t="s">
        <v>9</v>
      </c>
      <c r="L4" s="174" t="s">
        <v>3619</v>
      </c>
      <c r="M4" s="174" t="s">
        <v>3620</v>
      </c>
      <c r="N4" s="174" t="s">
        <v>4068</v>
      </c>
      <c r="O4" s="174" t="s">
        <v>4069</v>
      </c>
    </row>
    <row r="5" spans="1:15" x14ac:dyDescent="0.25">
      <c r="A5" s="139">
        <v>1</v>
      </c>
      <c r="B5" s="142">
        <v>45286</v>
      </c>
      <c r="C5" s="175">
        <v>0.42222222222222222</v>
      </c>
      <c r="D5" s="132" t="s">
        <v>350</v>
      </c>
      <c r="E5" s="133">
        <v>5562236073</v>
      </c>
      <c r="F5" s="133" t="s">
        <v>547</v>
      </c>
      <c r="G5" s="176" t="s">
        <v>352</v>
      </c>
      <c r="H5" s="176" t="s">
        <v>3065</v>
      </c>
      <c r="I5" s="30"/>
      <c r="J5" s="133">
        <v>45</v>
      </c>
      <c r="K5" s="189">
        <v>20</v>
      </c>
      <c r="L5" s="186">
        <v>70</v>
      </c>
      <c r="M5" s="139"/>
      <c r="N5" s="186">
        <f t="shared" ref="N5:N36" si="0">+L5+M5</f>
        <v>70</v>
      </c>
      <c r="O5" s="186">
        <v>90</v>
      </c>
    </row>
    <row r="6" spans="1:15" x14ac:dyDescent="0.25">
      <c r="A6" s="140">
        <v>2</v>
      </c>
      <c r="B6" s="142">
        <v>45286</v>
      </c>
      <c r="C6" s="175">
        <v>0.43958333333333333</v>
      </c>
      <c r="D6" s="132" t="s">
        <v>3066</v>
      </c>
      <c r="E6" s="133">
        <v>5543926895</v>
      </c>
      <c r="F6" s="133" t="s">
        <v>333</v>
      </c>
      <c r="G6" s="133" t="s">
        <v>3067</v>
      </c>
      <c r="H6" s="176" t="s">
        <v>3068</v>
      </c>
      <c r="I6" s="30"/>
      <c r="J6" s="133">
        <v>48</v>
      </c>
      <c r="K6" s="189">
        <v>10</v>
      </c>
      <c r="L6" s="186"/>
      <c r="M6" s="139"/>
      <c r="N6" s="186">
        <f t="shared" si="0"/>
        <v>0</v>
      </c>
      <c r="O6" s="186">
        <v>10</v>
      </c>
    </row>
    <row r="7" spans="1:15" x14ac:dyDescent="0.25">
      <c r="A7" s="36">
        <v>3</v>
      </c>
      <c r="B7" s="142">
        <v>45286</v>
      </c>
      <c r="C7" s="175">
        <v>11.45833333333333</v>
      </c>
      <c r="D7" s="132" t="s">
        <v>55</v>
      </c>
      <c r="E7" s="133">
        <v>5625982564</v>
      </c>
      <c r="F7" s="133" t="s">
        <v>2839</v>
      </c>
      <c r="G7" s="133" t="s">
        <v>1556</v>
      </c>
      <c r="H7" s="176" t="s">
        <v>3069</v>
      </c>
      <c r="I7" s="30"/>
      <c r="J7" s="133">
        <v>218</v>
      </c>
      <c r="K7" s="189">
        <v>10</v>
      </c>
      <c r="L7" s="186">
        <v>1000</v>
      </c>
      <c r="M7" s="139"/>
      <c r="N7" s="186">
        <f t="shared" si="0"/>
        <v>1000</v>
      </c>
      <c r="O7" s="186">
        <v>1010</v>
      </c>
    </row>
    <row r="8" spans="1:15" x14ac:dyDescent="0.25">
      <c r="A8" s="36">
        <v>4</v>
      </c>
      <c r="B8" s="142">
        <v>45286</v>
      </c>
      <c r="C8" s="175">
        <v>0.51388888888888884</v>
      </c>
      <c r="D8" s="132" t="s">
        <v>593</v>
      </c>
      <c r="E8" s="133">
        <v>5568676408</v>
      </c>
      <c r="F8" s="133" t="s">
        <v>1120</v>
      </c>
      <c r="G8" s="133" t="s">
        <v>2452</v>
      </c>
      <c r="H8" s="176" t="s">
        <v>592</v>
      </c>
      <c r="I8" s="30"/>
      <c r="J8" s="133">
        <v>128</v>
      </c>
      <c r="K8" s="189">
        <v>10</v>
      </c>
      <c r="L8" s="186">
        <v>200</v>
      </c>
      <c r="M8" s="139"/>
      <c r="N8" s="186">
        <f t="shared" si="0"/>
        <v>200</v>
      </c>
      <c r="O8" s="186">
        <v>25</v>
      </c>
    </row>
    <row r="9" spans="1:15" x14ac:dyDescent="0.25">
      <c r="A9" s="36">
        <v>5</v>
      </c>
      <c r="B9" s="142">
        <v>45286</v>
      </c>
      <c r="C9" s="175">
        <v>0.51458333333333328</v>
      </c>
      <c r="D9" s="132" t="s">
        <v>1120</v>
      </c>
      <c r="E9" s="133">
        <v>5529303704</v>
      </c>
      <c r="F9" s="133" t="s">
        <v>3070</v>
      </c>
      <c r="G9" s="133" t="s">
        <v>1120</v>
      </c>
      <c r="H9" s="133" t="s">
        <v>3071</v>
      </c>
      <c r="I9" s="30">
        <v>590</v>
      </c>
      <c r="J9" s="133">
        <v>550</v>
      </c>
      <c r="K9" s="189">
        <v>40</v>
      </c>
      <c r="L9" s="139"/>
      <c r="M9" s="139"/>
      <c r="N9" s="186">
        <f t="shared" si="0"/>
        <v>0</v>
      </c>
      <c r="O9" s="186"/>
    </row>
    <row r="10" spans="1:15" x14ac:dyDescent="0.25">
      <c r="A10" s="36">
        <v>6</v>
      </c>
      <c r="B10" s="142">
        <v>45286</v>
      </c>
      <c r="C10" s="175">
        <v>9.0972222222222218E-2</v>
      </c>
      <c r="D10" s="132" t="s">
        <v>27</v>
      </c>
      <c r="E10" s="133">
        <v>5624838493</v>
      </c>
      <c r="F10" s="133" t="s">
        <v>721</v>
      </c>
      <c r="G10" s="133" t="s">
        <v>3072</v>
      </c>
      <c r="H10" s="176" t="s">
        <v>3073</v>
      </c>
      <c r="I10" s="176"/>
      <c r="J10" s="176">
        <v>98</v>
      </c>
      <c r="K10" s="189">
        <v>10</v>
      </c>
      <c r="L10" s="139"/>
      <c r="M10" s="139"/>
      <c r="N10" s="186">
        <f t="shared" si="0"/>
        <v>0</v>
      </c>
      <c r="O10" s="139"/>
    </row>
    <row r="11" spans="1:15" x14ac:dyDescent="0.25">
      <c r="A11" s="36">
        <v>7</v>
      </c>
      <c r="B11" s="142">
        <v>45286</v>
      </c>
      <c r="C11" s="175">
        <v>0.67291666666666672</v>
      </c>
      <c r="D11" s="132" t="s">
        <v>207</v>
      </c>
      <c r="E11" s="133">
        <v>5530181574</v>
      </c>
      <c r="F11" s="133" t="s">
        <v>4070</v>
      </c>
      <c r="G11" s="133" t="s">
        <v>3075</v>
      </c>
      <c r="H11" s="176" t="s">
        <v>3076</v>
      </c>
      <c r="I11" s="30">
        <v>172</v>
      </c>
      <c r="J11" s="176">
        <v>152</v>
      </c>
      <c r="K11" s="189">
        <v>10</v>
      </c>
      <c r="L11" s="139"/>
      <c r="M11" s="139"/>
      <c r="N11" s="186">
        <f t="shared" si="0"/>
        <v>0</v>
      </c>
      <c r="O11" s="139"/>
    </row>
    <row r="12" spans="1:15" x14ac:dyDescent="0.25">
      <c r="A12" s="36">
        <v>8</v>
      </c>
      <c r="B12" s="142">
        <v>45286</v>
      </c>
      <c r="C12" s="175">
        <v>0.67291666666666672</v>
      </c>
      <c r="D12" s="132" t="s">
        <v>207</v>
      </c>
      <c r="E12" s="133">
        <v>5530181574</v>
      </c>
      <c r="F12" s="133" t="s">
        <v>1528</v>
      </c>
      <c r="G12" s="133" t="s">
        <v>3075</v>
      </c>
      <c r="H12" s="176" t="s">
        <v>3077</v>
      </c>
      <c r="I12" s="30">
        <v>64</v>
      </c>
      <c r="J12" s="133">
        <v>54</v>
      </c>
      <c r="K12" s="189">
        <v>10</v>
      </c>
      <c r="L12" s="139"/>
      <c r="M12" s="139"/>
      <c r="N12" s="186">
        <f t="shared" si="0"/>
        <v>0</v>
      </c>
      <c r="O12" s="139"/>
    </row>
    <row r="13" spans="1:15" x14ac:dyDescent="0.25">
      <c r="A13" s="36">
        <v>9</v>
      </c>
      <c r="B13" s="142">
        <v>45286</v>
      </c>
      <c r="C13" s="175">
        <v>0.1875</v>
      </c>
      <c r="D13" s="132" t="s">
        <v>857</v>
      </c>
      <c r="E13" s="133">
        <v>5537803548</v>
      </c>
      <c r="F13" s="133" t="s">
        <v>1836</v>
      </c>
      <c r="G13" s="133" t="s">
        <v>2695</v>
      </c>
      <c r="H13" s="176" t="s">
        <v>3078</v>
      </c>
      <c r="I13" s="176">
        <v>306</v>
      </c>
      <c r="J13" s="192">
        <v>286</v>
      </c>
      <c r="K13" s="189">
        <v>10</v>
      </c>
      <c r="L13" s="139">
        <v>500</v>
      </c>
      <c r="M13" s="139"/>
      <c r="N13" s="186">
        <f t="shared" si="0"/>
        <v>500</v>
      </c>
      <c r="O13" s="139">
        <v>520</v>
      </c>
    </row>
    <row r="14" spans="1:15" x14ac:dyDescent="0.25">
      <c r="A14" s="36">
        <v>10</v>
      </c>
      <c r="B14" s="142">
        <v>45286</v>
      </c>
      <c r="C14" s="175">
        <v>0.20833333333333329</v>
      </c>
      <c r="D14" s="132" t="s">
        <v>180</v>
      </c>
      <c r="E14" s="133">
        <v>5618718638</v>
      </c>
      <c r="F14" s="133" t="s">
        <v>3079</v>
      </c>
      <c r="G14" s="133" t="s">
        <v>3080</v>
      </c>
      <c r="H14" s="176" t="s">
        <v>3081</v>
      </c>
      <c r="I14" s="30">
        <v>160</v>
      </c>
      <c r="J14" s="176">
        <v>104</v>
      </c>
      <c r="K14" s="189">
        <v>20</v>
      </c>
      <c r="L14" s="139"/>
      <c r="M14" s="139"/>
      <c r="N14" s="186">
        <f t="shared" si="0"/>
        <v>0</v>
      </c>
      <c r="O14" s="139"/>
    </row>
    <row r="15" spans="1:15" x14ac:dyDescent="0.25">
      <c r="A15" s="36">
        <v>11</v>
      </c>
      <c r="B15" s="142">
        <v>45286</v>
      </c>
      <c r="C15" s="175">
        <v>0.22222222222222221</v>
      </c>
      <c r="D15" s="132" t="s">
        <v>350</v>
      </c>
      <c r="E15" s="171">
        <v>5562236073</v>
      </c>
      <c r="F15" s="133" t="s">
        <v>1836</v>
      </c>
      <c r="G15" s="133" t="s">
        <v>389</v>
      </c>
      <c r="H15" s="176" t="s">
        <v>3082</v>
      </c>
      <c r="I15" s="30">
        <v>189</v>
      </c>
      <c r="J15" s="176">
        <v>169</v>
      </c>
      <c r="K15" s="189">
        <v>10</v>
      </c>
      <c r="L15" s="139"/>
      <c r="M15" s="139"/>
      <c r="N15" s="186">
        <f t="shared" si="0"/>
        <v>0</v>
      </c>
      <c r="O15" s="139"/>
    </row>
    <row r="16" spans="1:15" x14ac:dyDescent="0.25">
      <c r="A16" s="36">
        <v>12</v>
      </c>
      <c r="B16" s="142">
        <v>45286</v>
      </c>
      <c r="C16" s="175">
        <v>0.38194444444444442</v>
      </c>
      <c r="D16" s="133" t="s">
        <v>126</v>
      </c>
      <c r="E16" s="133">
        <v>5563345739</v>
      </c>
      <c r="F16" s="171" t="s">
        <v>4071</v>
      </c>
      <c r="G16" s="133" t="s">
        <v>418</v>
      </c>
      <c r="H16" s="176" t="s">
        <v>3084</v>
      </c>
      <c r="I16" s="176">
        <v>310</v>
      </c>
      <c r="J16" s="176">
        <v>290</v>
      </c>
      <c r="K16" s="189">
        <v>20</v>
      </c>
      <c r="L16" s="202"/>
      <c r="M16" s="169"/>
      <c r="N16" s="186">
        <f t="shared" si="0"/>
        <v>0</v>
      </c>
      <c r="O16" s="202"/>
    </row>
    <row r="17" spans="1:15" x14ac:dyDescent="0.25">
      <c r="A17" s="139">
        <v>1</v>
      </c>
      <c r="B17" s="142">
        <v>45287</v>
      </c>
      <c r="C17" s="175">
        <v>0.41597222222222219</v>
      </c>
      <c r="D17" s="132" t="s">
        <v>240</v>
      </c>
      <c r="E17" s="133">
        <v>5554180418</v>
      </c>
      <c r="F17" s="133" t="s">
        <v>3085</v>
      </c>
      <c r="G17" s="176" t="s">
        <v>925</v>
      </c>
      <c r="H17" s="176" t="s">
        <v>3086</v>
      </c>
      <c r="I17" s="30">
        <v>200</v>
      </c>
      <c r="J17" s="133">
        <v>88</v>
      </c>
      <c r="K17" s="189">
        <v>10</v>
      </c>
      <c r="L17" s="236">
        <v>200</v>
      </c>
      <c r="M17" s="152"/>
      <c r="N17" s="236">
        <f t="shared" si="0"/>
        <v>200</v>
      </c>
      <c r="O17" s="236">
        <v>227</v>
      </c>
    </row>
    <row r="18" spans="1:15" x14ac:dyDescent="0.25">
      <c r="A18" s="140">
        <v>2</v>
      </c>
      <c r="B18" s="142">
        <v>45287</v>
      </c>
      <c r="C18" s="175">
        <v>0.51736111111111116</v>
      </c>
      <c r="D18" s="132" t="s">
        <v>350</v>
      </c>
      <c r="E18" s="133">
        <v>5562236073</v>
      </c>
      <c r="F18" s="133" t="s">
        <v>4072</v>
      </c>
      <c r="G18" s="133" t="s">
        <v>2788</v>
      </c>
      <c r="H18" s="176" t="s">
        <v>3087</v>
      </c>
      <c r="I18" s="30"/>
      <c r="J18" s="133">
        <v>182</v>
      </c>
      <c r="K18" s="189">
        <v>10</v>
      </c>
      <c r="L18" s="186">
        <v>300</v>
      </c>
      <c r="M18" s="139"/>
      <c r="N18" s="186">
        <f t="shared" si="0"/>
        <v>300</v>
      </c>
      <c r="O18" s="186">
        <v>325</v>
      </c>
    </row>
    <row r="19" spans="1:15" x14ac:dyDescent="0.25">
      <c r="A19" s="36">
        <v>3</v>
      </c>
      <c r="B19" s="142">
        <v>45287</v>
      </c>
      <c r="C19" s="175">
        <v>7.2222222222222215E-2</v>
      </c>
      <c r="D19" s="132" t="s">
        <v>3088</v>
      </c>
      <c r="E19" s="133">
        <v>5511330620</v>
      </c>
      <c r="F19" s="133" t="s">
        <v>851</v>
      </c>
      <c r="G19" s="133" t="s">
        <v>2674</v>
      </c>
      <c r="H19" s="176" t="s">
        <v>3089</v>
      </c>
      <c r="I19" s="30"/>
      <c r="J19" s="133"/>
      <c r="K19" s="189">
        <v>10</v>
      </c>
      <c r="L19" s="186">
        <v>300</v>
      </c>
      <c r="M19" s="139"/>
      <c r="N19" s="186">
        <f t="shared" si="0"/>
        <v>300</v>
      </c>
      <c r="O19" s="186">
        <v>325</v>
      </c>
    </row>
    <row r="20" spans="1:15" x14ac:dyDescent="0.25">
      <c r="A20" s="36">
        <v>4</v>
      </c>
      <c r="B20" s="142">
        <v>45287</v>
      </c>
      <c r="C20" s="175">
        <v>0.625</v>
      </c>
      <c r="D20" s="132" t="s">
        <v>105</v>
      </c>
      <c r="E20" s="133">
        <v>5553181586</v>
      </c>
      <c r="F20" s="133" t="s">
        <v>721</v>
      </c>
      <c r="G20" s="133" t="s">
        <v>2389</v>
      </c>
      <c r="H20" s="176" t="s">
        <v>3090</v>
      </c>
      <c r="I20" s="30"/>
      <c r="J20" s="133">
        <v>266</v>
      </c>
      <c r="K20" s="189">
        <v>10</v>
      </c>
      <c r="L20" s="186">
        <v>200</v>
      </c>
      <c r="M20" s="139"/>
      <c r="N20" s="186">
        <f t="shared" si="0"/>
        <v>200</v>
      </c>
      <c r="O20" s="186">
        <v>220</v>
      </c>
    </row>
    <row r="21" spans="1:15" x14ac:dyDescent="0.25">
      <c r="A21" s="36">
        <v>5</v>
      </c>
      <c r="B21" s="142">
        <v>45287</v>
      </c>
      <c r="C21" s="175">
        <v>0.63888888888888884</v>
      </c>
      <c r="D21" s="132" t="s">
        <v>857</v>
      </c>
      <c r="E21" s="133"/>
      <c r="F21" s="133" t="s">
        <v>735</v>
      </c>
      <c r="G21" s="133" t="s">
        <v>2423</v>
      </c>
      <c r="H21" s="133" t="s">
        <v>2849</v>
      </c>
      <c r="I21" s="30"/>
      <c r="J21" s="133">
        <v>198</v>
      </c>
      <c r="K21" s="189">
        <v>10</v>
      </c>
      <c r="L21" s="139">
        <v>350</v>
      </c>
      <c r="M21" s="139"/>
      <c r="N21" s="186">
        <f t="shared" si="0"/>
        <v>350</v>
      </c>
      <c r="O21" s="186">
        <v>360</v>
      </c>
    </row>
    <row r="22" spans="1:15" x14ac:dyDescent="0.25">
      <c r="A22" s="36">
        <v>6</v>
      </c>
      <c r="B22" s="142">
        <v>45287</v>
      </c>
      <c r="C22" s="175">
        <v>0.64583333333333337</v>
      </c>
      <c r="D22" s="132" t="s">
        <v>2711</v>
      </c>
      <c r="E22" s="133">
        <v>5541902669</v>
      </c>
      <c r="F22" s="133" t="s">
        <v>17</v>
      </c>
      <c r="G22" s="133" t="s">
        <v>2850</v>
      </c>
      <c r="H22" s="176" t="s">
        <v>3091</v>
      </c>
      <c r="I22" s="176">
        <v>200</v>
      </c>
      <c r="J22" s="176">
        <v>147</v>
      </c>
      <c r="K22" s="189">
        <v>10</v>
      </c>
      <c r="L22" s="139"/>
      <c r="M22" s="139"/>
      <c r="N22" s="186">
        <f t="shared" si="0"/>
        <v>0</v>
      </c>
      <c r="O22" s="139">
        <v>10</v>
      </c>
    </row>
    <row r="23" spans="1:15" x14ac:dyDescent="0.25">
      <c r="A23" s="36">
        <v>7</v>
      </c>
      <c r="B23" s="142">
        <v>45287</v>
      </c>
      <c r="C23" s="175">
        <v>0.65277777777777779</v>
      </c>
      <c r="D23" s="132" t="s">
        <v>61</v>
      </c>
      <c r="E23" s="133"/>
      <c r="F23" s="133" t="s">
        <v>735</v>
      </c>
      <c r="G23" s="133" t="s">
        <v>3092</v>
      </c>
      <c r="H23" s="176"/>
      <c r="I23" s="30"/>
      <c r="J23" s="176">
        <v>225</v>
      </c>
      <c r="K23" s="189">
        <v>10</v>
      </c>
      <c r="L23" s="139"/>
      <c r="M23" s="139"/>
      <c r="N23" s="186">
        <f t="shared" si="0"/>
        <v>0</v>
      </c>
      <c r="O23" s="139">
        <v>10</v>
      </c>
    </row>
    <row r="24" spans="1:15" x14ac:dyDescent="0.25">
      <c r="A24" s="36">
        <v>8</v>
      </c>
      <c r="B24" s="142">
        <v>45287</v>
      </c>
      <c r="C24" s="175">
        <v>0.65972222222222221</v>
      </c>
      <c r="D24" s="132" t="s">
        <v>1090</v>
      </c>
      <c r="E24" s="133">
        <v>9531286830</v>
      </c>
      <c r="F24" s="133" t="s">
        <v>3093</v>
      </c>
      <c r="G24" s="133" t="s">
        <v>1787</v>
      </c>
      <c r="H24" s="176" t="s">
        <v>3094</v>
      </c>
      <c r="I24" s="30"/>
      <c r="J24" s="133">
        <f>47+21+10</f>
        <v>78</v>
      </c>
      <c r="K24" s="189">
        <v>10</v>
      </c>
      <c r="L24" s="139"/>
      <c r="M24" s="139"/>
      <c r="N24" s="186">
        <f t="shared" si="0"/>
        <v>0</v>
      </c>
      <c r="O24" s="139">
        <v>10</v>
      </c>
    </row>
    <row r="25" spans="1:15" x14ac:dyDescent="0.25">
      <c r="A25" s="36">
        <v>9</v>
      </c>
      <c r="B25" s="142">
        <v>45287</v>
      </c>
      <c r="C25" s="175">
        <v>0.1784722222222222</v>
      </c>
      <c r="D25" s="132" t="s">
        <v>3095</v>
      </c>
      <c r="E25" s="133">
        <v>5541902669</v>
      </c>
      <c r="F25" s="133" t="s">
        <v>4073</v>
      </c>
      <c r="G25" s="133" t="s">
        <v>2850</v>
      </c>
      <c r="H25" s="176" t="s">
        <v>3096</v>
      </c>
      <c r="I25" s="176">
        <v>100</v>
      </c>
      <c r="J25" s="192">
        <v>27</v>
      </c>
      <c r="K25" s="189">
        <v>10</v>
      </c>
      <c r="L25" s="139"/>
      <c r="M25" s="139"/>
      <c r="N25" s="186">
        <f t="shared" si="0"/>
        <v>0</v>
      </c>
      <c r="O25" s="139"/>
    </row>
    <row r="26" spans="1:15" x14ac:dyDescent="0.25">
      <c r="A26" s="36">
        <v>10</v>
      </c>
      <c r="B26" s="142">
        <v>45287</v>
      </c>
      <c r="C26" s="175">
        <v>0.3125</v>
      </c>
      <c r="D26" s="132" t="s">
        <v>27</v>
      </c>
      <c r="E26" s="133">
        <v>5624838493</v>
      </c>
      <c r="F26" s="133" t="s">
        <v>4073</v>
      </c>
      <c r="G26" s="133" t="s">
        <v>3097</v>
      </c>
      <c r="H26" s="176" t="s">
        <v>3098</v>
      </c>
      <c r="I26" s="30">
        <v>125</v>
      </c>
      <c r="J26" s="176">
        <v>114</v>
      </c>
      <c r="K26" s="189">
        <v>10</v>
      </c>
      <c r="L26" s="139"/>
      <c r="M26" s="139"/>
      <c r="N26" s="186">
        <f t="shared" si="0"/>
        <v>0</v>
      </c>
      <c r="O26" s="139"/>
    </row>
    <row r="27" spans="1:15" x14ac:dyDescent="0.25">
      <c r="A27" s="36">
        <v>11</v>
      </c>
      <c r="B27" s="142">
        <v>45287</v>
      </c>
      <c r="C27" s="175">
        <v>0.31319444444444439</v>
      </c>
      <c r="D27" s="132" t="s">
        <v>126</v>
      </c>
      <c r="E27" s="171">
        <v>5567890987</v>
      </c>
      <c r="F27" s="133" t="s">
        <v>4073</v>
      </c>
      <c r="G27" s="133" t="s">
        <v>70</v>
      </c>
      <c r="H27" s="176" t="s">
        <v>3099</v>
      </c>
      <c r="I27" s="30">
        <v>500</v>
      </c>
      <c r="J27" s="176">
        <v>114</v>
      </c>
      <c r="K27" s="189">
        <v>10</v>
      </c>
      <c r="L27" s="139"/>
      <c r="M27" s="139"/>
      <c r="N27" s="186">
        <f t="shared" si="0"/>
        <v>0</v>
      </c>
      <c r="O27" s="139"/>
    </row>
    <row r="28" spans="1:15" x14ac:dyDescent="0.25">
      <c r="A28" s="36">
        <v>12</v>
      </c>
      <c r="B28" s="142">
        <v>45287</v>
      </c>
      <c r="C28" s="175">
        <v>0.375</v>
      </c>
      <c r="D28" s="132" t="s">
        <v>126</v>
      </c>
      <c r="E28" s="171">
        <v>5567890987</v>
      </c>
      <c r="F28" s="133" t="s">
        <v>4073</v>
      </c>
      <c r="G28" s="133" t="s">
        <v>70</v>
      </c>
      <c r="H28" s="176" t="s">
        <v>3100</v>
      </c>
      <c r="I28" s="30">
        <v>200</v>
      </c>
      <c r="J28" s="176">
        <v>188</v>
      </c>
      <c r="K28" s="189">
        <v>20</v>
      </c>
      <c r="L28" s="202"/>
      <c r="M28" s="169"/>
      <c r="N28" s="186">
        <f t="shared" si="0"/>
        <v>0</v>
      </c>
      <c r="O28" s="202"/>
    </row>
    <row r="29" spans="1:15" x14ac:dyDescent="0.25">
      <c r="A29" s="139">
        <v>1</v>
      </c>
      <c r="B29" s="142">
        <v>45288</v>
      </c>
      <c r="C29" s="175">
        <v>0.43125000000000002</v>
      </c>
      <c r="D29" s="132" t="s">
        <v>3101</v>
      </c>
      <c r="E29" s="133">
        <v>5578854401</v>
      </c>
      <c r="F29" s="133" t="s">
        <v>3102</v>
      </c>
      <c r="G29" s="176" t="s">
        <v>3103</v>
      </c>
      <c r="H29" s="176" t="s">
        <v>3104</v>
      </c>
      <c r="I29" s="30">
        <v>200</v>
      </c>
      <c r="J29" s="133">
        <v>90</v>
      </c>
      <c r="K29" s="189">
        <v>40</v>
      </c>
      <c r="L29" s="236">
        <v>200</v>
      </c>
      <c r="M29" s="152"/>
      <c r="N29" s="236">
        <f t="shared" si="0"/>
        <v>200</v>
      </c>
      <c r="O29" s="236">
        <v>240</v>
      </c>
    </row>
    <row r="30" spans="1:15" x14ac:dyDescent="0.25">
      <c r="A30" s="140">
        <v>2</v>
      </c>
      <c r="B30" s="142">
        <v>45288</v>
      </c>
      <c r="C30" s="175">
        <v>0.48680555555555549</v>
      </c>
      <c r="D30" s="132" t="s">
        <v>1120</v>
      </c>
      <c r="E30" s="133">
        <v>5529303704</v>
      </c>
      <c r="F30" s="133" t="s">
        <v>1904</v>
      </c>
      <c r="G30" s="133" t="s">
        <v>1120</v>
      </c>
      <c r="H30" s="176" t="s">
        <v>3105</v>
      </c>
      <c r="I30" s="30"/>
      <c r="J30" s="133">
        <v>416</v>
      </c>
      <c r="K30" s="189">
        <v>40</v>
      </c>
      <c r="L30" s="186">
        <v>700</v>
      </c>
      <c r="M30" s="139"/>
      <c r="N30" s="186">
        <f t="shared" si="0"/>
        <v>700</v>
      </c>
      <c r="O30" s="186"/>
    </row>
    <row r="31" spans="1:15" x14ac:dyDescent="0.25">
      <c r="A31" s="36">
        <v>3</v>
      </c>
      <c r="B31" s="142">
        <v>45288</v>
      </c>
      <c r="C31" s="175">
        <v>0.49444444444444452</v>
      </c>
      <c r="D31" s="132" t="s">
        <v>550</v>
      </c>
      <c r="E31" s="133">
        <v>5537803548</v>
      </c>
      <c r="F31" s="133" t="s">
        <v>333</v>
      </c>
      <c r="G31" s="133" t="s">
        <v>3106</v>
      </c>
      <c r="H31" s="176" t="s">
        <v>3107</v>
      </c>
      <c r="I31" s="30"/>
      <c r="J31" s="133">
        <v>149</v>
      </c>
      <c r="K31" s="189">
        <v>10</v>
      </c>
      <c r="L31" s="186"/>
      <c r="M31" s="139"/>
      <c r="N31" s="186">
        <f t="shared" si="0"/>
        <v>0</v>
      </c>
      <c r="O31" s="186"/>
    </row>
    <row r="32" spans="1:15" x14ac:dyDescent="0.25">
      <c r="A32" s="36">
        <v>4</v>
      </c>
      <c r="B32" s="142">
        <v>45288</v>
      </c>
      <c r="C32" s="175">
        <v>0.50624999999999998</v>
      </c>
      <c r="D32" s="132" t="s">
        <v>323</v>
      </c>
      <c r="E32" s="133">
        <v>553181275</v>
      </c>
      <c r="F32" s="133" t="s">
        <v>1120</v>
      </c>
      <c r="G32" s="133" t="s">
        <v>2171</v>
      </c>
      <c r="H32" s="176" t="s">
        <v>3108</v>
      </c>
      <c r="I32" s="30"/>
      <c r="J32" s="133">
        <v>128</v>
      </c>
      <c r="K32" s="189">
        <v>10</v>
      </c>
      <c r="L32" s="186"/>
      <c r="M32" s="139"/>
      <c r="N32" s="186">
        <f t="shared" si="0"/>
        <v>0</v>
      </c>
      <c r="O32" s="186"/>
    </row>
    <row r="33" spans="1:20" x14ac:dyDescent="0.25">
      <c r="A33" s="36">
        <v>5</v>
      </c>
      <c r="B33" s="142">
        <v>45288</v>
      </c>
      <c r="C33" s="175">
        <v>0.60486111111111107</v>
      </c>
      <c r="D33" s="132" t="s">
        <v>1917</v>
      </c>
      <c r="E33" s="133">
        <v>5535975295</v>
      </c>
      <c r="F33" s="133" t="s">
        <v>2888</v>
      </c>
      <c r="G33" s="133" t="s">
        <v>1981</v>
      </c>
      <c r="H33" s="133"/>
      <c r="I33" s="30" t="s">
        <v>3109</v>
      </c>
      <c r="J33" s="133">
        <v>48</v>
      </c>
      <c r="K33" s="189">
        <v>10</v>
      </c>
      <c r="L33" s="139">
        <v>250</v>
      </c>
      <c r="M33" s="139"/>
      <c r="N33" s="186">
        <f t="shared" si="0"/>
        <v>250</v>
      </c>
      <c r="O33" s="186"/>
    </row>
    <row r="34" spans="1:20" x14ac:dyDescent="0.25">
      <c r="A34" s="36">
        <v>6</v>
      </c>
      <c r="B34" s="142">
        <v>45288</v>
      </c>
      <c r="C34" s="175">
        <v>0.625</v>
      </c>
      <c r="D34" s="132" t="s">
        <v>1586</v>
      </c>
      <c r="E34" s="133">
        <v>5625982564</v>
      </c>
      <c r="F34" s="133" t="s">
        <v>1120</v>
      </c>
      <c r="G34" s="133" t="s">
        <v>1556</v>
      </c>
      <c r="H34" s="176" t="s">
        <v>3110</v>
      </c>
      <c r="I34" s="30"/>
      <c r="J34" s="176"/>
      <c r="K34" s="189">
        <v>40</v>
      </c>
      <c r="L34" s="139">
        <v>500</v>
      </c>
      <c r="M34" s="139"/>
      <c r="N34" s="186">
        <f t="shared" si="0"/>
        <v>500</v>
      </c>
      <c r="O34" s="139">
        <v>429</v>
      </c>
    </row>
    <row r="35" spans="1:20" x14ac:dyDescent="0.25">
      <c r="A35" s="36">
        <v>7</v>
      </c>
      <c r="B35" s="142">
        <v>45288</v>
      </c>
      <c r="C35" s="175">
        <v>0.15277777777777779</v>
      </c>
      <c r="D35" s="132" t="s">
        <v>479</v>
      </c>
      <c r="E35" s="133"/>
      <c r="F35" s="133" t="s">
        <v>1836</v>
      </c>
      <c r="G35" s="133" t="s">
        <v>418</v>
      </c>
      <c r="H35" s="175" t="s">
        <v>192</v>
      </c>
      <c r="I35" s="175"/>
      <c r="J35" s="132"/>
      <c r="K35" s="133">
        <v>553181275</v>
      </c>
      <c r="L35" s="139"/>
      <c r="M35" s="139"/>
      <c r="N35" s="186">
        <f t="shared" si="0"/>
        <v>0</v>
      </c>
      <c r="O35" s="139"/>
    </row>
    <row r="36" spans="1:20" x14ac:dyDescent="0.25">
      <c r="A36" s="36">
        <v>8</v>
      </c>
      <c r="B36" s="142">
        <v>45288</v>
      </c>
      <c r="C36" s="175">
        <v>0.18611111111111109</v>
      </c>
      <c r="D36" s="132" t="s">
        <v>3111</v>
      </c>
      <c r="E36" s="133"/>
      <c r="F36" s="133" t="s">
        <v>1836</v>
      </c>
      <c r="G36" s="133" t="s">
        <v>3112</v>
      </c>
      <c r="H36" s="176" t="s">
        <v>3113</v>
      </c>
      <c r="I36" s="30">
        <v>50</v>
      </c>
      <c r="J36" s="133">
        <v>34</v>
      </c>
      <c r="K36" s="189">
        <v>10</v>
      </c>
      <c r="L36" s="139"/>
      <c r="M36" s="139"/>
      <c r="N36" s="186">
        <f t="shared" si="0"/>
        <v>0</v>
      </c>
      <c r="O36" s="139"/>
    </row>
    <row r="37" spans="1:20" x14ac:dyDescent="0.25">
      <c r="A37" s="36">
        <v>9</v>
      </c>
      <c r="B37" s="142">
        <v>45288</v>
      </c>
      <c r="C37" s="175" t="s">
        <v>3114</v>
      </c>
      <c r="D37" s="132" t="s">
        <v>15</v>
      </c>
      <c r="E37" s="133"/>
      <c r="F37" s="133" t="s">
        <v>1528</v>
      </c>
      <c r="G37" s="133" t="s">
        <v>3115</v>
      </c>
      <c r="H37" s="176" t="s">
        <v>3116</v>
      </c>
      <c r="I37" s="176">
        <v>500</v>
      </c>
      <c r="J37" s="192"/>
      <c r="K37" s="189">
        <v>10</v>
      </c>
      <c r="L37" s="139"/>
      <c r="M37" s="139"/>
      <c r="N37" s="186">
        <f t="shared" ref="N37:N55" si="1">+L37+M37</f>
        <v>0</v>
      </c>
      <c r="O37" s="139"/>
    </row>
    <row r="38" spans="1:20" x14ac:dyDescent="0.25">
      <c r="A38" s="36">
        <v>10</v>
      </c>
      <c r="B38" s="142">
        <v>45288</v>
      </c>
      <c r="C38" s="175">
        <v>0.33263888888888887</v>
      </c>
      <c r="D38" s="132" t="s">
        <v>2220</v>
      </c>
      <c r="E38" s="133"/>
      <c r="F38" s="133" t="s">
        <v>1528</v>
      </c>
      <c r="G38" s="133" t="s">
        <v>302</v>
      </c>
      <c r="H38" s="176" t="s">
        <v>3117</v>
      </c>
      <c r="I38" s="30">
        <v>500</v>
      </c>
      <c r="J38" s="176"/>
      <c r="K38" s="189">
        <v>10</v>
      </c>
      <c r="L38" s="139"/>
      <c r="M38" s="139"/>
      <c r="N38" s="186">
        <f t="shared" si="1"/>
        <v>0</v>
      </c>
      <c r="O38" s="139"/>
    </row>
    <row r="39" spans="1:20" x14ac:dyDescent="0.25">
      <c r="A39" s="36">
        <v>11</v>
      </c>
      <c r="B39" s="142">
        <v>45288</v>
      </c>
      <c r="C39" s="175">
        <v>0.3576388888888889</v>
      </c>
      <c r="D39" s="132" t="s">
        <v>1224</v>
      </c>
      <c r="E39" s="171"/>
      <c r="F39" s="133" t="s">
        <v>1836</v>
      </c>
      <c r="G39" s="133" t="s">
        <v>389</v>
      </c>
      <c r="H39" s="176" t="s">
        <v>3118</v>
      </c>
      <c r="I39" s="30">
        <v>500</v>
      </c>
      <c r="J39" s="176"/>
      <c r="K39" s="189">
        <v>20</v>
      </c>
      <c r="L39" s="139"/>
      <c r="M39" s="139"/>
      <c r="N39" s="186">
        <f t="shared" si="1"/>
        <v>0</v>
      </c>
      <c r="O39" s="139"/>
    </row>
    <row r="40" spans="1:20" x14ac:dyDescent="0.25">
      <c r="A40" s="36">
        <v>12</v>
      </c>
      <c r="B40" s="142">
        <v>45288</v>
      </c>
      <c r="C40" s="175">
        <v>0.375</v>
      </c>
      <c r="D40" s="133" t="s">
        <v>1142</v>
      </c>
      <c r="E40" s="133"/>
      <c r="F40" s="171" t="s">
        <v>4074</v>
      </c>
      <c r="G40" s="133" t="s">
        <v>3120</v>
      </c>
      <c r="H40" s="176" t="s">
        <v>3121</v>
      </c>
      <c r="I40" s="176">
        <v>500</v>
      </c>
      <c r="J40" s="176">
        <v>218</v>
      </c>
      <c r="K40" s="189">
        <v>10</v>
      </c>
      <c r="L40" s="202"/>
      <c r="M40" s="169"/>
      <c r="N40" s="186">
        <f t="shared" si="1"/>
        <v>0</v>
      </c>
      <c r="O40" s="202"/>
    </row>
    <row r="41" spans="1:20" x14ac:dyDescent="0.25">
      <c r="A41" s="36">
        <v>13</v>
      </c>
      <c r="B41" s="142">
        <v>45288</v>
      </c>
      <c r="C41" s="175">
        <v>0.41666666666666669</v>
      </c>
      <c r="D41" s="132" t="s">
        <v>1752</v>
      </c>
      <c r="E41" s="133"/>
      <c r="F41" s="133" t="s">
        <v>3122</v>
      </c>
      <c r="G41" s="133" t="s">
        <v>418</v>
      </c>
      <c r="H41" s="176" t="s">
        <v>3123</v>
      </c>
      <c r="I41" s="176">
        <v>400</v>
      </c>
      <c r="J41" s="176">
        <v>380</v>
      </c>
      <c r="K41" s="213">
        <v>20</v>
      </c>
      <c r="L41" s="177"/>
      <c r="M41" s="133"/>
      <c r="N41" s="186">
        <f t="shared" si="1"/>
        <v>0</v>
      </c>
      <c r="O41" s="177"/>
    </row>
    <row r="42" spans="1:20" x14ac:dyDescent="0.25">
      <c r="A42" s="139">
        <v>1</v>
      </c>
      <c r="B42" s="142">
        <v>45289</v>
      </c>
      <c r="C42" s="175">
        <v>0.43819444444444439</v>
      </c>
      <c r="D42" s="132" t="s">
        <v>3124</v>
      </c>
      <c r="E42" s="133">
        <v>5510466400</v>
      </c>
      <c r="F42" s="133" t="s">
        <v>333</v>
      </c>
      <c r="G42" s="176" t="s">
        <v>3125</v>
      </c>
      <c r="H42" s="176" t="s">
        <v>3126</v>
      </c>
      <c r="I42" s="30"/>
      <c r="J42" s="133">
        <v>87</v>
      </c>
      <c r="K42" s="189">
        <v>10</v>
      </c>
      <c r="L42" s="236">
        <v>200</v>
      </c>
      <c r="M42" s="152"/>
      <c r="N42" s="236">
        <f t="shared" si="1"/>
        <v>200</v>
      </c>
      <c r="O42" s="236"/>
    </row>
    <row r="43" spans="1:20" x14ac:dyDescent="0.25">
      <c r="A43" s="140">
        <v>2</v>
      </c>
      <c r="B43" s="142">
        <v>45289</v>
      </c>
      <c r="C43" s="175"/>
      <c r="D43" s="132" t="s">
        <v>3127</v>
      </c>
      <c r="E43" s="133"/>
      <c r="F43" s="133" t="s">
        <v>333</v>
      </c>
      <c r="G43" s="133" t="s">
        <v>3128</v>
      </c>
      <c r="H43" s="133" t="s">
        <v>3129</v>
      </c>
      <c r="I43" s="30"/>
      <c r="J43" s="133">
        <v>145</v>
      </c>
      <c r="K43" s="189">
        <v>10</v>
      </c>
      <c r="L43" s="186">
        <v>200</v>
      </c>
      <c r="M43" s="139"/>
      <c r="N43" s="186">
        <f t="shared" si="1"/>
        <v>200</v>
      </c>
      <c r="O43" s="186">
        <v>215</v>
      </c>
    </row>
    <row r="44" spans="1:20" x14ac:dyDescent="0.25">
      <c r="A44" s="36">
        <v>3</v>
      </c>
      <c r="B44" s="142">
        <v>45289</v>
      </c>
      <c r="C44" s="175"/>
      <c r="D44" s="132" t="s">
        <v>847</v>
      </c>
      <c r="E44" s="133"/>
      <c r="F44" s="133" t="s">
        <v>333</v>
      </c>
      <c r="G44" s="133" t="s">
        <v>2341</v>
      </c>
      <c r="H44" s="133" t="s">
        <v>3130</v>
      </c>
      <c r="I44" s="30"/>
      <c r="J44" s="133">
        <f>96+12</f>
        <v>108</v>
      </c>
      <c r="K44" s="189">
        <v>10</v>
      </c>
      <c r="L44" s="186">
        <v>200</v>
      </c>
      <c r="M44" s="139"/>
      <c r="N44" s="186">
        <f t="shared" si="1"/>
        <v>200</v>
      </c>
      <c r="O44" s="186">
        <v>210</v>
      </c>
    </row>
    <row r="45" spans="1:20" x14ac:dyDescent="0.25">
      <c r="A45" s="36">
        <v>4</v>
      </c>
      <c r="B45" s="142">
        <v>45289</v>
      </c>
      <c r="C45" s="175"/>
      <c r="D45" s="132" t="s">
        <v>3131</v>
      </c>
      <c r="E45" s="133"/>
      <c r="F45" s="133" t="s">
        <v>3132</v>
      </c>
      <c r="G45" s="133" t="s">
        <v>2711</v>
      </c>
      <c r="H45" s="176" t="s">
        <v>3133</v>
      </c>
      <c r="I45" s="30"/>
      <c r="J45" s="133">
        <v>112</v>
      </c>
      <c r="K45" s="189">
        <v>10</v>
      </c>
      <c r="L45" s="186"/>
      <c r="M45" s="139"/>
      <c r="N45" s="186">
        <f t="shared" si="1"/>
        <v>0</v>
      </c>
      <c r="O45" s="186">
        <v>21</v>
      </c>
    </row>
    <row r="46" spans="1:20" x14ac:dyDescent="0.25">
      <c r="A46" s="36">
        <v>5</v>
      </c>
      <c r="B46" s="142">
        <v>45289</v>
      </c>
      <c r="C46" s="175"/>
      <c r="D46" s="132" t="s">
        <v>3134</v>
      </c>
      <c r="E46" s="133"/>
      <c r="F46" s="133" t="s">
        <v>17</v>
      </c>
      <c r="G46" s="133" t="s">
        <v>1556</v>
      </c>
      <c r="H46" s="133" t="s">
        <v>3135</v>
      </c>
      <c r="I46" s="30"/>
      <c r="J46" s="133">
        <f>21+35+60</f>
        <v>116</v>
      </c>
      <c r="K46" s="189">
        <v>10</v>
      </c>
      <c r="L46" s="139"/>
      <c r="M46" s="139"/>
      <c r="N46" s="186">
        <f t="shared" si="1"/>
        <v>0</v>
      </c>
      <c r="O46" s="186">
        <v>20</v>
      </c>
      <c r="Q46" t="s">
        <v>3669</v>
      </c>
      <c r="R46" t="s">
        <v>3669</v>
      </c>
      <c r="S46" t="s">
        <v>3670</v>
      </c>
      <c r="T46" t="s">
        <v>3671</v>
      </c>
    </row>
    <row r="47" spans="1:20" x14ac:dyDescent="0.25">
      <c r="A47" s="36">
        <v>6</v>
      </c>
      <c r="B47" s="142">
        <v>45289</v>
      </c>
      <c r="C47" s="175"/>
      <c r="D47" s="132" t="s">
        <v>3136</v>
      </c>
      <c r="E47" s="133"/>
      <c r="F47" s="133" t="s">
        <v>690</v>
      </c>
      <c r="G47" s="133" t="s">
        <v>1377</v>
      </c>
      <c r="H47" s="176" t="s">
        <v>3137</v>
      </c>
      <c r="I47" s="176"/>
      <c r="J47" s="176">
        <f>21+25</f>
        <v>46</v>
      </c>
      <c r="K47" s="189">
        <v>10</v>
      </c>
      <c r="L47" s="139"/>
      <c r="M47" s="139"/>
      <c r="N47" s="186">
        <f t="shared" si="1"/>
        <v>0</v>
      </c>
      <c r="O47" s="139">
        <v>20</v>
      </c>
      <c r="Q47">
        <v>12</v>
      </c>
      <c r="R47">
        <v>12</v>
      </c>
      <c r="S47">
        <v>13</v>
      </c>
      <c r="T47">
        <v>14</v>
      </c>
    </row>
    <row r="48" spans="1:20" x14ac:dyDescent="0.25">
      <c r="A48" s="36">
        <v>7</v>
      </c>
      <c r="B48" s="142">
        <v>45289</v>
      </c>
      <c r="C48" s="175"/>
      <c r="D48" s="132" t="s">
        <v>514</v>
      </c>
      <c r="E48" s="133"/>
      <c r="F48" s="133" t="s">
        <v>3011</v>
      </c>
      <c r="G48" s="133" t="s">
        <v>3138</v>
      </c>
      <c r="H48" s="176" t="s">
        <v>3139</v>
      </c>
      <c r="I48" s="30"/>
      <c r="J48" s="176">
        <v>17</v>
      </c>
      <c r="K48" s="189">
        <v>10</v>
      </c>
      <c r="L48" s="139"/>
      <c r="M48" s="139"/>
      <c r="N48" s="186">
        <f t="shared" si="1"/>
        <v>0</v>
      </c>
      <c r="O48" s="139">
        <v>10</v>
      </c>
      <c r="Q48" s="70">
        <v>45286</v>
      </c>
      <c r="R48" s="70">
        <v>45287</v>
      </c>
      <c r="S48" s="70">
        <v>45288</v>
      </c>
      <c r="T48" s="70">
        <v>45289</v>
      </c>
    </row>
    <row r="49" spans="1:15" x14ac:dyDescent="0.25">
      <c r="A49" s="36">
        <v>8</v>
      </c>
      <c r="B49" s="142">
        <v>45289</v>
      </c>
      <c r="C49" s="175">
        <v>0.19375000000000001</v>
      </c>
      <c r="D49" s="132" t="s">
        <v>1595</v>
      </c>
      <c r="E49" s="133"/>
      <c r="F49" s="133" t="s">
        <v>2183</v>
      </c>
      <c r="G49" s="133" t="s">
        <v>302</v>
      </c>
      <c r="H49" s="176" t="s">
        <v>192</v>
      </c>
      <c r="I49" s="30">
        <v>100</v>
      </c>
      <c r="J49" s="133">
        <v>88</v>
      </c>
      <c r="K49" s="189">
        <v>10</v>
      </c>
      <c r="L49" s="139">
        <v>200</v>
      </c>
      <c r="M49" s="139"/>
      <c r="N49" s="186">
        <f t="shared" si="1"/>
        <v>200</v>
      </c>
      <c r="O49" s="139">
        <v>210</v>
      </c>
    </row>
    <row r="50" spans="1:15" x14ac:dyDescent="0.25">
      <c r="A50" s="36">
        <v>9</v>
      </c>
      <c r="B50" s="142">
        <v>45289</v>
      </c>
      <c r="C50" s="175">
        <v>0.25</v>
      </c>
      <c r="D50" s="132" t="s">
        <v>2196</v>
      </c>
      <c r="E50" s="133"/>
      <c r="F50" s="133" t="s">
        <v>2183</v>
      </c>
      <c r="G50" s="133" t="s">
        <v>302</v>
      </c>
      <c r="H50" s="176" t="s">
        <v>192</v>
      </c>
      <c r="I50" s="176">
        <v>100</v>
      </c>
      <c r="J50" s="192">
        <v>88</v>
      </c>
      <c r="K50" s="189">
        <v>10</v>
      </c>
      <c r="L50" s="139"/>
      <c r="M50" s="139"/>
      <c r="N50" s="186">
        <f t="shared" si="1"/>
        <v>0</v>
      </c>
      <c r="O50" s="139"/>
    </row>
    <row r="51" spans="1:15" x14ac:dyDescent="0.25">
      <c r="A51" s="36">
        <v>10</v>
      </c>
      <c r="B51" s="142">
        <v>45289</v>
      </c>
      <c r="C51" s="175">
        <v>0.27430555555555558</v>
      </c>
      <c r="D51" s="132" t="s">
        <v>2196</v>
      </c>
      <c r="E51" s="133"/>
      <c r="F51" s="133" t="s">
        <v>2183</v>
      </c>
      <c r="G51" s="133" t="s">
        <v>302</v>
      </c>
      <c r="H51" s="176" t="s">
        <v>192</v>
      </c>
      <c r="I51" s="30">
        <v>100</v>
      </c>
      <c r="J51" s="176">
        <v>88</v>
      </c>
      <c r="K51" s="189">
        <v>10</v>
      </c>
      <c r="L51" s="139"/>
      <c r="M51" s="139"/>
      <c r="N51" s="186">
        <f t="shared" si="1"/>
        <v>0</v>
      </c>
      <c r="O51" s="139"/>
    </row>
    <row r="52" spans="1:15" x14ac:dyDescent="0.25">
      <c r="A52" s="36">
        <v>11</v>
      </c>
      <c r="B52" s="142">
        <v>45289</v>
      </c>
      <c r="C52" s="175">
        <v>0.28472222222222221</v>
      </c>
      <c r="D52" s="132" t="s">
        <v>3140</v>
      </c>
      <c r="E52" s="171"/>
      <c r="F52" s="133" t="s">
        <v>1836</v>
      </c>
      <c r="G52" s="133" t="s">
        <v>302</v>
      </c>
      <c r="H52" s="176" t="s">
        <v>3141</v>
      </c>
      <c r="I52" s="30">
        <v>28</v>
      </c>
      <c r="J52" s="176">
        <v>18</v>
      </c>
      <c r="K52" s="189">
        <v>10</v>
      </c>
      <c r="L52" s="139"/>
      <c r="M52" s="139"/>
      <c r="N52" s="186">
        <f t="shared" si="1"/>
        <v>0</v>
      </c>
      <c r="O52" s="139"/>
    </row>
    <row r="53" spans="1:15" x14ac:dyDescent="0.25">
      <c r="A53" s="36">
        <v>12</v>
      </c>
      <c r="B53" s="142">
        <v>45289</v>
      </c>
      <c r="C53" s="175">
        <v>0.29166666666666669</v>
      </c>
      <c r="D53" s="133" t="s">
        <v>153</v>
      </c>
      <c r="E53" s="133"/>
      <c r="F53" s="171" t="s">
        <v>1836</v>
      </c>
      <c r="G53" s="133" t="s">
        <v>3142</v>
      </c>
      <c r="H53" s="176" t="s">
        <v>3143</v>
      </c>
      <c r="I53" s="176">
        <v>160</v>
      </c>
      <c r="J53" s="176">
        <v>145</v>
      </c>
      <c r="K53" s="189">
        <v>10</v>
      </c>
      <c r="L53" s="202"/>
      <c r="M53" s="169"/>
      <c r="N53" s="186">
        <f t="shared" si="1"/>
        <v>0</v>
      </c>
      <c r="O53" s="202"/>
    </row>
    <row r="54" spans="1:15" x14ac:dyDescent="0.25">
      <c r="A54" s="36">
        <v>13</v>
      </c>
      <c r="B54" s="142">
        <v>45289</v>
      </c>
      <c r="C54" s="175">
        <v>0.33333333333333331</v>
      </c>
      <c r="D54" s="132" t="s">
        <v>3144</v>
      </c>
      <c r="E54" s="133"/>
      <c r="F54" s="133" t="s">
        <v>3145</v>
      </c>
      <c r="G54" s="133" t="s">
        <v>3146</v>
      </c>
      <c r="H54" s="176" t="s">
        <v>3147</v>
      </c>
      <c r="I54" s="176">
        <v>46</v>
      </c>
      <c r="J54" s="176">
        <v>36</v>
      </c>
      <c r="K54" s="213">
        <v>10</v>
      </c>
      <c r="L54" s="177"/>
      <c r="M54" s="133"/>
      <c r="N54" s="186">
        <f t="shared" si="1"/>
        <v>0</v>
      </c>
      <c r="O54" s="177"/>
    </row>
    <row r="55" spans="1:15" x14ac:dyDescent="0.25">
      <c r="A55" s="36">
        <v>14</v>
      </c>
      <c r="B55" s="142">
        <v>45289</v>
      </c>
      <c r="C55" s="175">
        <v>0.39583333333333331</v>
      </c>
      <c r="D55" s="132" t="s">
        <v>970</v>
      </c>
      <c r="E55" s="133"/>
      <c r="F55" s="133" t="s">
        <v>1528</v>
      </c>
      <c r="G55" s="133" t="s">
        <v>3148</v>
      </c>
      <c r="H55" s="176" t="s">
        <v>3149</v>
      </c>
      <c r="I55" s="176">
        <v>182</v>
      </c>
      <c r="J55" s="176">
        <v>172</v>
      </c>
      <c r="K55" s="213">
        <v>10</v>
      </c>
      <c r="L55" s="177"/>
      <c r="M55" s="177"/>
      <c r="N55" s="186">
        <f t="shared" si="1"/>
        <v>0</v>
      </c>
      <c r="O55" s="177"/>
    </row>
  </sheetData>
  <mergeCells count="1">
    <mergeCell ref="N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T75"/>
  <sheetViews>
    <sheetView topLeftCell="B61" zoomScale="130" zoomScaleNormal="130" workbookViewId="0">
      <selection activeCell="A4" sqref="A4:M75"/>
    </sheetView>
  </sheetViews>
  <sheetFormatPr baseColWidth="10" defaultRowHeight="15" x14ac:dyDescent="0.25"/>
  <cols>
    <col min="3" max="3" width="12.5703125" style="166" bestFit="1" customWidth="1"/>
    <col min="5" max="5" width="14.5703125" style="166" bestFit="1" customWidth="1"/>
    <col min="18" max="18" width="11.85546875" style="166" bestFit="1" customWidth="1"/>
  </cols>
  <sheetData>
    <row r="2" spans="1:13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90" customHeight="1" x14ac:dyDescent="0.25">
      <c r="A3" s="2" t="s">
        <v>3617</v>
      </c>
      <c r="B3" s="3" t="s">
        <v>0</v>
      </c>
      <c r="C3" s="257" t="s">
        <v>4075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72" t="s">
        <v>7</v>
      </c>
      <c r="J3" s="172" t="s">
        <v>8</v>
      </c>
      <c r="K3" s="172" t="s">
        <v>9</v>
      </c>
      <c r="L3" s="242" t="s">
        <v>3619</v>
      </c>
      <c r="M3" s="242" t="s">
        <v>3620</v>
      </c>
    </row>
    <row r="4" spans="1:13" x14ac:dyDescent="0.25">
      <c r="A4" s="139">
        <v>1</v>
      </c>
      <c r="B4" s="142">
        <v>44928</v>
      </c>
      <c r="C4" s="175">
        <v>0.51388888888888884</v>
      </c>
      <c r="D4" s="132" t="s">
        <v>3150</v>
      </c>
      <c r="E4" s="133">
        <v>5537809805</v>
      </c>
      <c r="F4" s="133" t="s">
        <v>3151</v>
      </c>
      <c r="G4" s="132" t="s">
        <v>3150</v>
      </c>
      <c r="H4" s="176" t="s">
        <v>3152</v>
      </c>
      <c r="I4" s="30">
        <v>200</v>
      </c>
      <c r="J4" s="133">
        <v>166</v>
      </c>
      <c r="K4" s="189">
        <v>10</v>
      </c>
      <c r="L4" s="236">
        <v>120</v>
      </c>
      <c r="M4" s="152"/>
    </row>
    <row r="5" spans="1:13" x14ac:dyDescent="0.25">
      <c r="A5" s="140">
        <v>2</v>
      </c>
      <c r="B5" s="142">
        <v>44928</v>
      </c>
      <c r="C5" s="175">
        <v>0.25</v>
      </c>
      <c r="D5" s="132" t="s">
        <v>156</v>
      </c>
      <c r="E5" s="133">
        <v>5564121405</v>
      </c>
      <c r="F5" s="133" t="s">
        <v>4076</v>
      </c>
      <c r="G5" s="133" t="s">
        <v>3154</v>
      </c>
      <c r="H5" s="176" t="s">
        <v>3155</v>
      </c>
      <c r="I5" s="30">
        <v>232</v>
      </c>
      <c r="J5" s="133">
        <v>202</v>
      </c>
      <c r="K5" s="189">
        <v>10</v>
      </c>
      <c r="L5" s="186"/>
      <c r="M5" s="139"/>
    </row>
    <row r="6" spans="1:13" x14ac:dyDescent="0.25">
      <c r="A6" s="36">
        <v>3</v>
      </c>
      <c r="B6" s="142">
        <v>44928</v>
      </c>
      <c r="C6" s="175">
        <v>0.32430555555555562</v>
      </c>
      <c r="D6" s="132" t="s">
        <v>3156</v>
      </c>
      <c r="E6" s="133">
        <v>5553181275</v>
      </c>
      <c r="F6" s="133" t="s">
        <v>1776</v>
      </c>
      <c r="G6" s="133" t="s">
        <v>3157</v>
      </c>
      <c r="H6" s="176" t="s">
        <v>3158</v>
      </c>
      <c r="I6" s="30">
        <v>200</v>
      </c>
      <c r="J6" s="133">
        <v>74</v>
      </c>
      <c r="K6" s="189">
        <v>12</v>
      </c>
      <c r="L6" s="186"/>
      <c r="M6" s="139"/>
    </row>
    <row r="7" spans="1:13" x14ac:dyDescent="0.25">
      <c r="A7" s="36">
        <v>4</v>
      </c>
      <c r="B7" s="142">
        <v>44928</v>
      </c>
      <c r="C7" s="175">
        <v>0.32430555555555562</v>
      </c>
      <c r="D7" s="132" t="s">
        <v>200</v>
      </c>
      <c r="E7" s="133">
        <v>5520873875</v>
      </c>
      <c r="F7" s="133" t="s">
        <v>1836</v>
      </c>
      <c r="G7" s="133" t="s">
        <v>201</v>
      </c>
      <c r="H7" s="176" t="s">
        <v>3159</v>
      </c>
      <c r="I7" s="30">
        <v>100</v>
      </c>
      <c r="J7" s="133">
        <v>87</v>
      </c>
      <c r="K7" s="189">
        <v>12</v>
      </c>
      <c r="L7" s="186"/>
      <c r="M7" s="139"/>
    </row>
    <row r="8" spans="1:13" x14ac:dyDescent="0.25">
      <c r="A8" s="36">
        <v>5</v>
      </c>
      <c r="B8" s="142">
        <v>44928</v>
      </c>
      <c r="C8" s="175">
        <v>0.33333333333333331</v>
      </c>
      <c r="D8" s="132" t="s">
        <v>3160</v>
      </c>
      <c r="E8" s="133">
        <v>5624436149</v>
      </c>
      <c r="F8" s="133" t="s">
        <v>17</v>
      </c>
      <c r="G8" s="133" t="s">
        <v>2732</v>
      </c>
      <c r="H8" s="133" t="s">
        <v>3161</v>
      </c>
      <c r="I8" s="30">
        <v>150</v>
      </c>
      <c r="J8" s="133">
        <v>132</v>
      </c>
      <c r="K8" s="189">
        <v>12</v>
      </c>
      <c r="L8" s="139"/>
      <c r="M8" s="139"/>
    </row>
    <row r="9" spans="1:13" x14ac:dyDescent="0.25">
      <c r="A9" s="36">
        <v>6</v>
      </c>
      <c r="B9" s="142">
        <v>44928</v>
      </c>
      <c r="C9" s="175">
        <v>0.40277777777777779</v>
      </c>
      <c r="D9" s="132" t="s">
        <v>456</v>
      </c>
      <c r="E9" s="133">
        <v>5564436783</v>
      </c>
      <c r="F9" s="133" t="s">
        <v>1776</v>
      </c>
      <c r="G9" s="133" t="s">
        <v>3162</v>
      </c>
      <c r="H9" s="176" t="s">
        <v>3163</v>
      </c>
      <c r="I9" s="176">
        <v>116</v>
      </c>
      <c r="J9" s="176">
        <v>106</v>
      </c>
      <c r="K9" s="189">
        <v>10</v>
      </c>
      <c r="L9" s="139"/>
      <c r="M9" s="139"/>
    </row>
    <row r="10" spans="1:13" x14ac:dyDescent="0.25">
      <c r="A10" s="36">
        <v>7</v>
      </c>
      <c r="B10" s="142">
        <v>44928</v>
      </c>
      <c r="C10" s="175">
        <v>0.41666666666666669</v>
      </c>
      <c r="D10" s="132" t="s">
        <v>2963</v>
      </c>
      <c r="E10" s="133">
        <v>55276144858</v>
      </c>
      <c r="F10" s="133" t="s">
        <v>1776</v>
      </c>
      <c r="G10" s="133" t="s">
        <v>3164</v>
      </c>
      <c r="H10" s="176" t="s">
        <v>3165</v>
      </c>
      <c r="I10" s="30">
        <v>170</v>
      </c>
      <c r="J10" s="176">
        <v>158</v>
      </c>
      <c r="K10" s="189">
        <v>12</v>
      </c>
      <c r="L10" s="139"/>
      <c r="M10" s="139"/>
    </row>
    <row r="11" spans="1:13" x14ac:dyDescent="0.25">
      <c r="A11" s="139">
        <v>1</v>
      </c>
      <c r="B11" s="142">
        <v>45294</v>
      </c>
      <c r="C11" s="175">
        <v>0.43472222222222218</v>
      </c>
      <c r="D11" s="132" t="s">
        <v>3166</v>
      </c>
      <c r="E11" s="133">
        <v>5539182910</v>
      </c>
      <c r="F11" s="133" t="s">
        <v>333</v>
      </c>
      <c r="G11" s="176" t="s">
        <v>3167</v>
      </c>
      <c r="H11" s="176" t="s">
        <v>3168</v>
      </c>
      <c r="I11" s="30"/>
      <c r="J11" s="133">
        <v>126</v>
      </c>
      <c r="K11" s="189">
        <v>10</v>
      </c>
      <c r="L11" s="236">
        <v>250</v>
      </c>
      <c r="M11" s="152"/>
    </row>
    <row r="12" spans="1:13" x14ac:dyDescent="0.25">
      <c r="A12" s="140">
        <v>2</v>
      </c>
      <c r="B12" s="142">
        <v>45294</v>
      </c>
      <c r="C12" s="175">
        <v>0.53125</v>
      </c>
      <c r="D12" s="132" t="s">
        <v>2759</v>
      </c>
      <c r="E12" s="133">
        <v>5560555623</v>
      </c>
      <c r="F12" s="133" t="s">
        <v>1719</v>
      </c>
      <c r="G12" s="133" t="s">
        <v>3169</v>
      </c>
      <c r="H12" s="176" t="s">
        <v>3170</v>
      </c>
      <c r="I12" s="30"/>
      <c r="J12" s="133">
        <f>76+67</f>
        <v>143</v>
      </c>
      <c r="K12" s="189">
        <v>10</v>
      </c>
      <c r="L12" s="186">
        <v>200</v>
      </c>
      <c r="M12" s="139"/>
    </row>
    <row r="13" spans="1:13" x14ac:dyDescent="0.25">
      <c r="A13" s="57">
        <v>3</v>
      </c>
      <c r="B13" s="58">
        <v>45294</v>
      </c>
      <c r="C13" s="228" t="e">
        <v>#VALUE!</v>
      </c>
      <c r="D13" s="59" t="s">
        <v>550</v>
      </c>
      <c r="E13" s="62">
        <v>5537803548</v>
      </c>
      <c r="F13" s="62" t="s">
        <v>3171</v>
      </c>
      <c r="G13" s="62" t="s">
        <v>3172</v>
      </c>
      <c r="H13" s="221" t="s">
        <v>3173</v>
      </c>
      <c r="I13" s="61"/>
      <c r="J13" s="62">
        <v>269</v>
      </c>
      <c r="K13" s="222">
        <v>10</v>
      </c>
      <c r="L13" s="230">
        <v>300</v>
      </c>
      <c r="M13" s="63"/>
    </row>
    <row r="14" spans="1:13" x14ac:dyDescent="0.25">
      <c r="A14" s="36">
        <v>4</v>
      </c>
      <c r="B14" s="142">
        <v>45294</v>
      </c>
      <c r="C14" s="175"/>
      <c r="D14" s="132" t="s">
        <v>697</v>
      </c>
      <c r="E14" s="133"/>
      <c r="F14" s="133" t="s">
        <v>17</v>
      </c>
      <c r="G14" s="133" t="s">
        <v>1239</v>
      </c>
      <c r="H14" s="176" t="s">
        <v>3174</v>
      </c>
      <c r="I14" s="30"/>
      <c r="J14" s="133">
        <v>59</v>
      </c>
      <c r="K14" s="189">
        <v>10</v>
      </c>
      <c r="L14" s="186"/>
      <c r="M14" s="139"/>
    </row>
    <row r="15" spans="1:13" x14ac:dyDescent="0.25">
      <c r="A15" s="36">
        <v>5</v>
      </c>
      <c r="B15" s="142">
        <v>45294</v>
      </c>
      <c r="C15" s="175">
        <v>0.62708333333333333</v>
      </c>
      <c r="D15" s="132" t="s">
        <v>1586</v>
      </c>
      <c r="E15" s="133">
        <v>5625982564</v>
      </c>
      <c r="F15" s="133" t="s">
        <v>3175</v>
      </c>
      <c r="G15" s="133" t="s">
        <v>1556</v>
      </c>
      <c r="H15" s="133" t="s">
        <v>3176</v>
      </c>
      <c r="I15" s="30"/>
      <c r="J15" s="133">
        <v>81</v>
      </c>
      <c r="K15" s="189">
        <v>10</v>
      </c>
      <c r="L15" s="139"/>
      <c r="M15" s="139"/>
    </row>
    <row r="16" spans="1:13" x14ac:dyDescent="0.25">
      <c r="A16" s="36">
        <v>6</v>
      </c>
      <c r="B16" s="142">
        <v>45294</v>
      </c>
      <c r="C16" s="175"/>
      <c r="D16" s="132" t="s">
        <v>49</v>
      </c>
      <c r="E16" s="133"/>
      <c r="F16" s="133" t="s">
        <v>851</v>
      </c>
      <c r="G16" s="133">
        <v>844</v>
      </c>
      <c r="H16" s="176" t="s">
        <v>3177</v>
      </c>
      <c r="I16" s="176"/>
      <c r="J16" s="176"/>
      <c r="K16" s="189">
        <v>10</v>
      </c>
      <c r="L16" s="139"/>
      <c r="M16" s="139"/>
    </row>
    <row r="17" spans="1:20" x14ac:dyDescent="0.25">
      <c r="A17" s="36">
        <v>7</v>
      </c>
      <c r="B17" s="142">
        <v>45294</v>
      </c>
      <c r="C17" s="175"/>
      <c r="D17" s="132" t="s">
        <v>1280</v>
      </c>
      <c r="E17" s="133"/>
      <c r="F17" s="133" t="s">
        <v>3463</v>
      </c>
      <c r="G17" s="133" t="s">
        <v>3178</v>
      </c>
      <c r="H17" s="176" t="s">
        <v>2730</v>
      </c>
      <c r="I17" s="30"/>
      <c r="J17" s="176"/>
      <c r="K17" s="189">
        <v>10</v>
      </c>
      <c r="L17" s="139"/>
      <c r="M17" s="139"/>
    </row>
    <row r="18" spans="1:20" x14ac:dyDescent="0.25">
      <c r="A18" s="36">
        <v>8</v>
      </c>
      <c r="B18" s="142">
        <v>45294</v>
      </c>
      <c r="C18" s="175"/>
      <c r="D18" s="132" t="s">
        <v>1124</v>
      </c>
      <c r="E18" s="133"/>
      <c r="F18" s="133" t="s">
        <v>1836</v>
      </c>
      <c r="G18" s="133" t="s">
        <v>70</v>
      </c>
      <c r="H18" s="176" t="s">
        <v>3179</v>
      </c>
      <c r="I18" s="30">
        <v>119</v>
      </c>
      <c r="J18" s="133">
        <v>109</v>
      </c>
      <c r="K18" s="189">
        <v>10</v>
      </c>
      <c r="L18" s="139"/>
      <c r="M18" s="139"/>
    </row>
    <row r="19" spans="1:20" x14ac:dyDescent="0.25">
      <c r="A19" s="36">
        <v>9</v>
      </c>
      <c r="B19" s="142">
        <v>45294</v>
      </c>
      <c r="C19" s="175"/>
      <c r="D19" s="132" t="s">
        <v>3180</v>
      </c>
      <c r="E19" s="133"/>
      <c r="F19" s="133" t="s">
        <v>1836</v>
      </c>
      <c r="G19" s="133" t="s">
        <v>2683</v>
      </c>
      <c r="H19" s="176" t="s">
        <v>3181</v>
      </c>
      <c r="I19" s="176">
        <v>115</v>
      </c>
      <c r="J19" s="176">
        <v>105</v>
      </c>
      <c r="K19" s="189">
        <v>10</v>
      </c>
      <c r="L19" s="139"/>
      <c r="M19" s="139"/>
    </row>
    <row r="20" spans="1:20" x14ac:dyDescent="0.25">
      <c r="A20" s="36">
        <v>10</v>
      </c>
      <c r="B20" s="142">
        <v>45294</v>
      </c>
      <c r="C20" s="175"/>
      <c r="D20" s="132" t="s">
        <v>3182</v>
      </c>
      <c r="E20" s="133"/>
      <c r="F20" s="133" t="s">
        <v>4077</v>
      </c>
      <c r="G20" s="133" t="s">
        <v>3183</v>
      </c>
      <c r="H20" s="176" t="s">
        <v>3184</v>
      </c>
      <c r="I20" s="30">
        <v>130</v>
      </c>
      <c r="J20" s="176">
        <v>120</v>
      </c>
      <c r="K20" s="189">
        <v>10</v>
      </c>
      <c r="L20" s="139"/>
      <c r="M20" s="139"/>
    </row>
    <row r="21" spans="1:20" x14ac:dyDescent="0.25">
      <c r="A21" s="36">
        <v>11</v>
      </c>
      <c r="B21" s="142">
        <v>45294</v>
      </c>
      <c r="C21" s="175"/>
      <c r="D21" s="132" t="s">
        <v>766</v>
      </c>
      <c r="E21" s="171"/>
      <c r="F21" s="133" t="s">
        <v>1528</v>
      </c>
      <c r="G21" s="133" t="s">
        <v>2616</v>
      </c>
      <c r="H21" s="176" t="s">
        <v>3185</v>
      </c>
      <c r="I21" s="30">
        <v>71</v>
      </c>
      <c r="J21" s="176">
        <v>56</v>
      </c>
      <c r="K21" s="189">
        <v>13</v>
      </c>
      <c r="L21" s="139"/>
      <c r="M21" s="139"/>
    </row>
    <row r="22" spans="1:20" x14ac:dyDescent="0.25">
      <c r="A22" s="36">
        <v>12</v>
      </c>
      <c r="B22" s="142">
        <v>45294</v>
      </c>
      <c r="C22" s="175"/>
      <c r="D22" s="133" t="s">
        <v>126</v>
      </c>
      <c r="E22" s="133"/>
      <c r="F22" s="171" t="s">
        <v>1528</v>
      </c>
      <c r="G22" s="133" t="s">
        <v>70</v>
      </c>
      <c r="H22" s="176" t="s">
        <v>3186</v>
      </c>
      <c r="I22" s="176">
        <v>500</v>
      </c>
      <c r="J22" s="176">
        <v>239</v>
      </c>
      <c r="K22" s="189">
        <v>12</v>
      </c>
      <c r="L22" s="202"/>
      <c r="M22" s="169"/>
    </row>
    <row r="23" spans="1:20" x14ac:dyDescent="0.25">
      <c r="A23" s="36">
        <v>13</v>
      </c>
      <c r="B23" s="142">
        <v>45294</v>
      </c>
      <c r="C23" s="175"/>
      <c r="D23" s="132" t="s">
        <v>2724</v>
      </c>
      <c r="E23" s="133"/>
      <c r="F23" s="133" t="s">
        <v>4078</v>
      </c>
      <c r="G23" s="133" t="s">
        <v>2724</v>
      </c>
      <c r="H23" s="176" t="s">
        <v>3188</v>
      </c>
      <c r="I23" s="176">
        <v>150</v>
      </c>
      <c r="J23" s="176">
        <v>120</v>
      </c>
      <c r="K23" s="213">
        <v>20</v>
      </c>
      <c r="L23" s="177"/>
      <c r="M23" s="133"/>
    </row>
    <row r="24" spans="1:20" x14ac:dyDescent="0.25">
      <c r="A24" s="139">
        <v>1</v>
      </c>
      <c r="B24" s="142">
        <v>45295</v>
      </c>
      <c r="C24" s="175">
        <v>0.4513888888888889</v>
      </c>
      <c r="D24" s="132" t="s">
        <v>1120</v>
      </c>
      <c r="E24" s="133">
        <v>5529303704</v>
      </c>
      <c r="F24" s="133" t="s">
        <v>1904</v>
      </c>
      <c r="G24" s="176" t="s">
        <v>1120</v>
      </c>
      <c r="H24" s="176" t="s">
        <v>3189</v>
      </c>
      <c r="I24" s="30"/>
      <c r="J24" s="133">
        <f>233-40</f>
        <v>193</v>
      </c>
      <c r="K24" s="189">
        <v>40</v>
      </c>
      <c r="L24" s="236">
        <v>500</v>
      </c>
      <c r="M24" s="152"/>
    </row>
    <row r="25" spans="1:20" x14ac:dyDescent="0.25">
      <c r="A25" s="140">
        <v>2</v>
      </c>
      <c r="B25" s="142">
        <v>45295</v>
      </c>
      <c r="C25" s="175">
        <v>0.47916666666666669</v>
      </c>
      <c r="D25" s="132" t="s">
        <v>514</v>
      </c>
      <c r="E25" s="133">
        <v>5578861024</v>
      </c>
      <c r="F25" s="133" t="s">
        <v>3190</v>
      </c>
      <c r="G25" s="133" t="s">
        <v>3191</v>
      </c>
      <c r="H25" s="133" t="s">
        <v>3192</v>
      </c>
      <c r="I25" s="30"/>
      <c r="J25" s="133">
        <f>112+77</f>
        <v>189</v>
      </c>
      <c r="K25" s="189">
        <v>10</v>
      </c>
      <c r="L25" s="186">
        <v>100</v>
      </c>
      <c r="M25" s="139"/>
    </row>
    <row r="26" spans="1:20" x14ac:dyDescent="0.25">
      <c r="A26" s="36">
        <v>3</v>
      </c>
      <c r="B26" s="142">
        <v>45295</v>
      </c>
      <c r="C26" s="175">
        <v>12.5</v>
      </c>
      <c r="D26" s="132" t="s">
        <v>2468</v>
      </c>
      <c r="E26" s="133">
        <v>5567561157</v>
      </c>
      <c r="F26" s="133" t="s">
        <v>17</v>
      </c>
      <c r="G26" s="133" t="s">
        <v>808</v>
      </c>
      <c r="H26" s="176" t="s">
        <v>3193</v>
      </c>
      <c r="I26" s="30"/>
      <c r="J26" s="133">
        <f>93+15</f>
        <v>108</v>
      </c>
      <c r="K26" s="189">
        <v>10</v>
      </c>
      <c r="L26" s="186">
        <v>200</v>
      </c>
      <c r="M26" s="139"/>
      <c r="O26" t="s">
        <v>3671</v>
      </c>
      <c r="P26" t="s">
        <v>3672</v>
      </c>
      <c r="Q26" t="s">
        <v>3673</v>
      </c>
      <c r="R26" t="s">
        <v>3668</v>
      </c>
      <c r="S26" t="s">
        <v>3669</v>
      </c>
      <c r="T26" t="s">
        <v>3669</v>
      </c>
    </row>
    <row r="27" spans="1:20" x14ac:dyDescent="0.25">
      <c r="A27" s="36">
        <v>4</v>
      </c>
      <c r="B27" s="142">
        <v>45295</v>
      </c>
      <c r="C27" s="175">
        <v>0.66666666666666663</v>
      </c>
      <c r="D27" s="132" t="s">
        <v>2468</v>
      </c>
      <c r="E27" s="133">
        <v>5567561157</v>
      </c>
      <c r="F27" s="133" t="s">
        <v>17</v>
      </c>
      <c r="G27" s="133" t="s">
        <v>808</v>
      </c>
      <c r="H27" s="176" t="s">
        <v>3194</v>
      </c>
      <c r="I27" s="30"/>
      <c r="J27" s="133">
        <v>54</v>
      </c>
      <c r="K27" s="189">
        <v>10</v>
      </c>
      <c r="L27" s="186">
        <v>200</v>
      </c>
      <c r="M27" s="139"/>
      <c r="O27">
        <f>A10</f>
        <v>7</v>
      </c>
      <c r="P27">
        <f>A23</f>
        <v>13</v>
      </c>
      <c r="Q27">
        <f>A30</f>
        <v>7</v>
      </c>
      <c r="R27">
        <f>A40</f>
        <v>10</v>
      </c>
      <c r="S27">
        <f>A58</f>
        <v>18</v>
      </c>
      <c r="T27">
        <f>A75</f>
        <v>17</v>
      </c>
    </row>
    <row r="28" spans="1:20" x14ac:dyDescent="0.25">
      <c r="A28" s="36">
        <v>5</v>
      </c>
      <c r="B28" s="142">
        <v>45295</v>
      </c>
      <c r="C28" s="175">
        <v>0.33333333333333331</v>
      </c>
      <c r="D28" s="132" t="s">
        <v>369</v>
      </c>
      <c r="E28" s="133">
        <v>5543685576</v>
      </c>
      <c r="F28" s="133" t="s">
        <v>1836</v>
      </c>
      <c r="G28" s="132" t="s">
        <v>3195</v>
      </c>
      <c r="H28" s="133" t="s">
        <v>3196</v>
      </c>
      <c r="I28" s="30">
        <v>200</v>
      </c>
      <c r="J28" s="133">
        <v>110</v>
      </c>
      <c r="K28" s="189">
        <v>12</v>
      </c>
      <c r="L28" s="139">
        <v>300</v>
      </c>
      <c r="M28" s="139"/>
      <c r="O28" s="70">
        <f>B10</f>
        <v>44928</v>
      </c>
      <c r="P28" s="70">
        <f>B23</f>
        <v>45294</v>
      </c>
      <c r="Q28" s="70">
        <f>B30</f>
        <v>45295</v>
      </c>
      <c r="R28" s="70">
        <f>B40</f>
        <v>45296</v>
      </c>
      <c r="S28" s="70">
        <f>B58</f>
        <v>45297</v>
      </c>
      <c r="T28" s="70">
        <f>B75</f>
        <v>44933</v>
      </c>
    </row>
    <row r="29" spans="1:20" x14ac:dyDescent="0.25">
      <c r="A29" s="36">
        <v>6</v>
      </c>
      <c r="B29" s="142">
        <v>45295</v>
      </c>
      <c r="C29" s="175">
        <v>0.35347222222222219</v>
      </c>
      <c r="D29" s="132" t="s">
        <v>1773</v>
      </c>
      <c r="E29" s="133">
        <v>5620167396</v>
      </c>
      <c r="F29" s="133" t="s">
        <v>1836</v>
      </c>
      <c r="G29" s="133" t="s">
        <v>2683</v>
      </c>
      <c r="H29" s="176" t="s">
        <v>3197</v>
      </c>
      <c r="I29" s="176">
        <v>70</v>
      </c>
      <c r="J29" s="176">
        <v>54</v>
      </c>
      <c r="K29" s="189">
        <v>13</v>
      </c>
      <c r="L29" s="139"/>
      <c r="M29" s="139"/>
    </row>
    <row r="30" spans="1:20" x14ac:dyDescent="0.25">
      <c r="A30" s="36">
        <v>7</v>
      </c>
      <c r="B30" s="142">
        <v>45295</v>
      </c>
      <c r="C30" s="175">
        <v>0.39583333333333331</v>
      </c>
      <c r="D30" s="132" t="s">
        <v>126</v>
      </c>
      <c r="E30" s="133">
        <v>5567438775</v>
      </c>
      <c r="F30" s="133" t="s">
        <v>1836</v>
      </c>
      <c r="G30" s="133" t="s">
        <v>70</v>
      </c>
      <c r="H30" s="176" t="s">
        <v>3198</v>
      </c>
      <c r="I30" s="30">
        <v>500</v>
      </c>
      <c r="J30" s="176">
        <v>233</v>
      </c>
      <c r="K30" s="189">
        <v>15</v>
      </c>
      <c r="L30" s="139"/>
      <c r="M30" s="139"/>
    </row>
    <row r="31" spans="1:20" x14ac:dyDescent="0.25">
      <c r="A31" s="139">
        <v>1</v>
      </c>
      <c r="B31" s="142">
        <v>45296</v>
      </c>
      <c r="C31" s="175">
        <v>0.39583333333333331</v>
      </c>
      <c r="D31" s="132" t="s">
        <v>350</v>
      </c>
      <c r="E31" s="133">
        <v>5562236073</v>
      </c>
      <c r="F31" s="133" t="s">
        <v>1941</v>
      </c>
      <c r="G31" s="176" t="s">
        <v>352</v>
      </c>
      <c r="H31" s="176" t="s">
        <v>3199</v>
      </c>
      <c r="I31" s="30">
        <v>66</v>
      </c>
      <c r="J31" s="133">
        <v>46</v>
      </c>
      <c r="K31" s="189">
        <v>20</v>
      </c>
      <c r="L31" s="236">
        <v>100</v>
      </c>
      <c r="M31" s="152"/>
    </row>
    <row r="32" spans="1:20" x14ac:dyDescent="0.25">
      <c r="A32" s="140">
        <v>2</v>
      </c>
      <c r="B32" s="142">
        <v>45296</v>
      </c>
      <c r="C32" s="175">
        <v>10.41666666666667</v>
      </c>
      <c r="D32" s="132" t="s">
        <v>350</v>
      </c>
      <c r="E32" s="133">
        <v>5562236073</v>
      </c>
      <c r="F32" s="133" t="s">
        <v>1120</v>
      </c>
      <c r="G32" s="133" t="s">
        <v>352</v>
      </c>
      <c r="H32" s="176" t="s">
        <v>611</v>
      </c>
      <c r="I32" s="30"/>
      <c r="J32" s="133">
        <v>114</v>
      </c>
      <c r="K32" s="189">
        <v>10</v>
      </c>
      <c r="L32" s="186">
        <v>200</v>
      </c>
      <c r="M32" s="139"/>
    </row>
    <row r="33" spans="1:13" x14ac:dyDescent="0.25">
      <c r="A33" s="36">
        <v>3</v>
      </c>
      <c r="B33" s="142">
        <v>45296</v>
      </c>
      <c r="C33" s="175">
        <v>0.43194444444444452</v>
      </c>
      <c r="D33" s="132" t="s">
        <v>1090</v>
      </c>
      <c r="E33" s="133">
        <v>9531286830</v>
      </c>
      <c r="F33" s="133" t="s">
        <v>3200</v>
      </c>
      <c r="G33" s="133" t="s">
        <v>3201</v>
      </c>
      <c r="H33" s="176" t="s">
        <v>3202</v>
      </c>
      <c r="I33" s="30"/>
      <c r="J33" s="133">
        <f>40+21</f>
        <v>61</v>
      </c>
      <c r="K33" s="189">
        <v>10</v>
      </c>
      <c r="L33" s="186"/>
      <c r="M33" s="139"/>
    </row>
    <row r="34" spans="1:13" x14ac:dyDescent="0.25">
      <c r="A34" s="36">
        <v>4</v>
      </c>
      <c r="B34" s="142">
        <v>45296</v>
      </c>
      <c r="C34" s="175">
        <v>0.56041666666666667</v>
      </c>
      <c r="D34" s="132" t="s">
        <v>207</v>
      </c>
      <c r="E34" s="133">
        <v>5563163036</v>
      </c>
      <c r="F34" s="133" t="s">
        <v>3203</v>
      </c>
      <c r="G34" s="133">
        <v>844</v>
      </c>
      <c r="H34" s="176" t="s">
        <v>3204</v>
      </c>
      <c r="I34" s="30"/>
      <c r="J34" s="133">
        <v>150</v>
      </c>
      <c r="K34" s="189">
        <v>10</v>
      </c>
      <c r="L34" s="186">
        <v>250</v>
      </c>
      <c r="M34" s="139"/>
    </row>
    <row r="35" spans="1:13" x14ac:dyDescent="0.25">
      <c r="A35" s="36">
        <v>5</v>
      </c>
      <c r="B35" s="142">
        <v>45296</v>
      </c>
      <c r="C35" s="175"/>
      <c r="D35" s="132" t="s">
        <v>697</v>
      </c>
      <c r="E35" s="133"/>
      <c r="F35" s="133" t="s">
        <v>748</v>
      </c>
      <c r="G35" s="133" t="s">
        <v>1239</v>
      </c>
      <c r="H35" s="133" t="s">
        <v>3205</v>
      </c>
      <c r="I35" s="30"/>
      <c r="J35" s="133"/>
      <c r="K35" s="189">
        <v>10</v>
      </c>
      <c r="L35" s="139">
        <v>200</v>
      </c>
      <c r="M35" s="139"/>
    </row>
    <row r="36" spans="1:13" x14ac:dyDescent="0.25">
      <c r="A36" s="36">
        <v>6</v>
      </c>
      <c r="B36" s="142">
        <v>45296</v>
      </c>
      <c r="C36" s="175"/>
      <c r="D36" s="132" t="s">
        <v>323</v>
      </c>
      <c r="E36" s="133"/>
      <c r="F36" s="133" t="s">
        <v>3206</v>
      </c>
      <c r="G36" s="176" t="s">
        <v>3207</v>
      </c>
      <c r="H36" s="176" t="s">
        <v>3208</v>
      </c>
      <c r="I36" s="176"/>
      <c r="J36" s="176"/>
      <c r="K36" s="189">
        <v>10</v>
      </c>
      <c r="L36" s="139"/>
      <c r="M36" s="139"/>
    </row>
    <row r="37" spans="1:13" x14ac:dyDescent="0.25">
      <c r="A37" s="36">
        <v>7</v>
      </c>
      <c r="B37" s="142">
        <v>45296</v>
      </c>
      <c r="C37" s="175">
        <v>0.29166666666666669</v>
      </c>
      <c r="D37" s="132" t="s">
        <v>156</v>
      </c>
      <c r="E37" s="133"/>
      <c r="F37" s="133" t="s">
        <v>3636</v>
      </c>
      <c r="G37" s="133" t="s">
        <v>3115</v>
      </c>
      <c r="H37" s="133" t="s">
        <v>3209</v>
      </c>
      <c r="I37" s="30">
        <v>166</v>
      </c>
      <c r="J37" s="176">
        <v>156</v>
      </c>
      <c r="K37" s="189">
        <v>10</v>
      </c>
      <c r="L37" s="139"/>
      <c r="M37" s="139"/>
    </row>
    <row r="38" spans="1:13" x14ac:dyDescent="0.25">
      <c r="A38" s="36">
        <v>8</v>
      </c>
      <c r="B38" s="142">
        <v>45296</v>
      </c>
      <c r="C38" s="175">
        <v>0.3125</v>
      </c>
      <c r="D38" s="132" t="s">
        <v>156</v>
      </c>
      <c r="E38" s="133"/>
      <c r="F38" s="133" t="s">
        <v>3636</v>
      </c>
      <c r="G38" s="133" t="s">
        <v>3115</v>
      </c>
      <c r="H38" s="133" t="s">
        <v>3210</v>
      </c>
      <c r="I38" s="30">
        <v>390</v>
      </c>
      <c r="J38" s="133">
        <v>365</v>
      </c>
      <c r="K38" s="189">
        <v>10</v>
      </c>
      <c r="L38" s="139"/>
      <c r="M38" s="139"/>
    </row>
    <row r="39" spans="1:13" x14ac:dyDescent="0.25">
      <c r="A39" s="36">
        <v>9</v>
      </c>
      <c r="B39" s="142">
        <v>45296</v>
      </c>
      <c r="C39" s="175">
        <v>0.31944444444444442</v>
      </c>
      <c r="D39" s="132" t="s">
        <v>3211</v>
      </c>
      <c r="E39" s="133"/>
      <c r="F39" s="133" t="s">
        <v>1528</v>
      </c>
      <c r="G39" s="133" t="s">
        <v>2850</v>
      </c>
      <c r="H39" s="176" t="s">
        <v>3212</v>
      </c>
      <c r="I39" s="176">
        <v>100</v>
      </c>
      <c r="J39" s="192">
        <v>59</v>
      </c>
      <c r="K39" s="189">
        <v>10</v>
      </c>
      <c r="L39" s="139"/>
      <c r="M39" s="139"/>
    </row>
    <row r="40" spans="1:13" x14ac:dyDescent="0.25">
      <c r="A40" s="36">
        <v>10</v>
      </c>
      <c r="B40" s="142">
        <v>45296</v>
      </c>
      <c r="C40" s="175">
        <v>0.33333333333333331</v>
      </c>
      <c r="D40" s="132" t="s">
        <v>456</v>
      </c>
      <c r="E40" s="133"/>
      <c r="F40" s="133" t="s">
        <v>1836</v>
      </c>
      <c r="G40" s="133" t="s">
        <v>418</v>
      </c>
      <c r="H40" s="176" t="s">
        <v>3213</v>
      </c>
      <c r="I40" s="30">
        <v>74</v>
      </c>
      <c r="J40" s="176">
        <v>64</v>
      </c>
      <c r="K40" s="189">
        <v>10</v>
      </c>
      <c r="L40" s="139"/>
      <c r="M40" s="139"/>
    </row>
    <row r="41" spans="1:13" x14ac:dyDescent="0.25">
      <c r="A41" s="139">
        <v>1</v>
      </c>
      <c r="B41" s="142">
        <v>45297</v>
      </c>
      <c r="C41" s="175">
        <v>0.46111111111111108</v>
      </c>
      <c r="D41" s="132" t="s">
        <v>842</v>
      </c>
      <c r="E41" s="133">
        <v>5620167396</v>
      </c>
      <c r="F41" s="133" t="s">
        <v>4079</v>
      </c>
      <c r="G41" s="176" t="s">
        <v>3215</v>
      </c>
      <c r="H41" s="176" t="s">
        <v>3216</v>
      </c>
      <c r="I41" s="30"/>
      <c r="J41" s="133">
        <v>132</v>
      </c>
      <c r="K41" s="189">
        <v>10</v>
      </c>
      <c r="L41" s="236">
        <v>150</v>
      </c>
      <c r="M41" s="152"/>
    </row>
    <row r="42" spans="1:13" x14ac:dyDescent="0.25">
      <c r="A42" s="140">
        <v>2</v>
      </c>
      <c r="B42" s="142">
        <v>45297</v>
      </c>
      <c r="C42" s="175"/>
      <c r="D42" s="132" t="s">
        <v>156</v>
      </c>
      <c r="E42" s="133"/>
      <c r="F42" s="133"/>
      <c r="G42" s="133"/>
      <c r="H42" s="176"/>
      <c r="I42" s="30"/>
      <c r="J42" s="133"/>
      <c r="K42" s="189">
        <v>10</v>
      </c>
      <c r="L42" s="186"/>
      <c r="M42" s="139"/>
    </row>
    <row r="43" spans="1:13" x14ac:dyDescent="0.25">
      <c r="A43" s="36">
        <v>3</v>
      </c>
      <c r="B43" s="142">
        <v>45297</v>
      </c>
      <c r="C43" s="175"/>
      <c r="D43" s="132" t="s">
        <v>1120</v>
      </c>
      <c r="E43" s="133"/>
      <c r="F43" s="133" t="s">
        <v>2125</v>
      </c>
      <c r="G43" s="133" t="s">
        <v>3217</v>
      </c>
      <c r="H43" s="176" t="s">
        <v>3218</v>
      </c>
      <c r="I43" s="30"/>
      <c r="J43" s="133"/>
      <c r="K43" s="189">
        <v>40</v>
      </c>
      <c r="L43" s="186"/>
      <c r="M43" s="139"/>
    </row>
    <row r="44" spans="1:13" x14ac:dyDescent="0.25">
      <c r="A44" s="36">
        <v>4</v>
      </c>
      <c r="B44" s="142">
        <v>45297</v>
      </c>
      <c r="C44" s="175"/>
      <c r="D44" s="132" t="s">
        <v>49</v>
      </c>
      <c r="E44" s="133"/>
      <c r="F44" s="133" t="s">
        <v>4080</v>
      </c>
      <c r="G44" s="133" t="s">
        <v>3075</v>
      </c>
      <c r="H44" s="176" t="s">
        <v>3220</v>
      </c>
      <c r="I44" s="30">
        <v>280</v>
      </c>
      <c r="J44" s="133">
        <v>256</v>
      </c>
      <c r="K44" s="189">
        <v>15</v>
      </c>
      <c r="L44" s="186"/>
      <c r="M44" s="139"/>
    </row>
    <row r="45" spans="1:13" x14ac:dyDescent="0.25">
      <c r="A45" s="36">
        <v>5</v>
      </c>
      <c r="B45" s="142">
        <v>45297</v>
      </c>
      <c r="C45" s="175"/>
      <c r="D45" s="132" t="s">
        <v>3221</v>
      </c>
      <c r="E45" s="133"/>
      <c r="F45" s="133" t="s">
        <v>1528</v>
      </c>
      <c r="G45" s="133" t="s">
        <v>3222</v>
      </c>
      <c r="H45" s="133" t="s">
        <v>3223</v>
      </c>
      <c r="I45" s="30">
        <v>60</v>
      </c>
      <c r="J45" s="133">
        <v>38</v>
      </c>
      <c r="K45" s="189">
        <v>12</v>
      </c>
      <c r="L45" s="139"/>
      <c r="M45" s="139"/>
    </row>
    <row r="46" spans="1:13" x14ac:dyDescent="0.25">
      <c r="A46" s="36">
        <v>6</v>
      </c>
      <c r="B46" s="142">
        <v>45297</v>
      </c>
      <c r="C46" s="175"/>
      <c r="D46" s="132" t="s">
        <v>1265</v>
      </c>
      <c r="E46" s="133"/>
      <c r="F46" s="133" t="s">
        <v>3678</v>
      </c>
      <c r="G46" s="133" t="s">
        <v>3020</v>
      </c>
      <c r="H46" s="176" t="s">
        <v>3224</v>
      </c>
      <c r="I46" s="30">
        <v>185</v>
      </c>
      <c r="J46" s="176">
        <v>173</v>
      </c>
      <c r="K46" s="189">
        <v>10</v>
      </c>
      <c r="L46" s="139"/>
      <c r="M46" s="139"/>
    </row>
    <row r="47" spans="1:13" x14ac:dyDescent="0.25">
      <c r="A47" s="36">
        <v>7</v>
      </c>
      <c r="B47" s="142">
        <v>45297</v>
      </c>
      <c r="C47" s="175"/>
      <c r="D47" s="132" t="s">
        <v>3225</v>
      </c>
      <c r="E47" s="133"/>
      <c r="F47" s="133" t="s">
        <v>4081</v>
      </c>
      <c r="G47" s="133" t="s">
        <v>3227</v>
      </c>
      <c r="H47" s="176" t="s">
        <v>3228</v>
      </c>
      <c r="I47" s="30">
        <v>465</v>
      </c>
      <c r="J47" s="176">
        <v>440</v>
      </c>
      <c r="K47" s="189">
        <v>12</v>
      </c>
      <c r="L47" s="139"/>
      <c r="M47" s="139"/>
    </row>
    <row r="48" spans="1:13" x14ac:dyDescent="0.25">
      <c r="A48" s="36">
        <v>8</v>
      </c>
      <c r="B48" s="142">
        <v>45297</v>
      </c>
      <c r="C48" s="175"/>
      <c r="D48" s="132" t="s">
        <v>514</v>
      </c>
      <c r="E48" s="133"/>
      <c r="F48" s="133" t="s">
        <v>3229</v>
      </c>
      <c r="G48" s="133" t="s">
        <v>3230</v>
      </c>
      <c r="H48" s="176" t="s">
        <v>3231</v>
      </c>
      <c r="I48" s="30">
        <v>73</v>
      </c>
      <c r="J48" s="133">
        <v>63</v>
      </c>
      <c r="K48" s="189">
        <v>13</v>
      </c>
      <c r="L48" s="139"/>
      <c r="M48" s="139"/>
    </row>
    <row r="49" spans="1:13" x14ac:dyDescent="0.25">
      <c r="A49" s="36">
        <v>9</v>
      </c>
      <c r="B49" s="142">
        <v>45297</v>
      </c>
      <c r="C49" s="175"/>
      <c r="D49" s="132" t="s">
        <v>3232</v>
      </c>
      <c r="E49" s="133"/>
      <c r="F49" s="133" t="s">
        <v>1120</v>
      </c>
      <c r="G49" s="133" t="s">
        <v>1281</v>
      </c>
      <c r="H49" s="176" t="s">
        <v>3233</v>
      </c>
      <c r="I49" s="176">
        <v>210</v>
      </c>
      <c r="J49" s="192">
        <v>200</v>
      </c>
      <c r="K49" s="189">
        <v>10</v>
      </c>
      <c r="L49" s="139"/>
      <c r="M49" s="139"/>
    </row>
    <row r="50" spans="1:13" x14ac:dyDescent="0.25">
      <c r="A50" s="36">
        <v>10</v>
      </c>
      <c r="B50" s="142">
        <v>45297</v>
      </c>
      <c r="C50" s="175"/>
      <c r="D50" s="132" t="s">
        <v>3234</v>
      </c>
      <c r="E50" s="133"/>
      <c r="F50" s="133" t="s">
        <v>2503</v>
      </c>
      <c r="G50" s="133" t="s">
        <v>3235</v>
      </c>
      <c r="H50" s="176" t="s">
        <v>3236</v>
      </c>
      <c r="I50" s="30"/>
      <c r="J50" s="176"/>
      <c r="K50" s="189">
        <v>10</v>
      </c>
      <c r="L50" s="139"/>
      <c r="M50" s="139"/>
    </row>
    <row r="51" spans="1:13" x14ac:dyDescent="0.25">
      <c r="A51" s="36">
        <v>11</v>
      </c>
      <c r="B51" s="142">
        <v>45297</v>
      </c>
      <c r="C51" s="175"/>
      <c r="D51" s="132" t="s">
        <v>3237</v>
      </c>
      <c r="E51" s="171"/>
      <c r="F51" s="133" t="s">
        <v>2819</v>
      </c>
      <c r="G51" s="133" t="s">
        <v>3238</v>
      </c>
      <c r="H51" s="176" t="s">
        <v>3239</v>
      </c>
      <c r="I51" s="30">
        <v>50</v>
      </c>
      <c r="J51" s="176">
        <v>40</v>
      </c>
      <c r="K51" s="189">
        <v>10</v>
      </c>
      <c r="L51" s="139"/>
      <c r="M51" s="139"/>
    </row>
    <row r="52" spans="1:13" x14ac:dyDescent="0.25">
      <c r="A52" s="36">
        <v>12</v>
      </c>
      <c r="B52" s="142">
        <v>45297</v>
      </c>
      <c r="C52" s="175"/>
      <c r="D52" s="133" t="s">
        <v>1595</v>
      </c>
      <c r="E52" s="133"/>
      <c r="F52" s="171" t="s">
        <v>4081</v>
      </c>
      <c r="G52" s="133" t="s">
        <v>302</v>
      </c>
      <c r="H52" s="133" t="s">
        <v>3240</v>
      </c>
      <c r="I52" s="176">
        <v>478</v>
      </c>
      <c r="J52" s="176">
        <v>458</v>
      </c>
      <c r="K52" s="189">
        <v>20</v>
      </c>
      <c r="L52" s="202"/>
      <c r="M52" s="169"/>
    </row>
    <row r="53" spans="1:13" x14ac:dyDescent="0.25">
      <c r="A53" s="36">
        <v>13</v>
      </c>
      <c r="B53" s="142">
        <v>45297</v>
      </c>
      <c r="C53" s="175"/>
      <c r="D53" s="132" t="s">
        <v>813</v>
      </c>
      <c r="E53" s="133"/>
      <c r="F53" s="133" t="s">
        <v>3663</v>
      </c>
      <c r="G53" s="133" t="s">
        <v>201</v>
      </c>
      <c r="H53" s="176" t="s">
        <v>3241</v>
      </c>
      <c r="I53" s="176">
        <v>133</v>
      </c>
      <c r="J53" s="176">
        <v>123</v>
      </c>
      <c r="K53" s="213">
        <v>10</v>
      </c>
      <c r="L53" s="177"/>
      <c r="M53" s="133"/>
    </row>
    <row r="54" spans="1:13" x14ac:dyDescent="0.25">
      <c r="A54" s="36">
        <v>14</v>
      </c>
      <c r="B54" s="142">
        <v>45297</v>
      </c>
      <c r="C54" s="175"/>
      <c r="D54" s="132" t="s">
        <v>2613</v>
      </c>
      <c r="E54" s="133"/>
      <c r="F54" s="133" t="s">
        <v>1528</v>
      </c>
      <c r="G54" s="133" t="s">
        <v>3242</v>
      </c>
      <c r="H54" s="176" t="s">
        <v>3243</v>
      </c>
      <c r="I54" s="176">
        <v>330</v>
      </c>
      <c r="J54" s="176">
        <v>310</v>
      </c>
      <c r="K54" s="213">
        <v>10</v>
      </c>
      <c r="L54" s="177"/>
      <c r="M54" s="177"/>
    </row>
    <row r="55" spans="1:13" x14ac:dyDescent="0.25">
      <c r="A55" s="36">
        <v>15</v>
      </c>
      <c r="B55" s="142">
        <v>45297</v>
      </c>
      <c r="C55" s="175"/>
      <c r="D55" s="31" t="s">
        <v>1142</v>
      </c>
      <c r="E55" s="133"/>
      <c r="F55" s="133" t="s">
        <v>1528</v>
      </c>
      <c r="G55" s="133" t="s">
        <v>3075</v>
      </c>
      <c r="H55" s="214" t="s">
        <v>3244</v>
      </c>
      <c r="I55" s="176">
        <v>123</v>
      </c>
      <c r="J55" s="176">
        <v>113</v>
      </c>
      <c r="K55" s="213">
        <v>10</v>
      </c>
      <c r="L55" s="177"/>
      <c r="M55" s="177"/>
    </row>
    <row r="56" spans="1:13" x14ac:dyDescent="0.25">
      <c r="A56" s="36">
        <v>16</v>
      </c>
      <c r="B56" s="142">
        <v>45297</v>
      </c>
      <c r="C56" s="175"/>
      <c r="D56" s="132" t="s">
        <v>1142</v>
      </c>
      <c r="E56" s="133"/>
      <c r="F56" s="133" t="s">
        <v>1528</v>
      </c>
      <c r="G56" s="133" t="s">
        <v>3075</v>
      </c>
      <c r="H56" s="176" t="s">
        <v>3245</v>
      </c>
      <c r="I56" s="176">
        <v>214</v>
      </c>
      <c r="J56" s="176">
        <v>202</v>
      </c>
      <c r="K56" s="177">
        <v>12</v>
      </c>
      <c r="L56" s="177"/>
      <c r="M56" s="133"/>
    </row>
    <row r="57" spans="1:13" x14ac:dyDescent="0.25">
      <c r="A57" s="36">
        <v>17</v>
      </c>
      <c r="B57" s="142">
        <v>45297</v>
      </c>
      <c r="C57" s="175"/>
      <c r="D57" s="132" t="s">
        <v>1973</v>
      </c>
      <c r="E57" s="133"/>
      <c r="F57" s="133" t="s">
        <v>1836</v>
      </c>
      <c r="G57" s="133" t="s">
        <v>3246</v>
      </c>
      <c r="H57" s="176" t="s">
        <v>3247</v>
      </c>
      <c r="I57" s="176">
        <v>85</v>
      </c>
      <c r="J57" s="176">
        <v>78</v>
      </c>
      <c r="K57" s="177">
        <v>10</v>
      </c>
      <c r="L57" s="177"/>
      <c r="M57" s="133"/>
    </row>
    <row r="58" spans="1:13" x14ac:dyDescent="0.25">
      <c r="A58" s="36">
        <v>18</v>
      </c>
      <c r="B58" s="142">
        <v>45297</v>
      </c>
      <c r="C58" s="133"/>
      <c r="D58" s="132" t="s">
        <v>1622</v>
      </c>
      <c r="E58" s="133"/>
      <c r="F58" s="133" t="s">
        <v>1836</v>
      </c>
      <c r="G58" s="133" t="s">
        <v>2683</v>
      </c>
      <c r="H58" s="176" t="s">
        <v>3248</v>
      </c>
      <c r="I58" s="176">
        <v>50</v>
      </c>
      <c r="J58" s="176">
        <v>38</v>
      </c>
      <c r="K58" s="177">
        <v>10</v>
      </c>
      <c r="L58" s="215"/>
      <c r="M58" s="22"/>
    </row>
    <row r="59" spans="1:13" x14ac:dyDescent="0.25">
      <c r="A59" s="139">
        <v>1</v>
      </c>
      <c r="B59" s="142">
        <v>44933</v>
      </c>
      <c r="C59" s="142"/>
      <c r="D59" s="132" t="s">
        <v>3249</v>
      </c>
      <c r="E59" s="133">
        <v>5554575800</v>
      </c>
      <c r="F59" s="133" t="s">
        <v>17</v>
      </c>
      <c r="G59" s="132" t="s">
        <v>3249</v>
      </c>
      <c r="H59" s="176" t="s">
        <v>3250</v>
      </c>
      <c r="I59" s="30">
        <v>132</v>
      </c>
      <c r="J59" s="133">
        <v>120</v>
      </c>
      <c r="K59" s="189">
        <v>12</v>
      </c>
      <c r="L59" s="236">
        <v>200</v>
      </c>
      <c r="M59" s="152"/>
    </row>
    <row r="60" spans="1:13" x14ac:dyDescent="0.25">
      <c r="A60" s="140">
        <v>2</v>
      </c>
      <c r="B60" s="142">
        <v>44933</v>
      </c>
      <c r="C60" s="175"/>
      <c r="D60" s="132" t="s">
        <v>3251</v>
      </c>
      <c r="E60" s="133">
        <v>5614683694</v>
      </c>
      <c r="F60" s="133" t="s">
        <v>748</v>
      </c>
      <c r="G60" s="133" t="s">
        <v>3252</v>
      </c>
      <c r="H60" s="176" t="s">
        <v>3253</v>
      </c>
      <c r="I60" s="30">
        <v>45</v>
      </c>
      <c r="J60" s="133">
        <v>30</v>
      </c>
      <c r="K60" s="189">
        <v>11</v>
      </c>
      <c r="L60" s="236">
        <v>200</v>
      </c>
      <c r="M60" s="139"/>
    </row>
    <row r="61" spans="1:13" x14ac:dyDescent="0.25">
      <c r="A61" s="36">
        <v>3</v>
      </c>
      <c r="B61" s="142">
        <v>44933</v>
      </c>
      <c r="C61" s="175"/>
      <c r="D61" s="132" t="s">
        <v>2468</v>
      </c>
      <c r="E61" s="133">
        <v>5567561157</v>
      </c>
      <c r="F61" s="133" t="s">
        <v>748</v>
      </c>
      <c r="G61" s="133" t="s">
        <v>2939</v>
      </c>
      <c r="H61" s="176" t="s">
        <v>3254</v>
      </c>
      <c r="I61" s="30">
        <v>30</v>
      </c>
      <c r="J61" s="133">
        <v>20</v>
      </c>
      <c r="K61" s="189">
        <v>10</v>
      </c>
      <c r="L61" s="236">
        <v>200</v>
      </c>
      <c r="M61" s="139"/>
    </row>
    <row r="62" spans="1:13" x14ac:dyDescent="0.25">
      <c r="A62" s="36">
        <v>4</v>
      </c>
      <c r="B62" s="142">
        <v>44933</v>
      </c>
      <c r="C62" s="175"/>
      <c r="D62" s="132" t="s">
        <v>3255</v>
      </c>
      <c r="E62" s="133">
        <v>5550125009</v>
      </c>
      <c r="F62" s="133" t="s">
        <v>2810</v>
      </c>
      <c r="G62" s="133" t="s">
        <v>2732</v>
      </c>
      <c r="H62" s="176" t="s">
        <v>3256</v>
      </c>
      <c r="I62" s="30">
        <v>200</v>
      </c>
      <c r="J62" s="133">
        <v>182</v>
      </c>
      <c r="K62" s="189">
        <v>14</v>
      </c>
      <c r="L62" s="236">
        <v>200</v>
      </c>
      <c r="M62" s="139"/>
    </row>
    <row r="63" spans="1:13" x14ac:dyDescent="0.25">
      <c r="A63" s="36">
        <v>5</v>
      </c>
      <c r="B63" s="142">
        <v>44933</v>
      </c>
      <c r="C63" s="175"/>
      <c r="D63" s="132" t="s">
        <v>3257</v>
      </c>
      <c r="E63" s="133"/>
      <c r="F63" s="133" t="s">
        <v>1836</v>
      </c>
      <c r="G63" s="133" t="s">
        <v>3258</v>
      </c>
      <c r="H63" s="133" t="s">
        <v>3259</v>
      </c>
      <c r="I63" s="30">
        <v>185</v>
      </c>
      <c r="J63" s="133">
        <v>163</v>
      </c>
      <c r="K63" s="189">
        <v>12</v>
      </c>
      <c r="L63" s="139"/>
      <c r="M63" s="139"/>
    </row>
    <row r="64" spans="1:13" x14ac:dyDescent="0.25">
      <c r="A64" s="36">
        <v>6</v>
      </c>
      <c r="B64" s="142">
        <v>44933</v>
      </c>
      <c r="C64" s="175"/>
      <c r="D64" s="132" t="s">
        <v>1416</v>
      </c>
      <c r="E64" s="133"/>
      <c r="F64" s="133" t="s">
        <v>1836</v>
      </c>
      <c r="G64" s="133" t="s">
        <v>3260</v>
      </c>
      <c r="H64" s="176" t="s">
        <v>3261</v>
      </c>
      <c r="I64" s="176">
        <v>173</v>
      </c>
      <c r="J64" s="176">
        <v>163</v>
      </c>
      <c r="K64" s="189">
        <v>12</v>
      </c>
      <c r="L64" s="139"/>
      <c r="M64" s="139"/>
    </row>
    <row r="65" spans="1:13" x14ac:dyDescent="0.25">
      <c r="A65" s="36">
        <v>7</v>
      </c>
      <c r="B65" s="142">
        <v>44933</v>
      </c>
      <c r="C65" s="175"/>
      <c r="D65" s="132" t="s">
        <v>3262</v>
      </c>
      <c r="E65" s="133"/>
      <c r="F65" s="133" t="s">
        <v>4080</v>
      </c>
      <c r="G65" s="133" t="s">
        <v>3263</v>
      </c>
      <c r="H65" s="176" t="s">
        <v>3264</v>
      </c>
      <c r="I65" s="30">
        <v>140</v>
      </c>
      <c r="J65" s="176">
        <v>128</v>
      </c>
      <c r="K65" s="189">
        <v>12</v>
      </c>
      <c r="L65" s="139"/>
      <c r="M65" s="139"/>
    </row>
    <row r="66" spans="1:13" x14ac:dyDescent="0.25">
      <c r="A66" s="36">
        <v>8</v>
      </c>
      <c r="B66" s="142">
        <v>44933</v>
      </c>
      <c r="C66" s="175"/>
      <c r="D66" s="132" t="s">
        <v>760</v>
      </c>
      <c r="E66" s="133"/>
      <c r="F66" s="133" t="s">
        <v>1836</v>
      </c>
      <c r="G66" s="133" t="s">
        <v>2939</v>
      </c>
      <c r="H66" s="176" t="s">
        <v>3265</v>
      </c>
      <c r="I66" s="30">
        <v>75</v>
      </c>
      <c r="J66" s="133">
        <v>63</v>
      </c>
      <c r="K66" s="189">
        <v>12</v>
      </c>
      <c r="L66" s="139"/>
      <c r="M66" s="139"/>
    </row>
    <row r="67" spans="1:13" x14ac:dyDescent="0.25">
      <c r="A67" s="36">
        <v>9</v>
      </c>
      <c r="B67" s="142">
        <v>44933</v>
      </c>
      <c r="C67" s="175">
        <v>0.70833333333333337</v>
      </c>
      <c r="D67" s="132" t="s">
        <v>3266</v>
      </c>
      <c r="E67" s="133">
        <v>5510686816</v>
      </c>
      <c r="F67" s="133" t="s">
        <v>17</v>
      </c>
      <c r="G67" s="133" t="s">
        <v>808</v>
      </c>
      <c r="H67" s="133" t="s">
        <v>3267</v>
      </c>
      <c r="I67" s="176"/>
      <c r="J67" s="192">
        <v>108</v>
      </c>
      <c r="K67" s="189">
        <v>10</v>
      </c>
      <c r="L67" s="139">
        <v>90</v>
      </c>
      <c r="M67" s="139"/>
    </row>
    <row r="68" spans="1:13" x14ac:dyDescent="0.25">
      <c r="A68" s="36">
        <v>10</v>
      </c>
      <c r="B68" s="142">
        <v>44933</v>
      </c>
      <c r="C68" s="175">
        <v>0.71527777777777779</v>
      </c>
      <c r="D68" s="132" t="s">
        <v>2468</v>
      </c>
      <c r="E68" s="133">
        <v>5567561157</v>
      </c>
      <c r="F68" s="133" t="s">
        <v>17</v>
      </c>
      <c r="G68" s="133" t="s">
        <v>3252</v>
      </c>
      <c r="H68" s="133" t="s">
        <v>3268</v>
      </c>
      <c r="I68" s="30"/>
      <c r="J68" s="176">
        <v>32</v>
      </c>
      <c r="K68" s="189">
        <v>10</v>
      </c>
      <c r="L68" s="139">
        <v>100</v>
      </c>
      <c r="M68" s="139"/>
    </row>
    <row r="69" spans="1:13" x14ac:dyDescent="0.25">
      <c r="A69" s="36">
        <v>11</v>
      </c>
      <c r="B69" s="142">
        <v>44933</v>
      </c>
      <c r="C69" s="175">
        <v>0.75</v>
      </c>
      <c r="D69" s="132" t="s">
        <v>39</v>
      </c>
      <c r="E69" s="171">
        <v>5530508709</v>
      </c>
      <c r="F69" s="133" t="s">
        <v>17</v>
      </c>
      <c r="G69" s="133" t="s">
        <v>1239</v>
      </c>
      <c r="H69" s="133" t="s">
        <v>3269</v>
      </c>
      <c r="I69" s="30"/>
      <c r="J69" s="176">
        <f>33+7.5+44</f>
        <v>84.5</v>
      </c>
      <c r="K69" s="189">
        <v>10</v>
      </c>
      <c r="L69" s="139">
        <v>30</v>
      </c>
      <c r="M69" s="139"/>
    </row>
    <row r="70" spans="1:13" x14ac:dyDescent="0.25">
      <c r="A70" s="36">
        <v>12</v>
      </c>
      <c r="B70" s="142">
        <v>44933</v>
      </c>
      <c r="C70" s="175">
        <v>0.75694444444444442</v>
      </c>
      <c r="D70" s="133" t="s">
        <v>15</v>
      </c>
      <c r="E70" s="133">
        <v>5545383189</v>
      </c>
      <c r="F70" s="133" t="s">
        <v>17</v>
      </c>
      <c r="G70" s="133" t="s">
        <v>70</v>
      </c>
      <c r="H70" s="133" t="s">
        <v>3270</v>
      </c>
      <c r="I70" s="176"/>
      <c r="J70" s="176">
        <v>157</v>
      </c>
      <c r="K70" s="189">
        <v>10</v>
      </c>
      <c r="L70" s="202">
        <v>150</v>
      </c>
      <c r="M70" s="169"/>
    </row>
    <row r="71" spans="1:13" x14ac:dyDescent="0.25">
      <c r="A71" s="36">
        <v>13</v>
      </c>
      <c r="B71" s="142">
        <v>44933</v>
      </c>
      <c r="C71" s="175"/>
      <c r="D71" s="132" t="s">
        <v>69</v>
      </c>
      <c r="E71" s="133"/>
      <c r="F71" s="133" t="s">
        <v>17</v>
      </c>
      <c r="G71" s="133" t="s">
        <v>3271</v>
      </c>
      <c r="H71" s="176" t="s">
        <v>3272</v>
      </c>
      <c r="I71" s="176"/>
      <c r="J71" s="176">
        <f>20+34+16</f>
        <v>70</v>
      </c>
      <c r="K71" s="213">
        <v>10</v>
      </c>
      <c r="L71" s="177">
        <v>500</v>
      </c>
      <c r="M71" s="133"/>
    </row>
    <row r="72" spans="1:13" x14ac:dyDescent="0.25">
      <c r="A72" s="36">
        <v>14</v>
      </c>
      <c r="B72" s="142">
        <v>44933</v>
      </c>
      <c r="C72" s="175">
        <v>0.82847222222222228</v>
      </c>
      <c r="D72" s="132" t="s">
        <v>550</v>
      </c>
      <c r="E72" s="133">
        <v>5537803548</v>
      </c>
      <c r="F72" s="133" t="s">
        <v>17</v>
      </c>
      <c r="G72" s="133" t="s">
        <v>1640</v>
      </c>
      <c r="H72" s="176" t="s">
        <v>3273</v>
      </c>
      <c r="I72" s="176"/>
      <c r="J72" s="176">
        <f>353+72</f>
        <v>425</v>
      </c>
      <c r="K72" s="213">
        <v>10</v>
      </c>
      <c r="L72" s="177"/>
      <c r="M72" s="177"/>
    </row>
    <row r="73" spans="1:13" x14ac:dyDescent="0.25">
      <c r="A73" s="36">
        <v>15</v>
      </c>
      <c r="B73" s="142">
        <v>44933</v>
      </c>
      <c r="C73" s="175">
        <v>0.83333333333333337</v>
      </c>
      <c r="D73" s="31" t="s">
        <v>3251</v>
      </c>
      <c r="E73" s="133">
        <v>5617436349</v>
      </c>
      <c r="F73" s="133" t="s">
        <v>17</v>
      </c>
      <c r="G73" s="51" t="s">
        <v>1043</v>
      </c>
      <c r="H73" s="214" t="s">
        <v>3274</v>
      </c>
      <c r="I73" s="176"/>
      <c r="J73" s="176">
        <v>108</v>
      </c>
      <c r="K73" s="213">
        <v>10</v>
      </c>
      <c r="L73" s="177"/>
      <c r="M73" s="177"/>
    </row>
    <row r="74" spans="1:13" x14ac:dyDescent="0.25">
      <c r="A74" s="36">
        <v>16</v>
      </c>
      <c r="B74" s="142">
        <v>44933</v>
      </c>
      <c r="C74" s="175">
        <v>0.83333333333333337</v>
      </c>
      <c r="D74" s="132" t="s">
        <v>15</v>
      </c>
      <c r="E74" s="133">
        <v>5545383189</v>
      </c>
      <c r="F74" s="133" t="s">
        <v>17</v>
      </c>
      <c r="G74" s="133" t="s">
        <v>70</v>
      </c>
      <c r="H74" s="176" t="s">
        <v>3275</v>
      </c>
      <c r="I74" s="176"/>
      <c r="J74" s="176">
        <v>119</v>
      </c>
      <c r="K74" s="177">
        <v>10</v>
      </c>
      <c r="L74" s="177"/>
      <c r="M74" s="133"/>
    </row>
    <row r="75" spans="1:13" x14ac:dyDescent="0.25">
      <c r="A75" s="36">
        <v>17</v>
      </c>
      <c r="B75" s="142">
        <v>44933</v>
      </c>
      <c r="C75" s="175">
        <v>0.90347222222222223</v>
      </c>
      <c r="D75" s="132" t="s">
        <v>2189</v>
      </c>
      <c r="E75" s="133">
        <v>5652291825</v>
      </c>
      <c r="F75" s="133" t="s">
        <v>3463</v>
      </c>
      <c r="G75" s="133" t="s">
        <v>2876</v>
      </c>
      <c r="H75" s="176" t="s">
        <v>3276</v>
      </c>
      <c r="I75" s="176"/>
      <c r="J75" s="176">
        <v>244</v>
      </c>
      <c r="K75" s="177">
        <v>10</v>
      </c>
      <c r="L75" s="177">
        <v>500</v>
      </c>
      <c r="M75" s="133"/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9"/>
  <sheetViews>
    <sheetView topLeftCell="A21" zoomScaleNormal="100" workbookViewId="0">
      <selection activeCell="A4" sqref="A4:M39"/>
    </sheetView>
  </sheetViews>
  <sheetFormatPr baseColWidth="10" defaultRowHeight="15" x14ac:dyDescent="0.25"/>
  <cols>
    <col min="3" max="3" width="12.42578125" style="166" bestFit="1" customWidth="1"/>
  </cols>
  <sheetData>
    <row r="1" spans="1:13" x14ac:dyDescent="0.25">
      <c r="B1">
        <v>299</v>
      </c>
      <c r="E1">
        <v>245.5</v>
      </c>
      <c r="H1">
        <v>158</v>
      </c>
    </row>
    <row r="2" spans="1:13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90" customHeight="1" x14ac:dyDescent="0.25">
      <c r="A3" s="2" t="s">
        <v>3617</v>
      </c>
      <c r="B3" s="3" t="s">
        <v>0</v>
      </c>
      <c r="C3" s="257" t="s">
        <v>4075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72" t="s">
        <v>7</v>
      </c>
      <c r="J3" s="172" t="s">
        <v>8</v>
      </c>
      <c r="K3" s="172" t="s">
        <v>9</v>
      </c>
      <c r="L3" s="242" t="s">
        <v>3619</v>
      </c>
      <c r="M3" s="242" t="s">
        <v>3620</v>
      </c>
    </row>
    <row r="4" spans="1:13" x14ac:dyDescent="0.25">
      <c r="A4" s="139">
        <v>1</v>
      </c>
      <c r="B4" s="142">
        <v>45299</v>
      </c>
      <c r="C4" s="175">
        <v>0.46111111111111108</v>
      </c>
      <c r="D4" s="132" t="s">
        <v>3277</v>
      </c>
      <c r="E4" s="133">
        <v>5574621121</v>
      </c>
      <c r="F4" s="133"/>
      <c r="G4" s="176" t="s">
        <v>3278</v>
      </c>
      <c r="H4" s="176" t="s">
        <v>3279</v>
      </c>
      <c r="I4" s="30"/>
      <c r="J4" s="133">
        <v>80</v>
      </c>
      <c r="K4" s="189">
        <v>10</v>
      </c>
      <c r="L4" s="236">
        <v>500</v>
      </c>
      <c r="M4" s="152"/>
    </row>
    <row r="5" spans="1:13" x14ac:dyDescent="0.25">
      <c r="A5" s="140">
        <v>2</v>
      </c>
      <c r="B5" s="142">
        <v>45299</v>
      </c>
      <c r="C5" s="175">
        <v>0.4826388888888889</v>
      </c>
      <c r="D5" s="132" t="s">
        <v>2784</v>
      </c>
      <c r="E5" s="133">
        <v>5553193486</v>
      </c>
      <c r="F5" s="133"/>
      <c r="G5" s="133" t="s">
        <v>3280</v>
      </c>
      <c r="H5" s="176" t="s">
        <v>3281</v>
      </c>
      <c r="I5" s="30"/>
      <c r="J5" s="133">
        <v>132</v>
      </c>
      <c r="K5" s="189">
        <v>10</v>
      </c>
      <c r="L5" s="186"/>
      <c r="M5" s="139"/>
    </row>
    <row r="6" spans="1:13" x14ac:dyDescent="0.25">
      <c r="A6" s="36">
        <v>3</v>
      </c>
      <c r="B6" s="142">
        <v>45299</v>
      </c>
      <c r="C6" s="175">
        <v>0.49583333333333329</v>
      </c>
      <c r="D6" s="132" t="s">
        <v>1090</v>
      </c>
      <c r="E6" s="133">
        <v>9531286830</v>
      </c>
      <c r="F6" s="133"/>
      <c r="G6" s="133" t="s">
        <v>3282</v>
      </c>
      <c r="H6" s="176" t="s">
        <v>3283</v>
      </c>
      <c r="I6" s="30"/>
      <c r="J6" s="133">
        <v>155</v>
      </c>
      <c r="K6" s="189">
        <v>10</v>
      </c>
      <c r="L6" s="186"/>
      <c r="M6" s="139"/>
    </row>
    <row r="7" spans="1:13" x14ac:dyDescent="0.25">
      <c r="A7" s="36">
        <v>4</v>
      </c>
      <c r="B7" s="142">
        <v>45299</v>
      </c>
      <c r="C7" s="175">
        <v>0.50416666666666665</v>
      </c>
      <c r="D7" s="132" t="s">
        <v>3284</v>
      </c>
      <c r="E7" s="133">
        <v>5513336066</v>
      </c>
      <c r="F7" s="133"/>
      <c r="G7" s="133" t="s">
        <v>3285</v>
      </c>
      <c r="H7" s="176" t="s">
        <v>3286</v>
      </c>
      <c r="I7" s="30"/>
      <c r="J7" s="133">
        <v>164</v>
      </c>
      <c r="K7" s="189">
        <v>10</v>
      </c>
      <c r="L7" s="186"/>
      <c r="M7" s="139"/>
    </row>
    <row r="8" spans="1:13" x14ac:dyDescent="0.25">
      <c r="A8" s="36">
        <v>5</v>
      </c>
      <c r="B8" s="142">
        <v>45299</v>
      </c>
      <c r="C8" s="175">
        <v>0.51111111111111107</v>
      </c>
      <c r="D8" s="132" t="s">
        <v>864</v>
      </c>
      <c r="E8" s="133">
        <v>5522701719</v>
      </c>
      <c r="F8" s="133"/>
      <c r="G8" s="133" t="s">
        <v>1043</v>
      </c>
      <c r="H8" s="176" t="s">
        <v>3287</v>
      </c>
      <c r="I8" s="30"/>
      <c r="J8" s="133"/>
      <c r="K8" s="189">
        <v>10</v>
      </c>
      <c r="L8" s="139"/>
      <c r="M8" s="139"/>
    </row>
    <row r="9" spans="1:13" x14ac:dyDescent="0.25">
      <c r="A9" s="36">
        <v>6</v>
      </c>
      <c r="B9" s="142">
        <v>45299</v>
      </c>
      <c r="C9" s="175">
        <v>0.51388888888888884</v>
      </c>
      <c r="D9" s="132" t="s">
        <v>593</v>
      </c>
      <c r="E9" s="133">
        <v>5568676408</v>
      </c>
      <c r="F9" s="133"/>
      <c r="G9" s="133" t="s">
        <v>3288</v>
      </c>
      <c r="H9" s="176" t="s">
        <v>611</v>
      </c>
      <c r="I9" s="176"/>
      <c r="J9" s="176">
        <v>114</v>
      </c>
      <c r="K9" s="189">
        <v>10</v>
      </c>
      <c r="L9" s="139"/>
      <c r="M9" s="139"/>
    </row>
    <row r="10" spans="1:13" x14ac:dyDescent="0.25">
      <c r="A10" s="36">
        <v>7</v>
      </c>
      <c r="B10" s="142">
        <v>45299</v>
      </c>
      <c r="C10" s="175">
        <v>0.55208333333333337</v>
      </c>
      <c r="D10" s="132" t="s">
        <v>39</v>
      </c>
      <c r="E10" s="133">
        <v>5530508709</v>
      </c>
      <c r="F10" s="133"/>
      <c r="G10" s="133" t="s">
        <v>1043</v>
      </c>
      <c r="H10" s="176" t="s">
        <v>3289</v>
      </c>
      <c r="I10" s="30"/>
      <c r="J10" s="176">
        <f>96+20</f>
        <v>116</v>
      </c>
      <c r="K10" s="189">
        <v>10</v>
      </c>
      <c r="L10" s="139">
        <v>500</v>
      </c>
      <c r="M10" s="139"/>
    </row>
    <row r="11" spans="1:13" x14ac:dyDescent="0.25">
      <c r="A11" s="36">
        <v>8</v>
      </c>
      <c r="B11" s="142">
        <v>45299</v>
      </c>
      <c r="C11" s="175">
        <v>0.58750000000000002</v>
      </c>
      <c r="D11" s="132" t="s">
        <v>55</v>
      </c>
      <c r="E11" s="133">
        <v>5625982564</v>
      </c>
      <c r="F11" s="133"/>
      <c r="G11" s="133" t="s">
        <v>3290</v>
      </c>
      <c r="H11" s="176" t="s">
        <v>3291</v>
      </c>
      <c r="I11" s="30"/>
      <c r="J11" s="133">
        <f>43+62</f>
        <v>105</v>
      </c>
      <c r="K11" s="189">
        <v>10</v>
      </c>
      <c r="L11" s="139">
        <v>400</v>
      </c>
      <c r="M11" s="139"/>
    </row>
    <row r="12" spans="1:13" x14ac:dyDescent="0.25">
      <c r="A12" s="36">
        <v>9</v>
      </c>
      <c r="B12" s="142">
        <v>45299</v>
      </c>
      <c r="C12" s="175">
        <v>0.62916666666666665</v>
      </c>
      <c r="D12" s="132" t="s">
        <v>49</v>
      </c>
      <c r="E12" s="133">
        <v>5530181574</v>
      </c>
      <c r="F12" s="133"/>
      <c r="G12" s="133">
        <v>844</v>
      </c>
      <c r="H12" s="176" t="s">
        <v>3292</v>
      </c>
      <c r="I12" s="176"/>
      <c r="J12" s="192">
        <f>100+113</f>
        <v>213</v>
      </c>
      <c r="K12" s="189">
        <v>10</v>
      </c>
      <c r="L12" s="139"/>
      <c r="M12" s="139"/>
    </row>
    <row r="13" spans="1:13" x14ac:dyDescent="0.25">
      <c r="A13" s="36">
        <v>10</v>
      </c>
      <c r="B13" s="142">
        <v>45299</v>
      </c>
      <c r="C13" s="175">
        <v>0.20833333333333329</v>
      </c>
      <c r="D13" s="132" t="s">
        <v>1053</v>
      </c>
      <c r="E13" s="133"/>
      <c r="F13" s="133" t="s">
        <v>1836</v>
      </c>
      <c r="G13" s="133" t="s">
        <v>3293</v>
      </c>
      <c r="H13" s="176" t="s">
        <v>3294</v>
      </c>
      <c r="I13" s="30">
        <v>81</v>
      </c>
      <c r="J13" s="176">
        <v>69</v>
      </c>
      <c r="K13" s="189">
        <v>12</v>
      </c>
      <c r="L13" s="139"/>
      <c r="M13" s="139"/>
    </row>
    <row r="14" spans="1:13" x14ac:dyDescent="0.25">
      <c r="A14" s="57">
        <v>11</v>
      </c>
      <c r="B14" s="58">
        <v>45299</v>
      </c>
      <c r="C14" s="228">
        <v>0.24930555555555561</v>
      </c>
      <c r="D14" s="59" t="s">
        <v>3295</v>
      </c>
      <c r="E14" s="60">
        <v>5573854401</v>
      </c>
      <c r="F14" s="62" t="s">
        <v>1528</v>
      </c>
      <c r="G14" s="62" t="s">
        <v>1744</v>
      </c>
      <c r="H14" s="221" t="s">
        <v>192</v>
      </c>
      <c r="I14" s="61">
        <v>100</v>
      </c>
      <c r="J14" s="221">
        <v>88</v>
      </c>
      <c r="K14" s="222">
        <v>10</v>
      </c>
      <c r="L14" s="139">
        <v>200</v>
      </c>
      <c r="M14" s="139"/>
    </row>
    <row r="15" spans="1:13" x14ac:dyDescent="0.25">
      <c r="A15" s="36">
        <v>12</v>
      </c>
      <c r="B15" s="142">
        <v>45299</v>
      </c>
      <c r="C15" s="175">
        <v>0.29166666666666669</v>
      </c>
      <c r="D15" s="133" t="s">
        <v>3296</v>
      </c>
      <c r="E15" s="133">
        <v>5562236073</v>
      </c>
      <c r="F15" s="171" t="s">
        <v>295</v>
      </c>
      <c r="G15" s="133" t="s">
        <v>389</v>
      </c>
      <c r="H15" s="176" t="s">
        <v>3297</v>
      </c>
      <c r="I15" s="176">
        <v>0</v>
      </c>
      <c r="J15" s="176">
        <v>0</v>
      </c>
      <c r="K15" s="189">
        <v>10</v>
      </c>
      <c r="L15" s="202"/>
      <c r="M15" s="169"/>
    </row>
    <row r="16" spans="1:13" x14ac:dyDescent="0.25">
      <c r="A16" s="36">
        <v>13</v>
      </c>
      <c r="B16" s="142">
        <v>45299</v>
      </c>
      <c r="C16" s="175">
        <v>0.30555555555555558</v>
      </c>
      <c r="D16" s="132" t="s">
        <v>1844</v>
      </c>
      <c r="E16" s="133">
        <v>5615394688</v>
      </c>
      <c r="F16" s="133" t="s">
        <v>4082</v>
      </c>
      <c r="G16" s="133" t="s">
        <v>2757</v>
      </c>
      <c r="H16" s="176" t="s">
        <v>3299</v>
      </c>
      <c r="I16" s="176">
        <v>71</v>
      </c>
      <c r="J16" s="176">
        <v>59</v>
      </c>
      <c r="K16" s="213">
        <v>12</v>
      </c>
      <c r="L16" s="177">
        <v>300</v>
      </c>
      <c r="M16" s="133"/>
    </row>
    <row r="17" spans="1:17" x14ac:dyDescent="0.25">
      <c r="A17" s="36">
        <v>14</v>
      </c>
      <c r="B17" s="142">
        <v>45299</v>
      </c>
      <c r="C17" s="175">
        <v>0.33333333333333331</v>
      </c>
      <c r="D17" s="132" t="s">
        <v>1471</v>
      </c>
      <c r="E17" s="133">
        <v>5520873875</v>
      </c>
      <c r="F17" s="133" t="s">
        <v>4059</v>
      </c>
      <c r="G17" s="133" t="s">
        <v>201</v>
      </c>
      <c r="H17" s="176" t="s">
        <v>3300</v>
      </c>
      <c r="I17" s="176"/>
      <c r="J17" s="176"/>
      <c r="K17" s="213">
        <v>10</v>
      </c>
      <c r="L17" s="177"/>
      <c r="M17" s="177"/>
    </row>
    <row r="18" spans="1:17" x14ac:dyDescent="0.25">
      <c r="A18" s="36">
        <v>15</v>
      </c>
      <c r="B18" s="142">
        <v>45299</v>
      </c>
      <c r="C18" s="175">
        <v>0.34722222222222221</v>
      </c>
      <c r="D18" s="31" t="s">
        <v>126</v>
      </c>
      <c r="E18" s="133">
        <v>5567789980</v>
      </c>
      <c r="F18" s="133" t="s">
        <v>3301</v>
      </c>
      <c r="G18" s="51" t="s">
        <v>70</v>
      </c>
      <c r="H18" s="214" t="s">
        <v>3302</v>
      </c>
      <c r="I18" s="176">
        <v>500</v>
      </c>
      <c r="J18" s="176">
        <v>238</v>
      </c>
      <c r="K18" s="213">
        <v>20</v>
      </c>
      <c r="L18" s="177"/>
      <c r="M18" s="177"/>
    </row>
    <row r="19" spans="1:17" x14ac:dyDescent="0.25">
      <c r="A19" s="36">
        <v>16</v>
      </c>
      <c r="B19" s="142">
        <v>45299</v>
      </c>
      <c r="C19" s="175">
        <v>0.35069444444444442</v>
      </c>
      <c r="D19" s="132" t="s">
        <v>3303</v>
      </c>
      <c r="E19" s="133">
        <v>5537081354</v>
      </c>
      <c r="F19" s="133" t="s">
        <v>1331</v>
      </c>
      <c r="G19" s="133" t="s">
        <v>3304</v>
      </c>
      <c r="H19" s="176" t="s">
        <v>3305</v>
      </c>
      <c r="I19" s="176">
        <v>223</v>
      </c>
      <c r="J19" s="176">
        <v>203</v>
      </c>
      <c r="K19" s="177">
        <v>20</v>
      </c>
      <c r="L19" s="177"/>
      <c r="M19" s="133"/>
    </row>
    <row r="20" spans="1:17" x14ac:dyDescent="0.25">
      <c r="A20" s="36">
        <v>17</v>
      </c>
      <c r="B20" s="142">
        <v>45299</v>
      </c>
      <c r="C20" s="175">
        <v>0.40902777777777782</v>
      </c>
      <c r="D20" s="132" t="s">
        <v>1368</v>
      </c>
      <c r="E20" s="133">
        <v>5562079848</v>
      </c>
      <c r="F20" s="133" t="s">
        <v>1836</v>
      </c>
      <c r="G20" s="133" t="s">
        <v>3306</v>
      </c>
      <c r="H20" s="176" t="s">
        <v>3307</v>
      </c>
      <c r="I20" s="176">
        <v>142</v>
      </c>
      <c r="J20" s="176">
        <v>130</v>
      </c>
      <c r="K20" s="177">
        <v>12</v>
      </c>
      <c r="L20" s="177"/>
      <c r="M20" s="133"/>
    </row>
    <row r="21" spans="1:17" x14ac:dyDescent="0.25">
      <c r="A21" s="36">
        <v>18</v>
      </c>
      <c r="B21" s="142">
        <v>45299</v>
      </c>
      <c r="C21" s="93" t="s">
        <v>3308</v>
      </c>
      <c r="D21" s="132" t="s">
        <v>3309</v>
      </c>
      <c r="E21" s="133">
        <v>5537651796</v>
      </c>
      <c r="F21" s="133" t="s">
        <v>1836</v>
      </c>
      <c r="G21" s="133" t="s">
        <v>3310</v>
      </c>
      <c r="H21" s="176" t="s">
        <v>3311</v>
      </c>
      <c r="I21" s="176">
        <v>255</v>
      </c>
      <c r="J21" s="176">
        <v>239</v>
      </c>
      <c r="K21" s="177">
        <v>12</v>
      </c>
      <c r="L21" s="215"/>
      <c r="M21" s="22"/>
    </row>
    <row r="22" spans="1:17" x14ac:dyDescent="0.25">
      <c r="A22" s="57">
        <v>19</v>
      </c>
      <c r="B22" s="58">
        <v>45299</v>
      </c>
      <c r="C22" s="116">
        <v>0.41666666666666669</v>
      </c>
      <c r="D22" s="62" t="s">
        <v>479</v>
      </c>
      <c r="E22" s="62">
        <v>5546747783</v>
      </c>
      <c r="F22" s="62" t="s">
        <v>1836</v>
      </c>
      <c r="G22" s="62" t="s">
        <v>70</v>
      </c>
      <c r="H22" s="221" t="s">
        <v>192</v>
      </c>
      <c r="I22" s="221">
        <v>210</v>
      </c>
      <c r="J22" s="221">
        <v>210</v>
      </c>
      <c r="K22" s="237">
        <v>0</v>
      </c>
      <c r="L22" s="133"/>
      <c r="M22" s="133"/>
    </row>
    <row r="23" spans="1:17" x14ac:dyDescent="0.25">
      <c r="A23" s="68">
        <v>1</v>
      </c>
      <c r="B23" s="117">
        <v>44935</v>
      </c>
      <c r="C23" s="238">
        <v>0.45902777777777781</v>
      </c>
      <c r="D23" s="65" t="s">
        <v>593</v>
      </c>
      <c r="E23" s="66">
        <v>5568676408</v>
      </c>
      <c r="F23" s="66" t="s">
        <v>346</v>
      </c>
      <c r="G23" s="66" t="s">
        <v>3288</v>
      </c>
      <c r="H23" s="223" t="s">
        <v>3312</v>
      </c>
      <c r="I23" s="67"/>
      <c r="J23" s="66">
        <f>40+82</f>
        <v>122</v>
      </c>
      <c r="K23" s="224">
        <v>10</v>
      </c>
      <c r="L23" s="239">
        <v>250</v>
      </c>
      <c r="M23" s="118"/>
    </row>
    <row r="24" spans="1:17" x14ac:dyDescent="0.25">
      <c r="A24" s="140">
        <v>2</v>
      </c>
      <c r="B24" s="117">
        <v>44935</v>
      </c>
      <c r="C24" s="175">
        <v>0.46736111111111112</v>
      </c>
      <c r="D24" s="132" t="s">
        <v>3066</v>
      </c>
      <c r="E24" s="133">
        <v>5543926895</v>
      </c>
      <c r="F24" s="133" t="s">
        <v>748</v>
      </c>
      <c r="G24" s="133" t="s">
        <v>3313</v>
      </c>
      <c r="H24" s="176" t="s">
        <v>3314</v>
      </c>
      <c r="I24" s="30"/>
      <c r="J24" s="133">
        <v>27</v>
      </c>
      <c r="K24" s="189">
        <v>10</v>
      </c>
      <c r="L24" s="186"/>
      <c r="M24" s="139"/>
    </row>
    <row r="25" spans="1:17" x14ac:dyDescent="0.25">
      <c r="A25" s="36">
        <v>3</v>
      </c>
      <c r="B25" s="117">
        <v>44935</v>
      </c>
      <c r="C25" s="175">
        <v>0.56944444444444442</v>
      </c>
      <c r="D25" s="132" t="s">
        <v>2189</v>
      </c>
      <c r="E25" s="133">
        <v>5543534413</v>
      </c>
      <c r="F25" s="133" t="s">
        <v>1868</v>
      </c>
      <c r="G25" s="133" t="s">
        <v>3315</v>
      </c>
      <c r="H25" s="176" t="s">
        <v>3316</v>
      </c>
      <c r="I25" s="30"/>
      <c r="J25" s="133">
        <v>99</v>
      </c>
      <c r="K25" s="189">
        <v>10</v>
      </c>
      <c r="L25" s="186">
        <v>150</v>
      </c>
      <c r="M25" s="139"/>
    </row>
    <row r="26" spans="1:17" x14ac:dyDescent="0.25">
      <c r="A26" s="36">
        <v>4</v>
      </c>
      <c r="B26" s="117">
        <v>44935</v>
      </c>
      <c r="C26" s="175">
        <v>0.5708333333333333</v>
      </c>
      <c r="D26" s="132" t="s">
        <v>2468</v>
      </c>
      <c r="E26" s="133">
        <v>5567571157</v>
      </c>
      <c r="F26" s="133" t="s">
        <v>346</v>
      </c>
      <c r="G26" s="133" t="s">
        <v>3317</v>
      </c>
      <c r="H26" s="176" t="s">
        <v>3318</v>
      </c>
      <c r="I26" s="30"/>
      <c r="J26" s="133">
        <v>21</v>
      </c>
      <c r="K26" s="189">
        <v>10</v>
      </c>
      <c r="L26" s="186">
        <v>100</v>
      </c>
      <c r="M26" s="139"/>
    </row>
    <row r="27" spans="1:17" x14ac:dyDescent="0.25">
      <c r="A27" s="36">
        <v>5</v>
      </c>
      <c r="B27" s="117">
        <v>44935</v>
      </c>
      <c r="C27" s="175">
        <v>0.61527777777777781</v>
      </c>
      <c r="D27" s="132" t="s">
        <v>1280</v>
      </c>
      <c r="E27" s="133">
        <v>5585652455</v>
      </c>
      <c r="F27" s="133" t="s">
        <v>1120</v>
      </c>
      <c r="G27" s="133" t="s">
        <v>3319</v>
      </c>
      <c r="H27" s="133" t="s">
        <v>2730</v>
      </c>
      <c r="I27" s="30"/>
      <c r="J27" s="133">
        <v>57</v>
      </c>
      <c r="K27" s="189">
        <v>10</v>
      </c>
      <c r="L27" s="139"/>
      <c r="M27" s="139"/>
    </row>
    <row r="28" spans="1:17" x14ac:dyDescent="0.25">
      <c r="A28" s="36">
        <v>6</v>
      </c>
      <c r="B28" s="117">
        <v>44935</v>
      </c>
      <c r="C28" s="175">
        <v>0.64583333333333337</v>
      </c>
      <c r="D28" s="132" t="s">
        <v>1586</v>
      </c>
      <c r="E28" s="133">
        <v>5625982564</v>
      </c>
      <c r="F28" s="133" t="s">
        <v>3320</v>
      </c>
      <c r="G28" s="133" t="s">
        <v>3321</v>
      </c>
      <c r="H28" s="176" t="s">
        <v>3322</v>
      </c>
      <c r="I28" s="176"/>
      <c r="J28" s="176">
        <f>25+21+32</f>
        <v>78</v>
      </c>
      <c r="K28" s="189">
        <v>10</v>
      </c>
      <c r="L28" s="139">
        <v>100</v>
      </c>
      <c r="M28" s="139"/>
    </row>
    <row r="29" spans="1:17" x14ac:dyDescent="0.25">
      <c r="A29" s="36">
        <v>7</v>
      </c>
      <c r="B29" s="117">
        <v>44935</v>
      </c>
      <c r="C29" s="175">
        <v>0.25</v>
      </c>
      <c r="D29" s="132" t="s">
        <v>1773</v>
      </c>
      <c r="E29" s="133">
        <v>5620167396</v>
      </c>
      <c r="F29" s="133" t="s">
        <v>4083</v>
      </c>
      <c r="G29" s="133" t="s">
        <v>2683</v>
      </c>
      <c r="H29" s="133" t="s">
        <v>3324</v>
      </c>
      <c r="I29" s="30">
        <v>141</v>
      </c>
      <c r="J29" s="176">
        <v>128</v>
      </c>
      <c r="K29" s="189">
        <v>13</v>
      </c>
      <c r="L29" s="139">
        <v>200</v>
      </c>
      <c r="M29" s="139"/>
    </row>
    <row r="30" spans="1:17" ht="15" customHeight="1" x14ac:dyDescent="0.25">
      <c r="A30" s="36">
        <v>8</v>
      </c>
      <c r="B30" s="117">
        <v>44935</v>
      </c>
      <c r="C30" s="175">
        <v>0.29097222222222219</v>
      </c>
      <c r="D30" s="132" t="s">
        <v>200</v>
      </c>
      <c r="E30" s="133">
        <v>5612853273</v>
      </c>
      <c r="F30" s="133" t="s">
        <v>1528</v>
      </c>
      <c r="G30" s="133" t="s">
        <v>1652</v>
      </c>
      <c r="H30" s="133" t="s">
        <v>3325</v>
      </c>
      <c r="I30" s="30">
        <v>175</v>
      </c>
      <c r="J30" s="133">
        <v>152</v>
      </c>
      <c r="K30" s="189">
        <v>12</v>
      </c>
      <c r="L30" s="139">
        <v>250</v>
      </c>
      <c r="M30" s="139"/>
    </row>
    <row r="31" spans="1:17" x14ac:dyDescent="0.25">
      <c r="A31" s="36">
        <v>9</v>
      </c>
      <c r="B31" s="117">
        <v>44935</v>
      </c>
      <c r="C31" s="175">
        <v>0.30555555555555558</v>
      </c>
      <c r="D31" s="132" t="s">
        <v>126</v>
      </c>
      <c r="E31" s="133">
        <v>5546644664</v>
      </c>
      <c r="F31" s="133" t="s">
        <v>1836</v>
      </c>
      <c r="G31" s="133" t="s">
        <v>3162</v>
      </c>
      <c r="H31" s="133" t="s">
        <v>3326</v>
      </c>
      <c r="I31" s="176">
        <v>500</v>
      </c>
      <c r="J31" s="176">
        <v>245</v>
      </c>
      <c r="K31" s="189">
        <v>22</v>
      </c>
      <c r="L31" s="139">
        <v>250</v>
      </c>
      <c r="M31" s="139"/>
      <c r="P31" t="s">
        <v>3669</v>
      </c>
      <c r="Q31" t="s">
        <v>3669</v>
      </c>
    </row>
    <row r="32" spans="1:17" x14ac:dyDescent="0.25">
      <c r="A32" s="36">
        <v>10</v>
      </c>
      <c r="B32" s="117">
        <v>44935</v>
      </c>
      <c r="C32" s="175">
        <v>0.3263888888888889</v>
      </c>
      <c r="D32" s="132" t="s">
        <v>3327</v>
      </c>
      <c r="E32" s="133">
        <v>5524437892</v>
      </c>
      <c r="F32" s="133" t="s">
        <v>1836</v>
      </c>
      <c r="G32" s="133" t="s">
        <v>70</v>
      </c>
      <c r="H32" s="176" t="s">
        <v>3328</v>
      </c>
      <c r="I32" s="176">
        <v>112</v>
      </c>
      <c r="J32" s="30">
        <v>99</v>
      </c>
      <c r="K32" s="189">
        <v>12</v>
      </c>
      <c r="L32" s="139">
        <v>200</v>
      </c>
      <c r="M32" s="139"/>
      <c r="P32">
        <v>10</v>
      </c>
      <c r="Q32">
        <v>7</v>
      </c>
    </row>
    <row r="33" spans="1:17" x14ac:dyDescent="0.25">
      <c r="A33" s="139">
        <v>1</v>
      </c>
      <c r="B33" s="142">
        <v>44936</v>
      </c>
      <c r="C33" s="175">
        <v>0.41666666666666669</v>
      </c>
      <c r="D33" s="132" t="s">
        <v>3329</v>
      </c>
      <c r="E33" s="133"/>
      <c r="F33" s="133" t="s">
        <v>3330</v>
      </c>
      <c r="G33" s="176" t="s">
        <v>3331</v>
      </c>
      <c r="H33" s="176"/>
      <c r="I33" s="30">
        <v>300</v>
      </c>
      <c r="J33" s="133">
        <v>284</v>
      </c>
      <c r="K33" s="189">
        <v>15</v>
      </c>
      <c r="L33" s="236">
        <v>300</v>
      </c>
      <c r="M33" s="152"/>
      <c r="P33" s="70">
        <v>45300</v>
      </c>
      <c r="Q33" s="70">
        <v>45301</v>
      </c>
    </row>
    <row r="34" spans="1:17" x14ac:dyDescent="0.25">
      <c r="A34" s="140">
        <v>2</v>
      </c>
      <c r="B34" s="142">
        <v>44936</v>
      </c>
      <c r="C34" s="175">
        <v>0.43055555555555558</v>
      </c>
      <c r="D34" s="132" t="s">
        <v>3296</v>
      </c>
      <c r="E34" s="133"/>
      <c r="F34" s="133" t="s">
        <v>3332</v>
      </c>
      <c r="G34" s="133" t="s">
        <v>389</v>
      </c>
      <c r="H34" s="176" t="s">
        <v>3333</v>
      </c>
      <c r="I34" s="30">
        <v>65</v>
      </c>
      <c r="J34" s="133">
        <v>45</v>
      </c>
      <c r="K34" s="189">
        <v>20</v>
      </c>
      <c r="L34" s="186">
        <v>200</v>
      </c>
      <c r="M34" s="139"/>
    </row>
    <row r="35" spans="1:17" x14ac:dyDescent="0.25">
      <c r="A35" s="36"/>
      <c r="B35" s="142">
        <v>44936</v>
      </c>
      <c r="C35" s="175">
        <v>0.44791666666666669</v>
      </c>
      <c r="D35" s="132" t="s">
        <v>1297</v>
      </c>
      <c r="E35" s="133"/>
      <c r="F35" s="133" t="s">
        <v>3334</v>
      </c>
      <c r="G35" s="176" t="s">
        <v>3335</v>
      </c>
      <c r="H35" s="176" t="s">
        <v>3336</v>
      </c>
      <c r="I35" s="30">
        <v>130</v>
      </c>
      <c r="J35" s="133">
        <v>110</v>
      </c>
      <c r="K35" s="189">
        <v>14</v>
      </c>
      <c r="L35" s="186">
        <v>200</v>
      </c>
      <c r="M35" s="139"/>
    </row>
    <row r="36" spans="1:17" x14ac:dyDescent="0.25">
      <c r="A36" s="36">
        <v>4</v>
      </c>
      <c r="B36" s="142">
        <v>44936</v>
      </c>
      <c r="C36" s="175">
        <v>0.45833333333333331</v>
      </c>
      <c r="D36" s="132" t="s">
        <v>49</v>
      </c>
      <c r="E36" s="133"/>
      <c r="F36" s="133" t="s">
        <v>3337</v>
      </c>
      <c r="G36" s="133" t="s">
        <v>3338</v>
      </c>
      <c r="H36" s="133" t="s">
        <v>3339</v>
      </c>
      <c r="I36" s="30">
        <v>100</v>
      </c>
      <c r="J36" s="133">
        <v>83</v>
      </c>
      <c r="K36" s="189">
        <v>17</v>
      </c>
      <c r="L36" s="186">
        <v>250</v>
      </c>
      <c r="M36" s="139"/>
    </row>
    <row r="37" spans="1:17" x14ac:dyDescent="0.25">
      <c r="A37" s="36">
        <v>5</v>
      </c>
      <c r="B37" s="142">
        <v>44936</v>
      </c>
      <c r="C37" s="175">
        <v>4.8611111111111112E-2</v>
      </c>
      <c r="D37" s="132" t="s">
        <v>3340</v>
      </c>
      <c r="E37" s="133"/>
      <c r="F37" s="133" t="s">
        <v>3341</v>
      </c>
      <c r="G37" s="133" t="s">
        <v>3342</v>
      </c>
      <c r="H37" s="133" t="s">
        <v>3343</v>
      </c>
      <c r="I37" s="30">
        <v>50</v>
      </c>
      <c r="J37" s="133">
        <v>30</v>
      </c>
      <c r="K37" s="189">
        <v>15</v>
      </c>
      <c r="L37" s="187">
        <v>100</v>
      </c>
      <c r="M37" s="139"/>
    </row>
    <row r="38" spans="1:17" x14ac:dyDescent="0.25">
      <c r="A38" s="36">
        <v>6</v>
      </c>
      <c r="B38" s="142">
        <v>44936</v>
      </c>
      <c r="C38" s="175">
        <v>0.1701388888888889</v>
      </c>
      <c r="D38" s="132" t="s">
        <v>3344</v>
      </c>
      <c r="E38" s="133"/>
      <c r="F38" s="133" t="s">
        <v>2183</v>
      </c>
      <c r="G38" s="133" t="s">
        <v>3345</v>
      </c>
      <c r="H38" s="176" t="s">
        <v>3346</v>
      </c>
      <c r="I38" s="176">
        <v>65</v>
      </c>
      <c r="J38" s="176">
        <v>54</v>
      </c>
      <c r="K38" s="189">
        <v>11</v>
      </c>
      <c r="L38" s="139"/>
      <c r="M38" s="139"/>
    </row>
    <row r="39" spans="1:17" x14ac:dyDescent="0.25">
      <c r="A39" s="36">
        <v>7</v>
      </c>
      <c r="B39" s="142">
        <v>44936</v>
      </c>
      <c r="C39" s="175">
        <v>0.27361111111111108</v>
      </c>
      <c r="D39" s="132" t="s">
        <v>1416</v>
      </c>
      <c r="E39" s="133"/>
      <c r="F39" s="133" t="s">
        <v>346</v>
      </c>
      <c r="G39" s="133" t="s">
        <v>1411</v>
      </c>
      <c r="H39" s="176" t="s">
        <v>3347</v>
      </c>
      <c r="I39" s="30"/>
      <c r="J39" s="176">
        <v>405</v>
      </c>
      <c r="K39" s="189">
        <v>10</v>
      </c>
      <c r="L39" s="139">
        <v>700</v>
      </c>
      <c r="M39" s="139"/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R25"/>
  <sheetViews>
    <sheetView workbookViewId="0">
      <selection sqref="A1:AM36"/>
    </sheetView>
  </sheetViews>
  <sheetFormatPr baseColWidth="10" defaultRowHeight="15" x14ac:dyDescent="0.25"/>
  <cols>
    <col min="4" max="4" width="18.7109375" style="166" bestFit="1" customWidth="1"/>
    <col min="5" max="5" width="14.5703125" style="166" bestFit="1" customWidth="1"/>
    <col min="6" max="6" width="12" style="166" bestFit="1" customWidth="1"/>
    <col min="7" max="7" width="8.140625" style="166" bestFit="1" customWidth="1"/>
    <col min="8" max="8" width="40.42578125" style="166" customWidth="1"/>
    <col min="10" max="10" width="8.28515625" style="166" customWidth="1"/>
    <col min="11" max="11" width="9.28515625" style="166" customWidth="1"/>
    <col min="12" max="12" width="7.85546875" style="166" customWidth="1"/>
    <col min="34" max="34" width="16.28515625" style="166" customWidth="1"/>
    <col min="37" max="37" width="13.42578125" style="166" customWidth="1"/>
  </cols>
  <sheetData>
    <row r="1" spans="1:44" x14ac:dyDescent="0.25">
      <c r="AL1" s="51"/>
      <c r="AM1" s="51"/>
      <c r="AN1" s="51"/>
      <c r="AO1" s="51"/>
      <c r="AP1" s="51"/>
      <c r="AQ1" s="51"/>
      <c r="AR1" s="51"/>
    </row>
    <row r="2" spans="1:44" ht="30" customHeight="1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86" t="s">
        <v>4084</v>
      </c>
      <c r="P2" s="287"/>
      <c r="Q2" s="1"/>
      <c r="R2" s="1"/>
      <c r="S2" s="1"/>
      <c r="T2" s="1"/>
      <c r="U2" s="34"/>
      <c r="V2" s="34"/>
      <c r="W2" s="100" t="s">
        <v>4067</v>
      </c>
      <c r="X2" s="33"/>
      <c r="Y2" s="1"/>
      <c r="Z2" s="34"/>
      <c r="AE2" s="273" t="s">
        <v>4085</v>
      </c>
      <c r="AF2" s="274"/>
      <c r="AI2" s="273" t="s">
        <v>3641</v>
      </c>
      <c r="AJ2" s="274"/>
      <c r="AL2" s="288"/>
      <c r="AM2" s="278"/>
      <c r="AN2" s="51"/>
      <c r="AO2" s="288"/>
      <c r="AP2" s="278"/>
      <c r="AQ2" s="51"/>
      <c r="AR2" s="51"/>
    </row>
    <row r="3" spans="1:44" ht="90" customHeight="1" x14ac:dyDescent="0.25">
      <c r="A3" s="2" t="s">
        <v>3617</v>
      </c>
      <c r="B3" s="3" t="s">
        <v>0</v>
      </c>
      <c r="C3" s="257" t="s">
        <v>4075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72" t="s">
        <v>7</v>
      </c>
      <c r="J3" s="172" t="s">
        <v>8</v>
      </c>
      <c r="K3" s="172" t="s">
        <v>9</v>
      </c>
      <c r="L3" s="242" t="s">
        <v>4086</v>
      </c>
      <c r="M3" s="242" t="s">
        <v>4087</v>
      </c>
      <c r="N3" s="4" t="s">
        <v>4088</v>
      </c>
      <c r="O3" s="4" t="s">
        <v>3644</v>
      </c>
      <c r="P3" s="4" t="s">
        <v>3645</v>
      </c>
      <c r="Q3" s="242" t="s">
        <v>17</v>
      </c>
      <c r="R3" s="34"/>
      <c r="S3" s="242" t="s">
        <v>3619</v>
      </c>
      <c r="T3" s="242" t="s">
        <v>3620</v>
      </c>
      <c r="U3" s="242" t="s">
        <v>4068</v>
      </c>
      <c r="V3" s="242" t="s">
        <v>4069</v>
      </c>
      <c r="W3" s="242" t="s">
        <v>4089</v>
      </c>
      <c r="X3" s="265"/>
      <c r="Y3" s="4" t="s">
        <v>4090</v>
      </c>
      <c r="Z3" s="34"/>
      <c r="AB3" s="90" t="s">
        <v>4091</v>
      </c>
      <c r="AE3" s="139" t="s">
        <v>3643</v>
      </c>
      <c r="AF3" s="197">
        <f>+AD3*10</f>
        <v>0</v>
      </c>
      <c r="AI3" s="139" t="s">
        <v>3643</v>
      </c>
      <c r="AJ3" s="197">
        <f>+AH3*10</f>
        <v>0</v>
      </c>
      <c r="AL3" s="51"/>
      <c r="AM3" s="51"/>
      <c r="AN3" s="51"/>
      <c r="AO3" s="51"/>
      <c r="AP3" s="214"/>
      <c r="AQ3" s="51"/>
      <c r="AR3" s="51"/>
    </row>
    <row r="4" spans="1:44" x14ac:dyDescent="0.25">
      <c r="A4" s="139">
        <v>1</v>
      </c>
      <c r="B4" s="142">
        <v>45182</v>
      </c>
      <c r="C4" s="175"/>
      <c r="D4" s="132"/>
      <c r="E4" s="133"/>
      <c r="F4" s="133"/>
      <c r="G4" s="176"/>
      <c r="H4" s="176"/>
      <c r="I4" s="30"/>
      <c r="J4" s="133"/>
      <c r="K4" s="189">
        <v>10</v>
      </c>
      <c r="L4" s="236"/>
      <c r="M4" s="236">
        <f t="shared" ref="M4:M22" si="0">+J4+K4</f>
        <v>10</v>
      </c>
      <c r="N4" s="236">
        <f t="shared" ref="N4:N22" si="1">+I4-M4</f>
        <v>-10</v>
      </c>
      <c r="O4" s="152"/>
      <c r="P4" s="152"/>
      <c r="Q4" s="236"/>
      <c r="R4" s="34"/>
      <c r="S4" s="236"/>
      <c r="T4" s="152"/>
      <c r="U4" s="236">
        <f t="shared" ref="U4:U22" si="2">+S4+T4</f>
        <v>0</v>
      </c>
      <c r="V4" s="236"/>
      <c r="W4" s="266">
        <f t="shared" ref="W4:W22" si="3">+V4-U4+O4-Q4-P4</f>
        <v>0</v>
      </c>
      <c r="X4" s="265"/>
      <c r="Y4" s="289"/>
      <c r="Z4" s="34"/>
      <c r="AE4" s="8" t="s">
        <v>3646</v>
      </c>
      <c r="AF4" s="187">
        <f>+AD4*1</f>
        <v>0</v>
      </c>
      <c r="AI4" s="8" t="s">
        <v>3646</v>
      </c>
      <c r="AJ4" s="187">
        <f>+AH4*1</f>
        <v>0</v>
      </c>
      <c r="AL4" s="51"/>
      <c r="AM4" s="51"/>
      <c r="AN4" s="51"/>
      <c r="AO4" s="51"/>
      <c r="AP4" s="214"/>
      <c r="AQ4" s="51"/>
      <c r="AR4" s="51"/>
    </row>
    <row r="5" spans="1:44" x14ac:dyDescent="0.25">
      <c r="A5" s="140">
        <v>2</v>
      </c>
      <c r="B5" s="142">
        <v>45182</v>
      </c>
      <c r="C5" s="175"/>
      <c r="D5" s="132"/>
      <c r="E5" s="133"/>
      <c r="F5" s="133"/>
      <c r="G5" s="133"/>
      <c r="H5" s="176"/>
      <c r="I5" s="30"/>
      <c r="J5" s="133"/>
      <c r="K5" s="189">
        <v>10</v>
      </c>
      <c r="L5" s="186"/>
      <c r="M5" s="186">
        <f t="shared" si="0"/>
        <v>10</v>
      </c>
      <c r="N5" s="186">
        <f t="shared" si="1"/>
        <v>-10</v>
      </c>
      <c r="O5" s="139"/>
      <c r="P5" s="139"/>
      <c r="Q5" s="186"/>
      <c r="R5" s="34"/>
      <c r="S5" s="186"/>
      <c r="T5" s="139"/>
      <c r="U5" s="186">
        <f t="shared" si="2"/>
        <v>0</v>
      </c>
      <c r="V5" s="186"/>
      <c r="W5" s="266">
        <f t="shared" si="3"/>
        <v>0</v>
      </c>
      <c r="X5" s="267"/>
      <c r="Y5" s="290"/>
      <c r="Z5" s="34"/>
      <c r="AE5" s="139" t="s">
        <v>3648</v>
      </c>
      <c r="AF5" s="256">
        <f>+AD5*5</f>
        <v>0</v>
      </c>
      <c r="AI5" s="139" t="s">
        <v>3648</v>
      </c>
      <c r="AJ5" s="256">
        <f>+AH5*5</f>
        <v>0</v>
      </c>
      <c r="AL5" s="51"/>
      <c r="AM5" s="51"/>
      <c r="AN5" s="51"/>
      <c r="AO5" s="51"/>
      <c r="AP5" s="214"/>
      <c r="AQ5" s="51"/>
      <c r="AR5" s="51"/>
    </row>
    <row r="6" spans="1:44" x14ac:dyDescent="0.25">
      <c r="A6" s="36">
        <v>3</v>
      </c>
      <c r="B6" s="35">
        <v>45182</v>
      </c>
      <c r="C6" s="175"/>
      <c r="D6" s="132"/>
      <c r="E6" s="133"/>
      <c r="F6" s="133"/>
      <c r="G6" s="133"/>
      <c r="H6" s="176"/>
      <c r="I6" s="30"/>
      <c r="J6" s="133"/>
      <c r="K6" s="189">
        <v>10</v>
      </c>
      <c r="L6" s="186"/>
      <c r="M6" s="186">
        <f t="shared" si="0"/>
        <v>10</v>
      </c>
      <c r="N6" s="186">
        <f t="shared" si="1"/>
        <v>-10</v>
      </c>
      <c r="O6" s="139"/>
      <c r="P6" s="139"/>
      <c r="Q6" s="186"/>
      <c r="R6" s="34"/>
      <c r="S6" s="186"/>
      <c r="T6" s="139"/>
      <c r="U6" s="186">
        <f t="shared" si="2"/>
        <v>0</v>
      </c>
      <c r="V6" s="186"/>
      <c r="W6" s="266">
        <f t="shared" si="3"/>
        <v>0</v>
      </c>
      <c r="X6" s="267"/>
      <c r="Y6" s="290"/>
      <c r="Z6" s="34"/>
      <c r="AE6" s="139" t="s">
        <v>3650</v>
      </c>
      <c r="AF6" s="187">
        <f>+AD6*200</f>
        <v>0</v>
      </c>
      <c r="AI6" s="139" t="s">
        <v>3650</v>
      </c>
      <c r="AJ6" s="187">
        <f>+AH6*200</f>
        <v>0</v>
      </c>
      <c r="AL6" s="51"/>
      <c r="AM6" s="51"/>
      <c r="AN6" s="51"/>
      <c r="AO6" s="51"/>
      <c r="AP6" s="214"/>
      <c r="AQ6" s="51"/>
      <c r="AR6" s="51"/>
    </row>
    <row r="7" spans="1:44" x14ac:dyDescent="0.25">
      <c r="A7" s="36">
        <v>4</v>
      </c>
      <c r="B7" s="35">
        <v>45182</v>
      </c>
      <c r="C7" s="175"/>
      <c r="D7" s="132"/>
      <c r="E7" s="133"/>
      <c r="F7" s="133"/>
      <c r="G7" s="133"/>
      <c r="H7" s="176"/>
      <c r="I7" s="30"/>
      <c r="J7" s="133"/>
      <c r="K7" s="189">
        <v>10</v>
      </c>
      <c r="L7" s="186"/>
      <c r="M7" s="186">
        <f t="shared" si="0"/>
        <v>10</v>
      </c>
      <c r="N7" s="186">
        <f t="shared" si="1"/>
        <v>-10</v>
      </c>
      <c r="O7" s="139"/>
      <c r="P7" s="139"/>
      <c r="Q7" s="186"/>
      <c r="R7" s="34"/>
      <c r="S7" s="186"/>
      <c r="T7" s="139"/>
      <c r="U7" s="186">
        <f t="shared" si="2"/>
        <v>0</v>
      </c>
      <c r="V7" s="186"/>
      <c r="W7" s="266">
        <f t="shared" si="3"/>
        <v>0</v>
      </c>
      <c r="X7" s="267"/>
      <c r="Y7" s="290"/>
      <c r="Z7" s="34"/>
      <c r="AE7" s="139" t="s">
        <v>3651</v>
      </c>
      <c r="AF7" s="187">
        <f>+AD7*100</f>
        <v>0</v>
      </c>
      <c r="AI7" s="139" t="s">
        <v>3651</v>
      </c>
      <c r="AJ7" s="187">
        <f>+AH7*100</f>
        <v>0</v>
      </c>
      <c r="AL7" s="51"/>
      <c r="AM7" s="51"/>
      <c r="AN7" s="51"/>
      <c r="AO7" s="51"/>
      <c r="AP7" s="214"/>
      <c r="AQ7" s="51"/>
      <c r="AR7" s="51"/>
    </row>
    <row r="8" spans="1:44" x14ac:dyDescent="0.25">
      <c r="A8" s="36">
        <v>5</v>
      </c>
      <c r="B8" s="35">
        <v>45182</v>
      </c>
      <c r="C8" s="175"/>
      <c r="D8" s="132"/>
      <c r="E8" s="133"/>
      <c r="F8" s="133"/>
      <c r="G8" s="133"/>
      <c r="H8" s="133"/>
      <c r="I8" s="30"/>
      <c r="J8" s="133"/>
      <c r="K8" s="189">
        <v>10</v>
      </c>
      <c r="L8" s="186"/>
      <c r="M8" s="186">
        <f t="shared" si="0"/>
        <v>10</v>
      </c>
      <c r="N8" s="186">
        <f t="shared" si="1"/>
        <v>-10</v>
      </c>
      <c r="O8" s="139"/>
      <c r="P8" s="139"/>
      <c r="Q8" s="186"/>
      <c r="R8" s="34"/>
      <c r="S8" s="139"/>
      <c r="T8" s="139"/>
      <c r="U8" s="186">
        <f t="shared" si="2"/>
        <v>0</v>
      </c>
      <c r="V8" s="186"/>
      <c r="W8" s="266">
        <f t="shared" si="3"/>
        <v>0</v>
      </c>
      <c r="X8" s="267"/>
      <c r="Y8" s="290"/>
      <c r="Z8" s="34"/>
      <c r="AE8" s="139" t="s">
        <v>3652</v>
      </c>
      <c r="AF8" s="187">
        <f>+AD8*50</f>
        <v>0</v>
      </c>
      <c r="AI8" s="139" t="s">
        <v>3652</v>
      </c>
      <c r="AJ8" s="187">
        <f>+AH8*50</f>
        <v>0</v>
      </c>
      <c r="AL8" s="51"/>
      <c r="AM8" s="51"/>
      <c r="AN8" s="51"/>
      <c r="AO8" s="51"/>
      <c r="AP8" s="214"/>
      <c r="AQ8" s="51"/>
      <c r="AR8" s="51"/>
    </row>
    <row r="9" spans="1:44" x14ac:dyDescent="0.25">
      <c r="A9" s="36">
        <v>6</v>
      </c>
      <c r="B9" s="35">
        <v>45182</v>
      </c>
      <c r="C9" s="175"/>
      <c r="D9" s="132"/>
      <c r="E9" s="133"/>
      <c r="F9" s="133"/>
      <c r="G9" s="133"/>
      <c r="H9" s="176"/>
      <c r="I9" s="176"/>
      <c r="J9" s="176"/>
      <c r="K9" s="189">
        <v>10</v>
      </c>
      <c r="L9" s="186"/>
      <c r="M9" s="186">
        <f t="shared" si="0"/>
        <v>10</v>
      </c>
      <c r="N9" s="186">
        <f t="shared" si="1"/>
        <v>-10</v>
      </c>
      <c r="O9" s="139"/>
      <c r="P9" s="139"/>
      <c r="Q9" s="186"/>
      <c r="R9" s="34"/>
      <c r="S9" s="139"/>
      <c r="T9" s="139"/>
      <c r="U9" s="186">
        <f t="shared" si="2"/>
        <v>0</v>
      </c>
      <c r="V9" s="139"/>
      <c r="W9" s="266">
        <f t="shared" si="3"/>
        <v>0</v>
      </c>
      <c r="X9" s="267"/>
      <c r="Y9" s="290"/>
      <c r="Z9" s="34"/>
      <c r="AE9" s="139" t="s">
        <v>3653</v>
      </c>
      <c r="AF9" s="187">
        <f>+AD9*20</f>
        <v>0</v>
      </c>
      <c r="AI9" s="139" t="s">
        <v>3653</v>
      </c>
      <c r="AJ9" s="187">
        <f>+AH9*20</f>
        <v>0</v>
      </c>
      <c r="AL9" s="51"/>
      <c r="AM9" s="51"/>
      <c r="AN9" s="51"/>
      <c r="AO9" s="51"/>
      <c r="AP9" s="214"/>
      <c r="AQ9" s="51"/>
      <c r="AR9" s="51"/>
    </row>
    <row r="10" spans="1:44" x14ac:dyDescent="0.25">
      <c r="A10" s="36">
        <v>7</v>
      </c>
      <c r="B10" s="35">
        <v>45182</v>
      </c>
      <c r="C10" s="175"/>
      <c r="D10" s="132"/>
      <c r="E10" s="133"/>
      <c r="F10" s="133"/>
      <c r="G10" s="133"/>
      <c r="H10" s="176"/>
      <c r="I10" s="30"/>
      <c r="J10" s="176"/>
      <c r="K10" s="189">
        <v>10</v>
      </c>
      <c r="L10" s="186"/>
      <c r="M10" s="186">
        <f t="shared" si="0"/>
        <v>10</v>
      </c>
      <c r="N10" s="186">
        <f t="shared" si="1"/>
        <v>-10</v>
      </c>
      <c r="O10" s="139"/>
      <c r="P10" s="139"/>
      <c r="Q10" s="186"/>
      <c r="R10" s="34"/>
      <c r="S10" s="139"/>
      <c r="T10" s="139"/>
      <c r="U10" s="186">
        <f t="shared" si="2"/>
        <v>0</v>
      </c>
      <c r="V10" s="139"/>
      <c r="W10" s="266">
        <f t="shared" si="3"/>
        <v>0</v>
      </c>
      <c r="X10" s="267"/>
      <c r="Y10" s="290"/>
      <c r="Z10" s="34"/>
      <c r="AE10" s="139" t="s">
        <v>3654</v>
      </c>
      <c r="AF10" s="187">
        <f>+AD10*500</f>
        <v>0</v>
      </c>
      <c r="AI10" s="139" t="s">
        <v>3654</v>
      </c>
      <c r="AJ10" s="187">
        <f>+AH10*500</f>
        <v>0</v>
      </c>
      <c r="AL10" s="51"/>
      <c r="AM10" s="51"/>
      <c r="AN10" s="51"/>
      <c r="AO10" s="51"/>
      <c r="AP10" s="214"/>
      <c r="AQ10" s="51"/>
      <c r="AR10" s="51"/>
    </row>
    <row r="11" spans="1:44" x14ac:dyDescent="0.25">
      <c r="A11" s="36">
        <v>8</v>
      </c>
      <c r="B11" s="35">
        <v>45182</v>
      </c>
      <c r="C11" s="175"/>
      <c r="D11" s="132"/>
      <c r="E11" s="133"/>
      <c r="F11" s="133"/>
      <c r="G11" s="133"/>
      <c r="H11" s="176"/>
      <c r="I11" s="30"/>
      <c r="J11" s="133"/>
      <c r="K11" s="189">
        <v>10</v>
      </c>
      <c r="L11" s="186"/>
      <c r="M11" s="186">
        <f t="shared" si="0"/>
        <v>10</v>
      </c>
      <c r="N11" s="186">
        <f t="shared" si="1"/>
        <v>-10</v>
      </c>
      <c r="O11" s="139"/>
      <c r="P11" s="139"/>
      <c r="Q11" s="186"/>
      <c r="R11" s="34"/>
      <c r="S11" s="139"/>
      <c r="T11" s="139"/>
      <c r="U11" s="186">
        <f t="shared" si="2"/>
        <v>0</v>
      </c>
      <c r="V11" s="139"/>
      <c r="W11" s="266">
        <f t="shared" si="3"/>
        <v>0</v>
      </c>
      <c r="X11" s="267"/>
      <c r="Y11" s="290"/>
      <c r="Z11" s="34"/>
      <c r="AE11" s="139" t="s">
        <v>4092</v>
      </c>
      <c r="AF11" s="187">
        <f>+AD11*1000</f>
        <v>0</v>
      </c>
      <c r="AI11" s="139" t="s">
        <v>4092</v>
      </c>
      <c r="AJ11" s="187">
        <f>+AH11*1000</f>
        <v>0</v>
      </c>
      <c r="AL11" s="51"/>
      <c r="AM11" s="51"/>
      <c r="AN11" s="51"/>
      <c r="AO11" s="51"/>
      <c r="AP11" s="214"/>
      <c r="AQ11" s="51"/>
      <c r="AR11" s="51"/>
    </row>
    <row r="12" spans="1:44" x14ac:dyDescent="0.25">
      <c r="A12" s="36">
        <v>9</v>
      </c>
      <c r="B12" s="35">
        <v>45182</v>
      </c>
      <c r="C12" s="175"/>
      <c r="D12" s="132"/>
      <c r="E12" s="133"/>
      <c r="F12" s="133"/>
      <c r="G12" s="133"/>
      <c r="H12" s="176"/>
      <c r="I12" s="176"/>
      <c r="J12" s="192"/>
      <c r="K12" s="189">
        <v>10</v>
      </c>
      <c r="L12" s="186"/>
      <c r="M12" s="186">
        <f t="shared" si="0"/>
        <v>10</v>
      </c>
      <c r="N12" s="186">
        <f t="shared" si="1"/>
        <v>-10</v>
      </c>
      <c r="O12" s="139"/>
      <c r="P12" s="139"/>
      <c r="Q12" s="186"/>
      <c r="R12" s="34"/>
      <c r="S12" s="139"/>
      <c r="T12" s="139"/>
      <c r="U12" s="186">
        <f t="shared" si="2"/>
        <v>0</v>
      </c>
      <c r="V12" s="139"/>
      <c r="W12" s="266">
        <f t="shared" si="3"/>
        <v>0</v>
      </c>
      <c r="X12" s="267"/>
      <c r="Y12" s="290"/>
      <c r="Z12" s="34"/>
      <c r="AE12" s="140"/>
      <c r="AF12" s="197"/>
      <c r="AI12" s="140"/>
      <c r="AJ12" s="197"/>
      <c r="AL12" s="51"/>
      <c r="AM12" s="51"/>
      <c r="AN12" s="51"/>
      <c r="AO12" s="51"/>
      <c r="AP12" s="214"/>
      <c r="AQ12" s="51"/>
      <c r="AR12" s="51"/>
    </row>
    <row r="13" spans="1:44" x14ac:dyDescent="0.25">
      <c r="A13" s="36">
        <v>10</v>
      </c>
      <c r="B13" s="35">
        <v>45182</v>
      </c>
      <c r="C13" s="175"/>
      <c r="D13" s="132"/>
      <c r="E13" s="133"/>
      <c r="F13" s="133"/>
      <c r="G13" s="133"/>
      <c r="H13" s="176"/>
      <c r="I13" s="30"/>
      <c r="J13" s="176"/>
      <c r="K13" s="189">
        <v>10</v>
      </c>
      <c r="L13" s="186"/>
      <c r="M13" s="186">
        <f t="shared" si="0"/>
        <v>10</v>
      </c>
      <c r="N13" s="186">
        <f t="shared" si="1"/>
        <v>-10</v>
      </c>
      <c r="O13" s="139"/>
      <c r="P13" s="139"/>
      <c r="Q13" s="186"/>
      <c r="R13" s="34"/>
      <c r="S13" s="139"/>
      <c r="T13" s="139"/>
      <c r="U13" s="186">
        <f t="shared" si="2"/>
        <v>0</v>
      </c>
      <c r="V13" s="139"/>
      <c r="W13" s="266">
        <f t="shared" si="3"/>
        <v>0</v>
      </c>
      <c r="X13" s="267"/>
      <c r="Y13" s="290"/>
      <c r="Z13" s="34"/>
      <c r="AE13" s="139" t="s">
        <v>3655</v>
      </c>
      <c r="AF13" s="187">
        <f>SUM(AF3:AF12)</f>
        <v>0</v>
      </c>
      <c r="AI13" s="139" t="s">
        <v>3655</v>
      </c>
      <c r="AJ13" s="187">
        <f>SUM(AJ3:AJ12)</f>
        <v>0</v>
      </c>
      <c r="AL13" s="51"/>
      <c r="AM13" s="51"/>
      <c r="AN13" s="51"/>
      <c r="AO13" s="51"/>
      <c r="AP13" s="214"/>
      <c r="AQ13" s="51"/>
      <c r="AR13" s="51"/>
    </row>
    <row r="14" spans="1:44" x14ac:dyDescent="0.25">
      <c r="A14" s="36">
        <v>11</v>
      </c>
      <c r="B14" s="35">
        <v>45182</v>
      </c>
      <c r="C14" s="175"/>
      <c r="D14" s="132"/>
      <c r="E14" s="171"/>
      <c r="F14" s="133"/>
      <c r="G14" s="133"/>
      <c r="H14" s="176"/>
      <c r="I14" s="30"/>
      <c r="J14" s="176"/>
      <c r="K14" s="189">
        <v>10</v>
      </c>
      <c r="L14" s="186"/>
      <c r="M14" s="186">
        <f t="shared" si="0"/>
        <v>10</v>
      </c>
      <c r="N14" s="186">
        <f t="shared" si="1"/>
        <v>-10</v>
      </c>
      <c r="O14" s="139"/>
      <c r="P14" s="139"/>
      <c r="Q14" s="186"/>
      <c r="R14" s="34"/>
      <c r="S14" s="139"/>
      <c r="T14" s="139"/>
      <c r="U14" s="186">
        <f t="shared" si="2"/>
        <v>0</v>
      </c>
      <c r="V14" s="139"/>
      <c r="W14" s="266">
        <f t="shared" si="3"/>
        <v>0</v>
      </c>
      <c r="X14" s="267"/>
      <c r="Y14" s="290"/>
      <c r="Z14" s="34"/>
      <c r="AL14" s="51"/>
      <c r="AM14" s="51"/>
      <c r="AN14" s="51"/>
      <c r="AO14" s="51"/>
      <c r="AP14" s="51"/>
      <c r="AQ14" s="51"/>
      <c r="AR14" s="51"/>
    </row>
    <row r="15" spans="1:44" x14ac:dyDescent="0.25">
      <c r="A15" s="36">
        <v>12</v>
      </c>
      <c r="B15" s="35">
        <v>45182</v>
      </c>
      <c r="C15" s="175"/>
      <c r="D15" s="133"/>
      <c r="E15" s="133"/>
      <c r="F15" s="171"/>
      <c r="G15" s="133"/>
      <c r="H15" s="176"/>
      <c r="I15" s="176"/>
      <c r="J15" s="176"/>
      <c r="K15" s="189">
        <v>10</v>
      </c>
      <c r="L15" s="186"/>
      <c r="M15" s="186">
        <f t="shared" si="0"/>
        <v>10</v>
      </c>
      <c r="N15" s="186">
        <f t="shared" si="1"/>
        <v>-10</v>
      </c>
      <c r="O15" s="140"/>
      <c r="P15" s="140"/>
      <c r="Q15" s="186"/>
      <c r="R15" s="34"/>
      <c r="S15" s="202"/>
      <c r="T15" s="169"/>
      <c r="U15" s="186">
        <f t="shared" si="2"/>
        <v>0</v>
      </c>
      <c r="V15" s="202"/>
      <c r="W15" s="266">
        <f t="shared" si="3"/>
        <v>0</v>
      </c>
      <c r="X15" s="267"/>
      <c r="Y15" s="290"/>
      <c r="Z15" s="34"/>
      <c r="AL15" s="51"/>
      <c r="AM15" s="51"/>
      <c r="AN15" s="51"/>
      <c r="AO15" s="51"/>
      <c r="AP15" s="268"/>
      <c r="AQ15" s="51"/>
      <c r="AR15" s="51"/>
    </row>
    <row r="16" spans="1:44" x14ac:dyDescent="0.25">
      <c r="A16" s="36">
        <v>13</v>
      </c>
      <c r="B16" s="35">
        <v>45182</v>
      </c>
      <c r="C16" s="175"/>
      <c r="D16" s="132"/>
      <c r="E16" s="133"/>
      <c r="F16" s="133"/>
      <c r="G16" s="133"/>
      <c r="H16" s="176"/>
      <c r="I16" s="176"/>
      <c r="J16" s="176"/>
      <c r="K16" s="213">
        <v>10</v>
      </c>
      <c r="L16" s="186"/>
      <c r="M16" s="186">
        <f t="shared" si="0"/>
        <v>10</v>
      </c>
      <c r="N16" s="269">
        <f t="shared" si="1"/>
        <v>-10</v>
      </c>
      <c r="O16" s="36"/>
      <c r="P16" s="36"/>
      <c r="Q16" s="189"/>
      <c r="R16" s="34"/>
      <c r="S16" s="177"/>
      <c r="T16" s="133"/>
      <c r="U16" s="186">
        <f t="shared" si="2"/>
        <v>0</v>
      </c>
      <c r="V16" s="177"/>
      <c r="W16" s="266">
        <f t="shared" si="3"/>
        <v>0</v>
      </c>
      <c r="X16" s="267"/>
      <c r="Y16" s="290"/>
      <c r="Z16" s="34"/>
      <c r="AJ16" s="199"/>
    </row>
    <row r="17" spans="1:37" x14ac:dyDescent="0.25">
      <c r="A17" s="36">
        <v>14</v>
      </c>
      <c r="B17" s="35">
        <v>45182</v>
      </c>
      <c r="C17" s="175"/>
      <c r="D17" s="132"/>
      <c r="E17" s="133"/>
      <c r="F17" s="133"/>
      <c r="G17" s="133"/>
      <c r="H17" s="176"/>
      <c r="I17" s="176"/>
      <c r="J17" s="176"/>
      <c r="K17" s="213">
        <v>10</v>
      </c>
      <c r="L17" s="186"/>
      <c r="M17" s="186">
        <f t="shared" si="0"/>
        <v>10</v>
      </c>
      <c r="N17" s="186">
        <f t="shared" si="1"/>
        <v>-10</v>
      </c>
      <c r="O17" s="236"/>
      <c r="P17" s="236"/>
      <c r="Q17" s="186"/>
      <c r="R17" s="34"/>
      <c r="S17" s="177"/>
      <c r="T17" s="177"/>
      <c r="U17" s="186">
        <f t="shared" si="2"/>
        <v>0</v>
      </c>
      <c r="V17" s="177"/>
      <c r="W17" s="266">
        <f t="shared" si="3"/>
        <v>0</v>
      </c>
      <c r="X17" s="267"/>
      <c r="Y17" s="290"/>
      <c r="Z17" s="34"/>
      <c r="AE17" s="34"/>
      <c r="AF17" s="34"/>
      <c r="AG17" s="34"/>
      <c r="AH17" s="34"/>
      <c r="AI17" s="34"/>
      <c r="AJ17" s="34"/>
      <c r="AK17" s="34"/>
    </row>
    <row r="18" spans="1:37" x14ac:dyDescent="0.25">
      <c r="A18" s="36">
        <v>15</v>
      </c>
      <c r="B18" s="35">
        <v>45182</v>
      </c>
      <c r="C18" s="175"/>
      <c r="D18" s="31"/>
      <c r="E18" s="133"/>
      <c r="F18" s="133"/>
      <c r="G18" s="51"/>
      <c r="H18" s="214"/>
      <c r="I18" s="176"/>
      <c r="J18" s="176"/>
      <c r="K18" s="213">
        <v>10</v>
      </c>
      <c r="L18" s="186"/>
      <c r="M18" s="186">
        <f t="shared" si="0"/>
        <v>10</v>
      </c>
      <c r="N18" s="186">
        <f t="shared" si="1"/>
        <v>-10</v>
      </c>
      <c r="O18" s="186"/>
      <c r="P18" s="186"/>
      <c r="Q18" s="186"/>
      <c r="R18" s="34"/>
      <c r="S18" s="177"/>
      <c r="T18" s="177"/>
      <c r="U18" s="186">
        <f t="shared" si="2"/>
        <v>0</v>
      </c>
      <c r="V18" s="177"/>
      <c r="W18" s="266">
        <f t="shared" si="3"/>
        <v>0</v>
      </c>
      <c r="X18" s="267"/>
      <c r="Y18" s="290"/>
      <c r="Z18" s="34"/>
      <c r="AE18" s="34"/>
      <c r="AF18" s="32" t="s">
        <v>4089</v>
      </c>
      <c r="AG18" s="291">
        <f>+AJ18+AF14</f>
        <v>0</v>
      </c>
      <c r="AH18" s="292" t="s">
        <v>4093</v>
      </c>
      <c r="AI18" s="32" t="s">
        <v>4089</v>
      </c>
      <c r="AJ18" s="284">
        <f>+AF13</f>
        <v>0</v>
      </c>
      <c r="AK18" s="34"/>
    </row>
    <row r="19" spans="1:37" x14ac:dyDescent="0.25">
      <c r="A19" s="36">
        <v>16</v>
      </c>
      <c r="B19" s="35">
        <v>45182</v>
      </c>
      <c r="C19" s="175"/>
      <c r="D19" s="132"/>
      <c r="E19" s="133"/>
      <c r="F19" s="133"/>
      <c r="G19" s="133"/>
      <c r="H19" s="176"/>
      <c r="I19" s="176"/>
      <c r="J19" s="176"/>
      <c r="K19" s="177">
        <v>10</v>
      </c>
      <c r="L19" s="186"/>
      <c r="M19" s="186">
        <f t="shared" si="0"/>
        <v>10</v>
      </c>
      <c r="N19" s="186">
        <f t="shared" si="1"/>
        <v>-10</v>
      </c>
      <c r="O19" s="186"/>
      <c r="P19" s="186"/>
      <c r="Q19" s="186"/>
      <c r="R19" s="34"/>
      <c r="S19" s="177"/>
      <c r="T19" s="133"/>
      <c r="U19" s="186">
        <f t="shared" si="2"/>
        <v>0</v>
      </c>
      <c r="V19" s="244"/>
      <c r="W19" s="266">
        <f t="shared" si="3"/>
        <v>0</v>
      </c>
      <c r="X19" s="267"/>
      <c r="Y19" s="290"/>
      <c r="Z19" s="34"/>
      <c r="AE19" s="34" t="s">
        <v>4094</v>
      </c>
      <c r="AF19" s="29" t="s">
        <v>4095</v>
      </c>
      <c r="AG19" s="285"/>
      <c r="AH19" s="293"/>
      <c r="AI19" s="29" t="s">
        <v>4096</v>
      </c>
      <c r="AJ19" s="285"/>
      <c r="AK19" s="34"/>
    </row>
    <row r="20" spans="1:37" x14ac:dyDescent="0.25">
      <c r="A20" s="36">
        <v>17</v>
      </c>
      <c r="B20" s="35">
        <v>45182</v>
      </c>
      <c r="C20" s="175"/>
      <c r="D20" s="132"/>
      <c r="E20" s="133"/>
      <c r="F20" s="133"/>
      <c r="G20" s="133"/>
      <c r="H20" s="176"/>
      <c r="I20" s="176"/>
      <c r="J20" s="176"/>
      <c r="K20" s="177">
        <v>10</v>
      </c>
      <c r="L20" s="186"/>
      <c r="M20" s="186">
        <f t="shared" si="0"/>
        <v>10</v>
      </c>
      <c r="N20" s="186">
        <f t="shared" si="1"/>
        <v>-10</v>
      </c>
      <c r="O20" s="186"/>
      <c r="P20" s="186"/>
      <c r="Q20" s="186"/>
      <c r="R20" s="34"/>
      <c r="S20" s="177"/>
      <c r="T20" s="133"/>
      <c r="U20" s="186">
        <f t="shared" si="2"/>
        <v>0</v>
      </c>
      <c r="V20" s="270"/>
      <c r="W20" s="266">
        <f t="shared" si="3"/>
        <v>0</v>
      </c>
      <c r="X20" s="267"/>
      <c r="Y20" s="290"/>
      <c r="Z20" s="34"/>
      <c r="AE20" s="34"/>
      <c r="AF20" s="34"/>
      <c r="AG20" s="34"/>
      <c r="AH20" s="34" t="s">
        <v>4097</v>
      </c>
      <c r="AI20" s="34"/>
      <c r="AJ20" s="34"/>
      <c r="AK20" s="34"/>
    </row>
    <row r="21" spans="1:37" x14ac:dyDescent="0.25">
      <c r="A21" s="36">
        <v>18</v>
      </c>
      <c r="B21" s="35">
        <v>45182</v>
      </c>
      <c r="C21" s="133"/>
      <c r="D21" s="132"/>
      <c r="E21" s="133"/>
      <c r="F21" s="133"/>
      <c r="G21" s="133"/>
      <c r="H21" s="176"/>
      <c r="I21" s="176"/>
      <c r="J21" s="176"/>
      <c r="K21" s="177">
        <v>10</v>
      </c>
      <c r="L21" s="186"/>
      <c r="M21" s="186">
        <f t="shared" si="0"/>
        <v>10</v>
      </c>
      <c r="N21" s="186">
        <f t="shared" si="1"/>
        <v>-10</v>
      </c>
      <c r="O21" s="186"/>
      <c r="P21" s="186"/>
      <c r="Q21" s="186"/>
      <c r="R21" s="34"/>
      <c r="S21" s="215"/>
      <c r="T21" s="22"/>
      <c r="U21" s="186">
        <f t="shared" si="2"/>
        <v>0</v>
      </c>
      <c r="V21" s="244"/>
      <c r="W21" s="266">
        <f t="shared" si="3"/>
        <v>0</v>
      </c>
      <c r="X21" s="267"/>
      <c r="Z21" s="34"/>
    </row>
    <row r="22" spans="1:37" x14ac:dyDescent="0.25">
      <c r="A22" s="36">
        <v>19</v>
      </c>
      <c r="B22" s="35">
        <v>45182</v>
      </c>
      <c r="C22" s="133"/>
      <c r="D22" s="132"/>
      <c r="E22" s="133"/>
      <c r="F22" s="133"/>
      <c r="G22" s="133"/>
      <c r="H22" s="176"/>
      <c r="I22" s="176"/>
      <c r="J22" s="176"/>
      <c r="K22" s="177">
        <v>10</v>
      </c>
      <c r="L22" s="186"/>
      <c r="M22" s="186">
        <f t="shared" si="0"/>
        <v>10</v>
      </c>
      <c r="N22" s="186">
        <f t="shared" si="1"/>
        <v>-10</v>
      </c>
      <c r="O22" s="186"/>
      <c r="P22" s="186"/>
      <c r="Q22" s="186"/>
      <c r="R22" s="34"/>
      <c r="S22" s="133"/>
      <c r="T22" s="133"/>
      <c r="U22" s="186">
        <f t="shared" si="2"/>
        <v>0</v>
      </c>
      <c r="V22" s="133"/>
      <c r="W22" s="266">
        <f t="shared" si="3"/>
        <v>0</v>
      </c>
      <c r="X22" s="267"/>
      <c r="Z22" s="34"/>
      <c r="AE22" s="34"/>
      <c r="AF22" s="34"/>
      <c r="AG22" s="34"/>
      <c r="AH22" s="34"/>
      <c r="AI22" s="34"/>
      <c r="AJ22" s="34"/>
      <c r="AK22" s="34"/>
    </row>
    <row r="23" spans="1:37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>
        <f>+((SUM(O4:O22))-(SUM(P4:P22)))</f>
        <v>0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E23" s="34"/>
      <c r="AF23" s="32" t="s">
        <v>4089</v>
      </c>
      <c r="AG23" s="284">
        <f>P23</f>
        <v>0</v>
      </c>
      <c r="AH23" s="292" t="s">
        <v>4098</v>
      </c>
      <c r="AI23" s="32" t="s">
        <v>4089</v>
      </c>
      <c r="AJ23" s="284">
        <f>+AJ13</f>
        <v>0</v>
      </c>
      <c r="AK23" s="34"/>
    </row>
    <row r="24" spans="1:37" x14ac:dyDescent="0.25">
      <c r="AE24" s="34" t="s">
        <v>4084</v>
      </c>
      <c r="AF24" s="29" t="s">
        <v>4096</v>
      </c>
      <c r="AG24" s="285"/>
      <c r="AH24" s="293"/>
      <c r="AI24" s="29" t="s">
        <v>4096</v>
      </c>
      <c r="AJ24" s="285"/>
      <c r="AK24" s="34"/>
    </row>
    <row r="25" spans="1:37" x14ac:dyDescent="0.25">
      <c r="AE25" s="34"/>
      <c r="AF25" s="34"/>
      <c r="AG25" s="34"/>
      <c r="AH25" s="34" t="s">
        <v>4099</v>
      </c>
      <c r="AI25" s="34"/>
      <c r="AJ25" s="34"/>
      <c r="AK25" s="34"/>
    </row>
  </sheetData>
  <mergeCells count="12">
    <mergeCell ref="AJ23:AJ24"/>
    <mergeCell ref="O2:P2"/>
    <mergeCell ref="AJ18:AJ19"/>
    <mergeCell ref="AO2:AP2"/>
    <mergeCell ref="Y4:Y20"/>
    <mergeCell ref="AE2:AF2"/>
    <mergeCell ref="AI2:AJ2"/>
    <mergeCell ref="AL2:AM2"/>
    <mergeCell ref="AG23:AG24"/>
    <mergeCell ref="AG18:AG19"/>
    <mergeCell ref="AH23:AH24"/>
    <mergeCell ref="AH18:AH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5"/>
  <sheetViews>
    <sheetView topLeftCell="A4" workbookViewId="0">
      <selection activeCell="A28" sqref="A28"/>
    </sheetView>
  </sheetViews>
  <sheetFormatPr baseColWidth="10" defaultRowHeight="15" x14ac:dyDescent="0.25"/>
  <cols>
    <col min="3" max="3" width="18.42578125" style="166" customWidth="1"/>
    <col min="4" max="4" width="11.42578125" style="166" customWidth="1"/>
  </cols>
  <sheetData>
    <row r="2" spans="1:4" x14ac:dyDescent="0.25">
      <c r="A2" s="294" t="s">
        <v>4100</v>
      </c>
      <c r="B2" s="278"/>
      <c r="C2" s="294" t="s">
        <v>4101</v>
      </c>
      <c r="D2" s="278"/>
    </row>
    <row r="3" spans="1:4" x14ac:dyDescent="0.25">
      <c r="A3" t="s">
        <v>4102</v>
      </c>
      <c r="B3" s="201">
        <v>5</v>
      </c>
      <c r="C3" s="295">
        <v>22</v>
      </c>
      <c r="D3" s="278"/>
    </row>
    <row r="4" spans="1:4" x14ac:dyDescent="0.25">
      <c r="A4" t="s">
        <v>748</v>
      </c>
      <c r="B4" s="201">
        <v>2</v>
      </c>
      <c r="C4" s="295">
        <v>22</v>
      </c>
      <c r="D4" s="278"/>
    </row>
    <row r="5" spans="1:4" x14ac:dyDescent="0.25">
      <c r="A5" t="s">
        <v>4103</v>
      </c>
      <c r="B5" s="201">
        <v>6</v>
      </c>
      <c r="C5" s="295">
        <v>20</v>
      </c>
      <c r="D5" s="278"/>
    </row>
  </sheetData>
  <mergeCells count="5">
    <mergeCell ref="A2:B2"/>
    <mergeCell ref="C2:D2"/>
    <mergeCell ref="C5:D5"/>
    <mergeCell ref="C3:D3"/>
    <mergeCell ref="C4:D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C4:H12"/>
  <sheetViews>
    <sheetView topLeftCell="A2" workbookViewId="0">
      <selection activeCell="H10" sqref="H10"/>
    </sheetView>
  </sheetViews>
  <sheetFormatPr baseColWidth="10" defaultRowHeight="15" x14ac:dyDescent="0.25"/>
  <cols>
    <col min="5" max="5" width="15.5703125" style="166" bestFit="1" customWidth="1"/>
    <col min="6" max="6" width="14.28515625" style="166" bestFit="1" customWidth="1"/>
    <col min="7" max="7" width="19" style="166" bestFit="1" customWidth="1"/>
    <col min="8" max="8" width="16.5703125" style="166" bestFit="1" customWidth="1"/>
  </cols>
  <sheetData>
    <row r="4" spans="3:8" x14ac:dyDescent="0.25">
      <c r="D4" t="s">
        <v>4094</v>
      </c>
    </row>
    <row r="5" spans="3:8" x14ac:dyDescent="0.25">
      <c r="D5" s="70">
        <v>45160</v>
      </c>
    </row>
    <row r="7" spans="3:8" x14ac:dyDescent="0.25">
      <c r="D7" t="s">
        <v>4104</v>
      </c>
      <c r="E7" t="s">
        <v>4105</v>
      </c>
      <c r="F7" t="s">
        <v>4106</v>
      </c>
      <c r="G7" t="s">
        <v>4107</v>
      </c>
      <c r="H7" t="s">
        <v>4108</v>
      </c>
    </row>
    <row r="8" spans="3:8" x14ac:dyDescent="0.25">
      <c r="C8" t="s">
        <v>186</v>
      </c>
      <c r="D8">
        <v>18</v>
      </c>
      <c r="E8">
        <f>+F8*5</f>
        <v>760</v>
      </c>
      <c r="F8">
        <v>152</v>
      </c>
      <c r="G8" s="201">
        <f>+E8*D8</f>
        <v>13680</v>
      </c>
      <c r="H8" t="s">
        <v>4109</v>
      </c>
    </row>
    <row r="9" spans="3:8" x14ac:dyDescent="0.25">
      <c r="C9" t="s">
        <v>479</v>
      </c>
      <c r="D9">
        <v>18</v>
      </c>
      <c r="G9" s="201">
        <v>30000</v>
      </c>
    </row>
    <row r="10" spans="3:8" x14ac:dyDescent="0.25">
      <c r="C10" t="s">
        <v>4110</v>
      </c>
      <c r="D10">
        <v>18</v>
      </c>
      <c r="E10">
        <f>+F10*6</f>
        <v>912</v>
      </c>
      <c r="F10">
        <v>152</v>
      </c>
      <c r="G10" s="201">
        <f>+E10*D10</f>
        <v>16416</v>
      </c>
      <c r="H10" t="s">
        <v>4111</v>
      </c>
    </row>
    <row r="12" spans="3:8" x14ac:dyDescent="0.25">
      <c r="G12" s="1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4"/>
  <sheetViews>
    <sheetView topLeftCell="A19" zoomScale="70" zoomScaleNormal="70" zoomScaleSheetLayoutView="82" zoomScalePageLayoutView="40" workbookViewId="0">
      <selection activeCell="I23" sqref="I23"/>
    </sheetView>
  </sheetViews>
  <sheetFormatPr baseColWidth="10" defaultRowHeight="15" x14ac:dyDescent="0.25"/>
  <cols>
    <col min="1" max="1" width="14.5703125" style="166" customWidth="1"/>
    <col min="3" max="3" width="20" style="166" customWidth="1"/>
    <col min="4" max="4" width="16.28515625" style="166" customWidth="1"/>
    <col min="5" max="5" width="14.140625" style="166" customWidth="1"/>
    <col min="8" max="8" width="13.42578125" style="166" customWidth="1"/>
    <col min="9" max="9" width="19.140625" style="166" customWidth="1"/>
    <col min="10" max="10" width="17" style="166" customWidth="1"/>
    <col min="11" max="11" width="42.5703125" style="166" customWidth="1"/>
    <col min="12" max="12" width="43" style="166" customWidth="1"/>
    <col min="19" max="19" width="14" style="166" customWidth="1"/>
  </cols>
  <sheetData>
    <row r="1" spans="1:12" ht="37.5" customHeight="1" x14ac:dyDescent="0.25">
      <c r="A1" s="119" t="s">
        <v>3617</v>
      </c>
      <c r="B1" s="16" t="s">
        <v>0</v>
      </c>
      <c r="C1" s="16" t="s">
        <v>2</v>
      </c>
      <c r="D1" s="4" t="s">
        <v>3</v>
      </c>
      <c r="E1" s="4" t="s">
        <v>4</v>
      </c>
      <c r="F1" s="4" t="s">
        <v>3618</v>
      </c>
      <c r="G1" s="4" t="s">
        <v>6</v>
      </c>
      <c r="H1" s="242" t="s">
        <v>7</v>
      </c>
      <c r="I1" s="243" t="s">
        <v>8</v>
      </c>
      <c r="J1" s="242" t="s">
        <v>9</v>
      </c>
      <c r="K1" s="174" t="s">
        <v>3619</v>
      </c>
      <c r="L1" s="174" t="s">
        <v>3620</v>
      </c>
    </row>
    <row r="2" spans="1:12" x14ac:dyDescent="0.25">
      <c r="A2" s="168">
        <v>71</v>
      </c>
      <c r="B2" s="132">
        <v>45165</v>
      </c>
      <c r="C2" s="132" t="s">
        <v>26</v>
      </c>
      <c r="D2" s="133" t="s">
        <v>26</v>
      </c>
      <c r="E2" s="133" t="s">
        <v>26</v>
      </c>
      <c r="F2" s="133" t="s">
        <v>26</v>
      </c>
      <c r="G2" s="176" t="s">
        <v>214</v>
      </c>
      <c r="H2" s="176">
        <v>1000</v>
      </c>
      <c r="I2" s="176">
        <v>126</v>
      </c>
      <c r="J2" s="177">
        <v>10</v>
      </c>
      <c r="K2" s="177" t="s">
        <v>48</v>
      </c>
      <c r="L2" s="177" t="s">
        <v>26</v>
      </c>
    </row>
    <row r="3" spans="1:12" ht="18.75" customHeight="1" x14ac:dyDescent="0.25">
      <c r="A3" s="168">
        <v>70</v>
      </c>
      <c r="B3" s="132">
        <v>45165</v>
      </c>
      <c r="C3" s="132" t="s">
        <v>186</v>
      </c>
      <c r="D3" s="133" t="s">
        <v>26</v>
      </c>
      <c r="E3" s="132" t="s">
        <v>17</v>
      </c>
      <c r="F3" s="133" t="s">
        <v>212</v>
      </c>
      <c r="G3" s="176" t="s">
        <v>213</v>
      </c>
      <c r="H3" s="176">
        <v>142</v>
      </c>
      <c r="I3" s="176">
        <v>132</v>
      </c>
      <c r="J3" s="177">
        <v>10</v>
      </c>
      <c r="K3" s="177" t="s">
        <v>48</v>
      </c>
      <c r="L3" s="177" t="s">
        <v>26</v>
      </c>
    </row>
    <row r="4" spans="1:12" ht="18" customHeight="1" x14ac:dyDescent="0.25">
      <c r="A4" s="168">
        <v>69</v>
      </c>
      <c r="B4" s="132">
        <v>45165</v>
      </c>
      <c r="C4" s="133" t="s">
        <v>42</v>
      </c>
      <c r="D4" s="133">
        <v>5532536647</v>
      </c>
      <c r="E4" s="133" t="s">
        <v>33</v>
      </c>
      <c r="F4" s="176" t="s">
        <v>210</v>
      </c>
      <c r="G4" s="176" t="s">
        <v>211</v>
      </c>
      <c r="H4" s="176">
        <v>140</v>
      </c>
      <c r="I4" s="176">
        <v>157</v>
      </c>
      <c r="J4" s="177">
        <v>10</v>
      </c>
      <c r="K4" s="177" t="s">
        <v>48</v>
      </c>
      <c r="L4" s="177">
        <v>200</v>
      </c>
    </row>
    <row r="5" spans="1:12" ht="19.5" customHeight="1" x14ac:dyDescent="0.25">
      <c r="A5" s="168">
        <v>68</v>
      </c>
      <c r="B5" s="132">
        <v>45165</v>
      </c>
      <c r="C5" s="70" t="s">
        <v>207</v>
      </c>
      <c r="D5">
        <v>5530181574</v>
      </c>
      <c r="E5" s="133" t="s">
        <v>3621</v>
      </c>
      <c r="F5" s="171" t="s">
        <v>208</v>
      </c>
      <c r="G5" s="201" t="s">
        <v>209</v>
      </c>
      <c r="H5" s="201">
        <v>285</v>
      </c>
      <c r="I5" s="124">
        <v>275</v>
      </c>
      <c r="J5" s="244">
        <v>10</v>
      </c>
      <c r="K5" s="177" t="s">
        <v>48</v>
      </c>
      <c r="L5" s="177">
        <v>500</v>
      </c>
    </row>
    <row r="6" spans="1:12" ht="21.75" customHeight="1" x14ac:dyDescent="0.25">
      <c r="A6" s="168">
        <v>67</v>
      </c>
      <c r="B6" s="132">
        <v>45165</v>
      </c>
      <c r="C6" s="70" t="s">
        <v>204</v>
      </c>
      <c r="D6">
        <v>5563077577</v>
      </c>
      <c r="E6" s="133" t="s">
        <v>33</v>
      </c>
      <c r="F6" s="171" t="s">
        <v>205</v>
      </c>
      <c r="G6" s="201" t="s">
        <v>206</v>
      </c>
      <c r="H6" s="123">
        <v>200</v>
      </c>
      <c r="I6" s="125">
        <v>45</v>
      </c>
      <c r="J6" s="244">
        <v>10</v>
      </c>
      <c r="K6" s="177" t="s">
        <v>48</v>
      </c>
      <c r="L6" s="177">
        <v>200</v>
      </c>
    </row>
    <row r="7" spans="1:12" x14ac:dyDescent="0.25">
      <c r="A7" s="168">
        <v>66</v>
      </c>
      <c r="B7" s="132">
        <v>45165</v>
      </c>
      <c r="C7" s="70" t="s">
        <v>88</v>
      </c>
      <c r="D7">
        <v>5614683694</v>
      </c>
      <c r="E7" s="133" t="s">
        <v>17</v>
      </c>
      <c r="F7" t="s">
        <v>89</v>
      </c>
      <c r="G7" s="201" t="s">
        <v>203</v>
      </c>
      <c r="H7" s="123">
        <v>50</v>
      </c>
      <c r="I7" s="198">
        <v>35</v>
      </c>
      <c r="J7" s="244">
        <v>10</v>
      </c>
      <c r="K7" s="177" t="s">
        <v>48</v>
      </c>
      <c r="L7" s="177" t="s">
        <v>26</v>
      </c>
    </row>
    <row r="8" spans="1:12" x14ac:dyDescent="0.25">
      <c r="A8" s="168">
        <v>65</v>
      </c>
      <c r="B8" s="132">
        <v>45161</v>
      </c>
      <c r="C8" s="70" t="s">
        <v>200</v>
      </c>
      <c r="D8">
        <v>5520873875</v>
      </c>
      <c r="E8" s="133" t="s">
        <v>1836</v>
      </c>
      <c r="F8" t="s">
        <v>201</v>
      </c>
      <c r="G8" s="201" t="s">
        <v>202</v>
      </c>
      <c r="H8" s="201">
        <v>52</v>
      </c>
      <c r="I8" s="198">
        <v>42</v>
      </c>
      <c r="J8" s="244">
        <v>10</v>
      </c>
      <c r="K8" s="177" t="s">
        <v>48</v>
      </c>
      <c r="L8" s="177" t="s">
        <v>26</v>
      </c>
    </row>
    <row r="9" spans="1:12" x14ac:dyDescent="0.25">
      <c r="A9" s="168">
        <v>64</v>
      </c>
      <c r="B9" s="17">
        <v>45161</v>
      </c>
      <c r="C9" s="120" t="s">
        <v>81</v>
      </c>
      <c r="D9" s="121">
        <v>5543685576</v>
      </c>
      <c r="E9" s="122" t="s">
        <v>3622</v>
      </c>
      <c r="F9" s="121" t="s">
        <v>83</v>
      </c>
      <c r="G9" s="245" t="s">
        <v>84</v>
      </c>
      <c r="H9" s="245">
        <v>500</v>
      </c>
      <c r="I9" s="245">
        <v>207</v>
      </c>
      <c r="J9" s="244">
        <v>10</v>
      </c>
      <c r="K9" s="177" t="s">
        <v>48</v>
      </c>
      <c r="L9" s="177">
        <v>0</v>
      </c>
    </row>
    <row r="10" spans="1:12" x14ac:dyDescent="0.25">
      <c r="A10" s="168">
        <v>63</v>
      </c>
      <c r="B10" s="132">
        <v>45161</v>
      </c>
      <c r="C10" s="70" t="s">
        <v>102</v>
      </c>
      <c r="D10">
        <v>5510466400</v>
      </c>
      <c r="E10" s="171" t="s">
        <v>33</v>
      </c>
      <c r="F10" t="s">
        <v>79</v>
      </c>
      <c r="G10" s="201" t="s">
        <v>80</v>
      </c>
      <c r="H10" s="201">
        <v>143</v>
      </c>
      <c r="I10" s="201">
        <v>133</v>
      </c>
      <c r="J10" s="199">
        <v>10</v>
      </c>
      <c r="K10" s="177" t="s">
        <v>48</v>
      </c>
      <c r="L10" s="177" t="s">
        <v>26</v>
      </c>
    </row>
    <row r="11" spans="1:12" x14ac:dyDescent="0.25">
      <c r="A11" s="168">
        <v>62</v>
      </c>
      <c r="B11" s="132">
        <v>45161</v>
      </c>
      <c r="C11" s="132" t="s">
        <v>75</v>
      </c>
      <c r="D11" s="133">
        <v>5540756587</v>
      </c>
      <c r="E11" s="133" t="s">
        <v>33</v>
      </c>
      <c r="F11" s="133" t="s">
        <v>76</v>
      </c>
      <c r="G11" s="176" t="s">
        <v>77</v>
      </c>
      <c r="H11" s="176">
        <v>200</v>
      </c>
      <c r="I11" s="176">
        <v>38</v>
      </c>
      <c r="J11" s="177">
        <v>10</v>
      </c>
      <c r="K11" s="177" t="s">
        <v>48</v>
      </c>
      <c r="L11" s="177">
        <v>152</v>
      </c>
    </row>
    <row r="12" spans="1:12" x14ac:dyDescent="0.25">
      <c r="A12" s="168">
        <v>61</v>
      </c>
      <c r="B12" s="132">
        <v>45165</v>
      </c>
      <c r="C12" s="132" t="s">
        <v>26</v>
      </c>
      <c r="D12" s="133">
        <v>5510080515</v>
      </c>
      <c r="E12" s="133" t="s">
        <v>1836</v>
      </c>
      <c r="F12" s="133" t="s">
        <v>197</v>
      </c>
      <c r="G12" s="176" t="s">
        <v>198</v>
      </c>
      <c r="H12" s="30">
        <v>50</v>
      </c>
      <c r="I12" s="133">
        <v>42</v>
      </c>
      <c r="J12" s="177">
        <v>7</v>
      </c>
      <c r="K12" s="177" t="s">
        <v>48</v>
      </c>
      <c r="L12" s="177">
        <v>200</v>
      </c>
    </row>
    <row r="13" spans="1:12" x14ac:dyDescent="0.25">
      <c r="A13" s="168">
        <v>60</v>
      </c>
      <c r="B13" s="132">
        <v>45165</v>
      </c>
      <c r="C13" s="132" t="s">
        <v>194</v>
      </c>
      <c r="D13" s="133">
        <v>5624838493</v>
      </c>
      <c r="E13" s="133" t="s">
        <v>1836</v>
      </c>
      <c r="F13" s="133" t="s">
        <v>195</v>
      </c>
      <c r="G13" s="176" t="s">
        <v>196</v>
      </c>
      <c r="H13" s="30">
        <v>87</v>
      </c>
      <c r="I13" s="133">
        <v>77</v>
      </c>
      <c r="J13" s="177">
        <v>10</v>
      </c>
      <c r="K13" s="177" t="s">
        <v>48</v>
      </c>
      <c r="L13" s="177">
        <v>200</v>
      </c>
    </row>
    <row r="14" spans="1:12" ht="21.75" customHeight="1" x14ac:dyDescent="0.25">
      <c r="A14" s="168">
        <v>59</v>
      </c>
      <c r="B14" s="132">
        <v>45164</v>
      </c>
      <c r="C14" s="132" t="s">
        <v>190</v>
      </c>
      <c r="D14" s="133">
        <v>5610020620</v>
      </c>
      <c r="E14" s="133" t="s">
        <v>1836</v>
      </c>
      <c r="F14" s="133" t="s">
        <v>191</v>
      </c>
      <c r="G14" s="176" t="s">
        <v>193</v>
      </c>
      <c r="H14" s="176" t="s">
        <v>26</v>
      </c>
      <c r="I14" s="176" t="s">
        <v>26</v>
      </c>
      <c r="J14" s="177" t="s">
        <v>26</v>
      </c>
      <c r="K14" s="177" t="s">
        <v>48</v>
      </c>
      <c r="L14" s="177" t="s">
        <v>26</v>
      </c>
    </row>
    <row r="15" spans="1:12" x14ac:dyDescent="0.25">
      <c r="A15" s="168">
        <v>58</v>
      </c>
      <c r="B15" s="132">
        <v>45164</v>
      </c>
      <c r="C15" s="132" t="s">
        <v>190</v>
      </c>
      <c r="D15">
        <v>5610020620</v>
      </c>
      <c r="E15" s="133" t="s">
        <v>1836</v>
      </c>
      <c r="F15" s="133" t="s">
        <v>191</v>
      </c>
      <c r="G15" s="176" t="s">
        <v>192</v>
      </c>
      <c r="H15" s="176">
        <v>500</v>
      </c>
      <c r="I15" s="176">
        <v>84</v>
      </c>
      <c r="J15" s="177">
        <v>10</v>
      </c>
      <c r="K15" s="177" t="s">
        <v>48</v>
      </c>
      <c r="L15" s="177" t="s">
        <v>26</v>
      </c>
    </row>
    <row r="16" spans="1:12" ht="29.25" customHeight="1" x14ac:dyDescent="0.25">
      <c r="A16" s="168">
        <v>57</v>
      </c>
      <c r="B16" s="132">
        <v>45164</v>
      </c>
      <c r="C16" s="70" t="s">
        <v>186</v>
      </c>
      <c r="D16">
        <v>5513650898</v>
      </c>
      <c r="E16" s="133" t="s">
        <v>187</v>
      </c>
      <c r="F16" s="171" t="s">
        <v>188</v>
      </c>
      <c r="G16" s="176" t="s">
        <v>189</v>
      </c>
      <c r="H16" s="176">
        <v>250</v>
      </c>
      <c r="I16" s="176">
        <v>250</v>
      </c>
      <c r="J16" s="177">
        <v>10</v>
      </c>
      <c r="K16" s="177" t="s">
        <v>48</v>
      </c>
      <c r="L16" s="177">
        <v>500</v>
      </c>
    </row>
    <row r="17" spans="1:12" x14ac:dyDescent="0.25">
      <c r="A17" s="168">
        <v>56</v>
      </c>
      <c r="B17" s="132">
        <v>45164</v>
      </c>
      <c r="C17" s="132" t="s">
        <v>135</v>
      </c>
      <c r="D17" s="133">
        <v>5514732212</v>
      </c>
      <c r="E17" s="133" t="s">
        <v>3623</v>
      </c>
      <c r="F17" s="133" t="s">
        <v>184</v>
      </c>
      <c r="G17" s="176" t="s">
        <v>185</v>
      </c>
      <c r="H17" s="176">
        <v>100</v>
      </c>
      <c r="I17" s="176">
        <v>51</v>
      </c>
      <c r="J17" s="177">
        <v>51</v>
      </c>
      <c r="K17" s="177" t="s">
        <v>48</v>
      </c>
      <c r="L17" s="177">
        <v>250</v>
      </c>
    </row>
    <row r="18" spans="1:12" x14ac:dyDescent="0.25">
      <c r="A18" s="168">
        <v>55</v>
      </c>
      <c r="B18" s="132">
        <v>45164</v>
      </c>
      <c r="C18" s="132" t="s">
        <v>180</v>
      </c>
      <c r="D18" s="133">
        <v>5618718638</v>
      </c>
      <c r="E18" s="132" t="s">
        <v>181</v>
      </c>
      <c r="F18" s="133" t="s">
        <v>182</v>
      </c>
      <c r="G18" s="176" t="s">
        <v>183</v>
      </c>
      <c r="H18" s="176">
        <v>200</v>
      </c>
      <c r="I18" s="176">
        <v>125</v>
      </c>
      <c r="J18" s="177">
        <v>10</v>
      </c>
      <c r="K18" s="177" t="s">
        <v>48</v>
      </c>
      <c r="L18" s="177">
        <v>500</v>
      </c>
    </row>
    <row r="19" spans="1:12" x14ac:dyDescent="0.25">
      <c r="A19" s="168">
        <v>54</v>
      </c>
      <c r="B19" s="132">
        <v>45164</v>
      </c>
      <c r="C19" s="133" t="s">
        <v>176</v>
      </c>
      <c r="D19" s="133">
        <v>5540949365</v>
      </c>
      <c r="E19" s="133" t="s">
        <v>177</v>
      </c>
      <c r="F19" s="176" t="s">
        <v>178</v>
      </c>
      <c r="G19" s="176" t="s">
        <v>179</v>
      </c>
      <c r="H19" s="176">
        <v>500</v>
      </c>
      <c r="I19" s="176">
        <v>120</v>
      </c>
      <c r="J19" s="177">
        <v>0</v>
      </c>
      <c r="K19" s="177" t="s">
        <v>48</v>
      </c>
      <c r="L19" s="177" t="s">
        <v>26</v>
      </c>
    </row>
    <row r="20" spans="1:12" x14ac:dyDescent="0.25">
      <c r="A20" s="168">
        <v>53</v>
      </c>
      <c r="B20" s="132">
        <v>45164</v>
      </c>
      <c r="C20" s="132" t="s">
        <v>172</v>
      </c>
      <c r="D20" s="133">
        <v>5579996920</v>
      </c>
      <c r="E20" s="133" t="s">
        <v>3624</v>
      </c>
      <c r="F20" s="133" t="s">
        <v>174</v>
      </c>
      <c r="G20" s="176" t="s">
        <v>175</v>
      </c>
      <c r="H20" s="176">
        <v>1000</v>
      </c>
      <c r="I20" s="192">
        <v>835</v>
      </c>
      <c r="J20" s="177">
        <v>10</v>
      </c>
      <c r="K20" s="177" t="s">
        <v>48</v>
      </c>
      <c r="L20" s="177">
        <v>140</v>
      </c>
    </row>
    <row r="21" spans="1:12" x14ac:dyDescent="0.25">
      <c r="A21" s="168">
        <v>52</v>
      </c>
      <c r="B21" s="132">
        <v>45164</v>
      </c>
      <c r="C21" s="132" t="s">
        <v>156</v>
      </c>
      <c r="D21" s="133">
        <v>5564121405</v>
      </c>
      <c r="E21" s="133" t="s">
        <v>157</v>
      </c>
      <c r="F21" s="133" t="s">
        <v>158</v>
      </c>
      <c r="G21" s="176" t="s">
        <v>171</v>
      </c>
      <c r="H21" s="30">
        <v>123</v>
      </c>
      <c r="I21" s="133">
        <v>113</v>
      </c>
      <c r="J21" s="177">
        <v>10</v>
      </c>
      <c r="K21" s="177" t="s">
        <v>48</v>
      </c>
      <c r="L21" s="177">
        <v>200</v>
      </c>
    </row>
    <row r="22" spans="1:12" x14ac:dyDescent="0.25">
      <c r="A22" s="168">
        <v>51</v>
      </c>
      <c r="B22" s="132">
        <v>45164</v>
      </c>
      <c r="C22" s="132" t="s">
        <v>88</v>
      </c>
      <c r="D22" s="133">
        <v>5614683694</v>
      </c>
      <c r="E22" s="133" t="s">
        <v>1836</v>
      </c>
      <c r="F22" s="133" t="s">
        <v>89</v>
      </c>
      <c r="G22" s="176"/>
      <c r="H22" s="30">
        <v>255</v>
      </c>
      <c r="I22" s="176" t="s">
        <v>26</v>
      </c>
      <c r="J22" s="177">
        <v>10</v>
      </c>
      <c r="K22" s="177" t="s">
        <v>48</v>
      </c>
      <c r="L22" s="177" t="s">
        <v>26</v>
      </c>
    </row>
    <row r="23" spans="1:12" x14ac:dyDescent="0.25">
      <c r="A23" s="168">
        <v>50</v>
      </c>
      <c r="B23" s="132">
        <v>45164</v>
      </c>
      <c r="C23" s="132" t="s">
        <v>88</v>
      </c>
      <c r="D23" s="133">
        <v>5614683694</v>
      </c>
      <c r="E23" s="133" t="s">
        <v>1836</v>
      </c>
      <c r="F23" s="133" t="s">
        <v>89</v>
      </c>
      <c r="G23" s="176" t="s">
        <v>169</v>
      </c>
      <c r="H23" s="176" t="s">
        <v>170</v>
      </c>
      <c r="I23" s="176" t="s">
        <v>26</v>
      </c>
      <c r="J23" s="177">
        <v>10</v>
      </c>
      <c r="K23" s="177" t="s">
        <v>48</v>
      </c>
      <c r="L23" s="177">
        <v>200</v>
      </c>
    </row>
    <row r="24" spans="1:12" x14ac:dyDescent="0.25">
      <c r="A24" s="168">
        <v>49</v>
      </c>
      <c r="B24" s="132">
        <v>45164</v>
      </c>
      <c r="C24" s="132" t="s">
        <v>26</v>
      </c>
      <c r="D24" s="133" t="s">
        <v>26</v>
      </c>
      <c r="E24" s="133" t="s">
        <v>26</v>
      </c>
      <c r="F24" s="133" t="s">
        <v>26</v>
      </c>
      <c r="G24" s="176" t="s">
        <v>168</v>
      </c>
      <c r="H24" s="30">
        <v>122</v>
      </c>
      <c r="I24" s="133">
        <v>112</v>
      </c>
      <c r="J24" s="177">
        <v>10</v>
      </c>
      <c r="K24" s="177" t="s">
        <v>48</v>
      </c>
      <c r="L24" s="177" t="s">
        <v>26</v>
      </c>
    </row>
    <row r="25" spans="1:12" x14ac:dyDescent="0.25">
      <c r="A25" s="168">
        <v>48</v>
      </c>
      <c r="B25" s="132">
        <v>45164</v>
      </c>
      <c r="C25" s="132" t="s">
        <v>164</v>
      </c>
      <c r="D25" s="133" t="s">
        <v>26</v>
      </c>
      <c r="E25" s="133" t="s">
        <v>165</v>
      </c>
      <c r="F25" s="133" t="s">
        <v>166</v>
      </c>
      <c r="G25" s="176" t="s">
        <v>167</v>
      </c>
      <c r="H25" s="30" t="s">
        <v>26</v>
      </c>
      <c r="I25" s="133">
        <v>300</v>
      </c>
      <c r="J25" s="177">
        <v>10</v>
      </c>
      <c r="K25" s="177" t="s">
        <v>48</v>
      </c>
      <c r="L25" s="177">
        <v>200</v>
      </c>
    </row>
    <row r="26" spans="1:12" x14ac:dyDescent="0.25">
      <c r="A26" s="168">
        <v>47</v>
      </c>
      <c r="B26" s="132">
        <v>45164</v>
      </c>
      <c r="C26" s="133" t="s">
        <v>49</v>
      </c>
      <c r="D26" s="133">
        <v>5530181574</v>
      </c>
      <c r="E26" s="133" t="s">
        <v>3625</v>
      </c>
      <c r="F26" s="133" t="s">
        <v>50</v>
      </c>
      <c r="G26" s="176" t="s">
        <v>26</v>
      </c>
      <c r="H26" s="30">
        <v>135</v>
      </c>
      <c r="I26" s="133">
        <v>110</v>
      </c>
      <c r="J26" s="177">
        <v>10</v>
      </c>
      <c r="K26" s="177" t="s">
        <v>48</v>
      </c>
      <c r="L26" s="177">
        <v>0</v>
      </c>
    </row>
    <row r="27" spans="1:12" x14ac:dyDescent="0.25">
      <c r="A27" s="168">
        <v>46</v>
      </c>
      <c r="B27" s="132">
        <v>45164</v>
      </c>
      <c r="C27" s="132" t="s">
        <v>160</v>
      </c>
      <c r="D27" s="133">
        <v>5543821818</v>
      </c>
      <c r="E27" s="133" t="s">
        <v>17</v>
      </c>
      <c r="F27" s="133" t="s">
        <v>161</v>
      </c>
      <c r="G27" s="176" t="s">
        <v>162</v>
      </c>
      <c r="H27" s="30">
        <v>500</v>
      </c>
      <c r="I27" s="133">
        <v>376</v>
      </c>
      <c r="J27" s="177">
        <v>10</v>
      </c>
      <c r="K27" s="177" t="s">
        <v>48</v>
      </c>
      <c r="L27" s="177">
        <v>0</v>
      </c>
    </row>
    <row r="28" spans="1:12" x14ac:dyDescent="0.25">
      <c r="A28" s="168">
        <v>45</v>
      </c>
      <c r="B28" s="132">
        <v>45164</v>
      </c>
      <c r="C28" s="132" t="s">
        <v>156</v>
      </c>
      <c r="D28" s="133">
        <v>5564121405</v>
      </c>
      <c r="E28" s="133" t="s">
        <v>157</v>
      </c>
      <c r="F28" s="133" t="s">
        <v>158</v>
      </c>
      <c r="G28" s="201" t="s">
        <v>159</v>
      </c>
      <c r="H28" s="30">
        <v>400</v>
      </c>
      <c r="I28" s="133">
        <v>222</v>
      </c>
      <c r="J28" s="177">
        <v>10</v>
      </c>
      <c r="K28" s="177" t="s">
        <v>48</v>
      </c>
      <c r="L28" s="177">
        <v>500</v>
      </c>
    </row>
    <row r="29" spans="1:12" x14ac:dyDescent="0.25">
      <c r="A29" s="168">
        <v>44</v>
      </c>
      <c r="B29" s="132">
        <v>45163</v>
      </c>
      <c r="C29" s="132" t="s">
        <v>153</v>
      </c>
      <c r="D29" s="133">
        <v>5550760186</v>
      </c>
      <c r="E29" s="133" t="s">
        <v>33</v>
      </c>
      <c r="F29" s="133" t="s">
        <v>154</v>
      </c>
      <c r="G29" s="201" t="s">
        <v>155</v>
      </c>
      <c r="H29" s="176" t="s">
        <v>26</v>
      </c>
      <c r="I29" s="176">
        <v>70</v>
      </c>
      <c r="J29" s="177">
        <v>10</v>
      </c>
      <c r="K29" s="177" t="s">
        <v>48</v>
      </c>
      <c r="L29" s="177">
        <v>400</v>
      </c>
    </row>
    <row r="30" spans="1:12" ht="77.25" customHeight="1" x14ac:dyDescent="0.25">
      <c r="A30" s="168">
        <v>43</v>
      </c>
      <c r="B30" s="132">
        <v>45163</v>
      </c>
      <c r="C30" s="133" t="s">
        <v>49</v>
      </c>
      <c r="D30" s="133">
        <v>5530181574</v>
      </c>
      <c r="E30" s="133" t="s">
        <v>148</v>
      </c>
      <c r="F30" s="176" t="s">
        <v>149</v>
      </c>
      <c r="G30" s="185" t="s">
        <v>152</v>
      </c>
      <c r="H30" s="176">
        <v>200</v>
      </c>
      <c r="I30" s="176">
        <v>56</v>
      </c>
      <c r="J30" s="177">
        <v>10</v>
      </c>
      <c r="K30" s="177" t="s">
        <v>48</v>
      </c>
      <c r="L30" s="177">
        <v>200</v>
      </c>
    </row>
    <row r="31" spans="1:12" x14ac:dyDescent="0.25">
      <c r="A31" s="168">
        <v>42</v>
      </c>
      <c r="B31" s="132">
        <v>45163</v>
      </c>
      <c r="C31" s="132" t="s">
        <v>58</v>
      </c>
      <c r="D31" s="133">
        <v>5527301716</v>
      </c>
      <c r="E31" s="133">
        <v>0</v>
      </c>
      <c r="F31" s="133" t="s">
        <v>146</v>
      </c>
      <c r="G31" s="176" t="s">
        <v>151</v>
      </c>
      <c r="H31" s="176">
        <v>500</v>
      </c>
      <c r="I31" s="176">
        <v>126</v>
      </c>
      <c r="J31" s="177">
        <v>10</v>
      </c>
      <c r="K31" s="177" t="s">
        <v>48</v>
      </c>
      <c r="L31" s="177">
        <v>500</v>
      </c>
    </row>
    <row r="32" spans="1:12" x14ac:dyDescent="0.25">
      <c r="A32" s="168">
        <v>41</v>
      </c>
      <c r="B32" s="132">
        <v>45163</v>
      </c>
      <c r="C32" s="133" t="s">
        <v>49</v>
      </c>
      <c r="D32" s="133">
        <v>5530181574</v>
      </c>
      <c r="E32" s="133" t="s">
        <v>148</v>
      </c>
      <c r="F32" s="176" t="s">
        <v>149</v>
      </c>
      <c r="G32" s="176" t="s">
        <v>150</v>
      </c>
      <c r="H32" s="176">
        <v>1200</v>
      </c>
      <c r="I32" s="176">
        <v>350</v>
      </c>
      <c r="J32" s="177">
        <v>10</v>
      </c>
      <c r="K32" s="177" t="s">
        <v>48</v>
      </c>
      <c r="L32" s="177">
        <v>1142</v>
      </c>
    </row>
    <row r="33" spans="1:12" x14ac:dyDescent="0.25">
      <c r="A33" s="168">
        <v>40</v>
      </c>
      <c r="B33" s="132">
        <v>45163</v>
      </c>
      <c r="C33" s="132" t="s">
        <v>58</v>
      </c>
      <c r="D33" s="133">
        <v>5527301716</v>
      </c>
      <c r="E33" s="133" t="s">
        <v>33</v>
      </c>
      <c r="F33" s="133" t="s">
        <v>146</v>
      </c>
      <c r="G33" s="176" t="s">
        <v>147</v>
      </c>
      <c r="H33" s="176">
        <v>200</v>
      </c>
      <c r="I33" s="176">
        <v>107</v>
      </c>
      <c r="J33" s="177">
        <v>10</v>
      </c>
      <c r="K33" s="177" t="s">
        <v>48</v>
      </c>
      <c r="L33" s="177">
        <v>200</v>
      </c>
    </row>
    <row r="34" spans="1:12" x14ac:dyDescent="0.25">
      <c r="A34" s="168">
        <v>39</v>
      </c>
      <c r="B34" s="132">
        <v>45163</v>
      </c>
      <c r="C34" s="132" t="s">
        <v>143</v>
      </c>
      <c r="D34" s="70" t="s">
        <v>26</v>
      </c>
      <c r="E34" s="132" t="s">
        <v>121</v>
      </c>
      <c r="F34" s="132" t="s">
        <v>144</v>
      </c>
      <c r="G34" s="176" t="s">
        <v>145</v>
      </c>
      <c r="H34" s="176">
        <v>122.5</v>
      </c>
      <c r="I34" s="176">
        <v>122.5</v>
      </c>
      <c r="J34" s="177">
        <v>10</v>
      </c>
      <c r="K34" s="177" t="s">
        <v>48</v>
      </c>
      <c r="L34" s="177">
        <v>150</v>
      </c>
    </row>
    <row r="35" spans="1:12" x14ac:dyDescent="0.25">
      <c r="A35" s="168">
        <v>38</v>
      </c>
      <c r="B35" s="132">
        <v>45163</v>
      </c>
      <c r="C35" s="132" t="s">
        <v>140</v>
      </c>
      <c r="D35" s="133">
        <v>5544422402</v>
      </c>
      <c r="E35" s="133" t="s">
        <v>33</v>
      </c>
      <c r="F35" s="133" t="s">
        <v>141</v>
      </c>
      <c r="G35" s="176" t="s">
        <v>142</v>
      </c>
      <c r="H35" s="176">
        <v>200</v>
      </c>
      <c r="I35" s="176">
        <v>109</v>
      </c>
      <c r="J35" s="177">
        <v>10</v>
      </c>
      <c r="K35" s="177" t="s">
        <v>48</v>
      </c>
      <c r="L35" s="177">
        <v>200</v>
      </c>
    </row>
    <row r="36" spans="1:12" x14ac:dyDescent="0.25">
      <c r="A36" s="168">
        <v>37</v>
      </c>
      <c r="B36" s="132">
        <v>45163</v>
      </c>
      <c r="C36" s="132" t="s">
        <v>55</v>
      </c>
      <c r="D36" s="133">
        <v>5625982564</v>
      </c>
      <c r="E36" s="133" t="s">
        <v>33</v>
      </c>
      <c r="F36" s="133" t="s">
        <v>138</v>
      </c>
      <c r="G36" s="176" t="s">
        <v>139</v>
      </c>
      <c r="H36" s="176">
        <v>200</v>
      </c>
      <c r="I36" s="176">
        <v>112</v>
      </c>
      <c r="J36" s="177">
        <v>10</v>
      </c>
      <c r="K36" s="177" t="s">
        <v>48</v>
      </c>
      <c r="L36" s="177">
        <v>200</v>
      </c>
    </row>
    <row r="37" spans="1:12" ht="90" customHeight="1" x14ac:dyDescent="0.25">
      <c r="A37" s="168">
        <v>36</v>
      </c>
      <c r="B37" s="132">
        <v>45163</v>
      </c>
      <c r="C37" s="132" t="s">
        <v>135</v>
      </c>
      <c r="D37" s="133">
        <v>5514732212</v>
      </c>
      <c r="E37" s="133" t="s">
        <v>33</v>
      </c>
      <c r="F37" s="133" t="s">
        <v>136</v>
      </c>
      <c r="G37" s="183" t="s">
        <v>137</v>
      </c>
      <c r="H37" s="176">
        <v>94</v>
      </c>
      <c r="I37" s="176">
        <v>84</v>
      </c>
      <c r="J37" s="177">
        <v>10</v>
      </c>
      <c r="K37" s="177" t="s">
        <v>48</v>
      </c>
      <c r="L37" s="177">
        <v>120</v>
      </c>
    </row>
    <row r="38" spans="1:12" x14ac:dyDescent="0.25">
      <c r="A38" s="168">
        <v>35</v>
      </c>
      <c r="B38" s="132">
        <v>45163</v>
      </c>
      <c r="C38" s="132" t="s">
        <v>132</v>
      </c>
      <c r="D38" s="133">
        <v>5614683694</v>
      </c>
      <c r="E38" s="133" t="s">
        <v>33</v>
      </c>
      <c r="F38" s="133" t="s">
        <v>133</v>
      </c>
      <c r="G38" s="176" t="s">
        <v>134</v>
      </c>
      <c r="H38" s="176">
        <v>70</v>
      </c>
      <c r="I38" s="133">
        <v>50</v>
      </c>
      <c r="J38" s="177">
        <v>10</v>
      </c>
      <c r="K38" s="177" t="s">
        <v>48</v>
      </c>
      <c r="L38" s="177">
        <v>50</v>
      </c>
    </row>
    <row r="39" spans="1:12" x14ac:dyDescent="0.25">
      <c r="A39" s="168">
        <v>34</v>
      </c>
      <c r="B39" s="132">
        <v>45163</v>
      </c>
      <c r="C39" s="132" t="s">
        <v>129</v>
      </c>
      <c r="D39" s="133">
        <v>5530508709</v>
      </c>
      <c r="E39" s="133" t="s">
        <v>33</v>
      </c>
      <c r="F39" s="133" t="s">
        <v>130</v>
      </c>
      <c r="G39" s="176" t="s">
        <v>131</v>
      </c>
      <c r="H39" s="176">
        <v>70</v>
      </c>
      <c r="I39" s="176">
        <v>47</v>
      </c>
      <c r="J39" s="177">
        <v>10</v>
      </c>
      <c r="K39" s="177" t="s">
        <v>48</v>
      </c>
      <c r="L39" s="177">
        <v>100</v>
      </c>
    </row>
    <row r="40" spans="1:12" x14ac:dyDescent="0.25">
      <c r="A40" s="168">
        <v>33</v>
      </c>
      <c r="B40" s="132">
        <v>45162</v>
      </c>
      <c r="C40" s="132" t="s">
        <v>126</v>
      </c>
      <c r="D40" s="133">
        <v>5545383189</v>
      </c>
      <c r="E40" s="133" t="s">
        <v>17</v>
      </c>
      <c r="F40" s="133" t="s">
        <v>127</v>
      </c>
      <c r="G40" s="176" t="s">
        <v>128</v>
      </c>
      <c r="H40" s="176">
        <v>127</v>
      </c>
      <c r="I40" s="176">
        <v>127</v>
      </c>
      <c r="J40" s="177">
        <v>10</v>
      </c>
      <c r="K40" s="177" t="s">
        <v>48</v>
      </c>
      <c r="L40" s="177">
        <v>127</v>
      </c>
    </row>
    <row r="41" spans="1:12" x14ac:dyDescent="0.25">
      <c r="A41" s="168">
        <v>32</v>
      </c>
      <c r="B41" s="132">
        <v>45162</v>
      </c>
      <c r="C41" s="70" t="s">
        <v>42</v>
      </c>
      <c r="D41" s="133">
        <v>5532536647</v>
      </c>
      <c r="E41" s="133" t="s">
        <v>17</v>
      </c>
      <c r="F41" s="133" t="s">
        <v>124</v>
      </c>
      <c r="G41" s="201" t="s">
        <v>125</v>
      </c>
      <c r="H41" s="176">
        <v>101</v>
      </c>
      <c r="I41" s="176">
        <v>91</v>
      </c>
      <c r="J41" s="177">
        <v>10</v>
      </c>
      <c r="K41" s="177" t="s">
        <v>48</v>
      </c>
      <c r="L41" s="177">
        <v>200</v>
      </c>
    </row>
    <row r="42" spans="1:12" x14ac:dyDescent="0.25">
      <c r="A42" s="168">
        <v>31</v>
      </c>
      <c r="B42" s="132">
        <v>45162</v>
      </c>
      <c r="C42" s="132" t="s">
        <v>49</v>
      </c>
      <c r="D42" s="133">
        <v>5530181574</v>
      </c>
      <c r="E42" s="133" t="s">
        <v>121</v>
      </c>
      <c r="F42" s="133" t="s">
        <v>122</v>
      </c>
      <c r="G42" s="201" t="s">
        <v>123</v>
      </c>
      <c r="H42" s="176">
        <v>200</v>
      </c>
      <c r="I42" s="176">
        <v>120</v>
      </c>
      <c r="J42" s="177">
        <v>10</v>
      </c>
      <c r="K42" s="177" t="s">
        <v>48</v>
      </c>
      <c r="L42" s="177">
        <v>220</v>
      </c>
    </row>
    <row r="43" spans="1:12" x14ac:dyDescent="0.25">
      <c r="A43" s="168">
        <v>30</v>
      </c>
      <c r="B43" s="132">
        <v>45162</v>
      </c>
      <c r="C43" s="70" t="s">
        <v>117</v>
      </c>
      <c r="D43" s="133">
        <v>5510080515</v>
      </c>
      <c r="E43" s="133" t="s">
        <v>118</v>
      </c>
      <c r="F43" s="133" t="s">
        <v>119</v>
      </c>
      <c r="G43" s="176" t="s">
        <v>120</v>
      </c>
      <c r="H43" s="176">
        <v>300</v>
      </c>
      <c r="I43" s="176">
        <v>235</v>
      </c>
      <c r="J43" s="177">
        <v>10</v>
      </c>
      <c r="K43" s="177" t="s">
        <v>48</v>
      </c>
      <c r="L43" s="177">
        <v>220</v>
      </c>
    </row>
    <row r="44" spans="1:12" x14ac:dyDescent="0.25">
      <c r="A44" s="168">
        <v>29</v>
      </c>
      <c r="B44" s="132">
        <v>45162</v>
      </c>
      <c r="C44" s="132" t="s">
        <v>113</v>
      </c>
      <c r="D44" s="133">
        <v>5527189840</v>
      </c>
      <c r="E44" s="133" t="s">
        <v>114</v>
      </c>
      <c r="F44" s="133" t="s">
        <v>115</v>
      </c>
      <c r="G44" s="176" t="s">
        <v>116</v>
      </c>
      <c r="H44" s="176">
        <v>250</v>
      </c>
      <c r="I44" s="176">
        <v>225</v>
      </c>
      <c r="J44" s="177">
        <v>10</v>
      </c>
      <c r="K44" s="177" t="s">
        <v>48</v>
      </c>
      <c r="L44" s="177">
        <v>250</v>
      </c>
    </row>
    <row r="45" spans="1:12" x14ac:dyDescent="0.25">
      <c r="A45" s="168">
        <v>28</v>
      </c>
      <c r="B45" s="132">
        <v>45162</v>
      </c>
      <c r="C45" s="133" t="s">
        <v>110</v>
      </c>
      <c r="D45" s="133">
        <v>5580208418</v>
      </c>
      <c r="E45" s="133" t="s">
        <v>1836</v>
      </c>
      <c r="F45" s="176" t="s">
        <v>111</v>
      </c>
      <c r="G45" s="176" t="s">
        <v>112</v>
      </c>
      <c r="H45" s="176">
        <v>200</v>
      </c>
      <c r="I45" s="176">
        <v>95</v>
      </c>
      <c r="J45" s="177">
        <v>10</v>
      </c>
      <c r="K45" s="177" t="s">
        <v>48</v>
      </c>
      <c r="L45" s="186">
        <v>250</v>
      </c>
    </row>
    <row r="46" spans="1:12" x14ac:dyDescent="0.25">
      <c r="A46" s="168">
        <v>27</v>
      </c>
      <c r="B46" s="138">
        <v>45162</v>
      </c>
      <c r="C46" s="138" t="s">
        <v>88</v>
      </c>
      <c r="D46" s="139">
        <v>5614683694</v>
      </c>
      <c r="E46" s="139" t="s">
        <v>1836</v>
      </c>
      <c r="F46" s="139" t="s">
        <v>89</v>
      </c>
      <c r="G46" s="187" t="s">
        <v>109</v>
      </c>
      <c r="H46" s="188">
        <v>2</v>
      </c>
      <c r="I46" s="187">
        <v>2</v>
      </c>
      <c r="J46" s="189">
        <v>10</v>
      </c>
      <c r="K46" s="177" t="s">
        <v>48</v>
      </c>
      <c r="L46" s="186">
        <v>200</v>
      </c>
    </row>
    <row r="47" spans="1:12" x14ac:dyDescent="0.25">
      <c r="A47" s="168">
        <v>26</v>
      </c>
      <c r="B47" s="138">
        <v>45162</v>
      </c>
      <c r="C47" s="138" t="str">
        <f>+C42</f>
        <v>Eliseo</v>
      </c>
      <c r="D47" s="138">
        <f>+D42</f>
        <v>5530181574</v>
      </c>
      <c r="E47" s="138" t="s">
        <v>17</v>
      </c>
      <c r="F47" s="138" t="str">
        <f>+F42</f>
        <v xml:space="preserve">Parque via 844 edificio c </v>
      </c>
      <c r="G47" s="187" t="s">
        <v>108</v>
      </c>
      <c r="H47" s="188">
        <v>500</v>
      </c>
      <c r="I47" s="187" t="s">
        <v>26</v>
      </c>
      <c r="J47" s="189">
        <v>10</v>
      </c>
      <c r="K47" s="177" t="s">
        <v>48</v>
      </c>
      <c r="L47" s="186">
        <v>200</v>
      </c>
    </row>
    <row r="48" spans="1:12" x14ac:dyDescent="0.25">
      <c r="A48" s="168">
        <v>25</v>
      </c>
      <c r="B48" s="138">
        <v>45162</v>
      </c>
      <c r="C48" s="138" t="s">
        <v>105</v>
      </c>
      <c r="D48" s="139">
        <v>5514920308</v>
      </c>
      <c r="E48" s="140" t="s">
        <v>33</v>
      </c>
      <c r="F48" s="140" t="s">
        <v>106</v>
      </c>
      <c r="G48" s="187" t="s">
        <v>107</v>
      </c>
      <c r="H48" s="188">
        <v>100</v>
      </c>
      <c r="I48" s="187">
        <v>60</v>
      </c>
      <c r="J48" s="189">
        <v>10</v>
      </c>
      <c r="K48" s="177" t="s">
        <v>48</v>
      </c>
      <c r="L48" s="186">
        <v>100</v>
      </c>
    </row>
    <row r="49" spans="1:12" x14ac:dyDescent="0.25">
      <c r="A49" s="168">
        <v>24</v>
      </c>
      <c r="B49" s="138">
        <v>45162</v>
      </c>
      <c r="C49" s="70" t="s">
        <v>102</v>
      </c>
      <c r="D49">
        <v>5510466400</v>
      </c>
      <c r="E49" s="139" t="s">
        <v>17</v>
      </c>
      <c r="F49" s="139" t="s">
        <v>103</v>
      </c>
      <c r="G49" s="190" t="s">
        <v>104</v>
      </c>
      <c r="H49" s="188">
        <v>200</v>
      </c>
      <c r="I49" s="187">
        <v>149</v>
      </c>
      <c r="J49" s="189">
        <v>10</v>
      </c>
      <c r="K49" s="177" t="s">
        <v>48</v>
      </c>
      <c r="L49" s="186">
        <v>200</v>
      </c>
    </row>
    <row r="50" spans="1:12" x14ac:dyDescent="0.25">
      <c r="A50" s="168">
        <v>23</v>
      </c>
      <c r="B50" s="138">
        <v>45162</v>
      </c>
      <c r="C50" s="138" t="s">
        <v>98</v>
      </c>
      <c r="D50" s="139">
        <v>5621699116</v>
      </c>
      <c r="E50" s="152" t="s">
        <v>99</v>
      </c>
      <c r="F50" s="152" t="s">
        <v>100</v>
      </c>
      <c r="G50" s="187" t="s">
        <v>101</v>
      </c>
      <c r="H50" s="188">
        <v>50</v>
      </c>
      <c r="I50" s="187">
        <v>49</v>
      </c>
      <c r="J50" s="189">
        <v>10</v>
      </c>
      <c r="K50" s="177" t="s">
        <v>48</v>
      </c>
      <c r="L50" s="186">
        <v>200</v>
      </c>
    </row>
    <row r="51" spans="1:12" x14ac:dyDescent="0.25">
      <c r="A51" s="168">
        <v>22</v>
      </c>
      <c r="B51" s="138">
        <v>45162</v>
      </c>
      <c r="C51" s="132" t="s">
        <v>61</v>
      </c>
      <c r="D51" s="133">
        <v>5586180942</v>
      </c>
      <c r="E51" s="133" t="s">
        <v>17</v>
      </c>
      <c r="F51" s="133" t="s">
        <v>96</v>
      </c>
      <c r="G51" s="205" t="s">
        <v>97</v>
      </c>
      <c r="H51" s="246">
        <v>200</v>
      </c>
      <c r="I51" s="187">
        <v>85</v>
      </c>
      <c r="J51" s="189">
        <v>10</v>
      </c>
      <c r="K51" s="177" t="s">
        <v>48</v>
      </c>
      <c r="L51" s="186">
        <v>200</v>
      </c>
    </row>
    <row r="52" spans="1:12" ht="30" customHeight="1" x14ac:dyDescent="0.25">
      <c r="A52" s="168">
        <v>21</v>
      </c>
      <c r="B52" s="138">
        <v>45162</v>
      </c>
      <c r="C52" s="132" t="s">
        <v>91</v>
      </c>
      <c r="D52" s="133" t="s">
        <v>92</v>
      </c>
      <c r="E52" s="133" t="s">
        <v>93</v>
      </c>
      <c r="F52" s="133" t="s">
        <v>94</v>
      </c>
      <c r="G52" s="247" t="s">
        <v>95</v>
      </c>
      <c r="H52" s="201">
        <v>100</v>
      </c>
      <c r="I52" s="205">
        <v>65</v>
      </c>
      <c r="J52" s="189">
        <v>10</v>
      </c>
      <c r="K52" s="177" t="s">
        <v>48</v>
      </c>
      <c r="L52" s="186">
        <v>70</v>
      </c>
    </row>
    <row r="53" spans="1:12" x14ac:dyDescent="0.25">
      <c r="A53" s="168">
        <v>20</v>
      </c>
      <c r="B53" s="138">
        <v>45162</v>
      </c>
      <c r="C53" s="70" t="s">
        <v>88</v>
      </c>
      <c r="D53">
        <v>5614683694</v>
      </c>
      <c r="E53" t="s">
        <v>3626</v>
      </c>
      <c r="F53" t="s">
        <v>89</v>
      </c>
      <c r="G53" s="201" t="s">
        <v>90</v>
      </c>
      <c r="H53" s="201">
        <v>100</v>
      </c>
      <c r="I53">
        <v>70</v>
      </c>
      <c r="J53" s="189">
        <v>10</v>
      </c>
      <c r="K53" s="177" t="s">
        <v>48</v>
      </c>
      <c r="L53" s="186">
        <v>150</v>
      </c>
    </row>
    <row r="54" spans="1:12" x14ac:dyDescent="0.25">
      <c r="A54" s="168">
        <v>19</v>
      </c>
      <c r="B54" s="138">
        <v>45162</v>
      </c>
      <c r="C54" s="132" t="s">
        <v>27</v>
      </c>
      <c r="D54" s="133">
        <v>56248384993</v>
      </c>
      <c r="E54" s="133" t="s">
        <v>3626</v>
      </c>
      <c r="F54" s="133" t="s">
        <v>86</v>
      </c>
      <c r="G54" s="201" t="s">
        <v>87</v>
      </c>
      <c r="H54" s="177">
        <v>170</v>
      </c>
      <c r="I54" s="176">
        <v>160</v>
      </c>
      <c r="J54" s="189">
        <v>10</v>
      </c>
      <c r="K54" s="177" t="s">
        <v>48</v>
      </c>
      <c r="L54" s="186">
        <v>150</v>
      </c>
    </row>
    <row r="55" spans="1:12" x14ac:dyDescent="0.25">
      <c r="A55" s="168">
        <v>18</v>
      </c>
      <c r="B55" s="138">
        <v>45161</v>
      </c>
      <c r="C55" s="132" t="s">
        <v>81</v>
      </c>
      <c r="D55" s="133">
        <v>5543685576</v>
      </c>
      <c r="E55" s="133" t="s">
        <v>82</v>
      </c>
      <c r="F55" s="133" t="s">
        <v>83</v>
      </c>
      <c r="G55" s="201" t="s">
        <v>84</v>
      </c>
      <c r="H55" s="176" t="s">
        <v>26</v>
      </c>
      <c r="I55" s="176">
        <v>100</v>
      </c>
      <c r="J55" s="189">
        <v>10</v>
      </c>
      <c r="K55" s="177" t="s">
        <v>48</v>
      </c>
      <c r="L55" s="186" t="s">
        <v>26</v>
      </c>
    </row>
    <row r="56" spans="1:12" x14ac:dyDescent="0.25">
      <c r="A56" s="168">
        <v>17</v>
      </c>
      <c r="B56" s="138">
        <v>45161</v>
      </c>
      <c r="C56" s="132" t="s">
        <v>78</v>
      </c>
      <c r="D56" s="133">
        <v>5510466400</v>
      </c>
      <c r="E56" s="133" t="s">
        <v>33</v>
      </c>
      <c r="F56" s="133" t="s">
        <v>79</v>
      </c>
      <c r="G56" s="176" t="s">
        <v>80</v>
      </c>
      <c r="H56" s="176">
        <v>143</v>
      </c>
      <c r="I56" s="176">
        <v>133</v>
      </c>
      <c r="J56" s="189">
        <v>10</v>
      </c>
      <c r="K56" s="177" t="s">
        <v>48</v>
      </c>
      <c r="L56" s="202" t="s">
        <v>26</v>
      </c>
    </row>
    <row r="57" spans="1:12" x14ac:dyDescent="0.25">
      <c r="A57" s="168">
        <v>16</v>
      </c>
      <c r="B57" s="138">
        <v>45161</v>
      </c>
      <c r="C57" s="132" t="s">
        <v>75</v>
      </c>
      <c r="D57" s="133">
        <v>5540756587</v>
      </c>
      <c r="E57" s="133" t="s">
        <v>33</v>
      </c>
      <c r="F57" t="s">
        <v>76</v>
      </c>
      <c r="G57" s="176" t="s">
        <v>77</v>
      </c>
      <c r="H57" s="176">
        <v>200</v>
      </c>
      <c r="I57" s="176">
        <v>38</v>
      </c>
      <c r="J57" s="189">
        <v>10</v>
      </c>
      <c r="K57" s="177">
        <v>152</v>
      </c>
      <c r="L57" s="177" t="s">
        <v>26</v>
      </c>
    </row>
    <row r="58" spans="1:12" x14ac:dyDescent="0.25">
      <c r="A58" s="168">
        <v>15</v>
      </c>
      <c r="B58" s="138">
        <v>45161</v>
      </c>
      <c r="C58" s="132" t="s">
        <v>45</v>
      </c>
      <c r="D58" s="133">
        <v>5572135350</v>
      </c>
      <c r="E58" s="133" t="s">
        <v>33</v>
      </c>
      <c r="F58" s="133" t="s">
        <v>46</v>
      </c>
      <c r="G58" s="176" t="s">
        <v>74</v>
      </c>
      <c r="H58" s="176">
        <v>200</v>
      </c>
      <c r="I58" s="176">
        <v>143</v>
      </c>
      <c r="J58" s="177">
        <v>10</v>
      </c>
      <c r="K58" s="177">
        <v>200</v>
      </c>
      <c r="L58" s="177">
        <v>47</v>
      </c>
    </row>
    <row r="59" spans="1:12" x14ac:dyDescent="0.25">
      <c r="A59" s="168">
        <v>14</v>
      </c>
      <c r="B59" s="138">
        <v>45161</v>
      </c>
      <c r="C59" s="132" t="s">
        <v>52</v>
      </c>
      <c r="D59" s="133">
        <v>5545383189</v>
      </c>
      <c r="E59" s="133" t="s">
        <v>17</v>
      </c>
      <c r="F59" s="133" t="s">
        <v>72</v>
      </c>
      <c r="G59" s="176" t="s">
        <v>73</v>
      </c>
      <c r="H59" s="176">
        <v>50</v>
      </c>
      <c r="I59" s="176">
        <v>47</v>
      </c>
      <c r="J59" s="177">
        <v>10</v>
      </c>
      <c r="K59" s="177">
        <v>50</v>
      </c>
      <c r="L59" s="177">
        <v>0</v>
      </c>
    </row>
    <row r="60" spans="1:12" x14ac:dyDescent="0.25">
      <c r="A60" s="168">
        <v>13</v>
      </c>
      <c r="B60" s="138">
        <v>45161</v>
      </c>
      <c r="C60" s="132" t="s">
        <v>69</v>
      </c>
      <c r="D60" s="133">
        <v>5610020620</v>
      </c>
      <c r="E60" s="133" t="s">
        <v>17</v>
      </c>
      <c r="F60" s="133" t="s">
        <v>70</v>
      </c>
      <c r="G60" s="176" t="s">
        <v>71</v>
      </c>
      <c r="H60" s="184">
        <v>100</v>
      </c>
      <c r="I60" s="176">
        <v>88</v>
      </c>
      <c r="J60" s="177">
        <v>10</v>
      </c>
      <c r="K60" s="177">
        <v>100</v>
      </c>
      <c r="L60" s="177">
        <v>0</v>
      </c>
    </row>
    <row r="61" spans="1:12" ht="90" customHeight="1" x14ac:dyDescent="0.25">
      <c r="A61" s="168">
        <v>12</v>
      </c>
      <c r="B61" s="138">
        <v>45161</v>
      </c>
      <c r="C61" s="138" t="s">
        <v>63</v>
      </c>
      <c r="D61" s="139">
        <v>5543578799</v>
      </c>
      <c r="E61" s="139" t="s">
        <v>3627</v>
      </c>
      <c r="F61" s="139" t="s">
        <v>65</v>
      </c>
      <c r="G61" s="248" t="s">
        <v>68</v>
      </c>
      <c r="H61" s="188">
        <v>223</v>
      </c>
      <c r="I61" s="187">
        <v>223</v>
      </c>
      <c r="J61" s="189">
        <v>10</v>
      </c>
      <c r="K61" s="177" t="s">
        <v>48</v>
      </c>
      <c r="L61" s="186">
        <v>0</v>
      </c>
    </row>
    <row r="62" spans="1:12" x14ac:dyDescent="0.25">
      <c r="A62" s="168">
        <v>11</v>
      </c>
      <c r="B62" s="138">
        <v>45161</v>
      </c>
      <c r="C62" s="138" t="s">
        <v>63</v>
      </c>
      <c r="D62" s="139">
        <v>5543578799</v>
      </c>
      <c r="E62" s="139" t="s">
        <v>3628</v>
      </c>
      <c r="F62" s="139" t="s">
        <v>65</v>
      </c>
      <c r="G62" s="187" t="s">
        <v>66</v>
      </c>
      <c r="H62" s="188">
        <v>200</v>
      </c>
      <c r="I62" s="139">
        <v>77</v>
      </c>
      <c r="J62" s="189">
        <v>10</v>
      </c>
      <c r="K62" s="177">
        <v>200</v>
      </c>
      <c r="L62" s="186">
        <v>0</v>
      </c>
    </row>
    <row r="63" spans="1:12" x14ac:dyDescent="0.25">
      <c r="A63" s="168">
        <v>10</v>
      </c>
      <c r="B63" s="132">
        <v>45161</v>
      </c>
      <c r="C63" s="132" t="s">
        <v>61</v>
      </c>
      <c r="D63" s="133">
        <v>5586180942</v>
      </c>
      <c r="E63" s="133" t="s">
        <v>17</v>
      </c>
      <c r="F63" s="133">
        <v>0</v>
      </c>
      <c r="G63" s="176" t="s">
        <v>62</v>
      </c>
      <c r="H63" s="177">
        <v>500</v>
      </c>
      <c r="I63" s="176">
        <v>90</v>
      </c>
      <c r="J63" s="177">
        <v>10</v>
      </c>
      <c r="K63" s="177">
        <v>300</v>
      </c>
      <c r="L63" s="177">
        <v>400</v>
      </c>
    </row>
    <row r="64" spans="1:12" x14ac:dyDescent="0.25">
      <c r="A64" s="168">
        <v>9</v>
      </c>
      <c r="B64" s="132">
        <v>45160</v>
      </c>
      <c r="C64" s="132" t="s">
        <v>58</v>
      </c>
      <c r="D64" s="133">
        <v>5527301716</v>
      </c>
      <c r="E64" s="133" t="s">
        <v>33</v>
      </c>
      <c r="F64" s="133" t="s">
        <v>59</v>
      </c>
      <c r="G64" s="176" t="s">
        <v>60</v>
      </c>
      <c r="H64" s="176">
        <v>200</v>
      </c>
      <c r="I64" s="176">
        <v>123</v>
      </c>
      <c r="J64" s="177">
        <v>10</v>
      </c>
      <c r="K64" s="177">
        <v>200</v>
      </c>
      <c r="L64" s="177">
        <v>0</v>
      </c>
    </row>
    <row r="65" spans="1:12" x14ac:dyDescent="0.25">
      <c r="A65" s="168">
        <v>8</v>
      </c>
      <c r="B65" s="132">
        <v>45160</v>
      </c>
      <c r="C65" s="132" t="s">
        <v>55</v>
      </c>
      <c r="D65" s="133" t="s">
        <v>26</v>
      </c>
      <c r="E65" s="133" t="s">
        <v>33</v>
      </c>
      <c r="F65" s="133" t="s">
        <v>56</v>
      </c>
      <c r="G65" s="176" t="s">
        <v>57</v>
      </c>
      <c r="H65" s="176">
        <v>100</v>
      </c>
      <c r="I65" s="176">
        <v>47</v>
      </c>
      <c r="J65" s="177">
        <v>10</v>
      </c>
      <c r="K65" s="177">
        <v>100</v>
      </c>
      <c r="L65" s="177" t="s">
        <v>26</v>
      </c>
    </row>
    <row r="66" spans="1:12" x14ac:dyDescent="0.25">
      <c r="A66" s="168">
        <v>7</v>
      </c>
      <c r="B66" s="132">
        <v>45160</v>
      </c>
      <c r="C66" s="132" t="s">
        <v>52</v>
      </c>
      <c r="D66" s="133">
        <v>5545383189</v>
      </c>
      <c r="E66" s="133" t="s">
        <v>33</v>
      </c>
      <c r="F66" s="133" t="s">
        <v>53</v>
      </c>
      <c r="G66" s="176" t="s">
        <v>54</v>
      </c>
      <c r="H66" s="176">
        <v>200</v>
      </c>
      <c r="I66" s="176">
        <v>113</v>
      </c>
      <c r="J66" s="177">
        <v>10</v>
      </c>
      <c r="K66" s="177">
        <v>200</v>
      </c>
      <c r="L66" s="177" t="s">
        <v>26</v>
      </c>
    </row>
    <row r="67" spans="1:12" x14ac:dyDescent="0.25">
      <c r="A67" s="168">
        <v>6</v>
      </c>
      <c r="B67" s="142">
        <v>45160</v>
      </c>
      <c r="C67" s="138" t="s">
        <v>49</v>
      </c>
      <c r="D67" s="139">
        <v>5530181574</v>
      </c>
      <c r="E67" s="139" t="s">
        <v>33</v>
      </c>
      <c r="F67" s="133" t="s">
        <v>50</v>
      </c>
      <c r="G67" s="187" t="s">
        <v>51</v>
      </c>
      <c r="H67" s="187">
        <v>200</v>
      </c>
      <c r="I67" s="187">
        <v>143</v>
      </c>
      <c r="J67" s="186">
        <v>10</v>
      </c>
      <c r="K67" s="177">
        <v>200</v>
      </c>
      <c r="L67" s="186">
        <v>0</v>
      </c>
    </row>
    <row r="68" spans="1:12" x14ac:dyDescent="0.25">
      <c r="A68" s="168">
        <v>5</v>
      </c>
      <c r="B68" s="142">
        <v>45160</v>
      </c>
      <c r="C68" s="138" t="s">
        <v>45</v>
      </c>
      <c r="D68" s="139">
        <v>5572135350</v>
      </c>
      <c r="E68" s="139" t="s">
        <v>33</v>
      </c>
      <c r="F68" s="139" t="s">
        <v>46</v>
      </c>
      <c r="G68" s="187" t="s">
        <v>47</v>
      </c>
      <c r="H68" s="187">
        <v>100</v>
      </c>
      <c r="I68" s="187">
        <v>30</v>
      </c>
      <c r="J68" s="186">
        <v>10</v>
      </c>
      <c r="K68" s="177" t="s">
        <v>48</v>
      </c>
      <c r="L68" s="186">
        <v>40</v>
      </c>
    </row>
    <row r="69" spans="1:12" x14ac:dyDescent="0.25">
      <c r="A69" s="168">
        <v>4</v>
      </c>
      <c r="B69" s="142">
        <v>45160</v>
      </c>
      <c r="C69" s="138" t="s">
        <v>42</v>
      </c>
      <c r="D69" s="139">
        <v>5532536647</v>
      </c>
      <c r="E69" s="139" t="s">
        <v>33</v>
      </c>
      <c r="F69" s="139" t="s">
        <v>43</v>
      </c>
      <c r="G69" s="187" t="s">
        <v>44</v>
      </c>
      <c r="H69" s="187">
        <v>500</v>
      </c>
      <c r="I69" s="187">
        <v>70</v>
      </c>
      <c r="J69" s="186">
        <v>10</v>
      </c>
      <c r="K69" s="177">
        <v>500</v>
      </c>
      <c r="L69" s="186" t="s">
        <v>26</v>
      </c>
    </row>
    <row r="70" spans="1:12" x14ac:dyDescent="0.25">
      <c r="A70" s="168">
        <v>3</v>
      </c>
      <c r="B70" s="142">
        <v>45160</v>
      </c>
      <c r="C70" s="138" t="s">
        <v>39</v>
      </c>
      <c r="D70" s="139">
        <v>5530508709</v>
      </c>
      <c r="E70" s="139" t="s">
        <v>33</v>
      </c>
      <c r="F70" s="139" t="s">
        <v>40</v>
      </c>
      <c r="G70" s="187" t="s">
        <v>41</v>
      </c>
      <c r="H70" s="187">
        <v>500</v>
      </c>
      <c r="I70" s="187">
        <v>113</v>
      </c>
      <c r="J70" s="186">
        <v>10</v>
      </c>
      <c r="K70" s="177">
        <v>150</v>
      </c>
      <c r="L70" s="186">
        <v>377</v>
      </c>
    </row>
    <row r="71" spans="1:12" ht="150" customHeight="1" x14ac:dyDescent="0.25">
      <c r="A71" s="168">
        <v>2</v>
      </c>
      <c r="B71" s="138">
        <v>45160</v>
      </c>
      <c r="C71" s="19" t="s">
        <v>26</v>
      </c>
      <c r="D71" s="19" t="s">
        <v>26</v>
      </c>
      <c r="E71" s="169" t="s">
        <v>36</v>
      </c>
      <c r="F71" s="169" t="s">
        <v>37</v>
      </c>
      <c r="G71" s="249" t="s">
        <v>38</v>
      </c>
      <c r="H71" s="205">
        <v>120</v>
      </c>
      <c r="I71" s="205">
        <v>110</v>
      </c>
      <c r="J71" s="250">
        <v>10</v>
      </c>
      <c r="K71" s="177">
        <v>110</v>
      </c>
      <c r="L71" s="186" t="s">
        <v>26</v>
      </c>
    </row>
    <row r="72" spans="1:12" x14ac:dyDescent="0.25">
      <c r="A72" s="168">
        <v>1</v>
      </c>
      <c r="B72" s="138">
        <v>45160</v>
      </c>
      <c r="C72" s="132" t="s">
        <v>32</v>
      </c>
      <c r="D72" s="133">
        <v>5568676408</v>
      </c>
      <c r="E72" s="133" t="s">
        <v>33</v>
      </c>
      <c r="F72" t="s">
        <v>34</v>
      </c>
      <c r="G72" s="176" t="s">
        <v>35</v>
      </c>
      <c r="H72" s="177">
        <v>500</v>
      </c>
      <c r="I72" s="176">
        <v>147</v>
      </c>
      <c r="J72" s="189">
        <v>10</v>
      </c>
      <c r="K72" s="177">
        <v>150</v>
      </c>
      <c r="L72" s="202">
        <v>360</v>
      </c>
    </row>
    <row r="73" spans="1:12" x14ac:dyDescent="0.25">
      <c r="B73" s="70"/>
      <c r="C73" s="70"/>
      <c r="G73" s="201"/>
      <c r="H73" s="201"/>
    </row>
    <row r="74" spans="1:12" x14ac:dyDescent="0.25">
      <c r="B74" s="70"/>
      <c r="C74" s="70"/>
      <c r="G74" s="201"/>
      <c r="H74" s="201"/>
    </row>
    <row r="75" spans="1:12" x14ac:dyDescent="0.25">
      <c r="B75" s="70"/>
      <c r="C75" s="70"/>
      <c r="G75" s="201"/>
      <c r="H75" s="201"/>
    </row>
    <row r="76" spans="1:12" x14ac:dyDescent="0.25">
      <c r="B76" s="70"/>
      <c r="C76" s="70"/>
      <c r="G76" s="201"/>
      <c r="H76" s="201"/>
    </row>
    <row r="95" spans="2:8" x14ac:dyDescent="0.25">
      <c r="B95" s="70"/>
      <c r="C95" s="70"/>
      <c r="G95" s="201"/>
      <c r="H95" s="201"/>
    </row>
    <row r="100" spans="15:15" x14ac:dyDescent="0.25">
      <c r="O100" s="199"/>
    </row>
    <row r="123" spans="26:26" x14ac:dyDescent="0.25">
      <c r="Z123" s="251"/>
    </row>
    <row r="134" spans="27:27" x14ac:dyDescent="0.25">
      <c r="AA134" s="251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10" zoomScale="90" zoomScaleNormal="90" workbookViewId="0">
      <selection activeCell="J15" sqref="J15"/>
    </sheetView>
  </sheetViews>
  <sheetFormatPr baseColWidth="10" defaultRowHeight="15" x14ac:dyDescent="0.25"/>
  <cols>
    <col min="4" max="4" width="15.140625" style="166" customWidth="1"/>
  </cols>
  <sheetData>
    <row r="1" spans="1:13" ht="90" customHeight="1" x14ac:dyDescent="0.25">
      <c r="A1" s="126" t="s">
        <v>3617</v>
      </c>
      <c r="B1" s="127" t="s">
        <v>0</v>
      </c>
      <c r="C1" s="127" t="s">
        <v>2</v>
      </c>
      <c r="D1" s="126" t="s">
        <v>3</v>
      </c>
      <c r="E1" s="126" t="s">
        <v>4</v>
      </c>
      <c r="F1" s="126" t="s">
        <v>3618</v>
      </c>
      <c r="G1" s="126" t="s">
        <v>6</v>
      </c>
      <c r="H1" s="252" t="s">
        <v>7</v>
      </c>
      <c r="I1" s="253" t="s">
        <v>8</v>
      </c>
      <c r="J1" s="252" t="s">
        <v>9</v>
      </c>
      <c r="K1" s="254" t="s">
        <v>3619</v>
      </c>
      <c r="L1" s="255" t="s">
        <v>3620</v>
      </c>
    </row>
    <row r="2" spans="1:13" x14ac:dyDescent="0.25">
      <c r="A2" s="139">
        <v>1</v>
      </c>
      <c r="B2" s="138">
        <v>45166</v>
      </c>
      <c r="C2" s="138" t="s">
        <v>215</v>
      </c>
      <c r="D2" s="139">
        <v>5555555</v>
      </c>
      <c r="E2" s="139" t="s">
        <v>216</v>
      </c>
      <c r="F2" s="139" t="s">
        <v>217</v>
      </c>
      <c r="G2" s="187" t="s">
        <v>218</v>
      </c>
      <c r="H2" s="5">
        <v>129</v>
      </c>
      <c r="I2" s="139">
        <v>119</v>
      </c>
      <c r="J2" s="189">
        <v>10</v>
      </c>
      <c r="K2" s="186">
        <v>1000</v>
      </c>
      <c r="L2" s="139" t="s">
        <v>26</v>
      </c>
    </row>
    <row r="3" spans="1:13" x14ac:dyDescent="0.25">
      <c r="A3" s="139">
        <v>2</v>
      </c>
      <c r="B3" s="138">
        <v>45166</v>
      </c>
      <c r="C3" s="138" t="s">
        <v>61</v>
      </c>
      <c r="D3" s="139">
        <v>5586180942</v>
      </c>
      <c r="E3" s="139" t="s">
        <v>219</v>
      </c>
      <c r="F3" s="139" t="s">
        <v>220</v>
      </c>
      <c r="G3" s="187" t="s">
        <v>221</v>
      </c>
      <c r="H3" s="5">
        <v>536</v>
      </c>
      <c r="I3" s="139">
        <v>526</v>
      </c>
      <c r="J3" s="189">
        <v>10</v>
      </c>
      <c r="K3" s="186">
        <v>500</v>
      </c>
      <c r="L3" s="139" t="s">
        <v>26</v>
      </c>
    </row>
    <row r="4" spans="1:13" x14ac:dyDescent="0.25">
      <c r="A4" s="139">
        <v>3</v>
      </c>
      <c r="B4" s="138">
        <v>45166</v>
      </c>
      <c r="C4" s="132" t="s">
        <v>55</v>
      </c>
      <c r="D4" s="133">
        <v>5625982564</v>
      </c>
      <c r="E4" s="133" t="s">
        <v>33</v>
      </c>
      <c r="F4" s="133" t="s">
        <v>138</v>
      </c>
      <c r="G4" s="187" t="s">
        <v>222</v>
      </c>
      <c r="H4" s="5">
        <v>200</v>
      </c>
      <c r="I4" s="139">
        <v>167</v>
      </c>
      <c r="J4" s="189">
        <v>10</v>
      </c>
      <c r="K4" s="186">
        <v>200</v>
      </c>
      <c r="L4" s="139" t="s">
        <v>26</v>
      </c>
    </row>
    <row r="5" spans="1:13" x14ac:dyDescent="0.25">
      <c r="A5" s="139">
        <v>4</v>
      </c>
      <c r="B5" s="138">
        <v>45166</v>
      </c>
      <c r="C5" s="70" t="s">
        <v>223</v>
      </c>
      <c r="D5">
        <v>5617436349</v>
      </c>
      <c r="E5" s="139" t="s">
        <v>33</v>
      </c>
      <c r="F5" s="139" t="s">
        <v>89</v>
      </c>
      <c r="G5" s="190" t="s">
        <v>224</v>
      </c>
      <c r="H5" s="5">
        <v>500</v>
      </c>
      <c r="I5" s="139">
        <v>114</v>
      </c>
      <c r="J5" s="189">
        <v>10</v>
      </c>
      <c r="K5" s="186">
        <v>500</v>
      </c>
      <c r="L5" s="139" t="s">
        <v>26</v>
      </c>
    </row>
    <row r="6" spans="1:13" x14ac:dyDescent="0.25">
      <c r="A6" s="139">
        <v>5</v>
      </c>
      <c r="B6" s="138">
        <v>45166</v>
      </c>
      <c r="C6" s="138"/>
      <c r="D6" s="139">
        <v>5564963478</v>
      </c>
      <c r="E6" s="152" t="s">
        <v>225</v>
      </c>
      <c r="F6" s="152" t="s">
        <v>226</v>
      </c>
      <c r="G6" s="187" t="s">
        <v>227</v>
      </c>
      <c r="H6" s="5">
        <v>200</v>
      </c>
      <c r="I6" s="139">
        <v>130</v>
      </c>
      <c r="J6" s="189">
        <v>10</v>
      </c>
      <c r="K6" s="186">
        <v>200</v>
      </c>
      <c r="L6" s="139" t="s">
        <v>26</v>
      </c>
    </row>
    <row r="7" spans="1:13" x14ac:dyDescent="0.25">
      <c r="A7" s="139">
        <v>6</v>
      </c>
      <c r="B7" s="138">
        <v>45166</v>
      </c>
      <c r="C7" s="20" t="s">
        <v>55</v>
      </c>
      <c r="D7" s="133">
        <v>5625982564</v>
      </c>
      <c r="E7" s="133" t="s">
        <v>33</v>
      </c>
      <c r="F7" s="133" t="s">
        <v>138</v>
      </c>
      <c r="G7" s="187" t="s">
        <v>228</v>
      </c>
      <c r="H7" s="196">
        <v>167</v>
      </c>
      <c r="I7" s="197">
        <v>147</v>
      </c>
      <c r="J7" s="189">
        <v>10</v>
      </c>
      <c r="K7" s="186">
        <v>300</v>
      </c>
      <c r="L7" s="139" t="s">
        <v>26</v>
      </c>
      <c r="M7" s="149">
        <v>6</v>
      </c>
    </row>
    <row r="8" spans="1:13" x14ac:dyDescent="0.25">
      <c r="A8" s="139">
        <v>7</v>
      </c>
      <c r="B8" s="138">
        <v>45167</v>
      </c>
      <c r="C8" s="132" t="s">
        <v>229</v>
      </c>
      <c r="D8" s="133">
        <v>5614683694</v>
      </c>
      <c r="E8" s="133" t="s">
        <v>230</v>
      </c>
      <c r="F8" s="133" t="s">
        <v>89</v>
      </c>
      <c r="G8" s="187" t="s">
        <v>231</v>
      </c>
      <c r="H8" s="5">
        <v>41</v>
      </c>
      <c r="I8" s="139">
        <v>31</v>
      </c>
      <c r="J8" s="189">
        <v>10</v>
      </c>
      <c r="K8" s="186">
        <v>40</v>
      </c>
      <c r="L8" s="139" t="s">
        <v>26</v>
      </c>
    </row>
    <row r="9" spans="1:13" x14ac:dyDescent="0.25">
      <c r="A9" s="139">
        <v>8</v>
      </c>
      <c r="B9" s="138">
        <v>45167</v>
      </c>
      <c r="C9" s="132" t="s">
        <v>229</v>
      </c>
      <c r="D9" s="133">
        <v>5614683694</v>
      </c>
      <c r="E9" s="139" t="s">
        <v>33</v>
      </c>
      <c r="F9" s="133" t="s">
        <v>89</v>
      </c>
      <c r="G9" s="187" t="s">
        <v>232</v>
      </c>
      <c r="H9" s="5">
        <v>75</v>
      </c>
      <c r="I9" s="139">
        <v>68</v>
      </c>
      <c r="J9" s="189">
        <v>10</v>
      </c>
      <c r="K9" s="186">
        <v>100</v>
      </c>
      <c r="L9" s="139" t="s">
        <v>26</v>
      </c>
    </row>
    <row r="10" spans="1:13" x14ac:dyDescent="0.25">
      <c r="A10" s="139">
        <v>9</v>
      </c>
      <c r="B10" s="138">
        <v>45167</v>
      </c>
      <c r="C10" s="140" t="s">
        <v>233</v>
      </c>
      <c r="D10" s="140" t="s">
        <v>26</v>
      </c>
      <c r="E10" s="140" t="s">
        <v>26</v>
      </c>
      <c r="F10" s="140" t="s">
        <v>56</v>
      </c>
      <c r="G10" s="187" t="s">
        <v>234</v>
      </c>
      <c r="H10" s="5">
        <v>100</v>
      </c>
      <c r="I10" s="139">
        <v>69</v>
      </c>
      <c r="J10" s="189">
        <v>10</v>
      </c>
      <c r="K10" s="186">
        <v>150</v>
      </c>
      <c r="L10" s="139" t="s">
        <v>26</v>
      </c>
    </row>
    <row r="11" spans="1:13" x14ac:dyDescent="0.25">
      <c r="A11" s="139">
        <v>10</v>
      </c>
      <c r="B11" s="142">
        <v>45167</v>
      </c>
      <c r="C11" s="138" t="s">
        <v>190</v>
      </c>
      <c r="D11" s="139">
        <v>5610020620</v>
      </c>
      <c r="E11" s="165" t="s">
        <v>235</v>
      </c>
      <c r="F11" s="139" t="s">
        <v>236</v>
      </c>
      <c r="G11" s="190" t="s">
        <v>237</v>
      </c>
      <c r="H11" s="5">
        <v>32</v>
      </c>
      <c r="I11" s="139">
        <v>22</v>
      </c>
      <c r="J11" s="189">
        <v>10</v>
      </c>
      <c r="K11" s="186">
        <v>22</v>
      </c>
      <c r="L11" s="139">
        <v>0</v>
      </c>
    </row>
    <row r="12" spans="1:13" x14ac:dyDescent="0.25">
      <c r="A12" s="139">
        <v>11</v>
      </c>
      <c r="B12" s="138">
        <v>45167</v>
      </c>
      <c r="C12" s="21" t="s">
        <v>102</v>
      </c>
      <c r="D12" s="152">
        <v>5510466400</v>
      </c>
      <c r="E12" s="152" t="s">
        <v>114</v>
      </c>
      <c r="F12" s="152" t="s">
        <v>238</v>
      </c>
      <c r="G12" s="187" t="s">
        <v>239</v>
      </c>
      <c r="H12" s="5">
        <v>303</v>
      </c>
      <c r="I12" s="139">
        <v>303</v>
      </c>
      <c r="J12" s="189">
        <v>10</v>
      </c>
      <c r="K12" s="186">
        <v>303</v>
      </c>
      <c r="L12" s="139" t="s">
        <v>26</v>
      </c>
    </row>
    <row r="13" spans="1:13" x14ac:dyDescent="0.25">
      <c r="A13" s="139">
        <v>12</v>
      </c>
      <c r="B13" s="138">
        <v>45167</v>
      </c>
      <c r="C13" s="20" t="s">
        <v>240</v>
      </c>
      <c r="D13" s="22" t="s">
        <v>26</v>
      </c>
      <c r="E13" s="22" t="s">
        <v>33</v>
      </c>
      <c r="F13" s="22" t="s">
        <v>241</v>
      </c>
      <c r="G13" s="198" t="s">
        <v>242</v>
      </c>
      <c r="H13" s="196">
        <v>100</v>
      </c>
      <c r="I13" s="197">
        <v>73</v>
      </c>
      <c r="J13" s="189">
        <v>10</v>
      </c>
      <c r="K13" s="186">
        <v>0</v>
      </c>
      <c r="L13" s="139">
        <v>0</v>
      </c>
    </row>
    <row r="14" spans="1:13" x14ac:dyDescent="0.25">
      <c r="A14" s="139">
        <v>13</v>
      </c>
      <c r="B14" s="142">
        <v>45167</v>
      </c>
      <c r="C14" s="138" t="s">
        <v>243</v>
      </c>
      <c r="D14" s="139">
        <v>5561213239</v>
      </c>
      <c r="E14" s="139" t="s">
        <v>244</v>
      </c>
      <c r="F14" s="139" t="s">
        <v>245</v>
      </c>
      <c r="G14" s="187" t="s">
        <v>246</v>
      </c>
      <c r="H14" s="18">
        <v>54</v>
      </c>
      <c r="I14" s="187">
        <v>44</v>
      </c>
      <c r="J14" s="189">
        <v>10</v>
      </c>
      <c r="K14" s="186">
        <v>0</v>
      </c>
      <c r="L14" s="139">
        <v>0</v>
      </c>
    </row>
    <row r="15" spans="1:13" x14ac:dyDescent="0.25">
      <c r="A15" s="139">
        <v>14</v>
      </c>
      <c r="B15" s="142">
        <v>45167</v>
      </c>
      <c r="C15" s="138" t="s">
        <v>247</v>
      </c>
      <c r="D15" s="139">
        <v>5570313539</v>
      </c>
      <c r="E15" s="139" t="s">
        <v>248</v>
      </c>
      <c r="F15" s="139" t="s">
        <v>249</v>
      </c>
      <c r="G15" s="187" t="s">
        <v>250</v>
      </c>
      <c r="H15" s="18" t="s">
        <v>26</v>
      </c>
      <c r="I15" s="139" t="s">
        <v>26</v>
      </c>
      <c r="J15" s="189">
        <v>10</v>
      </c>
      <c r="K15" s="186">
        <v>80</v>
      </c>
      <c r="L15" s="139" t="s">
        <v>26</v>
      </c>
      <c r="M15">
        <f>14-6</f>
        <v>8</v>
      </c>
    </row>
    <row r="16" spans="1:13" x14ac:dyDescent="0.25">
      <c r="A16" s="139">
        <v>15</v>
      </c>
      <c r="B16" s="138">
        <v>45168</v>
      </c>
      <c r="C16" s="138" t="s">
        <v>251</v>
      </c>
      <c r="D16" s="139">
        <v>5526260701</v>
      </c>
      <c r="E16" s="139" t="s">
        <v>252</v>
      </c>
      <c r="F16" s="139" t="s">
        <v>253</v>
      </c>
      <c r="G16" s="187" t="s">
        <v>254</v>
      </c>
      <c r="H16" s="5">
        <v>187</v>
      </c>
      <c r="I16" s="139">
        <v>168</v>
      </c>
      <c r="J16" s="189">
        <v>10</v>
      </c>
      <c r="K16" s="186">
        <v>200</v>
      </c>
      <c r="L16" s="139" t="s">
        <v>26</v>
      </c>
    </row>
    <row r="17" spans="1:13" x14ac:dyDescent="0.25">
      <c r="A17" s="139">
        <v>16</v>
      </c>
      <c r="B17" s="138">
        <v>45168</v>
      </c>
      <c r="C17" s="23" t="s">
        <v>49</v>
      </c>
      <c r="D17" s="140">
        <v>5530181574</v>
      </c>
      <c r="E17" s="140" t="s">
        <v>225</v>
      </c>
      <c r="F17" s="139" t="s">
        <v>208</v>
      </c>
      <c r="G17" s="197" t="s">
        <v>255</v>
      </c>
      <c r="H17" s="24">
        <v>322</v>
      </c>
      <c r="I17" s="140">
        <v>292</v>
      </c>
      <c r="J17" s="189">
        <v>10</v>
      </c>
      <c r="K17" s="186">
        <v>500</v>
      </c>
      <c r="L17" s="139" t="s">
        <v>26</v>
      </c>
    </row>
    <row r="18" spans="1:13" x14ac:dyDescent="0.25">
      <c r="A18" s="139">
        <v>17</v>
      </c>
      <c r="B18" s="138">
        <v>45168</v>
      </c>
      <c r="C18" s="139" t="s">
        <v>164</v>
      </c>
      <c r="D18" s="139">
        <v>5530181574</v>
      </c>
      <c r="E18" s="139" t="s">
        <v>33</v>
      </c>
      <c r="F18" s="139" t="s">
        <v>256</v>
      </c>
      <c r="G18" s="187" t="s">
        <v>257</v>
      </c>
      <c r="H18" s="18">
        <v>500</v>
      </c>
      <c r="I18" s="139">
        <v>235</v>
      </c>
      <c r="J18" s="189">
        <v>10</v>
      </c>
      <c r="K18" s="186">
        <v>250</v>
      </c>
      <c r="L18" s="139">
        <f>++I18</f>
        <v>235</v>
      </c>
    </row>
    <row r="19" spans="1:13" x14ac:dyDescent="0.25">
      <c r="A19" s="139">
        <v>18</v>
      </c>
      <c r="B19" s="138">
        <v>45168</v>
      </c>
      <c r="C19" s="138" t="s">
        <v>110</v>
      </c>
      <c r="D19" s="139">
        <v>580208418</v>
      </c>
      <c r="E19" s="139" t="s">
        <v>114</v>
      </c>
      <c r="F19" s="139" t="s">
        <v>258</v>
      </c>
      <c r="G19" s="187" t="s">
        <v>259</v>
      </c>
      <c r="H19" s="18">
        <v>231</v>
      </c>
      <c r="I19" s="139">
        <v>221</v>
      </c>
      <c r="J19" s="189">
        <v>10</v>
      </c>
      <c r="K19" s="186">
        <v>200</v>
      </c>
      <c r="L19" s="139" t="s">
        <v>26</v>
      </c>
    </row>
    <row r="20" spans="1:13" x14ac:dyDescent="0.25">
      <c r="A20" s="139">
        <v>19</v>
      </c>
      <c r="B20" s="138">
        <v>45168</v>
      </c>
      <c r="C20" s="138" t="s">
        <v>27</v>
      </c>
      <c r="D20" s="139">
        <v>5624838493</v>
      </c>
      <c r="E20" s="139" t="s">
        <v>3629</v>
      </c>
      <c r="F20" s="139" t="s">
        <v>30</v>
      </c>
      <c r="G20" s="187" t="s">
        <v>261</v>
      </c>
      <c r="H20" s="18">
        <v>43</v>
      </c>
      <c r="I20" s="139">
        <v>33</v>
      </c>
      <c r="J20" s="189">
        <v>10</v>
      </c>
      <c r="K20" s="186">
        <v>100</v>
      </c>
      <c r="L20" s="139" t="s">
        <v>26</v>
      </c>
    </row>
    <row r="21" spans="1:13" x14ac:dyDescent="0.25">
      <c r="A21" s="139">
        <v>20</v>
      </c>
      <c r="B21" s="138">
        <v>45168</v>
      </c>
      <c r="C21" s="138" t="s">
        <v>262</v>
      </c>
      <c r="D21" s="139">
        <v>5522701719</v>
      </c>
      <c r="E21" s="139" t="s">
        <v>33</v>
      </c>
      <c r="F21" s="139" t="s">
        <v>263</v>
      </c>
      <c r="G21" s="187" t="s">
        <v>264</v>
      </c>
      <c r="H21" s="187">
        <v>164</v>
      </c>
      <c r="I21" s="187">
        <v>144</v>
      </c>
      <c r="J21" s="189">
        <v>10</v>
      </c>
      <c r="K21" s="199">
        <v>144</v>
      </c>
      <c r="L21">
        <v>0</v>
      </c>
    </row>
    <row r="22" spans="1:13" x14ac:dyDescent="0.25">
      <c r="A22" s="139">
        <v>21</v>
      </c>
      <c r="B22" s="138">
        <v>45168</v>
      </c>
      <c r="C22" s="138" t="s">
        <v>265</v>
      </c>
      <c r="D22" s="139">
        <v>5549468857</v>
      </c>
      <c r="E22" s="139" t="s">
        <v>3630</v>
      </c>
      <c r="F22" s="139" t="s">
        <v>266</v>
      </c>
      <c r="G22" s="187" t="s">
        <v>267</v>
      </c>
      <c r="H22" s="18">
        <v>133</v>
      </c>
      <c r="I22" s="187">
        <v>123</v>
      </c>
      <c r="J22" s="189">
        <v>10</v>
      </c>
      <c r="K22" s="186">
        <v>123</v>
      </c>
      <c r="L22" s="139">
        <v>100</v>
      </c>
    </row>
    <row r="23" spans="1:13" x14ac:dyDescent="0.25">
      <c r="A23" s="139">
        <v>22</v>
      </c>
      <c r="B23" s="138">
        <v>45168</v>
      </c>
      <c r="C23" s="138" t="s">
        <v>102</v>
      </c>
      <c r="D23" s="139">
        <v>5510466400</v>
      </c>
      <c r="E23" s="139" t="s">
        <v>33</v>
      </c>
      <c r="F23" s="139" t="s">
        <v>268</v>
      </c>
      <c r="G23" s="187" t="s">
        <v>269</v>
      </c>
      <c r="H23" s="18">
        <v>174</v>
      </c>
      <c r="I23" s="139">
        <v>164</v>
      </c>
      <c r="J23" s="189">
        <v>10</v>
      </c>
      <c r="K23" s="186">
        <v>164</v>
      </c>
      <c r="L23" s="139" t="s">
        <v>26</v>
      </c>
    </row>
    <row r="24" spans="1:13" x14ac:dyDescent="0.25">
      <c r="A24" s="139">
        <v>23</v>
      </c>
      <c r="B24" s="138">
        <v>45168</v>
      </c>
      <c r="C24" s="138" t="s">
        <v>270</v>
      </c>
      <c r="D24" s="139">
        <v>5615589545</v>
      </c>
      <c r="E24" s="139" t="s">
        <v>33</v>
      </c>
      <c r="F24" s="139" t="s">
        <v>271</v>
      </c>
      <c r="G24" s="187" t="s">
        <v>272</v>
      </c>
      <c r="H24" s="187">
        <v>49</v>
      </c>
      <c r="I24" s="200">
        <v>39</v>
      </c>
      <c r="J24" s="189">
        <v>10</v>
      </c>
      <c r="K24" s="186">
        <v>39</v>
      </c>
      <c r="L24" s="139" t="s">
        <v>26</v>
      </c>
    </row>
    <row r="25" spans="1:13" x14ac:dyDescent="0.25">
      <c r="A25" s="139">
        <v>24</v>
      </c>
      <c r="B25" s="138">
        <v>45168</v>
      </c>
      <c r="C25" s="138" t="s">
        <v>27</v>
      </c>
      <c r="D25" s="139">
        <v>5624838493</v>
      </c>
      <c r="E25" s="139" t="s">
        <v>3629</v>
      </c>
      <c r="F25" s="139" t="s">
        <v>30</v>
      </c>
      <c r="G25" s="187" t="s">
        <v>31</v>
      </c>
      <c r="H25" s="187">
        <v>32</v>
      </c>
      <c r="I25" s="187">
        <v>22</v>
      </c>
      <c r="J25" s="189">
        <v>10</v>
      </c>
      <c r="K25" s="186" t="s">
        <v>26</v>
      </c>
      <c r="L25" s="139" t="s">
        <v>26</v>
      </c>
      <c r="M25">
        <f>25-14</f>
        <v>11</v>
      </c>
    </row>
    <row r="26" spans="1:13" x14ac:dyDescent="0.25">
      <c r="A26" s="139">
        <v>25</v>
      </c>
      <c r="B26" s="138">
        <v>45169</v>
      </c>
      <c r="C26" s="138" t="s">
        <v>273</v>
      </c>
      <c r="D26" s="139">
        <v>5569311730</v>
      </c>
      <c r="E26" s="139" t="s">
        <v>3631</v>
      </c>
      <c r="F26" t="s">
        <v>275</v>
      </c>
      <c r="G26" s="201" t="s">
        <v>276</v>
      </c>
      <c r="H26" s="5">
        <v>461</v>
      </c>
      <c r="I26" s="139">
        <v>451</v>
      </c>
      <c r="J26" s="189">
        <v>10</v>
      </c>
      <c r="K26" s="186">
        <v>460</v>
      </c>
      <c r="L26" s="139" t="s">
        <v>26</v>
      </c>
    </row>
    <row r="27" spans="1:13" x14ac:dyDescent="0.25">
      <c r="A27" s="139">
        <v>26</v>
      </c>
      <c r="B27" s="138">
        <v>45169</v>
      </c>
      <c r="C27" s="138" t="s">
        <v>223</v>
      </c>
      <c r="D27" s="139">
        <v>5614683694</v>
      </c>
      <c r="E27" s="139" t="s">
        <v>3463</v>
      </c>
      <c r="F27" s="139" t="s">
        <v>212</v>
      </c>
      <c r="G27" s="187" t="s">
        <v>277</v>
      </c>
      <c r="H27" s="5">
        <v>500</v>
      </c>
      <c r="I27" s="139">
        <v>132</v>
      </c>
      <c r="J27" s="189">
        <v>10</v>
      </c>
      <c r="K27" s="186">
        <v>200</v>
      </c>
      <c r="L27" s="139">
        <v>250</v>
      </c>
    </row>
    <row r="28" spans="1:13" x14ac:dyDescent="0.25">
      <c r="A28" s="139">
        <v>27</v>
      </c>
      <c r="B28" s="138">
        <v>45169</v>
      </c>
      <c r="C28" t="s">
        <v>278</v>
      </c>
      <c r="D28" s="139">
        <v>5591108521</v>
      </c>
      <c r="E28" s="140" t="s">
        <v>279</v>
      </c>
      <c r="F28" s="140" t="s">
        <v>280</v>
      </c>
      <c r="G28" s="187" t="s">
        <v>281</v>
      </c>
      <c r="H28" s="5">
        <v>100</v>
      </c>
      <c r="I28" s="139">
        <v>62</v>
      </c>
      <c r="J28" s="189">
        <v>10</v>
      </c>
      <c r="K28" s="186">
        <v>128</v>
      </c>
      <c r="L28" s="139" t="s">
        <v>26</v>
      </c>
    </row>
    <row r="29" spans="1:13" x14ac:dyDescent="0.25">
      <c r="A29" s="139">
        <v>28</v>
      </c>
      <c r="B29" s="138">
        <v>45169</v>
      </c>
      <c r="C29" s="132" t="s">
        <v>55</v>
      </c>
      <c r="D29" s="133">
        <v>5625982564</v>
      </c>
      <c r="E29" s="133" t="s">
        <v>33</v>
      </c>
      <c r="F29" s="133" t="s">
        <v>138</v>
      </c>
      <c r="G29" s="201" t="s">
        <v>282</v>
      </c>
      <c r="H29" s="5">
        <v>210</v>
      </c>
      <c r="I29" s="139">
        <v>194</v>
      </c>
      <c r="J29" s="189">
        <v>10</v>
      </c>
      <c r="K29" s="186">
        <v>200</v>
      </c>
      <c r="L29" s="139" t="s">
        <v>26</v>
      </c>
    </row>
    <row r="30" spans="1:13" x14ac:dyDescent="0.25">
      <c r="A30" s="139">
        <v>29</v>
      </c>
      <c r="B30" s="138">
        <v>45169</v>
      </c>
      <c r="C30" s="138" t="s">
        <v>283</v>
      </c>
      <c r="D30" s="139">
        <v>0</v>
      </c>
      <c r="E30" s="152" t="s">
        <v>284</v>
      </c>
      <c r="F30" s="152" t="s">
        <v>285</v>
      </c>
      <c r="G30" s="187" t="s">
        <v>286</v>
      </c>
      <c r="H30" s="5">
        <v>200</v>
      </c>
      <c r="I30" s="139">
        <v>42</v>
      </c>
      <c r="J30" s="189">
        <v>10</v>
      </c>
      <c r="K30" s="139" t="s">
        <v>26</v>
      </c>
      <c r="L30" s="139" t="s">
        <v>26</v>
      </c>
    </row>
    <row r="31" spans="1:13" x14ac:dyDescent="0.25">
      <c r="A31" s="139">
        <v>30</v>
      </c>
      <c r="B31" s="138">
        <v>45169</v>
      </c>
      <c r="C31" s="20" t="s">
        <v>287</v>
      </c>
      <c r="D31" s="22" t="s">
        <v>26</v>
      </c>
      <c r="E31" s="22" t="s">
        <v>33</v>
      </c>
      <c r="F31" s="22" t="s">
        <v>288</v>
      </c>
      <c r="G31" s="198" t="s">
        <v>289</v>
      </c>
      <c r="H31" s="196">
        <v>200</v>
      </c>
      <c r="I31" s="197">
        <v>134</v>
      </c>
      <c r="J31" s="189">
        <v>10</v>
      </c>
      <c r="K31" s="139">
        <v>0</v>
      </c>
      <c r="L31" s="139">
        <v>206</v>
      </c>
    </row>
    <row r="32" spans="1:13" x14ac:dyDescent="0.25">
      <c r="A32" s="139">
        <v>31</v>
      </c>
      <c r="B32" s="138">
        <v>45169</v>
      </c>
      <c r="C32" s="138" t="s">
        <v>98</v>
      </c>
      <c r="D32" s="139">
        <v>5621699116</v>
      </c>
      <c r="E32" s="25" t="s">
        <v>33</v>
      </c>
      <c r="F32" s="139" t="s">
        <v>290</v>
      </c>
      <c r="G32" s="187" t="s">
        <v>291</v>
      </c>
      <c r="H32" s="18">
        <v>200</v>
      </c>
      <c r="I32" s="187">
        <v>125</v>
      </c>
      <c r="J32" s="189">
        <v>10</v>
      </c>
      <c r="K32" s="139">
        <v>0</v>
      </c>
      <c r="L32" s="139">
        <v>200</v>
      </c>
    </row>
    <row r="33" spans="1:13" x14ac:dyDescent="0.25">
      <c r="A33" s="139">
        <v>32</v>
      </c>
      <c r="B33" s="138">
        <v>45169</v>
      </c>
      <c r="C33" s="138" t="s">
        <v>223</v>
      </c>
      <c r="D33" s="139">
        <v>5614683694</v>
      </c>
      <c r="E33" s="139" t="s">
        <v>3463</v>
      </c>
      <c r="F33" s="139" t="s">
        <v>292</v>
      </c>
      <c r="G33" s="187" t="s">
        <v>293</v>
      </c>
      <c r="H33" s="18">
        <v>200</v>
      </c>
      <c r="I33" s="139">
        <v>68</v>
      </c>
      <c r="J33" s="189">
        <v>10</v>
      </c>
      <c r="K33" s="139">
        <v>200</v>
      </c>
      <c r="L33" s="139" t="s">
        <v>26</v>
      </c>
    </row>
    <row r="34" spans="1:13" x14ac:dyDescent="0.25">
      <c r="A34" s="139">
        <v>33</v>
      </c>
      <c r="B34" s="138">
        <v>45169</v>
      </c>
      <c r="C34" s="139" t="s">
        <v>294</v>
      </c>
      <c r="D34" s="139">
        <v>5539323944</v>
      </c>
      <c r="E34" s="139" t="s">
        <v>295</v>
      </c>
      <c r="F34" s="187" t="s">
        <v>296</v>
      </c>
      <c r="G34" s="187" t="s">
        <v>297</v>
      </c>
      <c r="H34" s="187">
        <v>100</v>
      </c>
      <c r="I34" s="200">
        <v>10</v>
      </c>
      <c r="J34" s="189">
        <v>10</v>
      </c>
      <c r="K34" s="139">
        <v>100</v>
      </c>
      <c r="L34" s="139" t="s">
        <v>26</v>
      </c>
    </row>
    <row r="35" spans="1:13" x14ac:dyDescent="0.25">
      <c r="A35" s="139">
        <v>34</v>
      </c>
      <c r="B35" s="138">
        <v>45169</v>
      </c>
      <c r="C35" s="138" t="s">
        <v>27</v>
      </c>
      <c r="D35" s="139">
        <v>5624838493</v>
      </c>
      <c r="E35" s="139" t="s">
        <v>29</v>
      </c>
      <c r="F35" s="139" t="s">
        <v>30</v>
      </c>
      <c r="G35" s="187" t="s">
        <v>31</v>
      </c>
      <c r="H35" s="187">
        <v>32</v>
      </c>
      <c r="I35" s="187">
        <v>22</v>
      </c>
      <c r="J35" s="189">
        <v>10</v>
      </c>
      <c r="K35" s="186" t="s">
        <v>26</v>
      </c>
      <c r="L35" s="139" t="s">
        <v>26</v>
      </c>
    </row>
    <row r="36" spans="1:13" x14ac:dyDescent="0.25">
      <c r="A36" s="139">
        <v>35</v>
      </c>
      <c r="B36" s="138">
        <v>45169</v>
      </c>
      <c r="C36" s="138" t="s">
        <v>298</v>
      </c>
      <c r="D36" s="139">
        <v>5572135350</v>
      </c>
      <c r="E36" s="138" t="s">
        <v>33</v>
      </c>
      <c r="F36" s="139" t="s">
        <v>299</v>
      </c>
      <c r="G36" s="187" t="s">
        <v>300</v>
      </c>
      <c r="H36" s="187">
        <v>150</v>
      </c>
      <c r="I36" s="187">
        <v>133</v>
      </c>
      <c r="J36" s="189">
        <v>10</v>
      </c>
      <c r="K36" s="186">
        <v>0</v>
      </c>
      <c r="L36" s="139">
        <v>0</v>
      </c>
    </row>
    <row r="37" spans="1:13" x14ac:dyDescent="0.25">
      <c r="A37" s="139">
        <v>36</v>
      </c>
      <c r="B37" s="138">
        <v>45169</v>
      </c>
      <c r="C37" s="138" t="s">
        <v>301</v>
      </c>
      <c r="D37" s="139" t="s">
        <v>26</v>
      </c>
      <c r="E37" s="139" t="s">
        <v>33</v>
      </c>
      <c r="F37" s="139" t="s">
        <v>302</v>
      </c>
      <c r="G37" s="187" t="s">
        <v>303</v>
      </c>
      <c r="H37" s="187">
        <v>70</v>
      </c>
      <c r="I37" s="187">
        <v>60</v>
      </c>
      <c r="J37" s="189">
        <v>10</v>
      </c>
      <c r="K37" s="202" t="s">
        <v>26</v>
      </c>
      <c r="L37" s="169" t="s">
        <v>26</v>
      </c>
      <c r="M37">
        <f>36-25</f>
        <v>11</v>
      </c>
    </row>
    <row r="38" spans="1:13" x14ac:dyDescent="0.25">
      <c r="A38" s="139">
        <v>37</v>
      </c>
      <c r="B38" s="138">
        <v>45170</v>
      </c>
      <c r="C38" s="138" t="s">
        <v>304</v>
      </c>
      <c r="D38" s="139">
        <v>5527588597</v>
      </c>
      <c r="E38" s="139" t="s">
        <v>305</v>
      </c>
      <c r="F38" s="139" t="s">
        <v>306</v>
      </c>
      <c r="G38" s="187" t="s">
        <v>307</v>
      </c>
      <c r="H38" s="5">
        <v>125</v>
      </c>
      <c r="I38" s="139">
        <v>40</v>
      </c>
      <c r="J38" s="189">
        <v>10</v>
      </c>
      <c r="K38" s="186">
        <v>100</v>
      </c>
      <c r="L38" s="139" t="s">
        <v>26</v>
      </c>
    </row>
    <row r="39" spans="1:13" x14ac:dyDescent="0.25">
      <c r="A39" s="139">
        <v>38</v>
      </c>
      <c r="B39" s="138">
        <v>45170</v>
      </c>
      <c r="C39" s="132" t="s">
        <v>49</v>
      </c>
      <c r="D39" s="133">
        <v>5530181574</v>
      </c>
      <c r="E39" s="133" t="s">
        <v>121</v>
      </c>
      <c r="F39" s="133" t="s">
        <v>122</v>
      </c>
      <c r="G39" s="187" t="s">
        <v>308</v>
      </c>
      <c r="H39" s="5">
        <v>175</v>
      </c>
      <c r="I39" s="139">
        <v>144</v>
      </c>
      <c r="J39" s="189">
        <v>10</v>
      </c>
      <c r="K39" s="186">
        <v>200</v>
      </c>
      <c r="L39" s="139" t="s">
        <v>26</v>
      </c>
    </row>
    <row r="40" spans="1:13" x14ac:dyDescent="0.25">
      <c r="A40" s="139">
        <v>39</v>
      </c>
      <c r="B40" s="138">
        <v>45170</v>
      </c>
      <c r="C40" s="139" t="s">
        <v>309</v>
      </c>
      <c r="D40" s="139">
        <v>5580208418</v>
      </c>
      <c r="E40" s="140" t="s">
        <v>3632</v>
      </c>
      <c r="F40" s="140" t="s">
        <v>311</v>
      </c>
      <c r="G40" s="187" t="s">
        <v>312</v>
      </c>
      <c r="H40" s="5">
        <v>200</v>
      </c>
      <c r="I40" s="139">
        <v>197</v>
      </c>
      <c r="J40" s="189">
        <v>10</v>
      </c>
      <c r="K40" s="186">
        <v>200</v>
      </c>
      <c r="L40" s="139" t="s">
        <v>26</v>
      </c>
    </row>
    <row r="41" spans="1:13" x14ac:dyDescent="0.25">
      <c r="A41" s="139">
        <v>40</v>
      </c>
      <c r="B41" s="138">
        <v>45170</v>
      </c>
      <c r="C41" s="70" t="s">
        <v>55</v>
      </c>
      <c r="D41">
        <v>5625982564</v>
      </c>
      <c r="E41" s="139" t="s">
        <v>313</v>
      </c>
      <c r="F41" s="139" t="s">
        <v>56</v>
      </c>
      <c r="G41" s="190" t="s">
        <v>314</v>
      </c>
      <c r="H41" s="5">
        <v>500</v>
      </c>
      <c r="I41" s="139">
        <v>169</v>
      </c>
      <c r="J41" s="189">
        <v>10</v>
      </c>
      <c r="K41" s="186">
        <v>500</v>
      </c>
      <c r="L41" s="139" t="s">
        <v>26</v>
      </c>
    </row>
    <row r="42" spans="1:13" x14ac:dyDescent="0.25">
      <c r="A42" s="139">
        <v>41</v>
      </c>
      <c r="B42" s="138">
        <v>45170</v>
      </c>
      <c r="C42" s="138" t="s">
        <v>315</v>
      </c>
      <c r="D42" s="139">
        <v>5522167230</v>
      </c>
      <c r="E42" s="152" t="s">
        <v>33</v>
      </c>
      <c r="F42" s="152" t="s">
        <v>316</v>
      </c>
      <c r="G42" s="187" t="s">
        <v>317</v>
      </c>
      <c r="H42" s="5">
        <v>115</v>
      </c>
      <c r="I42" s="139">
        <v>98</v>
      </c>
      <c r="J42" s="189">
        <v>10</v>
      </c>
      <c r="K42" s="139" t="s">
        <v>26</v>
      </c>
      <c r="L42" s="139" t="s">
        <v>26</v>
      </c>
    </row>
    <row r="43" spans="1:13" x14ac:dyDescent="0.25">
      <c r="A43" s="139">
        <v>42</v>
      </c>
      <c r="B43" s="138">
        <v>45170</v>
      </c>
      <c r="C43" s="20" t="s">
        <v>223</v>
      </c>
      <c r="D43" s="22">
        <v>5614683694</v>
      </c>
      <c r="E43" s="22" t="s">
        <v>3621</v>
      </c>
      <c r="F43" s="133" t="s">
        <v>89</v>
      </c>
      <c r="G43" s="198" t="s">
        <v>318</v>
      </c>
      <c r="H43" s="196">
        <v>201</v>
      </c>
      <c r="I43" s="197">
        <v>191</v>
      </c>
      <c r="J43" s="203">
        <v>10</v>
      </c>
      <c r="K43" s="139">
        <v>500</v>
      </c>
      <c r="L43" s="139" t="s">
        <v>26</v>
      </c>
    </row>
    <row r="44" spans="1:13" x14ac:dyDescent="0.25">
      <c r="A44" s="139">
        <v>43</v>
      </c>
      <c r="B44" s="138">
        <v>45170</v>
      </c>
      <c r="C44" s="70" t="s">
        <v>319</v>
      </c>
      <c r="D44">
        <v>5625982564</v>
      </c>
      <c r="E44" s="139" t="s">
        <v>33</v>
      </c>
      <c r="F44" s="139" t="s">
        <v>56</v>
      </c>
      <c r="G44" s="187" t="s">
        <v>320</v>
      </c>
      <c r="H44" s="18">
        <v>200</v>
      </c>
      <c r="I44" s="187">
        <v>189</v>
      </c>
      <c r="J44" s="186">
        <v>10</v>
      </c>
      <c r="K44" s="139" t="s">
        <v>26</v>
      </c>
      <c r="L44" s="139" t="s">
        <v>26</v>
      </c>
    </row>
    <row r="45" spans="1:13" x14ac:dyDescent="0.25">
      <c r="A45" s="139">
        <v>44</v>
      </c>
      <c r="B45" s="138">
        <v>45170</v>
      </c>
      <c r="C45" s="138" t="s">
        <v>42</v>
      </c>
      <c r="D45" s="139">
        <v>5532536647</v>
      </c>
      <c r="E45" s="139" t="s">
        <v>33</v>
      </c>
      <c r="F45" s="139" t="s">
        <v>321</v>
      </c>
      <c r="G45" s="187" t="s">
        <v>322</v>
      </c>
      <c r="H45" s="18">
        <v>200</v>
      </c>
      <c r="I45" s="139">
        <v>104</v>
      </c>
      <c r="J45" s="186">
        <v>10</v>
      </c>
      <c r="K45" s="139">
        <v>86</v>
      </c>
      <c r="L45" s="139" t="s">
        <v>26</v>
      </c>
    </row>
    <row r="46" spans="1:13" x14ac:dyDescent="0.25">
      <c r="A46" s="139">
        <v>45</v>
      </c>
      <c r="B46" s="138">
        <v>45170</v>
      </c>
      <c r="C46" s="138" t="s">
        <v>323</v>
      </c>
      <c r="D46" s="139">
        <v>5553181275</v>
      </c>
      <c r="E46" s="139" t="s">
        <v>324</v>
      </c>
      <c r="F46" s="139" t="s">
        <v>325</v>
      </c>
      <c r="G46" s="187" t="s">
        <v>326</v>
      </c>
      <c r="H46" s="187">
        <v>210</v>
      </c>
      <c r="I46" s="200">
        <v>75</v>
      </c>
      <c r="J46" s="186">
        <v>10</v>
      </c>
      <c r="K46" s="139">
        <v>200</v>
      </c>
      <c r="L46" s="139" t="s">
        <v>26</v>
      </c>
    </row>
    <row r="47" spans="1:13" x14ac:dyDescent="0.25">
      <c r="A47" s="139">
        <v>46</v>
      </c>
      <c r="B47" s="138">
        <v>45170</v>
      </c>
      <c r="C47" s="139" t="s">
        <v>327</v>
      </c>
      <c r="D47" s="139">
        <v>5625771181</v>
      </c>
      <c r="E47" s="139" t="s">
        <v>121</v>
      </c>
      <c r="F47" s="187" t="s">
        <v>328</v>
      </c>
      <c r="G47" s="187" t="s">
        <v>329</v>
      </c>
      <c r="H47" s="187">
        <v>200</v>
      </c>
      <c r="I47" s="187">
        <v>121</v>
      </c>
      <c r="J47" s="186">
        <v>10</v>
      </c>
      <c r="K47" s="139">
        <v>140</v>
      </c>
      <c r="L47" s="139">
        <v>50</v>
      </c>
    </row>
    <row r="48" spans="1:13" x14ac:dyDescent="0.25">
      <c r="A48" s="139">
        <v>47</v>
      </c>
      <c r="B48" s="138">
        <v>45170</v>
      </c>
      <c r="C48" s="26" t="s">
        <v>327</v>
      </c>
      <c r="D48" s="26">
        <v>5625771181</v>
      </c>
      <c r="E48" s="27" t="s">
        <v>330</v>
      </c>
      <c r="F48" s="26" t="s">
        <v>331</v>
      </c>
      <c r="G48" s="204" t="s">
        <v>332</v>
      </c>
      <c r="H48" s="187" t="s">
        <v>26</v>
      </c>
      <c r="I48" s="187" t="s">
        <v>26</v>
      </c>
      <c r="J48" s="186">
        <v>10</v>
      </c>
      <c r="K48" s="139" t="s">
        <v>26</v>
      </c>
      <c r="L48" s="139" t="s">
        <v>26</v>
      </c>
    </row>
    <row r="49" spans="1:13" x14ac:dyDescent="0.25">
      <c r="A49" s="139">
        <v>48</v>
      </c>
      <c r="B49" s="138">
        <v>45170</v>
      </c>
      <c r="C49" s="28" t="s">
        <v>333</v>
      </c>
      <c r="D49" s="29">
        <v>5570313539</v>
      </c>
      <c r="E49" s="29" t="s">
        <v>330</v>
      </c>
      <c r="F49" s="11" t="s">
        <v>334</v>
      </c>
      <c r="G49" s="204" t="s">
        <v>335</v>
      </c>
      <c r="H49" s="205" t="s">
        <v>26</v>
      </c>
      <c r="I49" s="205" t="s">
        <v>26</v>
      </c>
      <c r="J49" s="206">
        <v>51</v>
      </c>
      <c r="K49" s="202" t="s">
        <v>26</v>
      </c>
      <c r="L49" s="169" t="s">
        <v>26</v>
      </c>
    </row>
    <row r="50" spans="1:13" x14ac:dyDescent="0.25">
      <c r="A50" s="139">
        <v>49</v>
      </c>
      <c r="B50" s="138">
        <v>45170</v>
      </c>
      <c r="C50" s="138" t="s">
        <v>98</v>
      </c>
      <c r="D50" s="139">
        <v>5621699116</v>
      </c>
      <c r="E50" s="25" t="s">
        <v>3633</v>
      </c>
      <c r="F50" s="139" t="s">
        <v>290</v>
      </c>
      <c r="G50" s="176" t="s">
        <v>337</v>
      </c>
      <c r="H50" s="176">
        <v>100</v>
      </c>
      <c r="I50" s="176">
        <v>87</v>
      </c>
      <c r="J50" s="177">
        <v>10</v>
      </c>
      <c r="K50" s="177" t="s">
        <v>26</v>
      </c>
      <c r="L50" s="133" t="s">
        <v>26</v>
      </c>
    </row>
    <row r="51" spans="1:13" x14ac:dyDescent="0.25">
      <c r="A51" s="139">
        <v>50</v>
      </c>
      <c r="B51" s="138">
        <v>45170</v>
      </c>
      <c r="C51" s="20" t="s">
        <v>223</v>
      </c>
      <c r="D51" s="22">
        <v>5614683694</v>
      </c>
      <c r="E51" s="133" t="s">
        <v>338</v>
      </c>
      <c r="F51" s="139" t="s">
        <v>292</v>
      </c>
      <c r="G51" s="176" t="s">
        <v>339</v>
      </c>
      <c r="H51" s="176">
        <v>40</v>
      </c>
      <c r="I51" s="176">
        <v>30</v>
      </c>
      <c r="J51" s="177">
        <v>10</v>
      </c>
      <c r="K51" s="177">
        <v>0</v>
      </c>
      <c r="L51" s="177">
        <v>0</v>
      </c>
    </row>
    <row r="52" spans="1:13" x14ac:dyDescent="0.25">
      <c r="A52" s="139">
        <v>51</v>
      </c>
      <c r="B52" s="138">
        <v>45170</v>
      </c>
      <c r="C52" s="132" t="s">
        <v>340</v>
      </c>
      <c r="D52" s="133">
        <v>5566712323</v>
      </c>
      <c r="E52" s="133" t="s">
        <v>33</v>
      </c>
      <c r="F52" s="133" t="s">
        <v>341</v>
      </c>
      <c r="G52" s="176" t="s">
        <v>342</v>
      </c>
      <c r="H52" s="176">
        <v>117</v>
      </c>
      <c r="I52" s="176">
        <v>97</v>
      </c>
      <c r="J52" s="177">
        <v>10</v>
      </c>
      <c r="K52" s="177" t="s">
        <v>26</v>
      </c>
      <c r="L52" s="133" t="s">
        <v>26</v>
      </c>
      <c r="M52">
        <f>52-36</f>
        <v>16</v>
      </c>
    </row>
    <row r="53" spans="1:13" x14ac:dyDescent="0.25">
      <c r="A53" s="139">
        <v>52</v>
      </c>
      <c r="B53" s="138">
        <v>45171</v>
      </c>
      <c r="C53" s="138" t="s">
        <v>343</v>
      </c>
      <c r="D53" s="139">
        <v>5525594341</v>
      </c>
      <c r="E53" s="139" t="s">
        <v>1776</v>
      </c>
      <c r="F53" s="139" t="s">
        <v>344</v>
      </c>
      <c r="G53" s="187" t="s">
        <v>345</v>
      </c>
      <c r="H53" s="5">
        <v>500</v>
      </c>
      <c r="I53" s="139">
        <v>182</v>
      </c>
      <c r="J53" s="189">
        <v>10</v>
      </c>
      <c r="K53" s="186">
        <v>500</v>
      </c>
      <c r="L53" s="139" t="s">
        <v>26</v>
      </c>
    </row>
    <row r="54" spans="1:13" x14ac:dyDescent="0.25">
      <c r="A54" s="139">
        <v>53</v>
      </c>
      <c r="B54" s="138">
        <v>45171</v>
      </c>
      <c r="C54" s="138" t="s">
        <v>346</v>
      </c>
      <c r="D54" s="139">
        <v>5520954168</v>
      </c>
      <c r="E54" s="139" t="s">
        <v>3634</v>
      </c>
      <c r="F54" s="140" t="s">
        <v>348</v>
      </c>
      <c r="G54" s="187" t="s">
        <v>349</v>
      </c>
      <c r="H54" s="5">
        <v>89</v>
      </c>
      <c r="I54" s="139">
        <v>79</v>
      </c>
      <c r="J54" s="189">
        <v>10</v>
      </c>
      <c r="K54" s="186">
        <v>500</v>
      </c>
      <c r="L54" s="139" t="s">
        <v>26</v>
      </c>
    </row>
    <row r="55" spans="1:13" x14ac:dyDescent="0.25">
      <c r="A55" s="139">
        <v>54</v>
      </c>
      <c r="B55" s="138">
        <v>45171</v>
      </c>
      <c r="C55" s="140" t="s">
        <v>350</v>
      </c>
      <c r="D55" s="140">
        <v>5562236073</v>
      </c>
      <c r="E55" s="140" t="s">
        <v>3635</v>
      </c>
      <c r="F55" t="s">
        <v>352</v>
      </c>
      <c r="G55" s="187" t="s">
        <v>353</v>
      </c>
      <c r="H55" s="5">
        <v>500</v>
      </c>
      <c r="I55" s="139">
        <v>441</v>
      </c>
      <c r="J55" s="189">
        <v>10</v>
      </c>
      <c r="K55" s="186">
        <v>500</v>
      </c>
      <c r="L55" s="139" t="s">
        <v>26</v>
      </c>
    </row>
    <row r="56" spans="1:13" x14ac:dyDescent="0.25">
      <c r="A56" s="139">
        <v>55</v>
      </c>
      <c r="B56" s="138">
        <v>45171</v>
      </c>
      <c r="C56" s="138" t="s">
        <v>301</v>
      </c>
      <c r="D56" s="138" t="s">
        <v>26</v>
      </c>
      <c r="E56" s="165" t="s">
        <v>33</v>
      </c>
      <c r="F56" s="139" t="s">
        <v>354</v>
      </c>
      <c r="G56" s="190" t="s">
        <v>355</v>
      </c>
      <c r="H56" s="5" t="s">
        <v>26</v>
      </c>
      <c r="I56" s="139">
        <v>168</v>
      </c>
      <c r="J56" s="189">
        <v>10</v>
      </c>
      <c r="K56" s="186" t="s">
        <v>26</v>
      </c>
      <c r="L56" s="139" t="s">
        <v>26</v>
      </c>
    </row>
    <row r="57" spans="1:13" x14ac:dyDescent="0.25">
      <c r="A57" s="139">
        <v>56</v>
      </c>
      <c r="B57" s="138">
        <v>45171</v>
      </c>
      <c r="C57" s="21" t="s">
        <v>301</v>
      </c>
      <c r="D57" s="152">
        <v>5613118467</v>
      </c>
      <c r="E57" s="152" t="s">
        <v>33</v>
      </c>
      <c r="F57" s="152" t="s">
        <v>354</v>
      </c>
      <c r="G57" s="187" t="s">
        <v>356</v>
      </c>
      <c r="H57" s="5">
        <v>178</v>
      </c>
      <c r="I57" s="139">
        <v>168</v>
      </c>
      <c r="J57" s="189">
        <v>10</v>
      </c>
      <c r="K57" s="139" t="s">
        <v>26</v>
      </c>
      <c r="L57" s="139" t="s">
        <v>26</v>
      </c>
    </row>
    <row r="58" spans="1:13" x14ac:dyDescent="0.25">
      <c r="A58" s="139">
        <v>57</v>
      </c>
      <c r="B58" s="138">
        <v>45171</v>
      </c>
      <c r="C58" s="132" t="s">
        <v>102</v>
      </c>
      <c r="D58" s="133" t="s">
        <v>26</v>
      </c>
      <c r="E58" s="133" t="s">
        <v>33</v>
      </c>
      <c r="F58" s="133" t="s">
        <v>357</v>
      </c>
      <c r="G58" s="205" t="s">
        <v>358</v>
      </c>
      <c r="H58" s="207">
        <v>188</v>
      </c>
      <c r="I58" s="187">
        <v>178</v>
      </c>
      <c r="J58" s="189">
        <v>10</v>
      </c>
      <c r="K58" s="139" t="s">
        <v>26</v>
      </c>
      <c r="L58" s="139" t="s">
        <v>26</v>
      </c>
    </row>
    <row r="59" spans="1:13" x14ac:dyDescent="0.25">
      <c r="A59" s="139">
        <v>58</v>
      </c>
      <c r="B59" s="138">
        <v>45171</v>
      </c>
      <c r="C59" s="132" t="s">
        <v>301</v>
      </c>
      <c r="D59" s="152">
        <v>5613118467</v>
      </c>
      <c r="E59" s="133" t="s">
        <v>359</v>
      </c>
      <c r="F59" s="133" t="s">
        <v>354</v>
      </c>
      <c r="G59" s="201" t="s">
        <v>360</v>
      </c>
      <c r="H59" s="123">
        <v>136</v>
      </c>
      <c r="I59" s="205">
        <f>3*42</f>
        <v>126</v>
      </c>
      <c r="J59" s="189">
        <v>10</v>
      </c>
      <c r="K59" s="139" t="s">
        <v>26</v>
      </c>
      <c r="L59" s="139" t="s">
        <v>26</v>
      </c>
    </row>
    <row r="60" spans="1:13" x14ac:dyDescent="0.25">
      <c r="A60" s="139">
        <v>59</v>
      </c>
      <c r="B60" s="138">
        <v>45171</v>
      </c>
      <c r="C60" s="70" t="s">
        <v>265</v>
      </c>
      <c r="D60">
        <v>5549468857</v>
      </c>
      <c r="E60" t="s">
        <v>33</v>
      </c>
      <c r="F60" t="s">
        <v>361</v>
      </c>
      <c r="G60" s="201" t="s">
        <v>362</v>
      </c>
      <c r="H60" s="123">
        <v>159</v>
      </c>
      <c r="I60">
        <v>149</v>
      </c>
      <c r="J60" s="189">
        <v>10</v>
      </c>
      <c r="K60" s="139" t="s">
        <v>26</v>
      </c>
      <c r="L60" s="139" t="s">
        <v>26</v>
      </c>
    </row>
    <row r="61" spans="1:13" x14ac:dyDescent="0.25">
      <c r="A61" s="139">
        <v>60</v>
      </c>
      <c r="B61" s="138">
        <v>45171</v>
      </c>
      <c r="C61" s="132" t="s">
        <v>346</v>
      </c>
      <c r="D61" s="133">
        <v>5520954168</v>
      </c>
      <c r="E61" s="133" t="s">
        <v>33</v>
      </c>
      <c r="F61" s="133" t="s">
        <v>363</v>
      </c>
      <c r="G61" s="201" t="s">
        <v>364</v>
      </c>
      <c r="H61" s="176">
        <v>165</v>
      </c>
      <c r="I61" s="192">
        <v>143</v>
      </c>
      <c r="J61" s="189">
        <v>10</v>
      </c>
      <c r="K61" s="139" t="s">
        <v>26</v>
      </c>
      <c r="L61" s="139" t="s">
        <v>26</v>
      </c>
    </row>
    <row r="62" spans="1:13" x14ac:dyDescent="0.25">
      <c r="A62" s="139">
        <v>61</v>
      </c>
      <c r="B62" s="138">
        <v>45171</v>
      </c>
      <c r="C62" s="133" t="s">
        <v>301</v>
      </c>
      <c r="D62" s="133">
        <v>5559971116</v>
      </c>
      <c r="E62" s="133" t="s">
        <v>33</v>
      </c>
      <c r="F62" s="176" t="s">
        <v>302</v>
      </c>
      <c r="G62" s="201" t="s">
        <v>365</v>
      </c>
      <c r="H62" s="176">
        <v>190</v>
      </c>
      <c r="I62" s="176">
        <v>168</v>
      </c>
      <c r="J62" s="189">
        <v>10</v>
      </c>
      <c r="K62" s="139">
        <v>0</v>
      </c>
      <c r="L62" s="139">
        <v>0</v>
      </c>
    </row>
    <row r="63" spans="1:13" x14ac:dyDescent="0.25">
      <c r="A63" s="139">
        <v>62</v>
      </c>
      <c r="B63" s="138">
        <v>45171</v>
      </c>
      <c r="C63" s="132" t="s">
        <v>27</v>
      </c>
      <c r="D63" s="133">
        <v>5624838493</v>
      </c>
      <c r="E63" s="132" t="s">
        <v>366</v>
      </c>
      <c r="F63" s="133" t="s">
        <v>367</v>
      </c>
      <c r="G63" s="176" t="s">
        <v>368</v>
      </c>
      <c r="H63" s="176">
        <v>126</v>
      </c>
      <c r="I63" s="176">
        <v>116</v>
      </c>
      <c r="J63" s="189">
        <v>10</v>
      </c>
      <c r="K63" s="139" t="s">
        <v>26</v>
      </c>
      <c r="L63" s="139" t="s">
        <v>26</v>
      </c>
    </row>
    <row r="64" spans="1:13" x14ac:dyDescent="0.25">
      <c r="A64" s="139">
        <v>63</v>
      </c>
      <c r="B64" s="138">
        <v>45171</v>
      </c>
      <c r="C64" s="132" t="s">
        <v>369</v>
      </c>
      <c r="D64" s="133">
        <v>5617054776</v>
      </c>
      <c r="E64" s="132" t="s">
        <v>33</v>
      </c>
      <c r="F64" t="s">
        <v>370</v>
      </c>
      <c r="G64" s="176" t="s">
        <v>371</v>
      </c>
      <c r="H64" s="176">
        <v>129</v>
      </c>
      <c r="I64" s="176">
        <v>119</v>
      </c>
      <c r="J64" s="189">
        <v>10</v>
      </c>
      <c r="K64" s="202" t="s">
        <v>26</v>
      </c>
      <c r="L64" s="169" t="s">
        <v>26</v>
      </c>
    </row>
    <row r="65" spans="1:13" x14ac:dyDescent="0.25">
      <c r="A65" s="139">
        <v>64</v>
      </c>
      <c r="B65" s="138">
        <v>45171</v>
      </c>
      <c r="C65" s="132" t="s">
        <v>172</v>
      </c>
      <c r="D65" s="133">
        <v>5579996920</v>
      </c>
      <c r="E65" s="133" t="s">
        <v>372</v>
      </c>
      <c r="F65" s="133" t="s">
        <v>174</v>
      </c>
      <c r="G65" s="176" t="s">
        <v>373</v>
      </c>
      <c r="H65" s="176">
        <v>525</v>
      </c>
      <c r="I65" s="176">
        <v>432</v>
      </c>
      <c r="J65" s="177">
        <v>20</v>
      </c>
      <c r="K65" s="177">
        <v>450</v>
      </c>
      <c r="L65" s="133" t="s">
        <v>26</v>
      </c>
    </row>
    <row r="66" spans="1:13" x14ac:dyDescent="0.25">
      <c r="A66" s="139">
        <v>65</v>
      </c>
      <c r="B66" s="138">
        <v>45171</v>
      </c>
      <c r="C66" s="132" t="s">
        <v>200</v>
      </c>
      <c r="D66" s="133">
        <v>5514732212</v>
      </c>
      <c r="E66" s="133" t="s">
        <v>1836</v>
      </c>
      <c r="F66" s="133" t="s">
        <v>374</v>
      </c>
      <c r="G66" s="176" t="s">
        <v>375</v>
      </c>
      <c r="H66" s="176">
        <v>108</v>
      </c>
      <c r="I66" s="176">
        <v>98</v>
      </c>
      <c r="J66" s="177">
        <v>10</v>
      </c>
      <c r="K66" s="177" t="s">
        <v>26</v>
      </c>
      <c r="L66" s="177" t="s">
        <v>26</v>
      </c>
    </row>
    <row r="67" spans="1:13" x14ac:dyDescent="0.25">
      <c r="A67" s="139">
        <v>66</v>
      </c>
      <c r="B67" s="138">
        <v>45171</v>
      </c>
      <c r="C67" s="132" t="s">
        <v>49</v>
      </c>
      <c r="D67" s="133">
        <v>5530181574</v>
      </c>
      <c r="E67" s="133" t="s">
        <v>376</v>
      </c>
      <c r="F67" s="133" t="s">
        <v>377</v>
      </c>
      <c r="G67" s="176" t="s">
        <v>378</v>
      </c>
      <c r="H67" s="176" t="s">
        <v>26</v>
      </c>
      <c r="I67" s="176">
        <v>309</v>
      </c>
      <c r="J67" s="177">
        <v>10</v>
      </c>
      <c r="K67" s="177">
        <v>300</v>
      </c>
      <c r="L67" s="177" t="s">
        <v>26</v>
      </c>
    </row>
    <row r="68" spans="1:13" x14ac:dyDescent="0.25">
      <c r="A68" s="139">
        <v>67</v>
      </c>
      <c r="B68" s="138">
        <v>45171</v>
      </c>
      <c r="C68" s="132" t="s">
        <v>223</v>
      </c>
      <c r="D68" s="133">
        <v>5614683694</v>
      </c>
      <c r="E68" s="133" t="s">
        <v>17</v>
      </c>
      <c r="F68" s="133" t="s">
        <v>89</v>
      </c>
      <c r="G68" s="176" t="s">
        <v>379</v>
      </c>
      <c r="H68" s="208">
        <v>500</v>
      </c>
      <c r="I68" s="209">
        <v>234</v>
      </c>
      <c r="J68" s="177">
        <v>10</v>
      </c>
      <c r="K68" s="177">
        <v>500</v>
      </c>
      <c r="L68" s="177" t="s">
        <v>26</v>
      </c>
    </row>
    <row r="69" spans="1:13" x14ac:dyDescent="0.25">
      <c r="A69" s="139">
        <v>68</v>
      </c>
      <c r="B69" s="138">
        <v>45171</v>
      </c>
      <c r="C69" s="132" t="s">
        <v>160</v>
      </c>
      <c r="D69" s="133">
        <v>5543821818</v>
      </c>
      <c r="E69" s="133" t="s">
        <v>380</v>
      </c>
      <c r="F69" s="133" t="s">
        <v>381</v>
      </c>
      <c r="G69" s="176" t="s">
        <v>382</v>
      </c>
      <c r="H69" s="208">
        <v>236</v>
      </c>
      <c r="I69" s="209">
        <v>216</v>
      </c>
      <c r="J69" s="177">
        <v>10</v>
      </c>
      <c r="K69" s="177" t="s">
        <v>26</v>
      </c>
      <c r="L69" s="177" t="s">
        <v>26</v>
      </c>
    </row>
    <row r="70" spans="1:13" x14ac:dyDescent="0.25">
      <c r="A70" s="139">
        <v>69</v>
      </c>
      <c r="B70" s="138">
        <v>45171</v>
      </c>
      <c r="C70" s="132" t="s">
        <v>383</v>
      </c>
      <c r="D70" s="133" t="s">
        <v>26</v>
      </c>
      <c r="E70" s="133" t="s">
        <v>33</v>
      </c>
      <c r="F70" s="133" t="s">
        <v>354</v>
      </c>
      <c r="G70" s="176" t="s">
        <v>384</v>
      </c>
      <c r="H70" s="208" t="s">
        <v>26</v>
      </c>
      <c r="I70" s="209">
        <v>96</v>
      </c>
      <c r="J70" s="177">
        <v>10</v>
      </c>
      <c r="K70" s="177" t="s">
        <v>26</v>
      </c>
      <c r="L70" s="177" t="s">
        <v>26</v>
      </c>
    </row>
    <row r="71" spans="1:13" x14ac:dyDescent="0.25">
      <c r="A71" s="139">
        <v>70</v>
      </c>
      <c r="B71" s="138">
        <v>45171</v>
      </c>
      <c r="C71" s="132" t="s">
        <v>383</v>
      </c>
      <c r="D71" s="133" t="s">
        <v>26</v>
      </c>
      <c r="E71" s="133" t="s">
        <v>33</v>
      </c>
      <c r="F71" s="133" t="s">
        <v>354</v>
      </c>
      <c r="G71" s="176" t="s">
        <v>385</v>
      </c>
      <c r="H71" s="208" t="s">
        <v>26</v>
      </c>
      <c r="I71" s="209">
        <v>84</v>
      </c>
      <c r="J71" s="177">
        <v>10</v>
      </c>
      <c r="K71" s="177" t="s">
        <v>26</v>
      </c>
      <c r="L71" s="177" t="s">
        <v>26</v>
      </c>
    </row>
    <row r="72" spans="1:13" x14ac:dyDescent="0.25">
      <c r="A72" s="139">
        <v>71</v>
      </c>
      <c r="B72" s="138">
        <v>45171</v>
      </c>
      <c r="C72" s="132" t="s">
        <v>386</v>
      </c>
      <c r="D72" s="133" t="s">
        <v>26</v>
      </c>
      <c r="E72" s="133" t="s">
        <v>26</v>
      </c>
      <c r="F72" s="133">
        <v>2</v>
      </c>
      <c r="G72" s="176" t="s">
        <v>387</v>
      </c>
      <c r="H72" s="208">
        <v>200</v>
      </c>
      <c r="I72" s="209">
        <v>116</v>
      </c>
      <c r="J72" s="177">
        <v>10</v>
      </c>
      <c r="K72" s="177">
        <v>140</v>
      </c>
      <c r="L72" s="133" t="s">
        <v>26</v>
      </c>
      <c r="M72">
        <f>71-52</f>
        <v>19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8"/>
  <sheetViews>
    <sheetView topLeftCell="A8" zoomScaleNormal="100" workbookViewId="0">
      <selection activeCell="L8" activeCellId="7" sqref="L4 K4:K10 K13:K14 D17 I18 C30:I30 K20:K30 L8:L32 D33 K33:L34 K37 L36:L38 L40 K39:K41 K43 D46 K46 L42:L48 D54 K48:K54 H57 K57 D58 D61:D62 D65:D67 F67 K59:K68 K70 G71 C73:I73 K73:K74 L50:L76 I76:I77 H78 L78 K79:L79"/>
    </sheetView>
  </sheetViews>
  <sheetFormatPr baseColWidth="10" defaultRowHeight="15" x14ac:dyDescent="0.25"/>
  <cols>
    <col min="3" max="3" width="14.85546875" style="166" customWidth="1"/>
  </cols>
  <sheetData>
    <row r="1" spans="1:12" ht="90" customHeight="1" x14ac:dyDescent="0.25">
      <c r="A1" s="2" t="s">
        <v>3617</v>
      </c>
      <c r="B1" s="3" t="s">
        <v>0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72" t="s">
        <v>7</v>
      </c>
      <c r="I1" s="173" t="s">
        <v>8</v>
      </c>
      <c r="J1" s="172" t="s">
        <v>9</v>
      </c>
      <c r="K1" s="174" t="s">
        <v>3619</v>
      </c>
      <c r="L1" s="174" t="s">
        <v>3620</v>
      </c>
    </row>
    <row r="2" spans="1:12" x14ac:dyDescent="0.25">
      <c r="A2" s="139">
        <v>1</v>
      </c>
      <c r="B2" s="138">
        <v>45173</v>
      </c>
      <c r="C2" s="138" t="s">
        <v>350</v>
      </c>
      <c r="D2" s="139">
        <v>5562236073</v>
      </c>
      <c r="E2" s="139" t="s">
        <v>388</v>
      </c>
      <c r="F2" s="139" t="s">
        <v>389</v>
      </c>
      <c r="G2" s="187" t="s">
        <v>390</v>
      </c>
      <c r="H2" s="5">
        <v>55</v>
      </c>
      <c r="I2" s="139">
        <v>45</v>
      </c>
      <c r="J2" s="189">
        <v>10</v>
      </c>
      <c r="K2" s="187">
        <v>45</v>
      </c>
      <c r="L2" s="139">
        <v>0</v>
      </c>
    </row>
    <row r="3" spans="1:12" x14ac:dyDescent="0.25">
      <c r="A3" s="139">
        <v>2</v>
      </c>
      <c r="B3" s="138">
        <v>45173</v>
      </c>
      <c r="C3" s="138" t="s">
        <v>350</v>
      </c>
      <c r="D3" s="139">
        <v>5562236073</v>
      </c>
      <c r="E3" s="139" t="s">
        <v>17</v>
      </c>
      <c r="F3" s="139" t="s">
        <v>389</v>
      </c>
      <c r="G3" s="187" t="s">
        <v>391</v>
      </c>
      <c r="H3" s="5">
        <v>210</v>
      </c>
      <c r="I3" s="139">
        <v>199</v>
      </c>
      <c r="J3" s="189">
        <v>10</v>
      </c>
      <c r="K3" s="187">
        <v>0</v>
      </c>
      <c r="L3" s="139">
        <v>0</v>
      </c>
    </row>
    <row r="4" spans="1:12" x14ac:dyDescent="0.25">
      <c r="A4" s="139">
        <v>3</v>
      </c>
      <c r="B4" s="138">
        <v>45173</v>
      </c>
      <c r="C4" s="139" t="s">
        <v>392</v>
      </c>
      <c r="D4" s="139">
        <v>5615417890</v>
      </c>
      <c r="E4" s="140" t="s">
        <v>85</v>
      </c>
      <c r="F4" s="140" t="s">
        <v>393</v>
      </c>
      <c r="G4" s="187" t="s">
        <v>394</v>
      </c>
      <c r="H4" s="5">
        <v>80</v>
      </c>
      <c r="I4" s="139">
        <v>66</v>
      </c>
      <c r="J4" s="189">
        <v>10</v>
      </c>
      <c r="K4" s="187" t="s">
        <v>26</v>
      </c>
      <c r="L4" s="139" t="s">
        <v>26</v>
      </c>
    </row>
    <row r="5" spans="1:12" x14ac:dyDescent="0.25">
      <c r="A5" s="139">
        <v>4</v>
      </c>
      <c r="B5" s="138">
        <v>45173</v>
      </c>
      <c r="C5" s="70" t="s">
        <v>304</v>
      </c>
      <c r="D5">
        <v>5554180418</v>
      </c>
      <c r="E5" s="139" t="s">
        <v>395</v>
      </c>
      <c r="F5" s="139" t="s">
        <v>396</v>
      </c>
      <c r="G5" s="190" t="s">
        <v>397</v>
      </c>
      <c r="H5" s="5">
        <v>201</v>
      </c>
      <c r="I5" s="139">
        <v>191</v>
      </c>
      <c r="J5" s="189">
        <v>10</v>
      </c>
      <c r="K5" s="187" t="s">
        <v>26</v>
      </c>
      <c r="L5" s="139">
        <v>0</v>
      </c>
    </row>
    <row r="6" spans="1:12" x14ac:dyDescent="0.25">
      <c r="A6" s="139">
        <v>5</v>
      </c>
      <c r="B6" s="138">
        <v>45173</v>
      </c>
      <c r="C6" s="138" t="s">
        <v>240</v>
      </c>
      <c r="D6" s="139">
        <v>5554180418</v>
      </c>
      <c r="E6" s="152" t="s">
        <v>1528</v>
      </c>
      <c r="F6" s="152" t="s">
        <v>398</v>
      </c>
      <c r="G6" s="187" t="s">
        <v>399</v>
      </c>
      <c r="H6" s="5">
        <v>110</v>
      </c>
      <c r="I6" s="139">
        <v>68</v>
      </c>
      <c r="J6" s="189">
        <v>10</v>
      </c>
      <c r="K6" s="187" t="s">
        <v>26</v>
      </c>
      <c r="L6" s="139">
        <v>32</v>
      </c>
    </row>
    <row r="7" spans="1:12" x14ac:dyDescent="0.25">
      <c r="A7" s="139">
        <v>6</v>
      </c>
      <c r="B7" s="138">
        <v>45173</v>
      </c>
      <c r="C7" s="132" t="s">
        <v>223</v>
      </c>
      <c r="D7" s="133">
        <v>5614683694</v>
      </c>
      <c r="E7" s="133" t="s">
        <v>3636</v>
      </c>
      <c r="F7" s="133" t="s">
        <v>400</v>
      </c>
      <c r="G7" s="205" t="s">
        <v>401</v>
      </c>
      <c r="H7" s="207">
        <v>100</v>
      </c>
      <c r="I7" s="187">
        <v>51</v>
      </c>
      <c r="J7" s="189">
        <v>10</v>
      </c>
      <c r="K7" s="187" t="s">
        <v>26</v>
      </c>
      <c r="L7" s="139">
        <v>39</v>
      </c>
    </row>
    <row r="8" spans="1:12" x14ac:dyDescent="0.25">
      <c r="A8" s="139">
        <v>7</v>
      </c>
      <c r="B8" s="138">
        <v>45173</v>
      </c>
      <c r="C8" s="132" t="s">
        <v>69</v>
      </c>
      <c r="D8" s="133" t="s">
        <v>402</v>
      </c>
      <c r="E8" s="133" t="s">
        <v>1528</v>
      </c>
      <c r="F8" s="133" t="s">
        <v>403</v>
      </c>
      <c r="G8" s="201" t="s">
        <v>404</v>
      </c>
      <c r="H8" s="123">
        <v>40</v>
      </c>
      <c r="I8" s="205">
        <v>29</v>
      </c>
      <c r="J8" s="189">
        <v>10</v>
      </c>
      <c r="K8" s="187" t="s">
        <v>26</v>
      </c>
      <c r="L8" s="139"/>
    </row>
    <row r="9" spans="1:12" x14ac:dyDescent="0.25">
      <c r="A9" s="139">
        <v>8</v>
      </c>
      <c r="B9" s="138">
        <v>45173</v>
      </c>
      <c r="C9" s="70" t="s">
        <v>49</v>
      </c>
      <c r="D9">
        <v>5567925871</v>
      </c>
      <c r="E9" t="s">
        <v>405</v>
      </c>
      <c r="F9" t="s">
        <v>406</v>
      </c>
      <c r="G9" s="201" t="s">
        <v>407</v>
      </c>
      <c r="H9" s="123">
        <v>130</v>
      </c>
      <c r="I9">
        <v>118</v>
      </c>
      <c r="J9" s="189">
        <v>10</v>
      </c>
      <c r="K9" s="187" t="s">
        <v>26</v>
      </c>
      <c r="L9" s="139"/>
    </row>
    <row r="10" spans="1:12" x14ac:dyDescent="0.25">
      <c r="A10" s="139">
        <v>9</v>
      </c>
      <c r="B10" s="138">
        <v>45173</v>
      </c>
      <c r="C10" s="132" t="s">
        <v>27</v>
      </c>
      <c r="D10" s="133">
        <v>5624838493</v>
      </c>
      <c r="E10" s="133" t="s">
        <v>1836</v>
      </c>
      <c r="F10" s="133" t="s">
        <v>408</v>
      </c>
      <c r="G10" s="201" t="s">
        <v>409</v>
      </c>
      <c r="H10" s="176">
        <v>89</v>
      </c>
      <c r="I10" s="192">
        <v>79</v>
      </c>
      <c r="J10" s="189">
        <v>10</v>
      </c>
      <c r="K10" s="187" t="s">
        <v>26</v>
      </c>
      <c r="L10" s="139"/>
    </row>
    <row r="11" spans="1:12" x14ac:dyDescent="0.25">
      <c r="A11" s="139">
        <v>10</v>
      </c>
      <c r="B11" s="138">
        <v>45173</v>
      </c>
      <c r="C11" s="133" t="s">
        <v>410</v>
      </c>
      <c r="D11" s="133">
        <v>5560555623</v>
      </c>
      <c r="E11" s="133" t="s">
        <v>1528</v>
      </c>
      <c r="F11" s="176" t="s">
        <v>411</v>
      </c>
      <c r="G11" s="201" t="s">
        <v>412</v>
      </c>
      <c r="H11" s="176">
        <v>200</v>
      </c>
      <c r="I11" s="176">
        <v>90</v>
      </c>
      <c r="J11" s="189">
        <v>10</v>
      </c>
      <c r="K11" s="187">
        <v>200</v>
      </c>
      <c r="L11" s="139"/>
    </row>
    <row r="12" spans="1:12" x14ac:dyDescent="0.25">
      <c r="A12" s="139">
        <v>11</v>
      </c>
      <c r="B12" s="138">
        <v>45173</v>
      </c>
      <c r="C12" s="138" t="s">
        <v>240</v>
      </c>
      <c r="D12" s="139">
        <v>5554180418</v>
      </c>
      <c r="E12" s="152" t="s">
        <v>1836</v>
      </c>
      <c r="F12" s="152" t="s">
        <v>398</v>
      </c>
      <c r="G12" s="176" t="s">
        <v>413</v>
      </c>
      <c r="H12" s="176">
        <v>189</v>
      </c>
      <c r="I12" s="176">
        <v>163</v>
      </c>
      <c r="J12" s="189">
        <v>10</v>
      </c>
      <c r="K12" s="187">
        <v>170</v>
      </c>
      <c r="L12" s="139"/>
    </row>
    <row r="13" spans="1:12" x14ac:dyDescent="0.25">
      <c r="A13" s="139">
        <v>12</v>
      </c>
      <c r="B13" s="138">
        <v>45173</v>
      </c>
      <c r="C13" s="132" t="s">
        <v>414</v>
      </c>
      <c r="D13" s="133">
        <v>5542446107</v>
      </c>
      <c r="E13" s="133" t="s">
        <v>17</v>
      </c>
      <c r="F13" t="s">
        <v>415</v>
      </c>
      <c r="G13" s="176" t="s">
        <v>416</v>
      </c>
      <c r="H13" s="176">
        <v>153</v>
      </c>
      <c r="I13" s="176">
        <v>143</v>
      </c>
      <c r="J13" s="189">
        <v>10</v>
      </c>
      <c r="K13" s="205" t="s">
        <v>26</v>
      </c>
      <c r="L13" s="169"/>
    </row>
    <row r="14" spans="1:12" x14ac:dyDescent="0.25">
      <c r="A14" s="139">
        <v>13</v>
      </c>
      <c r="B14" s="138">
        <v>45173</v>
      </c>
      <c r="C14" s="132" t="s">
        <v>417</v>
      </c>
      <c r="D14" s="133">
        <v>5513650898</v>
      </c>
      <c r="E14" s="133" t="s">
        <v>1836</v>
      </c>
      <c r="F14" s="133" t="s">
        <v>418</v>
      </c>
      <c r="G14" s="176" t="s">
        <v>419</v>
      </c>
      <c r="H14" s="176">
        <v>83</v>
      </c>
      <c r="I14" s="201">
        <v>78</v>
      </c>
      <c r="J14" s="177">
        <v>10</v>
      </c>
      <c r="K14" s="176" t="s">
        <v>26</v>
      </c>
      <c r="L14" s="133"/>
    </row>
    <row r="15" spans="1:12" x14ac:dyDescent="0.25">
      <c r="A15" s="139">
        <v>14</v>
      </c>
      <c r="B15" s="138">
        <v>45174</v>
      </c>
      <c r="C15" s="138" t="s">
        <v>420</v>
      </c>
      <c r="D15" s="139">
        <v>5625771181</v>
      </c>
      <c r="E15" s="139" t="s">
        <v>421</v>
      </c>
      <c r="F15" s="139" t="s">
        <v>422</v>
      </c>
      <c r="G15" s="187" t="s">
        <v>423</v>
      </c>
      <c r="H15" s="5">
        <v>100</v>
      </c>
      <c r="I15" s="187">
        <v>80</v>
      </c>
      <c r="J15" s="189">
        <v>10</v>
      </c>
      <c r="K15" s="187">
        <v>10</v>
      </c>
      <c r="L15" s="139"/>
    </row>
    <row r="16" spans="1:12" x14ac:dyDescent="0.25">
      <c r="A16" s="139">
        <v>15</v>
      </c>
      <c r="B16" s="138">
        <v>45174</v>
      </c>
      <c r="C16" s="138" t="s">
        <v>61</v>
      </c>
      <c r="D16" s="139">
        <v>5586180942</v>
      </c>
      <c r="E16" s="139" t="s">
        <v>424</v>
      </c>
      <c r="F16" s="139" t="s">
        <v>425</v>
      </c>
      <c r="G16" s="187" t="s">
        <v>426</v>
      </c>
      <c r="H16" s="5">
        <v>200</v>
      </c>
      <c r="I16" s="187">
        <v>140</v>
      </c>
      <c r="J16" s="189">
        <v>10</v>
      </c>
      <c r="K16" s="187">
        <v>200</v>
      </c>
      <c r="L16" s="139"/>
    </row>
    <row r="17" spans="1:12" x14ac:dyDescent="0.25">
      <c r="A17" s="139">
        <v>16</v>
      </c>
      <c r="B17" s="138">
        <v>45174</v>
      </c>
      <c r="C17" s="139" t="s">
        <v>427</v>
      </c>
      <c r="D17" s="139" t="s">
        <v>26</v>
      </c>
      <c r="E17" s="140" t="s">
        <v>428</v>
      </c>
      <c r="F17" s="140" t="s">
        <v>429</v>
      </c>
      <c r="G17" s="187" t="s">
        <v>430</v>
      </c>
      <c r="H17" s="5">
        <v>116</v>
      </c>
      <c r="I17" s="187">
        <v>44</v>
      </c>
      <c r="J17" s="189">
        <v>10</v>
      </c>
      <c r="K17" s="187">
        <v>46</v>
      </c>
      <c r="L17" s="139"/>
    </row>
    <row r="18" spans="1:12" x14ac:dyDescent="0.25">
      <c r="A18" s="139">
        <v>17</v>
      </c>
      <c r="B18" s="138">
        <v>45174</v>
      </c>
      <c r="C18" s="70" t="s">
        <v>251</v>
      </c>
      <c r="D18">
        <v>5564963478</v>
      </c>
      <c r="E18" s="139" t="s">
        <v>313</v>
      </c>
      <c r="F18" s="139" t="s">
        <v>431</v>
      </c>
      <c r="G18" s="190" t="s">
        <v>432</v>
      </c>
      <c r="H18" s="5">
        <v>500</v>
      </c>
      <c r="I18" s="187" t="s">
        <v>26</v>
      </c>
      <c r="J18" s="189">
        <v>10</v>
      </c>
      <c r="K18" s="187">
        <v>500</v>
      </c>
      <c r="L18" s="139"/>
    </row>
    <row r="19" spans="1:12" x14ac:dyDescent="0.25">
      <c r="A19" s="139">
        <v>18</v>
      </c>
      <c r="B19" s="138">
        <v>45174</v>
      </c>
      <c r="C19" s="138" t="s">
        <v>369</v>
      </c>
      <c r="D19" s="139">
        <v>5617054776</v>
      </c>
      <c r="E19" s="152" t="s">
        <v>3632</v>
      </c>
      <c r="F19" s="152" t="s">
        <v>433</v>
      </c>
      <c r="G19" s="187" t="s">
        <v>434</v>
      </c>
      <c r="H19" s="5">
        <v>90</v>
      </c>
      <c r="I19" s="187">
        <v>80</v>
      </c>
      <c r="J19" s="189">
        <v>10</v>
      </c>
      <c r="K19" s="187">
        <v>200</v>
      </c>
      <c r="L19" s="139"/>
    </row>
    <row r="20" spans="1:12" x14ac:dyDescent="0.25">
      <c r="A20" s="139">
        <v>19</v>
      </c>
      <c r="B20" s="138">
        <v>45174</v>
      </c>
      <c r="C20" s="132" t="s">
        <v>27</v>
      </c>
      <c r="D20" s="133">
        <v>5624838493</v>
      </c>
      <c r="E20" s="133" t="s">
        <v>435</v>
      </c>
      <c r="F20" s="133" t="s">
        <v>436</v>
      </c>
      <c r="G20" s="205" t="s">
        <v>437</v>
      </c>
      <c r="H20" s="207">
        <v>100</v>
      </c>
      <c r="I20" s="187">
        <v>90</v>
      </c>
      <c r="J20" s="189">
        <v>10</v>
      </c>
      <c r="K20" s="187" t="s">
        <v>26</v>
      </c>
      <c r="L20" s="139"/>
    </row>
    <row r="21" spans="1:12" x14ac:dyDescent="0.25">
      <c r="A21" s="139">
        <v>20</v>
      </c>
      <c r="B21" s="138">
        <v>45174</v>
      </c>
      <c r="C21" s="132" t="s">
        <v>333</v>
      </c>
      <c r="D21" s="133">
        <v>5560555623</v>
      </c>
      <c r="E21" s="133" t="s">
        <v>438</v>
      </c>
      <c r="F21" s="133" t="s">
        <v>439</v>
      </c>
      <c r="G21" s="201" t="s">
        <v>440</v>
      </c>
      <c r="H21" s="123">
        <v>130</v>
      </c>
      <c r="I21" s="205">
        <v>120</v>
      </c>
      <c r="J21" s="189">
        <v>10</v>
      </c>
      <c r="K21" s="187" t="s">
        <v>26</v>
      </c>
      <c r="L21" s="139"/>
    </row>
    <row r="22" spans="1:12" x14ac:dyDescent="0.25">
      <c r="A22" s="139">
        <v>21</v>
      </c>
      <c r="B22" s="138">
        <v>45174</v>
      </c>
      <c r="C22" s="70" t="s">
        <v>441</v>
      </c>
      <c r="D22">
        <v>5629985003</v>
      </c>
      <c r="E22" t="s">
        <v>442</v>
      </c>
      <c r="F22" t="s">
        <v>443</v>
      </c>
      <c r="G22" s="201" t="s">
        <v>444</v>
      </c>
      <c r="H22" s="123">
        <v>32</v>
      </c>
      <c r="I22" s="201">
        <v>22</v>
      </c>
      <c r="J22" s="189">
        <v>10</v>
      </c>
      <c r="K22" s="187" t="s">
        <v>26</v>
      </c>
      <c r="L22" s="139"/>
    </row>
    <row r="23" spans="1:12" ht="49.5" customHeight="1" x14ac:dyDescent="0.25">
      <c r="A23" s="139">
        <v>22</v>
      </c>
      <c r="B23" s="138">
        <v>45174</v>
      </c>
      <c r="C23" s="132" t="s">
        <v>445</v>
      </c>
      <c r="D23" s="133">
        <v>5529214461</v>
      </c>
      <c r="E23" s="133" t="s">
        <v>1836</v>
      </c>
      <c r="F23" s="133" t="s">
        <v>446</v>
      </c>
      <c r="G23" s="201" t="s">
        <v>447</v>
      </c>
      <c r="H23" s="176">
        <v>133</v>
      </c>
      <c r="I23" s="183">
        <v>123</v>
      </c>
      <c r="J23" s="189">
        <v>10</v>
      </c>
      <c r="K23" s="187" t="s">
        <v>26</v>
      </c>
      <c r="L23" s="139"/>
    </row>
    <row r="24" spans="1:12" x14ac:dyDescent="0.25">
      <c r="A24" s="139">
        <v>23</v>
      </c>
      <c r="B24" s="138">
        <v>45174</v>
      </c>
      <c r="C24" s="133" t="s">
        <v>448</v>
      </c>
      <c r="D24" s="133">
        <v>5522701712</v>
      </c>
      <c r="E24" s="133" t="s">
        <v>1836</v>
      </c>
      <c r="F24" s="176" t="s">
        <v>449</v>
      </c>
      <c r="G24" s="201" t="s">
        <v>450</v>
      </c>
      <c r="H24" s="176">
        <v>54</v>
      </c>
      <c r="I24" s="176">
        <v>44</v>
      </c>
      <c r="J24" s="189">
        <v>10</v>
      </c>
      <c r="K24" s="187" t="s">
        <v>26</v>
      </c>
      <c r="L24" s="139"/>
    </row>
    <row r="25" spans="1:12" x14ac:dyDescent="0.25">
      <c r="A25" s="139">
        <v>24</v>
      </c>
      <c r="B25" s="138">
        <v>45174</v>
      </c>
      <c r="C25" s="132" t="s">
        <v>441</v>
      </c>
      <c r="D25">
        <v>5629985003</v>
      </c>
      <c r="E25" s="132" t="s">
        <v>1836</v>
      </c>
      <c r="F25" s="133" t="s">
        <v>451</v>
      </c>
      <c r="G25" s="176" t="s">
        <v>452</v>
      </c>
      <c r="H25" s="176">
        <v>131</v>
      </c>
      <c r="I25" s="176">
        <v>121</v>
      </c>
      <c r="J25" s="189">
        <v>10</v>
      </c>
      <c r="K25" s="187" t="s">
        <v>26</v>
      </c>
      <c r="L25" s="139"/>
    </row>
    <row r="26" spans="1:12" x14ac:dyDescent="0.25">
      <c r="A26" s="139">
        <v>25</v>
      </c>
      <c r="B26" s="138">
        <v>45174</v>
      </c>
      <c r="C26" s="132" t="s">
        <v>453</v>
      </c>
      <c r="D26" s="133">
        <v>5515121583</v>
      </c>
      <c r="E26" s="133" t="s">
        <v>3637</v>
      </c>
      <c r="F26" s="133" t="s">
        <v>451</v>
      </c>
      <c r="G26" s="176" t="s">
        <v>455</v>
      </c>
      <c r="H26" s="176">
        <v>186</v>
      </c>
      <c r="I26" s="176">
        <v>176</v>
      </c>
      <c r="J26" s="189">
        <v>10</v>
      </c>
      <c r="K26" s="205" t="s">
        <v>26</v>
      </c>
      <c r="L26" s="169"/>
    </row>
    <row r="27" spans="1:12" x14ac:dyDescent="0.25">
      <c r="A27" s="139">
        <v>26</v>
      </c>
      <c r="B27" s="138">
        <v>45174</v>
      </c>
      <c r="C27" s="132" t="s">
        <v>456</v>
      </c>
      <c r="D27" s="133">
        <v>1234567891</v>
      </c>
      <c r="E27" s="133" t="s">
        <v>33</v>
      </c>
      <c r="F27" s="133" t="s">
        <v>457</v>
      </c>
      <c r="G27" s="176" t="s">
        <v>458</v>
      </c>
      <c r="H27" s="176">
        <v>38</v>
      </c>
      <c r="I27" s="176">
        <v>28</v>
      </c>
      <c r="J27" s="177">
        <v>10</v>
      </c>
      <c r="K27" s="176" t="s">
        <v>26</v>
      </c>
      <c r="L27" s="133"/>
    </row>
    <row r="28" spans="1:12" x14ac:dyDescent="0.25">
      <c r="A28" s="139">
        <v>27</v>
      </c>
      <c r="B28" s="138">
        <v>45174</v>
      </c>
      <c r="C28" s="70" t="s">
        <v>49</v>
      </c>
      <c r="D28">
        <v>5567925871</v>
      </c>
      <c r="E28" t="s">
        <v>3638</v>
      </c>
      <c r="F28" t="s">
        <v>460</v>
      </c>
      <c r="G28" s="201" t="s">
        <v>461</v>
      </c>
      <c r="H28" s="176">
        <v>75</v>
      </c>
      <c r="I28" s="176">
        <v>54</v>
      </c>
      <c r="J28" s="177">
        <v>10</v>
      </c>
      <c r="K28" s="176" t="s">
        <v>26</v>
      </c>
      <c r="L28" s="177"/>
    </row>
    <row r="29" spans="1:12" x14ac:dyDescent="0.25">
      <c r="A29" s="139">
        <v>28</v>
      </c>
      <c r="B29" s="138">
        <v>45174</v>
      </c>
      <c r="C29" s="132" t="s">
        <v>462</v>
      </c>
      <c r="D29" s="133">
        <v>5616699906</v>
      </c>
      <c r="E29" t="s">
        <v>333</v>
      </c>
      <c r="F29" s="133" t="s">
        <v>463</v>
      </c>
      <c r="G29" s="133" t="s">
        <v>464</v>
      </c>
      <c r="H29" s="176">
        <v>151</v>
      </c>
      <c r="I29" s="176">
        <v>141</v>
      </c>
      <c r="J29" s="177">
        <v>10</v>
      </c>
      <c r="K29" s="176" t="s">
        <v>26</v>
      </c>
      <c r="L29" s="133"/>
    </row>
    <row r="30" spans="1:12" x14ac:dyDescent="0.25">
      <c r="A30" s="139">
        <v>29</v>
      </c>
      <c r="B30" s="138">
        <v>45175</v>
      </c>
      <c r="C30" s="138" t="s">
        <v>26</v>
      </c>
      <c r="D30" s="139" t="s">
        <v>26</v>
      </c>
      <c r="E30" s="139" t="s">
        <v>26</v>
      </c>
      <c r="F30" s="139" t="s">
        <v>3639</v>
      </c>
      <c r="G30" s="187" t="s">
        <v>26</v>
      </c>
      <c r="H30" s="5" t="s">
        <v>26</v>
      </c>
      <c r="I30" s="139" t="s">
        <v>26</v>
      </c>
      <c r="J30" s="189">
        <v>10</v>
      </c>
      <c r="K30" s="186" t="s">
        <v>26</v>
      </c>
      <c r="L30" s="139"/>
    </row>
    <row r="31" spans="1:12" x14ac:dyDescent="0.25">
      <c r="A31" s="139">
        <v>30</v>
      </c>
      <c r="B31" s="138">
        <v>45175</v>
      </c>
      <c r="C31" s="138" t="s">
        <v>69</v>
      </c>
      <c r="D31" s="139">
        <v>5610020620</v>
      </c>
      <c r="E31" s="139" t="s">
        <v>279</v>
      </c>
      <c r="F31" s="139" t="s">
        <v>306</v>
      </c>
      <c r="G31" s="210" t="s">
        <v>465</v>
      </c>
      <c r="H31" s="5">
        <v>200</v>
      </c>
      <c r="I31" s="139">
        <v>20</v>
      </c>
      <c r="J31" s="189">
        <v>10</v>
      </c>
      <c r="K31" s="186">
        <v>200</v>
      </c>
      <c r="L31" s="139"/>
    </row>
    <row r="32" spans="1:12" x14ac:dyDescent="0.25">
      <c r="A32" s="139">
        <v>31</v>
      </c>
      <c r="B32" s="138">
        <v>45175</v>
      </c>
      <c r="C32" s="139" t="s">
        <v>39</v>
      </c>
      <c r="D32" s="139">
        <v>5530508709</v>
      </c>
      <c r="E32" s="140" t="s">
        <v>279</v>
      </c>
      <c r="F32" s="140" t="s">
        <v>466</v>
      </c>
      <c r="G32" s="187" t="s">
        <v>467</v>
      </c>
      <c r="H32" s="5">
        <v>131</v>
      </c>
      <c r="I32" s="139">
        <v>121</v>
      </c>
      <c r="J32" s="189">
        <v>10</v>
      </c>
      <c r="K32" s="186">
        <v>200</v>
      </c>
      <c r="L32" s="139"/>
    </row>
    <row r="33" spans="1:12" x14ac:dyDescent="0.25">
      <c r="A33" s="139">
        <v>32</v>
      </c>
      <c r="B33" s="138">
        <v>45175</v>
      </c>
      <c r="C33" s="132" t="s">
        <v>164</v>
      </c>
      <c r="D33" s="133"/>
      <c r="E33" s="133" t="s">
        <v>33</v>
      </c>
      <c r="F33" s="133" t="s">
        <v>468</v>
      </c>
      <c r="G33" s="190" t="s">
        <v>469</v>
      </c>
      <c r="H33" s="5">
        <v>500</v>
      </c>
      <c r="I33" s="139">
        <v>163</v>
      </c>
      <c r="J33" s="189">
        <v>10</v>
      </c>
      <c r="K33" s="186"/>
      <c r="L33" s="139"/>
    </row>
    <row r="34" spans="1:12" x14ac:dyDescent="0.25">
      <c r="A34" s="139">
        <v>33</v>
      </c>
      <c r="B34" s="138">
        <v>45175</v>
      </c>
      <c r="C34" s="138" t="s">
        <v>49</v>
      </c>
      <c r="D34">
        <v>5530181574</v>
      </c>
      <c r="E34" s="133" t="s">
        <v>33</v>
      </c>
      <c r="F34" t="s">
        <v>50</v>
      </c>
      <c r="G34" s="187" t="s">
        <v>470</v>
      </c>
      <c r="H34" s="5">
        <v>134</v>
      </c>
      <c r="I34" s="139">
        <v>114</v>
      </c>
      <c r="J34" s="189">
        <v>10</v>
      </c>
      <c r="K34" s="139"/>
      <c r="L34" s="139"/>
    </row>
    <row r="35" spans="1:12" x14ac:dyDescent="0.25">
      <c r="A35" s="139">
        <v>34</v>
      </c>
      <c r="B35" s="138">
        <v>45175</v>
      </c>
      <c r="C35" s="132" t="s">
        <v>441</v>
      </c>
      <c r="D35">
        <v>5629985003</v>
      </c>
      <c r="E35" s="133" t="s">
        <v>3640</v>
      </c>
      <c r="F35" t="s">
        <v>472</v>
      </c>
      <c r="G35" s="205" t="s">
        <v>473</v>
      </c>
      <c r="H35" s="207">
        <v>500</v>
      </c>
      <c r="I35" s="187">
        <v>237</v>
      </c>
      <c r="J35" s="189">
        <v>10</v>
      </c>
      <c r="K35" s="139">
        <v>30</v>
      </c>
      <c r="L35" s="139">
        <v>250</v>
      </c>
    </row>
    <row r="36" spans="1:12" x14ac:dyDescent="0.25">
      <c r="A36" s="139">
        <v>35</v>
      </c>
      <c r="B36" s="138">
        <v>45175</v>
      </c>
      <c r="C36" s="132" t="s">
        <v>333</v>
      </c>
      <c r="D36" s="133">
        <v>5560555623</v>
      </c>
      <c r="E36" s="133" t="s">
        <v>474</v>
      </c>
      <c r="F36" s="133" t="s">
        <v>475</v>
      </c>
      <c r="G36" s="201" t="s">
        <v>476</v>
      </c>
      <c r="H36" s="123">
        <v>197</v>
      </c>
      <c r="I36" s="205">
        <v>162</v>
      </c>
      <c r="J36" s="189">
        <v>10</v>
      </c>
      <c r="K36" s="139">
        <v>500</v>
      </c>
      <c r="L36" s="139"/>
    </row>
    <row r="37" spans="1:12" x14ac:dyDescent="0.25">
      <c r="A37" s="139">
        <v>36</v>
      </c>
      <c r="B37" s="138">
        <v>45175</v>
      </c>
      <c r="C37" s="132" t="s">
        <v>477</v>
      </c>
      <c r="D37" s="133">
        <v>5510466400</v>
      </c>
      <c r="E37" s="133" t="s">
        <v>33</v>
      </c>
      <c r="F37" s="133" t="s">
        <v>357</v>
      </c>
      <c r="G37" s="201" t="s">
        <v>478</v>
      </c>
      <c r="H37" s="123">
        <v>172</v>
      </c>
      <c r="I37">
        <v>162</v>
      </c>
      <c r="J37" s="189">
        <v>10</v>
      </c>
      <c r="K37" s="139"/>
      <c r="L37" s="139"/>
    </row>
    <row r="38" spans="1:12" x14ac:dyDescent="0.25">
      <c r="A38" s="139">
        <v>37</v>
      </c>
      <c r="B38" s="138">
        <v>45175</v>
      </c>
      <c r="C38" s="132" t="s">
        <v>479</v>
      </c>
      <c r="D38" s="133">
        <v>551015136715</v>
      </c>
      <c r="E38" s="133" t="s">
        <v>3636</v>
      </c>
      <c r="F38" s="133" t="s">
        <v>480</v>
      </c>
      <c r="G38" s="201" t="s">
        <v>481</v>
      </c>
      <c r="H38" s="176">
        <v>160</v>
      </c>
      <c r="I38" s="192">
        <v>150</v>
      </c>
      <c r="J38" s="189">
        <v>10</v>
      </c>
      <c r="K38" s="139">
        <v>200</v>
      </c>
      <c r="L38" s="139"/>
    </row>
    <row r="39" spans="1:12" x14ac:dyDescent="0.25">
      <c r="A39" s="139">
        <v>38</v>
      </c>
      <c r="B39" s="138">
        <v>45175</v>
      </c>
      <c r="C39" s="133" t="s">
        <v>482</v>
      </c>
      <c r="D39" s="133">
        <v>5527189840</v>
      </c>
      <c r="E39" s="133" t="s">
        <v>3463</v>
      </c>
      <c r="F39" s="176" t="s">
        <v>483</v>
      </c>
      <c r="G39" s="201" t="s">
        <v>484</v>
      </c>
      <c r="H39" s="176">
        <v>26</v>
      </c>
      <c r="I39" s="176">
        <v>16</v>
      </c>
      <c r="J39" s="189">
        <v>10</v>
      </c>
      <c r="K39" s="139"/>
      <c r="L39" s="139">
        <v>74</v>
      </c>
    </row>
    <row r="40" spans="1:12" x14ac:dyDescent="0.25">
      <c r="A40" s="139">
        <v>39</v>
      </c>
      <c r="B40" s="138">
        <v>45175</v>
      </c>
      <c r="C40" s="132" t="s">
        <v>42</v>
      </c>
      <c r="D40" s="133">
        <v>5532536647</v>
      </c>
      <c r="E40" s="132" t="s">
        <v>1836</v>
      </c>
      <c r="F40" s="139" t="s">
        <v>321</v>
      </c>
      <c r="G40" s="176" t="s">
        <v>485</v>
      </c>
      <c r="H40" s="176">
        <v>89</v>
      </c>
      <c r="I40" s="176">
        <v>79</v>
      </c>
      <c r="J40" s="189">
        <v>10</v>
      </c>
      <c r="K40" s="139"/>
      <c r="L40" s="139"/>
    </row>
    <row r="41" spans="1:12" x14ac:dyDescent="0.25">
      <c r="A41" s="139">
        <v>40</v>
      </c>
      <c r="B41" s="138">
        <v>45175</v>
      </c>
      <c r="C41" s="132" t="s">
        <v>45</v>
      </c>
      <c r="D41" s="133">
        <v>5572135350</v>
      </c>
      <c r="E41" s="133" t="s">
        <v>33</v>
      </c>
      <c r="F41" t="s">
        <v>486</v>
      </c>
      <c r="G41" s="176" t="s">
        <v>487</v>
      </c>
      <c r="H41" s="176">
        <v>500</v>
      </c>
      <c r="I41" s="176">
        <v>144</v>
      </c>
      <c r="J41" s="189">
        <v>10</v>
      </c>
      <c r="K41" s="202"/>
      <c r="L41" s="169">
        <v>346</v>
      </c>
    </row>
    <row r="42" spans="1:12" x14ac:dyDescent="0.25">
      <c r="A42" s="139">
        <v>41</v>
      </c>
      <c r="B42" s="138">
        <v>45176</v>
      </c>
      <c r="C42" s="138" t="s">
        <v>49</v>
      </c>
      <c r="D42" s="139">
        <v>5530181574</v>
      </c>
      <c r="E42" s="139" t="s">
        <v>488</v>
      </c>
      <c r="F42" t="s">
        <v>50</v>
      </c>
      <c r="G42" s="187" t="s">
        <v>489</v>
      </c>
      <c r="H42" s="5">
        <v>250</v>
      </c>
      <c r="I42" s="139">
        <v>223</v>
      </c>
      <c r="J42" s="189">
        <v>10</v>
      </c>
      <c r="K42" s="186">
        <v>500</v>
      </c>
      <c r="L42" s="139"/>
    </row>
    <row r="43" spans="1:12" x14ac:dyDescent="0.25">
      <c r="A43" s="139">
        <v>42</v>
      </c>
      <c r="B43" s="138">
        <v>45176</v>
      </c>
      <c r="C43" s="138" t="s">
        <v>490</v>
      </c>
      <c r="D43" s="139">
        <v>9531286830</v>
      </c>
      <c r="E43" s="139" t="s">
        <v>279</v>
      </c>
      <c r="F43" s="139" t="s">
        <v>491</v>
      </c>
      <c r="G43" s="210" t="s">
        <v>492</v>
      </c>
      <c r="H43" s="5">
        <v>100</v>
      </c>
      <c r="I43" s="139">
        <v>50</v>
      </c>
      <c r="J43" s="189">
        <v>10</v>
      </c>
      <c r="K43" s="186"/>
      <c r="L43" s="139"/>
    </row>
    <row r="44" spans="1:12" x14ac:dyDescent="0.25">
      <c r="A44" s="139">
        <v>43</v>
      </c>
      <c r="B44" s="138">
        <v>45176</v>
      </c>
      <c r="C44" s="139" t="s">
        <v>441</v>
      </c>
      <c r="D44" s="139">
        <v>5629985003</v>
      </c>
      <c r="E44" s="140" t="s">
        <v>33</v>
      </c>
      <c r="F44" s="140" t="s">
        <v>493</v>
      </c>
      <c r="G44" s="187" t="s">
        <v>494</v>
      </c>
      <c r="H44" s="5">
        <v>64</v>
      </c>
      <c r="I44" s="139">
        <v>54</v>
      </c>
      <c r="J44" s="189">
        <v>10</v>
      </c>
      <c r="K44" s="186">
        <v>0</v>
      </c>
      <c r="L44" s="139"/>
    </row>
    <row r="45" spans="1:12" ht="42" customHeight="1" x14ac:dyDescent="0.25">
      <c r="A45" s="139">
        <v>44</v>
      </c>
      <c r="B45" s="138">
        <v>45176</v>
      </c>
      <c r="C45" s="132" t="s">
        <v>495</v>
      </c>
      <c r="D45" s="133">
        <v>5536801894</v>
      </c>
      <c r="E45" s="133" t="s">
        <v>496</v>
      </c>
      <c r="F45" s="133" t="s">
        <v>497</v>
      </c>
      <c r="G45" s="190" t="s">
        <v>498</v>
      </c>
      <c r="H45" s="5">
        <v>225</v>
      </c>
      <c r="I45" s="139">
        <v>59</v>
      </c>
      <c r="J45" s="189">
        <v>10</v>
      </c>
      <c r="K45" s="186">
        <v>200</v>
      </c>
      <c r="L45" s="139"/>
    </row>
    <row r="46" spans="1:12" x14ac:dyDescent="0.25">
      <c r="A46" s="139">
        <v>45</v>
      </c>
      <c r="B46" s="138">
        <v>45176</v>
      </c>
      <c r="C46" s="138" t="s">
        <v>233</v>
      </c>
      <c r="E46" s="133" t="s">
        <v>17</v>
      </c>
      <c r="F46" t="s">
        <v>499</v>
      </c>
      <c r="G46" s="187" t="s">
        <v>500</v>
      </c>
      <c r="H46" s="5">
        <v>100</v>
      </c>
      <c r="I46" s="139">
        <v>69</v>
      </c>
      <c r="J46" s="189">
        <v>10</v>
      </c>
      <c r="K46" s="139"/>
      <c r="L46" s="139"/>
    </row>
    <row r="47" spans="1:12" x14ac:dyDescent="0.25">
      <c r="A47" s="139">
        <v>46</v>
      </c>
      <c r="B47" s="138">
        <v>45176</v>
      </c>
      <c r="C47" s="132" t="s">
        <v>61</v>
      </c>
      <c r="D47">
        <v>5586180942</v>
      </c>
      <c r="E47" s="133" t="s">
        <v>501</v>
      </c>
      <c r="F47" t="s">
        <v>288</v>
      </c>
      <c r="G47" s="205" t="s">
        <v>502</v>
      </c>
      <c r="H47" s="207">
        <v>146</v>
      </c>
      <c r="I47" s="187">
        <v>136</v>
      </c>
      <c r="J47" s="189">
        <v>10</v>
      </c>
      <c r="K47" s="139">
        <v>200</v>
      </c>
      <c r="L47" s="139"/>
    </row>
    <row r="48" spans="1:12" x14ac:dyDescent="0.25">
      <c r="A48" s="139">
        <v>47</v>
      </c>
      <c r="B48" s="138">
        <v>45176</v>
      </c>
      <c r="C48" s="132" t="s">
        <v>503</v>
      </c>
      <c r="D48" s="133">
        <v>5611728082</v>
      </c>
      <c r="E48" s="133" t="s">
        <v>380</v>
      </c>
      <c r="F48" s="133" t="s">
        <v>504</v>
      </c>
      <c r="G48" s="201" t="s">
        <v>505</v>
      </c>
      <c r="H48" s="123">
        <v>94</v>
      </c>
      <c r="I48" s="205">
        <v>84</v>
      </c>
      <c r="J48" s="189">
        <v>10</v>
      </c>
      <c r="K48" s="139"/>
      <c r="L48" s="139"/>
    </row>
    <row r="49" spans="1:12" x14ac:dyDescent="0.25">
      <c r="A49" s="139">
        <v>48</v>
      </c>
      <c r="B49" s="138">
        <v>45176</v>
      </c>
      <c r="C49" s="132" t="s">
        <v>45</v>
      </c>
      <c r="D49" s="133">
        <v>5572135350</v>
      </c>
      <c r="E49" s="133"/>
      <c r="F49" s="133" t="s">
        <v>46</v>
      </c>
      <c r="G49" s="201" t="s">
        <v>506</v>
      </c>
      <c r="H49" s="123">
        <v>135</v>
      </c>
      <c r="I49">
        <v>125</v>
      </c>
      <c r="J49" s="189">
        <v>10</v>
      </c>
      <c r="K49" s="139"/>
      <c r="L49" s="139">
        <v>0</v>
      </c>
    </row>
    <row r="50" spans="1:12" x14ac:dyDescent="0.25">
      <c r="A50" s="139">
        <v>49</v>
      </c>
      <c r="B50" s="138">
        <v>45176</v>
      </c>
      <c r="C50" s="132" t="s">
        <v>441</v>
      </c>
      <c r="D50" s="133">
        <v>5629985003</v>
      </c>
      <c r="E50" s="12"/>
      <c r="F50" s="133" t="s">
        <v>507</v>
      </c>
      <c r="G50" s="201" t="s">
        <v>508</v>
      </c>
      <c r="H50" s="176">
        <v>157</v>
      </c>
      <c r="I50" s="192">
        <v>147</v>
      </c>
      <c r="J50" s="189">
        <v>10</v>
      </c>
      <c r="K50" s="139"/>
      <c r="L50" s="139"/>
    </row>
    <row r="51" spans="1:12" x14ac:dyDescent="0.25">
      <c r="A51" s="139">
        <v>50</v>
      </c>
      <c r="B51" s="138">
        <v>45176</v>
      </c>
      <c r="C51" s="133" t="s">
        <v>294</v>
      </c>
      <c r="D51" s="133">
        <v>5539323944</v>
      </c>
      <c r="E51" s="133" t="s">
        <v>509</v>
      </c>
      <c r="F51" s="176" t="s">
        <v>296</v>
      </c>
      <c r="G51" s="201" t="s">
        <v>510</v>
      </c>
      <c r="H51" s="176">
        <v>20</v>
      </c>
      <c r="I51" s="176">
        <v>10</v>
      </c>
      <c r="J51" s="189">
        <v>10</v>
      </c>
      <c r="K51" s="139"/>
      <c r="L51" s="139"/>
    </row>
    <row r="52" spans="1:12" x14ac:dyDescent="0.25">
      <c r="A52" s="139">
        <v>51</v>
      </c>
      <c r="B52" s="138">
        <v>45176</v>
      </c>
      <c r="C52" s="132" t="s">
        <v>113</v>
      </c>
      <c r="D52" s="133">
        <v>5527189840</v>
      </c>
      <c r="E52" s="132" t="s">
        <v>1836</v>
      </c>
      <c r="F52" s="139" t="s">
        <v>511</v>
      </c>
      <c r="G52" s="176" t="s">
        <v>512</v>
      </c>
      <c r="H52" s="176">
        <v>500</v>
      </c>
      <c r="I52" s="176">
        <v>92</v>
      </c>
      <c r="J52" s="189">
        <v>10</v>
      </c>
      <c r="K52" s="139"/>
      <c r="L52" s="139"/>
    </row>
    <row r="53" spans="1:12" x14ac:dyDescent="0.25">
      <c r="A53" s="139">
        <v>52</v>
      </c>
      <c r="B53" s="138">
        <v>45176</v>
      </c>
      <c r="C53" s="132" t="s">
        <v>45</v>
      </c>
      <c r="D53" s="133">
        <v>5572135350</v>
      </c>
      <c r="E53" s="133" t="s">
        <v>1836</v>
      </c>
      <c r="F53" s="133" t="s">
        <v>46</v>
      </c>
      <c r="G53" s="176" t="s">
        <v>513</v>
      </c>
      <c r="H53" s="176">
        <v>500</v>
      </c>
      <c r="I53" s="176">
        <v>165</v>
      </c>
      <c r="J53" s="189">
        <v>10</v>
      </c>
      <c r="K53" s="202"/>
      <c r="L53" s="169"/>
    </row>
    <row r="54" spans="1:12" x14ac:dyDescent="0.25">
      <c r="A54" s="139">
        <v>53</v>
      </c>
      <c r="B54" s="138">
        <v>45177</v>
      </c>
      <c r="C54" s="138" t="s">
        <v>514</v>
      </c>
      <c r="D54" s="139"/>
      <c r="E54" s="139" t="s">
        <v>515</v>
      </c>
      <c r="F54" s="139" t="s">
        <v>516</v>
      </c>
      <c r="G54" s="187" t="s">
        <v>517</v>
      </c>
      <c r="H54" s="5">
        <v>200</v>
      </c>
      <c r="I54" s="139">
        <v>171</v>
      </c>
      <c r="J54" s="189">
        <v>10</v>
      </c>
      <c r="K54" s="186"/>
      <c r="L54" s="139"/>
    </row>
    <row r="55" spans="1:12" x14ac:dyDescent="0.25">
      <c r="A55" s="139">
        <v>54</v>
      </c>
      <c r="B55" s="138">
        <v>45177</v>
      </c>
      <c r="C55" s="138"/>
      <c r="D55" s="139">
        <v>5537803548</v>
      </c>
      <c r="E55" s="139" t="s">
        <v>33</v>
      </c>
      <c r="F55" s="139" t="s">
        <v>518</v>
      </c>
      <c r="G55" s="210" t="s">
        <v>519</v>
      </c>
      <c r="H55" s="5">
        <v>500</v>
      </c>
      <c r="I55" s="139">
        <v>265</v>
      </c>
      <c r="J55" s="189">
        <v>10</v>
      </c>
      <c r="K55" s="186">
        <v>500</v>
      </c>
      <c r="L55" s="139"/>
    </row>
    <row r="56" spans="1:12" x14ac:dyDescent="0.25">
      <c r="A56" s="139">
        <v>55</v>
      </c>
      <c r="B56" s="138">
        <v>45177</v>
      </c>
      <c r="C56" s="139" t="s">
        <v>520</v>
      </c>
      <c r="D56" s="139">
        <v>5519127819</v>
      </c>
      <c r="E56" s="140" t="s">
        <v>521</v>
      </c>
      <c r="F56" s="140" t="s">
        <v>522</v>
      </c>
      <c r="G56" s="187" t="s">
        <v>523</v>
      </c>
      <c r="H56" s="5">
        <v>500</v>
      </c>
      <c r="I56" s="139">
        <v>112</v>
      </c>
      <c r="J56" s="189">
        <v>10</v>
      </c>
      <c r="K56" s="186">
        <v>500</v>
      </c>
      <c r="L56" s="139"/>
    </row>
    <row r="57" spans="1:12" x14ac:dyDescent="0.25">
      <c r="A57" s="139">
        <v>56</v>
      </c>
      <c r="B57" s="138">
        <v>45177</v>
      </c>
      <c r="C57" s="132" t="s">
        <v>524</v>
      </c>
      <c r="D57" s="133">
        <v>5554958042</v>
      </c>
      <c r="E57" s="133" t="s">
        <v>525</v>
      </c>
      <c r="F57" s="132" t="s">
        <v>526</v>
      </c>
      <c r="G57" s="211" t="s">
        <v>527</v>
      </c>
      <c r="H57" s="5"/>
      <c r="I57" s="139">
        <v>22</v>
      </c>
      <c r="J57" s="189">
        <v>10</v>
      </c>
      <c r="K57" s="186"/>
      <c r="L57" s="139"/>
    </row>
    <row r="58" spans="1:12" x14ac:dyDescent="0.25">
      <c r="A58" s="139">
        <v>57</v>
      </c>
      <c r="B58" s="138">
        <v>45177</v>
      </c>
      <c r="C58" s="138" t="s">
        <v>514</v>
      </c>
      <c r="E58" s="133" t="s">
        <v>528</v>
      </c>
      <c r="F58" s="8" t="s">
        <v>516</v>
      </c>
      <c r="G58" s="187" t="s">
        <v>529</v>
      </c>
      <c r="H58" s="13">
        <v>50</v>
      </c>
      <c r="I58" s="139">
        <v>27</v>
      </c>
      <c r="J58" s="189">
        <v>10</v>
      </c>
      <c r="K58" s="14">
        <v>18</v>
      </c>
      <c r="L58" s="139"/>
    </row>
    <row r="59" spans="1:12" x14ac:dyDescent="0.25">
      <c r="A59" s="139">
        <v>58</v>
      </c>
      <c r="B59" s="138">
        <v>45177</v>
      </c>
      <c r="C59" s="139" t="s">
        <v>520</v>
      </c>
      <c r="D59" s="139">
        <v>5519127819</v>
      </c>
      <c r="E59" s="140" t="s">
        <v>521</v>
      </c>
      <c r="F59" s="140" t="s">
        <v>522</v>
      </c>
      <c r="G59" s="187" t="s">
        <v>530</v>
      </c>
      <c r="H59" s="212">
        <v>53</v>
      </c>
      <c r="I59" s="187">
        <v>43</v>
      </c>
      <c r="J59" s="189">
        <v>10</v>
      </c>
      <c r="K59" s="139"/>
      <c r="L59" s="139"/>
    </row>
    <row r="60" spans="1:12" x14ac:dyDescent="0.25">
      <c r="A60" s="139">
        <v>59</v>
      </c>
      <c r="B60" s="138">
        <v>45177</v>
      </c>
      <c r="C60" s="132" t="s">
        <v>383</v>
      </c>
      <c r="D60" s="133">
        <v>5510080515</v>
      </c>
      <c r="E60" s="133" t="s">
        <v>1836</v>
      </c>
      <c r="F60" s="15" t="s">
        <v>302</v>
      </c>
      <c r="G60" s="187" t="s">
        <v>531</v>
      </c>
      <c r="H60" s="123">
        <v>240</v>
      </c>
      <c r="I60" s="205">
        <v>230</v>
      </c>
      <c r="J60" s="189">
        <v>10</v>
      </c>
      <c r="K60" s="139"/>
      <c r="L60" s="139"/>
    </row>
    <row r="61" spans="1:12" x14ac:dyDescent="0.25">
      <c r="A61" s="139">
        <v>60</v>
      </c>
      <c r="B61" s="138">
        <v>45177</v>
      </c>
      <c r="C61" s="132" t="s">
        <v>532</v>
      </c>
      <c r="D61" s="133"/>
      <c r="E61" s="133" t="s">
        <v>3636</v>
      </c>
      <c r="F61" s="15" t="s">
        <v>302</v>
      </c>
      <c r="G61" s="187" t="s">
        <v>533</v>
      </c>
      <c r="H61" s="123">
        <v>90</v>
      </c>
      <c r="I61">
        <v>65</v>
      </c>
      <c r="J61" s="189">
        <v>10</v>
      </c>
      <c r="K61" s="139"/>
      <c r="L61" s="139"/>
    </row>
    <row r="62" spans="1:12" x14ac:dyDescent="0.25">
      <c r="A62" s="139">
        <v>61</v>
      </c>
      <c r="B62" s="138">
        <v>45177</v>
      </c>
      <c r="C62" s="132" t="s">
        <v>441</v>
      </c>
      <c r="D62" s="133"/>
      <c r="E62" s="133" t="s">
        <v>3636</v>
      </c>
      <c r="F62" s="15" t="s">
        <v>507</v>
      </c>
      <c r="G62" s="187" t="s">
        <v>534</v>
      </c>
      <c r="H62" s="209">
        <v>30</v>
      </c>
      <c r="I62" s="192">
        <v>19</v>
      </c>
      <c r="J62" s="189">
        <v>10</v>
      </c>
      <c r="K62" s="139"/>
      <c r="L62" s="139"/>
    </row>
    <row r="63" spans="1:12" x14ac:dyDescent="0.25">
      <c r="A63" s="139">
        <v>62</v>
      </c>
      <c r="B63" s="138">
        <v>45177</v>
      </c>
      <c r="C63" s="133" t="s">
        <v>69</v>
      </c>
      <c r="D63" s="133">
        <v>5610020620</v>
      </c>
      <c r="E63" s="133" t="s">
        <v>1836</v>
      </c>
      <c r="F63" s="208" t="s">
        <v>418</v>
      </c>
      <c r="G63" s="187" t="s">
        <v>535</v>
      </c>
      <c r="H63" s="209">
        <v>42</v>
      </c>
      <c r="I63" s="176">
        <v>42</v>
      </c>
      <c r="J63" s="189">
        <v>0</v>
      </c>
      <c r="K63" s="139"/>
      <c r="L63" s="139"/>
    </row>
    <row r="64" spans="1:12" ht="61.5" customHeight="1" x14ac:dyDescent="0.25">
      <c r="A64" s="139">
        <v>63</v>
      </c>
      <c r="B64" s="138">
        <v>45177</v>
      </c>
      <c r="C64" s="132" t="s">
        <v>383</v>
      </c>
      <c r="D64" s="133">
        <v>5510080515</v>
      </c>
      <c r="E64" s="132" t="s">
        <v>1836</v>
      </c>
      <c r="F64" s="8" t="s">
        <v>302</v>
      </c>
      <c r="G64" s="187" t="s">
        <v>536</v>
      </c>
      <c r="H64" s="209">
        <v>200</v>
      </c>
      <c r="I64" s="176">
        <v>168</v>
      </c>
      <c r="J64" s="189">
        <v>10</v>
      </c>
      <c r="K64" s="139"/>
      <c r="L64" s="139"/>
    </row>
    <row r="65" spans="1:12" x14ac:dyDescent="0.25">
      <c r="A65" s="139">
        <v>64</v>
      </c>
      <c r="B65" s="138">
        <v>45177</v>
      </c>
      <c r="C65" s="132" t="s">
        <v>441</v>
      </c>
      <c r="D65" s="133"/>
      <c r="E65" s="133" t="s">
        <v>1776</v>
      </c>
      <c r="F65" t="s">
        <v>537</v>
      </c>
      <c r="G65" s="187" t="s">
        <v>538</v>
      </c>
      <c r="H65" s="209">
        <v>98</v>
      </c>
      <c r="I65" s="176">
        <v>88</v>
      </c>
      <c r="J65" s="189">
        <v>10</v>
      </c>
      <c r="K65" s="202"/>
      <c r="L65" s="169"/>
    </row>
    <row r="66" spans="1:12" x14ac:dyDescent="0.25">
      <c r="A66" s="139">
        <v>65</v>
      </c>
      <c r="B66" s="138">
        <v>45177</v>
      </c>
      <c r="C66" s="132" t="s">
        <v>172</v>
      </c>
      <c r="D66" s="133"/>
      <c r="E66" s="133" t="s">
        <v>380</v>
      </c>
      <c r="F66" s="133" t="s">
        <v>539</v>
      </c>
      <c r="G66" s="205" t="s">
        <v>540</v>
      </c>
      <c r="H66" s="176">
        <v>500</v>
      </c>
      <c r="I66" s="176">
        <v>480</v>
      </c>
      <c r="J66" s="177">
        <v>10</v>
      </c>
      <c r="K66" s="177"/>
      <c r="L66" s="133"/>
    </row>
    <row r="67" spans="1:12" x14ac:dyDescent="0.25">
      <c r="A67" s="139">
        <v>66</v>
      </c>
      <c r="B67" s="138">
        <v>45177</v>
      </c>
      <c r="C67" s="132" t="s">
        <v>383</v>
      </c>
      <c r="D67" s="133"/>
      <c r="E67" s="133" t="s">
        <v>1836</v>
      </c>
      <c r="F67" s="133"/>
      <c r="G67" s="176" t="s">
        <v>541</v>
      </c>
      <c r="H67" s="176">
        <v>220</v>
      </c>
      <c r="I67" s="176">
        <v>210</v>
      </c>
      <c r="J67" s="177">
        <v>10</v>
      </c>
      <c r="K67" s="177"/>
      <c r="L67" s="177"/>
    </row>
    <row r="68" spans="1:12" x14ac:dyDescent="0.25">
      <c r="A68" s="139">
        <v>67</v>
      </c>
      <c r="B68" s="138">
        <v>45177</v>
      </c>
      <c r="C68" s="132" t="s">
        <v>350</v>
      </c>
      <c r="D68" s="133">
        <v>5562236073</v>
      </c>
      <c r="E68" s="133" t="s">
        <v>1836</v>
      </c>
      <c r="F68" s="133" t="s">
        <v>542</v>
      </c>
      <c r="G68" s="176" t="s">
        <v>543</v>
      </c>
      <c r="H68" s="176">
        <v>201</v>
      </c>
      <c r="I68" s="176">
        <v>181</v>
      </c>
      <c r="J68" s="177">
        <v>10</v>
      </c>
      <c r="K68" s="177"/>
      <c r="L68" s="133"/>
    </row>
    <row r="69" spans="1:12" x14ac:dyDescent="0.25">
      <c r="A69" s="139">
        <v>68</v>
      </c>
      <c r="B69" s="138">
        <v>45178</v>
      </c>
      <c r="C69" s="138" t="s">
        <v>240</v>
      </c>
      <c r="D69" s="139">
        <v>5554180418</v>
      </c>
      <c r="E69" s="139" t="s">
        <v>544</v>
      </c>
      <c r="F69" s="139" t="s">
        <v>545</v>
      </c>
      <c r="G69" s="187" t="s">
        <v>546</v>
      </c>
      <c r="H69" s="5">
        <v>200</v>
      </c>
      <c r="I69" s="139">
        <v>78</v>
      </c>
      <c r="J69" s="189">
        <v>10</v>
      </c>
      <c r="K69" s="186">
        <v>300</v>
      </c>
      <c r="L69" s="139"/>
    </row>
    <row r="70" spans="1:12" x14ac:dyDescent="0.25">
      <c r="A70" s="139">
        <v>69</v>
      </c>
      <c r="B70" s="138">
        <v>45178</v>
      </c>
      <c r="C70" s="138" t="s">
        <v>547</v>
      </c>
      <c r="D70" s="139">
        <v>5530508709</v>
      </c>
      <c r="E70" s="139" t="s">
        <v>17</v>
      </c>
      <c r="F70" s="139" t="s">
        <v>548</v>
      </c>
      <c r="G70" s="187" t="s">
        <v>549</v>
      </c>
      <c r="H70" s="5">
        <v>110</v>
      </c>
      <c r="I70" s="139">
        <v>96</v>
      </c>
      <c r="J70" s="189">
        <v>10</v>
      </c>
      <c r="K70" s="186"/>
      <c r="L70" s="139"/>
    </row>
    <row r="71" spans="1:12" x14ac:dyDescent="0.25">
      <c r="A71" s="139">
        <v>70</v>
      </c>
      <c r="B71" s="138">
        <v>45178</v>
      </c>
      <c r="C71" s="138" t="s">
        <v>550</v>
      </c>
      <c r="D71" s="139">
        <v>5537803548</v>
      </c>
      <c r="E71" s="139" t="s">
        <v>33</v>
      </c>
      <c r="F71" s="139" t="s">
        <v>518</v>
      </c>
      <c r="G71" s="187"/>
      <c r="H71" s="5">
        <v>500</v>
      </c>
      <c r="I71" s="139">
        <v>161</v>
      </c>
      <c r="J71" s="189">
        <v>10</v>
      </c>
      <c r="K71" s="186">
        <v>500</v>
      </c>
      <c r="L71" s="139"/>
    </row>
    <row r="72" spans="1:12" x14ac:dyDescent="0.25">
      <c r="A72" s="139">
        <v>71</v>
      </c>
      <c r="B72" s="138">
        <v>45178</v>
      </c>
      <c r="C72" s="138" t="s">
        <v>350</v>
      </c>
      <c r="D72" s="139">
        <v>5562236073</v>
      </c>
      <c r="E72" s="139" t="s">
        <v>551</v>
      </c>
      <c r="F72" s="139" t="s">
        <v>389</v>
      </c>
      <c r="G72" s="190" t="s">
        <v>552</v>
      </c>
      <c r="H72" s="5">
        <v>1000</v>
      </c>
      <c r="I72" s="139">
        <v>451</v>
      </c>
      <c r="J72" s="189">
        <v>20</v>
      </c>
      <c r="K72" s="186">
        <v>500</v>
      </c>
      <c r="L72" s="139"/>
    </row>
    <row r="73" spans="1:12" x14ac:dyDescent="0.25">
      <c r="A73" s="139">
        <v>72</v>
      </c>
      <c r="B73" s="138">
        <v>45178</v>
      </c>
      <c r="C73" s="138"/>
      <c r="D73" s="139"/>
      <c r="E73" s="152"/>
      <c r="F73" s="152"/>
      <c r="G73" s="152"/>
      <c r="H73" s="5"/>
      <c r="I73" s="139"/>
      <c r="J73" s="189">
        <v>10</v>
      </c>
      <c r="K73" s="139"/>
      <c r="L73" s="139"/>
    </row>
    <row r="74" spans="1:12" x14ac:dyDescent="0.25">
      <c r="A74" s="139">
        <v>73</v>
      </c>
      <c r="B74" s="138">
        <v>45178</v>
      </c>
      <c r="C74" s="138" t="s">
        <v>350</v>
      </c>
      <c r="D74" s="139">
        <v>5562236073</v>
      </c>
      <c r="E74" s="139" t="s">
        <v>17</v>
      </c>
      <c r="F74" s="139" t="s">
        <v>389</v>
      </c>
      <c r="G74" s="205" t="s">
        <v>553</v>
      </c>
      <c r="H74" s="207">
        <v>300</v>
      </c>
      <c r="I74" s="187">
        <v>257</v>
      </c>
      <c r="J74" s="189">
        <v>10</v>
      </c>
      <c r="K74" s="139"/>
      <c r="L74" s="139"/>
    </row>
    <row r="75" spans="1:12" x14ac:dyDescent="0.25">
      <c r="A75" s="139">
        <v>74</v>
      </c>
      <c r="B75" s="138">
        <v>45178</v>
      </c>
      <c r="C75" s="132" t="s">
        <v>200</v>
      </c>
      <c r="D75" s="133">
        <v>5520873875</v>
      </c>
      <c r="E75" s="133" t="s">
        <v>17</v>
      </c>
      <c r="F75" s="133" t="s">
        <v>554</v>
      </c>
      <c r="G75" s="201" t="s">
        <v>555</v>
      </c>
      <c r="H75" s="123">
        <v>95</v>
      </c>
      <c r="I75" s="205">
        <v>85</v>
      </c>
      <c r="J75" s="189">
        <v>10</v>
      </c>
      <c r="K75" s="139">
        <v>20</v>
      </c>
      <c r="L75" s="139"/>
    </row>
    <row r="76" spans="1:12" x14ac:dyDescent="0.25">
      <c r="A76" s="139">
        <v>75</v>
      </c>
      <c r="B76" s="138">
        <v>45178</v>
      </c>
      <c r="C76" s="70" t="s">
        <v>441</v>
      </c>
      <c r="D76">
        <v>5629985003</v>
      </c>
      <c r="E76" t="s">
        <v>17</v>
      </c>
      <c r="F76" t="s">
        <v>556</v>
      </c>
      <c r="G76" s="201" t="s">
        <v>557</v>
      </c>
      <c r="H76" s="123">
        <v>220</v>
      </c>
      <c r="J76" s="189">
        <v>10</v>
      </c>
      <c r="K76" s="139">
        <v>56</v>
      </c>
      <c r="L76" s="139"/>
    </row>
    <row r="77" spans="1:12" x14ac:dyDescent="0.25">
      <c r="A77" s="139">
        <v>76</v>
      </c>
      <c r="B77" s="138">
        <v>45178</v>
      </c>
      <c r="C77" s="132" t="s">
        <v>558</v>
      </c>
      <c r="D77" s="133">
        <v>5621729114</v>
      </c>
      <c r="E77" s="133" t="s">
        <v>559</v>
      </c>
      <c r="F77" s="133" t="s">
        <v>560</v>
      </c>
      <c r="G77" s="201" t="s">
        <v>561</v>
      </c>
      <c r="H77" s="176">
        <v>500</v>
      </c>
      <c r="I77" s="192"/>
      <c r="J77" s="189">
        <v>20</v>
      </c>
      <c r="K77" s="139">
        <v>220</v>
      </c>
      <c r="L77" s="139">
        <v>280</v>
      </c>
    </row>
    <row r="78" spans="1:12" x14ac:dyDescent="0.25">
      <c r="A78" s="139">
        <v>77</v>
      </c>
      <c r="B78" s="138">
        <v>45178</v>
      </c>
      <c r="C78" s="138" t="s">
        <v>350</v>
      </c>
      <c r="D78" s="139">
        <v>5562236073</v>
      </c>
      <c r="E78" s="139" t="s">
        <v>17</v>
      </c>
      <c r="F78" s="139" t="s">
        <v>389</v>
      </c>
      <c r="G78" s="190" t="s">
        <v>562</v>
      </c>
      <c r="H78" s="5"/>
      <c r="I78" s="176">
        <v>440</v>
      </c>
      <c r="J78" s="189">
        <v>10</v>
      </c>
      <c r="K78" s="139">
        <v>1000</v>
      </c>
      <c r="L78" s="139"/>
    </row>
    <row r="79" spans="1:12" x14ac:dyDescent="0.25">
      <c r="A79" s="139">
        <v>78</v>
      </c>
      <c r="B79" s="138">
        <v>45178</v>
      </c>
      <c r="C79" s="70" t="s">
        <v>441</v>
      </c>
      <c r="D79">
        <v>5629985003</v>
      </c>
      <c r="E79" t="s">
        <v>17</v>
      </c>
      <c r="F79" t="s">
        <v>556</v>
      </c>
      <c r="G79" s="176" t="s">
        <v>563</v>
      </c>
      <c r="H79" s="176">
        <v>230</v>
      </c>
      <c r="I79" s="176">
        <v>202</v>
      </c>
      <c r="J79" s="189">
        <v>10</v>
      </c>
      <c r="K79" s="139"/>
      <c r="L79" s="139"/>
    </row>
    <row r="81" spans="1:10" x14ac:dyDescent="0.25">
      <c r="A81" t="e">
        <f>+#REF!+#REF!+#REF!+#REF!+#REF!</f>
        <v>#REF!</v>
      </c>
    </row>
    <row r="82" spans="1:10" x14ac:dyDescent="0.25">
      <c r="B82" s="70">
        <v>45179</v>
      </c>
    </row>
    <row r="83" spans="1:10" x14ac:dyDescent="0.25">
      <c r="C83" s="273" t="s">
        <v>3641</v>
      </c>
      <c r="D83" s="274"/>
      <c r="F83" s="275" t="s">
        <v>3642</v>
      </c>
      <c r="G83" s="276"/>
    </row>
    <row r="84" spans="1:10" x14ac:dyDescent="0.25">
      <c r="B84">
        <v>5</v>
      </c>
      <c r="C84" s="139" t="s">
        <v>3643</v>
      </c>
      <c r="D84" s="197">
        <v>50</v>
      </c>
      <c r="F84" s="9" t="s">
        <v>3644</v>
      </c>
      <c r="G84" s="10" t="s">
        <v>3645</v>
      </c>
    </row>
    <row r="85" spans="1:10" x14ac:dyDescent="0.25">
      <c r="B85">
        <v>16</v>
      </c>
      <c r="C85" s="8" t="s">
        <v>3646</v>
      </c>
      <c r="D85" s="187">
        <v>16</v>
      </c>
      <c r="F85" s="139">
        <v>100</v>
      </c>
      <c r="G85" s="139"/>
      <c r="J85" t="s">
        <v>3647</v>
      </c>
    </row>
    <row r="86" spans="1:10" x14ac:dyDescent="0.25">
      <c r="B86">
        <v>15</v>
      </c>
      <c r="C86" s="139" t="s">
        <v>3648</v>
      </c>
      <c r="D86" s="256">
        <v>75</v>
      </c>
      <c r="F86" s="139">
        <v>131</v>
      </c>
      <c r="G86" s="139"/>
      <c r="J86" t="s">
        <v>3649</v>
      </c>
    </row>
    <row r="87" spans="1:10" x14ac:dyDescent="0.25">
      <c r="B87">
        <v>2</v>
      </c>
      <c r="C87" s="139" t="s">
        <v>3650</v>
      </c>
      <c r="D87" s="187">
        <v>400</v>
      </c>
      <c r="F87" s="139"/>
      <c r="G87" s="139"/>
    </row>
    <row r="88" spans="1:10" x14ac:dyDescent="0.25">
      <c r="B88">
        <v>1</v>
      </c>
      <c r="C88" s="139" t="s">
        <v>3651</v>
      </c>
      <c r="D88" s="187">
        <v>100</v>
      </c>
      <c r="F88" s="139"/>
      <c r="G88" s="139"/>
    </row>
    <row r="89" spans="1:10" x14ac:dyDescent="0.25">
      <c r="B89">
        <v>5</v>
      </c>
      <c r="C89" s="139" t="s">
        <v>3652</v>
      </c>
      <c r="D89" s="187">
        <v>250</v>
      </c>
      <c r="F89" s="139"/>
      <c r="G89" s="139"/>
    </row>
    <row r="90" spans="1:10" x14ac:dyDescent="0.25">
      <c r="B90">
        <v>1</v>
      </c>
      <c r="C90" s="139" t="s">
        <v>3653</v>
      </c>
      <c r="D90" s="187">
        <v>20</v>
      </c>
      <c r="F90" s="139"/>
      <c r="G90" s="139"/>
    </row>
    <row r="91" spans="1:10" x14ac:dyDescent="0.25">
      <c r="C91" s="139" t="s">
        <v>3654</v>
      </c>
      <c r="D91" s="187"/>
      <c r="F91" s="139"/>
      <c r="G91" s="139"/>
    </row>
    <row r="92" spans="1:10" x14ac:dyDescent="0.25">
      <c r="C92" s="139"/>
      <c r="D92" s="187"/>
      <c r="F92" s="139"/>
      <c r="G92" s="139"/>
    </row>
    <row r="93" spans="1:10" x14ac:dyDescent="0.25">
      <c r="C93" s="140"/>
      <c r="D93" s="197"/>
      <c r="F93" s="139"/>
      <c r="G93" s="139"/>
    </row>
    <row r="94" spans="1:10" x14ac:dyDescent="0.25">
      <c r="C94" s="139" t="s">
        <v>3655</v>
      </c>
      <c r="D94" s="187">
        <f>SUM(D84:D93)</f>
        <v>911</v>
      </c>
      <c r="F94" s="139"/>
      <c r="G94" s="139"/>
    </row>
    <row r="95" spans="1:10" x14ac:dyDescent="0.25">
      <c r="F95" s="139"/>
      <c r="G95" s="139"/>
    </row>
    <row r="96" spans="1:10" x14ac:dyDescent="0.25">
      <c r="F96" s="11" t="s">
        <v>3655</v>
      </c>
      <c r="G96" s="11">
        <f>+SUM(F85:F95)-SUM(G85:G95)</f>
        <v>231</v>
      </c>
    </row>
    <row r="108" ht="57" customHeight="1" x14ac:dyDescent="0.25"/>
  </sheetData>
  <mergeCells count="2">
    <mergeCell ref="C83:D83"/>
    <mergeCell ref="F83:G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32"/>
  <sheetViews>
    <sheetView topLeftCell="C61" workbookViewId="0">
      <selection activeCell="E75" sqref="E75"/>
    </sheetView>
  </sheetViews>
  <sheetFormatPr baseColWidth="10" defaultRowHeight="15" x14ac:dyDescent="0.25"/>
  <cols>
    <col min="3" max="3" width="19.42578125" style="166" customWidth="1"/>
    <col min="4" max="4" width="25.7109375" style="166" customWidth="1"/>
    <col min="5" max="5" width="14" style="166" customWidth="1"/>
    <col min="8" max="8" width="10.5703125" style="166" bestFit="1" customWidth="1"/>
    <col min="9" max="9" width="18" style="166" bestFit="1" customWidth="1"/>
    <col min="10" max="10" width="11.28515625" style="166" bestFit="1" customWidth="1"/>
    <col min="14" max="15" width="14.140625" style="166" bestFit="1" customWidth="1"/>
    <col min="23" max="23" width="12.42578125" style="166" bestFit="1" customWidth="1"/>
    <col min="29" max="29" width="16.28515625" style="166" customWidth="1"/>
    <col min="40" max="40" width="14.140625" style="166" customWidth="1"/>
  </cols>
  <sheetData>
    <row r="1" spans="1:12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90" customHeight="1" x14ac:dyDescent="0.25">
      <c r="A2" s="2" t="s">
        <v>3617</v>
      </c>
      <c r="B2" s="3" t="s">
        <v>0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2" t="s">
        <v>7</v>
      </c>
      <c r="I2" s="173" t="s">
        <v>8</v>
      </c>
      <c r="J2" s="172" t="s">
        <v>9</v>
      </c>
      <c r="K2" s="174" t="s">
        <v>3619</v>
      </c>
      <c r="L2" s="174" t="s">
        <v>3620</v>
      </c>
    </row>
    <row r="3" spans="1:12" x14ac:dyDescent="0.25">
      <c r="A3" s="139">
        <v>1</v>
      </c>
      <c r="B3" s="142">
        <v>45180</v>
      </c>
      <c r="C3" s="132" t="s">
        <v>564</v>
      </c>
      <c r="D3" s="133">
        <v>5553181586</v>
      </c>
      <c r="E3" s="133" t="s">
        <v>565</v>
      </c>
      <c r="F3" s="133" t="s">
        <v>566</v>
      </c>
      <c r="G3" s="176" t="s">
        <v>567</v>
      </c>
      <c r="H3" s="30">
        <v>200</v>
      </c>
      <c r="I3" s="133">
        <v>150</v>
      </c>
      <c r="J3" s="189">
        <v>10</v>
      </c>
      <c r="K3" s="186">
        <v>200</v>
      </c>
      <c r="L3" s="139"/>
    </row>
    <row r="4" spans="1:12" x14ac:dyDescent="0.25">
      <c r="A4" s="139">
        <v>2</v>
      </c>
      <c r="B4" s="142">
        <v>45180</v>
      </c>
      <c r="C4" s="132" t="s">
        <v>323</v>
      </c>
      <c r="D4" s="133">
        <v>5553181275</v>
      </c>
      <c r="E4" s="133" t="s">
        <v>568</v>
      </c>
      <c r="F4" s="133" t="s">
        <v>569</v>
      </c>
      <c r="G4" s="176" t="s">
        <v>570</v>
      </c>
      <c r="H4" s="30"/>
      <c r="I4" s="133"/>
      <c r="J4" s="189">
        <v>10</v>
      </c>
      <c r="K4" s="186">
        <v>400</v>
      </c>
      <c r="L4" s="139"/>
    </row>
    <row r="5" spans="1:12" x14ac:dyDescent="0.25">
      <c r="A5" s="139">
        <v>3</v>
      </c>
      <c r="B5" s="142">
        <v>45180</v>
      </c>
      <c r="C5" s="132" t="s">
        <v>571</v>
      </c>
      <c r="D5" s="133"/>
      <c r="E5" s="133" t="s">
        <v>17</v>
      </c>
      <c r="F5" s="133">
        <v>844</v>
      </c>
      <c r="G5" s="176" t="s">
        <v>572</v>
      </c>
      <c r="H5" s="30">
        <v>80</v>
      </c>
      <c r="I5" s="133">
        <v>70</v>
      </c>
      <c r="J5" s="189">
        <v>10</v>
      </c>
      <c r="K5" s="186"/>
      <c r="L5" s="139"/>
    </row>
    <row r="6" spans="1:12" x14ac:dyDescent="0.25">
      <c r="A6" s="139">
        <v>4</v>
      </c>
      <c r="B6" s="142">
        <v>45180</v>
      </c>
      <c r="C6" s="132" t="s">
        <v>55</v>
      </c>
      <c r="D6" s="133">
        <v>5625982564</v>
      </c>
      <c r="E6" s="133" t="s">
        <v>17</v>
      </c>
      <c r="F6" s="133" t="s">
        <v>573</v>
      </c>
      <c r="G6" s="176" t="s">
        <v>574</v>
      </c>
      <c r="H6" s="30">
        <v>80</v>
      </c>
      <c r="I6" s="133">
        <v>69</v>
      </c>
      <c r="J6" s="189">
        <v>10</v>
      </c>
      <c r="K6" s="186">
        <v>50</v>
      </c>
      <c r="L6" s="139"/>
    </row>
    <row r="7" spans="1:12" x14ac:dyDescent="0.25">
      <c r="A7" s="139">
        <v>5</v>
      </c>
      <c r="B7" s="142">
        <v>45180</v>
      </c>
      <c r="C7" s="132" t="s">
        <v>575</v>
      </c>
      <c r="D7" s="133">
        <v>5535658991</v>
      </c>
      <c r="E7" s="133" t="s">
        <v>576</v>
      </c>
      <c r="F7" s="133" t="s">
        <v>577</v>
      </c>
      <c r="G7" s="133" t="s">
        <v>578</v>
      </c>
      <c r="H7" s="30">
        <v>63</v>
      </c>
      <c r="I7" s="133">
        <v>53</v>
      </c>
      <c r="J7" s="189">
        <v>10</v>
      </c>
      <c r="K7" s="139"/>
      <c r="L7" s="139"/>
    </row>
    <row r="8" spans="1:12" x14ac:dyDescent="0.25">
      <c r="A8" s="139">
        <v>6</v>
      </c>
      <c r="B8" s="142">
        <v>45180</v>
      </c>
      <c r="C8" s="132" t="s">
        <v>180</v>
      </c>
      <c r="D8" s="133">
        <v>5618718638</v>
      </c>
      <c r="E8" s="133" t="s">
        <v>579</v>
      </c>
      <c r="F8" s="133" t="s">
        <v>580</v>
      </c>
      <c r="G8" s="176" t="s">
        <v>581</v>
      </c>
      <c r="H8" s="176">
        <v>200</v>
      </c>
      <c r="I8" s="176">
        <v>124</v>
      </c>
      <c r="J8" s="189">
        <v>10</v>
      </c>
      <c r="K8" s="139">
        <v>200</v>
      </c>
      <c r="L8" s="139"/>
    </row>
    <row r="9" spans="1:12" x14ac:dyDescent="0.25">
      <c r="A9" s="139">
        <v>7</v>
      </c>
      <c r="B9" s="142">
        <v>45180</v>
      </c>
      <c r="C9" s="132" t="s">
        <v>582</v>
      </c>
      <c r="D9" s="133">
        <v>5562236073</v>
      </c>
      <c r="E9" s="133" t="s">
        <v>1836</v>
      </c>
      <c r="F9" s="133" t="s">
        <v>583</v>
      </c>
      <c r="G9" s="176" t="s">
        <v>584</v>
      </c>
      <c r="H9" s="30">
        <v>500</v>
      </c>
      <c r="I9" s="176">
        <v>404</v>
      </c>
      <c r="J9" s="189">
        <v>10</v>
      </c>
      <c r="K9" s="139"/>
      <c r="L9" s="139"/>
    </row>
    <row r="10" spans="1:12" x14ac:dyDescent="0.25">
      <c r="A10" s="139">
        <v>8</v>
      </c>
      <c r="B10" s="142">
        <v>45180</v>
      </c>
      <c r="C10" s="132" t="s">
        <v>160</v>
      </c>
      <c r="D10" s="133">
        <v>5543821818</v>
      </c>
      <c r="E10" s="133" t="s">
        <v>1836</v>
      </c>
      <c r="F10" s="133" t="s">
        <v>585</v>
      </c>
      <c r="G10" s="176" t="s">
        <v>586</v>
      </c>
      <c r="H10" s="30">
        <v>500</v>
      </c>
      <c r="I10" s="133">
        <v>256</v>
      </c>
      <c r="J10" s="189">
        <v>10</v>
      </c>
      <c r="K10" s="139"/>
      <c r="L10" s="139">
        <v>234</v>
      </c>
    </row>
    <row r="11" spans="1:12" x14ac:dyDescent="0.25">
      <c r="A11" s="139">
        <v>9</v>
      </c>
      <c r="B11" s="142">
        <v>45180</v>
      </c>
      <c r="C11" s="132" t="s">
        <v>333</v>
      </c>
      <c r="D11" s="133">
        <v>5570313539</v>
      </c>
      <c r="E11" s="133" t="s">
        <v>587</v>
      </c>
      <c r="F11" s="133" t="s">
        <v>588</v>
      </c>
      <c r="G11" s="176"/>
      <c r="H11" s="176"/>
      <c r="I11" s="192">
        <v>70</v>
      </c>
      <c r="J11" s="189">
        <v>10</v>
      </c>
      <c r="K11" s="139"/>
      <c r="L11" s="139"/>
    </row>
    <row r="12" spans="1:12" x14ac:dyDescent="0.25">
      <c r="A12" s="139">
        <v>10</v>
      </c>
      <c r="B12" s="142">
        <v>45180</v>
      </c>
      <c r="C12" s="132" t="s">
        <v>589</v>
      </c>
      <c r="D12" s="133">
        <v>5617436349</v>
      </c>
      <c r="E12" s="133" t="s">
        <v>1836</v>
      </c>
      <c r="F12" s="133" t="s">
        <v>400</v>
      </c>
      <c r="G12" s="176"/>
      <c r="H12" s="30">
        <v>100</v>
      </c>
      <c r="I12" s="176">
        <v>68</v>
      </c>
      <c r="J12" s="189">
        <v>10</v>
      </c>
      <c r="K12" s="139"/>
      <c r="L12" s="139"/>
    </row>
    <row r="13" spans="1:12" x14ac:dyDescent="0.25">
      <c r="A13" s="139">
        <v>11</v>
      </c>
      <c r="B13" s="142">
        <v>45180</v>
      </c>
      <c r="C13" s="132" t="s">
        <v>590</v>
      </c>
      <c r="D13" s="171">
        <v>5611728082</v>
      </c>
      <c r="E13" s="133" t="s">
        <v>1836</v>
      </c>
      <c r="F13" s="133" t="s">
        <v>591</v>
      </c>
      <c r="G13" s="176" t="s">
        <v>592</v>
      </c>
      <c r="H13" s="176">
        <v>200</v>
      </c>
      <c r="I13" s="176">
        <v>114</v>
      </c>
      <c r="J13" s="189">
        <v>10</v>
      </c>
      <c r="K13" s="139"/>
      <c r="L13" s="139"/>
    </row>
    <row r="14" spans="1:12" x14ac:dyDescent="0.25">
      <c r="A14" s="139">
        <v>12</v>
      </c>
      <c r="B14" s="142">
        <v>45181</v>
      </c>
      <c r="C14" s="132" t="s">
        <v>593</v>
      </c>
      <c r="D14" s="133">
        <v>5568676408</v>
      </c>
      <c r="E14" s="133" t="s">
        <v>17</v>
      </c>
      <c r="F14" s="133" t="s">
        <v>594</v>
      </c>
      <c r="G14" s="176" t="s">
        <v>595</v>
      </c>
      <c r="H14" s="30">
        <v>139</v>
      </c>
      <c r="I14" s="133">
        <v>110</v>
      </c>
      <c r="J14" s="189">
        <v>10</v>
      </c>
      <c r="K14" s="186">
        <v>120</v>
      </c>
      <c r="L14" s="139"/>
    </row>
    <row r="15" spans="1:12" x14ac:dyDescent="0.25">
      <c r="A15" s="139">
        <v>13</v>
      </c>
      <c r="B15" s="142">
        <v>45181</v>
      </c>
      <c r="C15" s="132" t="s">
        <v>596</v>
      </c>
      <c r="D15" s="133">
        <v>5563467605</v>
      </c>
      <c r="E15" s="133" t="s">
        <v>597</v>
      </c>
      <c r="F15" s="133" t="s">
        <v>598</v>
      </c>
      <c r="G15" s="176" t="s">
        <v>599</v>
      </c>
      <c r="H15" s="30">
        <v>227</v>
      </c>
      <c r="I15" s="133">
        <v>95</v>
      </c>
      <c r="J15" s="189">
        <v>10</v>
      </c>
      <c r="K15" s="186">
        <v>100</v>
      </c>
      <c r="L15" s="139">
        <v>100</v>
      </c>
    </row>
    <row r="16" spans="1:12" x14ac:dyDescent="0.25">
      <c r="A16" s="139">
        <v>14</v>
      </c>
      <c r="B16" s="142">
        <v>45181</v>
      </c>
      <c r="C16" s="132" t="s">
        <v>550</v>
      </c>
      <c r="D16" s="133">
        <v>5537803548</v>
      </c>
      <c r="E16" s="133" t="s">
        <v>600</v>
      </c>
      <c r="F16" s="133" t="s">
        <v>601</v>
      </c>
      <c r="G16" s="176" t="s">
        <v>602</v>
      </c>
      <c r="H16" s="30">
        <v>229</v>
      </c>
      <c r="I16" s="133">
        <v>176</v>
      </c>
      <c r="J16" s="189">
        <v>10</v>
      </c>
      <c r="K16" s="186">
        <v>200</v>
      </c>
      <c r="L16" s="139"/>
    </row>
    <row r="17" spans="1:12" x14ac:dyDescent="0.25">
      <c r="A17" s="139">
        <v>15</v>
      </c>
      <c r="B17" s="142">
        <v>45181</v>
      </c>
      <c r="C17" s="132" t="s">
        <v>603</v>
      </c>
      <c r="D17" s="133"/>
      <c r="E17" s="133"/>
      <c r="F17" s="133" t="s">
        <v>72</v>
      </c>
      <c r="G17" s="176" t="s">
        <v>604</v>
      </c>
      <c r="H17" s="30">
        <v>50</v>
      </c>
      <c r="I17" s="133">
        <v>33</v>
      </c>
      <c r="J17" s="189">
        <v>10</v>
      </c>
      <c r="K17" s="186"/>
      <c r="L17" s="139"/>
    </row>
    <row r="18" spans="1:12" x14ac:dyDescent="0.25">
      <c r="A18" s="139">
        <v>16</v>
      </c>
      <c r="B18" s="142">
        <v>45181</v>
      </c>
      <c r="C18" s="132" t="s">
        <v>605</v>
      </c>
      <c r="D18" s="133">
        <v>5550780186</v>
      </c>
      <c r="E18" s="133" t="s">
        <v>33</v>
      </c>
      <c r="F18" s="133" t="s">
        <v>606</v>
      </c>
      <c r="G18" s="133" t="s">
        <v>607</v>
      </c>
      <c r="H18" s="30">
        <v>125</v>
      </c>
      <c r="I18" s="133">
        <v>110</v>
      </c>
      <c r="J18" s="189">
        <v>10</v>
      </c>
      <c r="K18" s="139"/>
      <c r="L18" s="139"/>
    </row>
    <row r="19" spans="1:12" x14ac:dyDescent="0.25">
      <c r="A19" s="139">
        <v>17</v>
      </c>
      <c r="B19" s="142">
        <v>45181</v>
      </c>
      <c r="C19" s="132" t="s">
        <v>608</v>
      </c>
      <c r="D19" s="133">
        <v>5526260701</v>
      </c>
      <c r="E19" s="133" t="s">
        <v>609</v>
      </c>
      <c r="F19" s="133" t="s">
        <v>610</v>
      </c>
      <c r="G19" s="176" t="s">
        <v>611</v>
      </c>
      <c r="H19" s="176">
        <v>100</v>
      </c>
      <c r="I19" s="176">
        <v>22</v>
      </c>
      <c r="J19" s="189">
        <v>10</v>
      </c>
      <c r="K19" s="139">
        <v>68</v>
      </c>
      <c r="L19" s="139"/>
    </row>
    <row r="20" spans="1:12" x14ac:dyDescent="0.25">
      <c r="A20" s="139">
        <v>18</v>
      </c>
      <c r="B20" s="142">
        <v>45181</v>
      </c>
      <c r="C20" s="132" t="s">
        <v>612</v>
      </c>
      <c r="D20" s="133">
        <v>5612050452</v>
      </c>
      <c r="E20" s="133" t="s">
        <v>613</v>
      </c>
      <c r="F20" s="133" t="s">
        <v>614</v>
      </c>
      <c r="G20" s="176" t="s">
        <v>615</v>
      </c>
      <c r="H20" s="30">
        <v>109</v>
      </c>
      <c r="I20" s="176">
        <v>99</v>
      </c>
      <c r="J20" s="189">
        <v>10</v>
      </c>
      <c r="K20" s="139"/>
      <c r="L20" s="139"/>
    </row>
    <row r="21" spans="1:12" x14ac:dyDescent="0.25">
      <c r="A21" s="139">
        <v>19</v>
      </c>
      <c r="B21" s="142">
        <v>45181</v>
      </c>
      <c r="C21" s="132" t="s">
        <v>616</v>
      </c>
      <c r="D21" s="133">
        <v>5514792533</v>
      </c>
      <c r="E21" s="133" t="s">
        <v>1836</v>
      </c>
      <c r="F21" s="133" t="s">
        <v>617</v>
      </c>
      <c r="G21" s="176" t="s">
        <v>618</v>
      </c>
      <c r="H21" s="30">
        <v>36</v>
      </c>
      <c r="I21" s="133">
        <v>26</v>
      </c>
      <c r="J21" s="189">
        <v>10</v>
      </c>
      <c r="K21" s="139"/>
      <c r="L21" s="139"/>
    </row>
    <row r="22" spans="1:12" x14ac:dyDescent="0.25">
      <c r="A22" s="139">
        <v>20</v>
      </c>
      <c r="B22" s="142">
        <v>45181</v>
      </c>
      <c r="C22" s="132" t="s">
        <v>619</v>
      </c>
      <c r="D22" s="133">
        <v>5563186070</v>
      </c>
      <c r="E22" s="133" t="s">
        <v>620</v>
      </c>
      <c r="F22" s="133" t="s">
        <v>621</v>
      </c>
      <c r="G22" s="176" t="s">
        <v>622</v>
      </c>
      <c r="H22" s="30">
        <v>34</v>
      </c>
      <c r="I22" s="176">
        <v>24</v>
      </c>
      <c r="J22" s="189">
        <v>10</v>
      </c>
      <c r="K22" s="139"/>
      <c r="L22" s="139"/>
    </row>
    <row r="23" spans="1:12" x14ac:dyDescent="0.25">
      <c r="A23" s="139">
        <v>21</v>
      </c>
      <c r="B23" s="142">
        <v>45181</v>
      </c>
      <c r="C23" s="132" t="s">
        <v>69</v>
      </c>
      <c r="D23" s="171">
        <v>5610020620</v>
      </c>
      <c r="E23" s="133" t="s">
        <v>576</v>
      </c>
      <c r="F23" s="133" t="s">
        <v>623</v>
      </c>
      <c r="G23" s="176" t="s">
        <v>624</v>
      </c>
      <c r="H23" s="30">
        <v>200</v>
      </c>
      <c r="I23" s="176">
        <v>57</v>
      </c>
      <c r="J23" s="189">
        <v>10</v>
      </c>
      <c r="K23" s="139"/>
      <c r="L23" s="139"/>
    </row>
    <row r="24" spans="1:12" x14ac:dyDescent="0.25">
      <c r="A24" s="139">
        <v>22</v>
      </c>
      <c r="B24" s="142">
        <v>45181</v>
      </c>
      <c r="C24" s="133" t="s">
        <v>625</v>
      </c>
      <c r="D24" s="133">
        <v>5625771181</v>
      </c>
      <c r="E24" s="171" t="s">
        <v>626</v>
      </c>
      <c r="F24" s="133" t="s">
        <v>623</v>
      </c>
      <c r="G24" s="176" t="s">
        <v>627</v>
      </c>
      <c r="H24" s="176">
        <v>100</v>
      </c>
      <c r="I24" s="176">
        <v>53</v>
      </c>
      <c r="J24" s="189">
        <v>20</v>
      </c>
      <c r="K24" s="202"/>
      <c r="L24" s="169"/>
    </row>
    <row r="25" spans="1:12" x14ac:dyDescent="0.25">
      <c r="A25" s="139">
        <v>23</v>
      </c>
      <c r="B25" s="142">
        <v>45181</v>
      </c>
      <c r="C25" s="132" t="s">
        <v>69</v>
      </c>
      <c r="D25" s="133">
        <v>5610020620</v>
      </c>
      <c r="E25" s="133" t="s">
        <v>1836</v>
      </c>
      <c r="F25" s="133" t="s">
        <v>72</v>
      </c>
      <c r="G25" s="176" t="s">
        <v>628</v>
      </c>
      <c r="H25" s="176">
        <v>56</v>
      </c>
      <c r="I25" s="176">
        <v>56</v>
      </c>
      <c r="J25" s="213">
        <v>0</v>
      </c>
      <c r="K25" s="177"/>
      <c r="L25" s="133"/>
    </row>
    <row r="26" spans="1:12" x14ac:dyDescent="0.25">
      <c r="A26" s="139">
        <v>24</v>
      </c>
      <c r="B26" s="142">
        <v>45181</v>
      </c>
      <c r="C26" s="132" t="s">
        <v>262</v>
      </c>
      <c r="D26" s="133">
        <v>5522701712</v>
      </c>
      <c r="E26" s="133" t="s">
        <v>1836</v>
      </c>
      <c r="F26" s="133" t="s">
        <v>629</v>
      </c>
      <c r="G26" s="176" t="s">
        <v>630</v>
      </c>
      <c r="H26" s="176">
        <v>200</v>
      </c>
      <c r="I26" s="176">
        <v>43</v>
      </c>
      <c r="J26" s="213">
        <v>10</v>
      </c>
      <c r="K26" s="177"/>
      <c r="L26" s="177"/>
    </row>
    <row r="27" spans="1:12" x14ac:dyDescent="0.25">
      <c r="A27" s="139">
        <v>25</v>
      </c>
      <c r="B27" s="142">
        <v>45181</v>
      </c>
      <c r="C27" s="31" t="s">
        <v>58</v>
      </c>
      <c r="D27" s="133">
        <v>5522701712</v>
      </c>
      <c r="E27" s="133" t="s">
        <v>1836</v>
      </c>
      <c r="F27" s="51" t="s">
        <v>631</v>
      </c>
      <c r="G27" s="214" t="s">
        <v>632</v>
      </c>
      <c r="H27" s="176">
        <v>130</v>
      </c>
      <c r="I27" s="176">
        <v>106</v>
      </c>
      <c r="J27" s="213">
        <v>10</v>
      </c>
      <c r="K27" s="177"/>
      <c r="L27" s="177"/>
    </row>
    <row r="28" spans="1:12" x14ac:dyDescent="0.25">
      <c r="A28" s="139">
        <v>26</v>
      </c>
      <c r="B28" s="142">
        <v>45181</v>
      </c>
      <c r="C28" s="132" t="s">
        <v>301</v>
      </c>
      <c r="D28" s="133">
        <v>5559971116</v>
      </c>
      <c r="E28" s="133" t="s">
        <v>1836</v>
      </c>
      <c r="F28" s="133" t="s">
        <v>302</v>
      </c>
      <c r="G28" s="176" t="s">
        <v>633</v>
      </c>
      <c r="H28" s="176">
        <v>220</v>
      </c>
      <c r="I28" s="176">
        <v>206</v>
      </c>
      <c r="J28" s="177">
        <v>10</v>
      </c>
      <c r="K28" s="177"/>
      <c r="L28" s="133"/>
    </row>
    <row r="29" spans="1:12" x14ac:dyDescent="0.25">
      <c r="A29" s="139">
        <v>27</v>
      </c>
      <c r="B29" s="142">
        <v>45181</v>
      </c>
      <c r="C29" s="132" t="s">
        <v>39</v>
      </c>
      <c r="D29" s="133">
        <v>5559971116</v>
      </c>
      <c r="E29" s="133" t="s">
        <v>1836</v>
      </c>
      <c r="F29" s="133" t="s">
        <v>302</v>
      </c>
      <c r="G29" s="176" t="s">
        <v>634</v>
      </c>
      <c r="H29" s="176">
        <v>40</v>
      </c>
      <c r="I29" s="176">
        <v>28</v>
      </c>
      <c r="J29" s="177">
        <v>10</v>
      </c>
      <c r="K29" s="177"/>
      <c r="L29" s="133"/>
    </row>
    <row r="30" spans="1:12" x14ac:dyDescent="0.25">
      <c r="A30" s="139">
        <v>28</v>
      </c>
      <c r="B30" s="142">
        <v>45181</v>
      </c>
      <c r="C30" s="132" t="s">
        <v>301</v>
      </c>
      <c r="D30" s="133">
        <v>5559971116</v>
      </c>
      <c r="E30" s="133" t="s">
        <v>1836</v>
      </c>
      <c r="F30" s="133" t="s">
        <v>302</v>
      </c>
      <c r="G30" s="176" t="s">
        <v>365</v>
      </c>
      <c r="H30" s="176">
        <v>220</v>
      </c>
      <c r="I30" s="176">
        <v>168</v>
      </c>
      <c r="J30" s="177">
        <v>10</v>
      </c>
      <c r="K30" s="177"/>
      <c r="L30" s="133"/>
    </row>
    <row r="31" spans="1:12" x14ac:dyDescent="0.25">
      <c r="A31" s="139">
        <v>29</v>
      </c>
      <c r="B31" s="142">
        <v>45182</v>
      </c>
      <c r="C31" s="132" t="s">
        <v>392</v>
      </c>
      <c r="D31" s="133">
        <v>5615417890</v>
      </c>
      <c r="E31" s="133" t="s">
        <v>635</v>
      </c>
      <c r="F31" s="176" t="s">
        <v>636</v>
      </c>
      <c r="G31" s="176" t="s">
        <v>637</v>
      </c>
      <c r="H31" s="30">
        <v>212</v>
      </c>
      <c r="I31" s="133">
        <v>78</v>
      </c>
      <c r="J31" s="189">
        <v>10</v>
      </c>
      <c r="K31" s="186">
        <v>200</v>
      </c>
      <c r="L31" s="139"/>
    </row>
    <row r="32" spans="1:12" x14ac:dyDescent="0.25">
      <c r="A32" s="139">
        <v>30</v>
      </c>
      <c r="B32" s="142">
        <v>45182</v>
      </c>
      <c r="C32" s="132" t="s">
        <v>638</v>
      </c>
      <c r="D32" s="133">
        <v>5573606118</v>
      </c>
      <c r="E32" s="133" t="s">
        <v>639</v>
      </c>
      <c r="F32" s="133" t="s">
        <v>89</v>
      </c>
      <c r="G32" s="176" t="s">
        <v>640</v>
      </c>
      <c r="H32" s="30">
        <v>200</v>
      </c>
      <c r="I32" s="133">
        <v>137</v>
      </c>
      <c r="J32" s="189">
        <v>20</v>
      </c>
      <c r="K32" s="186">
        <v>150</v>
      </c>
      <c r="L32" s="139"/>
    </row>
    <row r="33" spans="1:12" x14ac:dyDescent="0.25">
      <c r="A33" s="139">
        <v>31</v>
      </c>
      <c r="B33" s="35">
        <v>45182</v>
      </c>
      <c r="C33" s="132" t="s">
        <v>603</v>
      </c>
      <c r="D33" s="133"/>
      <c r="E33" s="133" t="s">
        <v>33</v>
      </c>
      <c r="F33" s="133" t="s">
        <v>72</v>
      </c>
      <c r="G33" s="176" t="s">
        <v>641</v>
      </c>
      <c r="H33" s="30">
        <v>58</v>
      </c>
      <c r="I33" s="133">
        <v>25</v>
      </c>
      <c r="J33" s="189">
        <v>10</v>
      </c>
      <c r="K33" s="186"/>
      <c r="L33" s="139"/>
    </row>
    <row r="34" spans="1:12" x14ac:dyDescent="0.25">
      <c r="A34" s="139">
        <v>32</v>
      </c>
      <c r="B34" s="35">
        <v>45182</v>
      </c>
      <c r="C34" s="132" t="s">
        <v>642</v>
      </c>
      <c r="D34" s="133">
        <v>554180418</v>
      </c>
      <c r="E34" s="133" t="s">
        <v>305</v>
      </c>
      <c r="F34" s="133" t="s">
        <v>643</v>
      </c>
      <c r="G34" s="176" t="s">
        <v>644</v>
      </c>
      <c r="H34" s="30">
        <v>200</v>
      </c>
      <c r="I34" s="133">
        <v>100</v>
      </c>
      <c r="J34" s="189">
        <v>10</v>
      </c>
      <c r="K34" s="186">
        <v>200</v>
      </c>
      <c r="L34" s="139">
        <v>80</v>
      </c>
    </row>
    <row r="35" spans="1:12" x14ac:dyDescent="0.25">
      <c r="A35" s="139">
        <v>33</v>
      </c>
      <c r="B35" s="35">
        <v>45182</v>
      </c>
      <c r="C35" s="132" t="s">
        <v>180</v>
      </c>
      <c r="D35" s="133">
        <v>5818718638</v>
      </c>
      <c r="E35" s="133" t="s">
        <v>645</v>
      </c>
      <c r="F35" s="133" t="s">
        <v>646</v>
      </c>
      <c r="G35" s="133" t="s">
        <v>647</v>
      </c>
      <c r="H35" s="30"/>
      <c r="I35" s="133">
        <v>268</v>
      </c>
      <c r="J35" s="189">
        <v>20</v>
      </c>
      <c r="K35" s="139">
        <v>300</v>
      </c>
      <c r="L35" s="139"/>
    </row>
    <row r="36" spans="1:12" x14ac:dyDescent="0.25">
      <c r="A36" s="139">
        <v>34</v>
      </c>
      <c r="B36" s="35">
        <v>45182</v>
      </c>
      <c r="C36" s="132" t="s">
        <v>49</v>
      </c>
      <c r="D36" s="133">
        <v>5530181574</v>
      </c>
      <c r="E36" s="133" t="s">
        <v>3463</v>
      </c>
      <c r="F36" t="s">
        <v>406</v>
      </c>
      <c r="G36" s="133" t="s">
        <v>592</v>
      </c>
      <c r="H36" s="176">
        <v>140</v>
      </c>
      <c r="I36" s="176">
        <v>114</v>
      </c>
      <c r="J36" s="189">
        <v>10</v>
      </c>
      <c r="K36" s="139">
        <v>120</v>
      </c>
      <c r="L36" s="139"/>
    </row>
    <row r="37" spans="1:12" x14ac:dyDescent="0.25">
      <c r="A37" s="139">
        <v>35</v>
      </c>
      <c r="B37" s="35">
        <v>45182</v>
      </c>
      <c r="C37" s="132" t="s">
        <v>350</v>
      </c>
      <c r="D37" s="133">
        <v>5562236073</v>
      </c>
      <c r="E37" s="133" t="s">
        <v>648</v>
      </c>
      <c r="F37" s="139" t="s">
        <v>389</v>
      </c>
      <c r="G37" s="176" t="s">
        <v>649</v>
      </c>
      <c r="H37" s="30">
        <v>510</v>
      </c>
      <c r="I37" s="176">
        <v>500</v>
      </c>
      <c r="J37" s="189">
        <v>10</v>
      </c>
      <c r="K37" s="139"/>
      <c r="L37" s="139"/>
    </row>
    <row r="38" spans="1:12" x14ac:dyDescent="0.25">
      <c r="A38" s="139">
        <v>36</v>
      </c>
      <c r="B38" s="35">
        <v>45182</v>
      </c>
      <c r="C38" s="132" t="s">
        <v>608</v>
      </c>
      <c r="D38" s="133">
        <v>5526260701</v>
      </c>
      <c r="E38" s="133" t="s">
        <v>650</v>
      </c>
      <c r="F38" s="133" t="s">
        <v>610</v>
      </c>
      <c r="G38" s="176" t="s">
        <v>651</v>
      </c>
      <c r="H38" s="30">
        <v>330</v>
      </c>
      <c r="I38" s="133">
        <v>300</v>
      </c>
      <c r="J38" s="189">
        <v>10</v>
      </c>
      <c r="K38" s="139">
        <v>300</v>
      </c>
      <c r="L38" s="139"/>
    </row>
    <row r="39" spans="1:12" x14ac:dyDescent="0.25">
      <c r="A39" s="139">
        <v>37</v>
      </c>
      <c r="B39" s="35">
        <v>45182</v>
      </c>
      <c r="C39" s="132" t="s">
        <v>652</v>
      </c>
      <c r="D39" s="133">
        <v>5548418857</v>
      </c>
      <c r="E39" s="133" t="s">
        <v>33</v>
      </c>
      <c r="F39" s="133" t="s">
        <v>653</v>
      </c>
      <c r="G39" s="176" t="s">
        <v>654</v>
      </c>
      <c r="H39" s="176">
        <v>500</v>
      </c>
      <c r="I39" s="192">
        <v>95</v>
      </c>
      <c r="J39" s="189">
        <v>10</v>
      </c>
      <c r="K39" s="139"/>
      <c r="L39" s="139"/>
    </row>
    <row r="40" spans="1:12" x14ac:dyDescent="0.25">
      <c r="A40" s="139">
        <v>38</v>
      </c>
      <c r="B40" s="35">
        <v>45182</v>
      </c>
      <c r="C40" s="132" t="s">
        <v>61</v>
      </c>
      <c r="D40" s="133">
        <v>5586180942</v>
      </c>
      <c r="E40" s="133" t="s">
        <v>655</v>
      </c>
      <c r="F40" s="133" t="s">
        <v>656</v>
      </c>
      <c r="G40" s="176" t="s">
        <v>657</v>
      </c>
      <c r="H40" s="30">
        <v>118</v>
      </c>
      <c r="I40" s="176">
        <v>82</v>
      </c>
      <c r="J40" s="189">
        <v>10</v>
      </c>
      <c r="K40" s="139">
        <v>100</v>
      </c>
      <c r="L40" s="139"/>
    </row>
    <row r="41" spans="1:12" x14ac:dyDescent="0.25">
      <c r="A41" s="139">
        <v>39</v>
      </c>
      <c r="B41" s="35">
        <v>45182</v>
      </c>
      <c r="C41" s="132" t="s">
        <v>323</v>
      </c>
      <c r="D41" s="171">
        <v>553181275</v>
      </c>
      <c r="E41" s="133" t="s">
        <v>658</v>
      </c>
      <c r="F41" s="133" t="s">
        <v>325</v>
      </c>
      <c r="G41" s="176" t="s">
        <v>659</v>
      </c>
      <c r="H41" s="30">
        <v>500</v>
      </c>
      <c r="I41" s="176">
        <v>100</v>
      </c>
      <c r="J41" s="189">
        <v>10</v>
      </c>
      <c r="K41" s="139">
        <v>500</v>
      </c>
      <c r="L41" s="139"/>
    </row>
    <row r="42" spans="1:12" x14ac:dyDescent="0.25">
      <c r="A42" s="139">
        <v>40</v>
      </c>
      <c r="B42" s="35">
        <v>45182</v>
      </c>
      <c r="C42" s="133" t="s">
        <v>660</v>
      </c>
      <c r="D42" s="133">
        <v>5527259975</v>
      </c>
      <c r="E42" s="171" t="s">
        <v>661</v>
      </c>
      <c r="F42" s="133" t="s">
        <v>662</v>
      </c>
      <c r="G42" s="176" t="s">
        <v>592</v>
      </c>
      <c r="H42" s="176">
        <v>134</v>
      </c>
      <c r="I42" s="176">
        <v>114</v>
      </c>
      <c r="J42" s="189">
        <v>10</v>
      </c>
      <c r="K42" s="202"/>
      <c r="L42" s="169"/>
    </row>
    <row r="43" spans="1:12" x14ac:dyDescent="0.25">
      <c r="A43" s="139">
        <v>41</v>
      </c>
      <c r="B43" s="142">
        <v>45181</v>
      </c>
      <c r="C43" s="132" t="s">
        <v>663</v>
      </c>
      <c r="D43" s="133">
        <v>5541831909</v>
      </c>
      <c r="E43" s="133" t="s">
        <v>576</v>
      </c>
      <c r="F43" s="133" t="s">
        <v>664</v>
      </c>
      <c r="G43" s="176" t="s">
        <v>665</v>
      </c>
      <c r="H43" s="176">
        <v>200</v>
      </c>
      <c r="I43" s="192">
        <v>171</v>
      </c>
      <c r="J43" s="189">
        <v>10</v>
      </c>
      <c r="K43" s="139"/>
      <c r="L43" s="186" t="e">
        <f>+#REF!+K43</f>
        <v>#REF!</v>
      </c>
    </row>
    <row r="44" spans="1:12" x14ac:dyDescent="0.25">
      <c r="A44" s="139">
        <v>42</v>
      </c>
      <c r="B44" s="35">
        <v>45182</v>
      </c>
      <c r="C44" s="132" t="s">
        <v>327</v>
      </c>
      <c r="D44" s="133">
        <v>5625771181</v>
      </c>
      <c r="E44" s="133" t="s">
        <v>645</v>
      </c>
      <c r="F44" s="133" t="s">
        <v>666</v>
      </c>
      <c r="G44" s="176" t="s">
        <v>667</v>
      </c>
      <c r="H44" s="176">
        <v>76</v>
      </c>
      <c r="I44" s="176">
        <v>56</v>
      </c>
      <c r="J44" s="213">
        <v>20</v>
      </c>
      <c r="K44" s="177"/>
      <c r="L44" s="177"/>
    </row>
    <row r="45" spans="1:12" x14ac:dyDescent="0.25">
      <c r="A45" s="139">
        <v>43</v>
      </c>
      <c r="B45" s="35">
        <v>45182</v>
      </c>
      <c r="C45" s="31" t="s">
        <v>69</v>
      </c>
      <c r="D45" s="133">
        <v>5610020620</v>
      </c>
      <c r="E45" s="133" t="s">
        <v>1836</v>
      </c>
      <c r="F45" s="51" t="s">
        <v>668</v>
      </c>
      <c r="G45" s="214" t="s">
        <v>669</v>
      </c>
      <c r="H45" s="176">
        <v>500</v>
      </c>
      <c r="I45" s="176">
        <v>209</v>
      </c>
      <c r="J45" s="213">
        <v>10</v>
      </c>
      <c r="K45" s="177"/>
      <c r="L45" s="177"/>
    </row>
    <row r="46" spans="1:12" x14ac:dyDescent="0.25">
      <c r="A46" s="139">
        <v>44</v>
      </c>
      <c r="B46" s="35">
        <v>45182</v>
      </c>
      <c r="C46" s="31" t="s">
        <v>39</v>
      </c>
      <c r="D46" s="133">
        <v>5530508709</v>
      </c>
      <c r="E46" s="133" t="s">
        <v>1836</v>
      </c>
      <c r="F46" s="133" t="s">
        <v>670</v>
      </c>
      <c r="G46" s="176" t="s">
        <v>671</v>
      </c>
      <c r="H46" s="176">
        <v>154</v>
      </c>
      <c r="I46" s="176">
        <v>144</v>
      </c>
      <c r="J46" s="177">
        <v>10</v>
      </c>
      <c r="K46" s="177"/>
      <c r="L46" s="133"/>
    </row>
    <row r="47" spans="1:12" x14ac:dyDescent="0.25">
      <c r="A47" s="139">
        <v>45</v>
      </c>
      <c r="B47" s="35">
        <v>45182</v>
      </c>
      <c r="C47" s="132" t="s">
        <v>441</v>
      </c>
      <c r="D47" s="133">
        <v>5629985003</v>
      </c>
      <c r="E47" s="133" t="s">
        <v>3657</v>
      </c>
      <c r="F47" s="133" t="s">
        <v>507</v>
      </c>
      <c r="G47" s="176" t="s">
        <v>673</v>
      </c>
      <c r="H47" s="176">
        <v>170</v>
      </c>
      <c r="I47" s="176">
        <v>160</v>
      </c>
      <c r="J47" s="177">
        <v>10</v>
      </c>
      <c r="K47" s="177"/>
      <c r="L47" s="133"/>
    </row>
    <row r="48" spans="1:12" x14ac:dyDescent="0.25">
      <c r="A48" s="139">
        <v>46</v>
      </c>
      <c r="B48" s="35">
        <v>45182</v>
      </c>
      <c r="C48" s="132" t="s">
        <v>674</v>
      </c>
      <c r="D48" s="133">
        <v>5527614858</v>
      </c>
      <c r="E48" s="133" t="s">
        <v>1836</v>
      </c>
      <c r="F48" s="133" t="s">
        <v>675</v>
      </c>
      <c r="G48" s="176" t="s">
        <v>676</v>
      </c>
      <c r="H48" s="176">
        <v>90</v>
      </c>
      <c r="I48" s="176">
        <v>75</v>
      </c>
      <c r="J48" s="177">
        <v>10</v>
      </c>
      <c r="K48" s="215"/>
      <c r="L48" s="22"/>
    </row>
    <row r="49" spans="1:12" x14ac:dyDescent="0.25">
      <c r="A49" s="139">
        <v>47</v>
      </c>
      <c r="B49" s="35">
        <v>45182</v>
      </c>
      <c r="C49" s="132" t="s">
        <v>301</v>
      </c>
      <c r="D49" s="133">
        <v>5559971116</v>
      </c>
      <c r="E49" s="133" t="s">
        <v>1836</v>
      </c>
      <c r="F49" s="133" t="s">
        <v>302</v>
      </c>
      <c r="G49" s="176" t="s">
        <v>677</v>
      </c>
      <c r="H49" s="176">
        <v>169</v>
      </c>
      <c r="I49" s="176">
        <v>159</v>
      </c>
      <c r="J49" s="177">
        <v>10</v>
      </c>
      <c r="K49" s="215"/>
      <c r="L49" s="22"/>
    </row>
    <row r="50" spans="1:12" x14ac:dyDescent="0.25">
      <c r="A50" s="139">
        <v>48</v>
      </c>
      <c r="B50" s="35">
        <v>45182</v>
      </c>
      <c r="C50" s="132" t="s">
        <v>27</v>
      </c>
      <c r="D50" s="133">
        <v>5624838493</v>
      </c>
      <c r="E50" s="133" t="s">
        <v>1836</v>
      </c>
      <c r="F50" s="133" t="s">
        <v>30</v>
      </c>
      <c r="G50" s="176" t="s">
        <v>678</v>
      </c>
      <c r="H50" s="176">
        <v>150</v>
      </c>
      <c r="I50" s="176">
        <v>130</v>
      </c>
      <c r="J50" s="177">
        <v>10</v>
      </c>
      <c r="K50" s="215"/>
      <c r="L50" s="22"/>
    </row>
    <row r="51" spans="1:12" x14ac:dyDescent="0.25">
      <c r="A51" s="139">
        <v>49</v>
      </c>
      <c r="B51" s="142">
        <v>45183</v>
      </c>
      <c r="C51" s="132" t="s">
        <v>105</v>
      </c>
      <c r="D51" s="133"/>
      <c r="E51" s="133" t="s">
        <v>305</v>
      </c>
      <c r="F51" s="176" t="s">
        <v>106</v>
      </c>
      <c r="G51" s="176" t="s">
        <v>679</v>
      </c>
      <c r="H51" s="30">
        <v>232</v>
      </c>
      <c r="I51" s="133">
        <v>122</v>
      </c>
      <c r="J51" s="189">
        <v>10</v>
      </c>
      <c r="K51" s="186">
        <v>200</v>
      </c>
      <c r="L51" s="139"/>
    </row>
    <row r="52" spans="1:12" x14ac:dyDescent="0.25">
      <c r="A52" s="139">
        <v>50</v>
      </c>
      <c r="B52" s="142">
        <v>45183</v>
      </c>
      <c r="C52" s="132" t="s">
        <v>490</v>
      </c>
      <c r="D52" s="133">
        <v>9531286830</v>
      </c>
      <c r="E52" s="133" t="s">
        <v>680</v>
      </c>
      <c r="F52" s="133" t="s">
        <v>681</v>
      </c>
      <c r="G52" s="176" t="s">
        <v>682</v>
      </c>
      <c r="H52" s="30">
        <v>500</v>
      </c>
      <c r="I52" s="133">
        <v>140</v>
      </c>
      <c r="J52" s="189">
        <v>10</v>
      </c>
      <c r="K52" s="186">
        <v>500</v>
      </c>
      <c r="L52" s="139"/>
    </row>
    <row r="53" spans="1:12" x14ac:dyDescent="0.25">
      <c r="A53" s="139">
        <v>51</v>
      </c>
      <c r="B53" s="142">
        <v>45183</v>
      </c>
      <c r="C53" s="132" t="s">
        <v>683</v>
      </c>
      <c r="D53" s="133"/>
      <c r="E53" s="133"/>
      <c r="F53" s="133"/>
      <c r="G53" s="176"/>
      <c r="H53" s="30">
        <v>108</v>
      </c>
      <c r="I53" s="133">
        <v>90</v>
      </c>
      <c r="J53" s="189">
        <v>10</v>
      </c>
      <c r="K53" s="186"/>
      <c r="L53" s="139"/>
    </row>
    <row r="54" spans="1:12" x14ac:dyDescent="0.25">
      <c r="A54" s="139">
        <v>52</v>
      </c>
      <c r="B54" s="142">
        <v>45183</v>
      </c>
      <c r="C54" s="132" t="s">
        <v>684</v>
      </c>
      <c r="D54" s="133">
        <v>5584289593</v>
      </c>
      <c r="E54" s="133" t="s">
        <v>33</v>
      </c>
      <c r="F54" s="133" t="s">
        <v>685</v>
      </c>
      <c r="G54" s="176" t="s">
        <v>592</v>
      </c>
      <c r="H54" s="30">
        <v>150</v>
      </c>
      <c r="I54" s="133">
        <v>114</v>
      </c>
      <c r="J54" s="189">
        <v>10</v>
      </c>
      <c r="K54" s="186"/>
      <c r="L54" s="139">
        <v>26</v>
      </c>
    </row>
    <row r="55" spans="1:12" x14ac:dyDescent="0.25">
      <c r="A55" s="139">
        <v>53</v>
      </c>
      <c r="B55" s="142">
        <v>45183</v>
      </c>
      <c r="C55" s="132" t="s">
        <v>164</v>
      </c>
      <c r="D55" s="133">
        <v>5529573104</v>
      </c>
      <c r="E55" s="133" t="s">
        <v>33</v>
      </c>
      <c r="F55" s="133" t="s">
        <v>686</v>
      </c>
      <c r="G55" s="133" t="s">
        <v>687</v>
      </c>
      <c r="H55" s="30">
        <v>120</v>
      </c>
      <c r="I55" s="133">
        <v>94</v>
      </c>
      <c r="J55" s="189">
        <v>10</v>
      </c>
      <c r="K55" s="139">
        <v>100</v>
      </c>
      <c r="L55" s="139"/>
    </row>
    <row r="56" spans="1:12" x14ac:dyDescent="0.25">
      <c r="A56" s="139">
        <v>54</v>
      </c>
      <c r="B56" s="142">
        <v>45183</v>
      </c>
      <c r="C56" s="132" t="s">
        <v>55</v>
      </c>
      <c r="D56" s="133">
        <v>5625982564</v>
      </c>
      <c r="E56" s="171" t="s">
        <v>33</v>
      </c>
      <c r="F56" t="s">
        <v>688</v>
      </c>
      <c r="G56" s="176" t="s">
        <v>689</v>
      </c>
      <c r="H56" s="176">
        <v>80</v>
      </c>
      <c r="I56" s="176">
        <v>60</v>
      </c>
      <c r="J56" s="189">
        <v>10</v>
      </c>
      <c r="K56" s="139"/>
      <c r="L56" s="139"/>
    </row>
    <row r="57" spans="1:12" x14ac:dyDescent="0.25">
      <c r="A57" s="139">
        <v>55</v>
      </c>
      <c r="B57" s="142">
        <v>45183</v>
      </c>
      <c r="C57" s="132" t="s">
        <v>27</v>
      </c>
      <c r="D57" s="133">
        <v>5624838493</v>
      </c>
      <c r="E57" s="133" t="s">
        <v>690</v>
      </c>
      <c r="F57" s="133" t="s">
        <v>691</v>
      </c>
      <c r="G57" s="176" t="s">
        <v>692</v>
      </c>
      <c r="H57" s="30">
        <v>110</v>
      </c>
      <c r="I57" s="176">
        <v>43</v>
      </c>
      <c r="J57" s="189">
        <v>10</v>
      </c>
      <c r="K57" s="139">
        <v>100</v>
      </c>
      <c r="L57" s="139"/>
    </row>
    <row r="58" spans="1:12" x14ac:dyDescent="0.25">
      <c r="A58" s="139">
        <v>56</v>
      </c>
      <c r="B58" s="142">
        <v>45183</v>
      </c>
      <c r="C58" s="132" t="s">
        <v>693</v>
      </c>
      <c r="D58" s="133">
        <v>5625880146</v>
      </c>
      <c r="E58" s="133" t="s">
        <v>3658</v>
      </c>
      <c r="F58" s="133" t="s">
        <v>695</v>
      </c>
      <c r="G58" s="176" t="s">
        <v>696</v>
      </c>
      <c r="H58" s="30">
        <v>200</v>
      </c>
      <c r="I58" s="133">
        <v>127</v>
      </c>
      <c r="J58" s="189">
        <v>10</v>
      </c>
      <c r="K58" s="139"/>
      <c r="L58" s="139"/>
    </row>
    <row r="59" spans="1:12" x14ac:dyDescent="0.25">
      <c r="A59" s="139">
        <v>57</v>
      </c>
      <c r="B59" s="142">
        <v>45183</v>
      </c>
      <c r="C59" s="132" t="s">
        <v>697</v>
      </c>
      <c r="D59" s="133">
        <v>5513650898</v>
      </c>
      <c r="E59" s="133" t="s">
        <v>1836</v>
      </c>
      <c r="F59" s="133" t="s">
        <v>480</v>
      </c>
      <c r="G59" s="176" t="s">
        <v>698</v>
      </c>
      <c r="H59" s="176">
        <v>84</v>
      </c>
      <c r="I59" s="192">
        <v>84</v>
      </c>
      <c r="J59" s="189">
        <v>0</v>
      </c>
      <c r="K59" s="139"/>
      <c r="L59" s="139"/>
    </row>
    <row r="60" spans="1:12" x14ac:dyDescent="0.25">
      <c r="A60" s="139">
        <v>58</v>
      </c>
      <c r="B60" s="142">
        <v>45183</v>
      </c>
      <c r="C60" s="132" t="s">
        <v>699</v>
      </c>
      <c r="D60" s="133">
        <v>1234567899</v>
      </c>
      <c r="E60" s="133" t="s">
        <v>3636</v>
      </c>
      <c r="F60" s="133" t="s">
        <v>302</v>
      </c>
      <c r="G60" s="176" t="s">
        <v>700</v>
      </c>
      <c r="H60" s="30">
        <v>500</v>
      </c>
      <c r="I60" s="176">
        <v>198</v>
      </c>
      <c r="J60" s="189">
        <v>10</v>
      </c>
      <c r="K60" s="139"/>
      <c r="L60" s="139"/>
    </row>
    <row r="61" spans="1:12" x14ac:dyDescent="0.25">
      <c r="A61" s="139">
        <v>59</v>
      </c>
      <c r="B61" s="142">
        <v>45183</v>
      </c>
      <c r="C61" s="132" t="s">
        <v>612</v>
      </c>
      <c r="D61" s="171">
        <v>5612050452</v>
      </c>
      <c r="E61" s="133" t="s">
        <v>1836</v>
      </c>
      <c r="F61" s="133" t="s">
        <v>367</v>
      </c>
      <c r="G61" s="176" t="s">
        <v>701</v>
      </c>
      <c r="H61" s="30">
        <v>94</v>
      </c>
      <c r="I61" s="176">
        <v>74</v>
      </c>
      <c r="J61" s="189">
        <v>10</v>
      </c>
      <c r="K61" s="139"/>
      <c r="L61" s="139"/>
    </row>
    <row r="62" spans="1:12" x14ac:dyDescent="0.25">
      <c r="A62" s="139">
        <v>60</v>
      </c>
      <c r="B62" s="142">
        <v>45183</v>
      </c>
      <c r="C62" s="133" t="s">
        <v>69</v>
      </c>
      <c r="D62" s="133">
        <v>5646787898</v>
      </c>
      <c r="E62" s="171" t="s">
        <v>1836</v>
      </c>
      <c r="F62" s="133" t="s">
        <v>480</v>
      </c>
      <c r="G62" s="176" t="s">
        <v>698</v>
      </c>
      <c r="H62" s="176">
        <v>88</v>
      </c>
      <c r="I62" s="176">
        <v>88</v>
      </c>
      <c r="J62" s="189">
        <v>0</v>
      </c>
      <c r="K62" s="202"/>
      <c r="L62" s="169"/>
    </row>
    <row r="63" spans="1:12" x14ac:dyDescent="0.25">
      <c r="A63" s="139">
        <v>61</v>
      </c>
      <c r="B63" s="142">
        <v>45183</v>
      </c>
      <c r="C63" s="132" t="s">
        <v>58</v>
      </c>
      <c r="D63" s="133">
        <v>5520873875</v>
      </c>
      <c r="E63" s="133" t="s">
        <v>3659</v>
      </c>
      <c r="F63" s="133" t="s">
        <v>703</v>
      </c>
      <c r="G63" s="176" t="s">
        <v>704</v>
      </c>
      <c r="H63" s="176">
        <v>200</v>
      </c>
      <c r="I63" s="176">
        <v>138</v>
      </c>
      <c r="J63" s="213">
        <v>10</v>
      </c>
      <c r="K63" s="177"/>
      <c r="L63" s="133"/>
    </row>
    <row r="64" spans="1:12" x14ac:dyDescent="0.25">
      <c r="A64" s="139">
        <v>62</v>
      </c>
      <c r="B64" s="142">
        <v>45183</v>
      </c>
      <c r="C64" s="132" t="s">
        <v>49</v>
      </c>
      <c r="D64" s="133">
        <v>5567925871</v>
      </c>
      <c r="E64" s="133" t="s">
        <v>3660</v>
      </c>
      <c r="F64" s="133">
        <v>844</v>
      </c>
      <c r="G64" s="176" t="s">
        <v>706</v>
      </c>
      <c r="H64" s="176">
        <v>462</v>
      </c>
      <c r="I64" s="176">
        <v>437</v>
      </c>
      <c r="J64" s="213">
        <v>10</v>
      </c>
      <c r="K64" s="177"/>
      <c r="L64" s="177"/>
    </row>
    <row r="65" spans="1:12" x14ac:dyDescent="0.25">
      <c r="A65" s="139">
        <v>63</v>
      </c>
      <c r="B65" s="142">
        <v>45183</v>
      </c>
      <c r="C65" s="31" t="s">
        <v>240</v>
      </c>
      <c r="D65" s="133">
        <v>5554180418</v>
      </c>
      <c r="E65" s="171" t="s">
        <v>1836</v>
      </c>
      <c r="F65" s="133" t="s">
        <v>545</v>
      </c>
      <c r="G65" s="214" t="s">
        <v>707</v>
      </c>
      <c r="H65" s="176">
        <v>152</v>
      </c>
      <c r="I65" s="176">
        <v>142.5</v>
      </c>
      <c r="J65" s="213">
        <v>10</v>
      </c>
      <c r="K65" s="177"/>
      <c r="L65" s="177"/>
    </row>
    <row r="66" spans="1:12" x14ac:dyDescent="0.25">
      <c r="A66" s="139">
        <v>64</v>
      </c>
      <c r="B66" s="142">
        <v>45183</v>
      </c>
      <c r="C66" s="37" t="s">
        <v>301</v>
      </c>
      <c r="D66" s="133">
        <v>5523456789</v>
      </c>
      <c r="E66" s="133" t="s">
        <v>3630</v>
      </c>
      <c r="F66" s="133" t="s">
        <v>302</v>
      </c>
      <c r="G66" s="176" t="s">
        <v>708</v>
      </c>
      <c r="H66" s="176">
        <v>220</v>
      </c>
      <c r="I66" s="176">
        <v>210</v>
      </c>
      <c r="J66" s="177">
        <v>10</v>
      </c>
      <c r="K66" s="177"/>
      <c r="L66" s="133"/>
    </row>
    <row r="67" spans="1:12" x14ac:dyDescent="0.25">
      <c r="A67" s="139">
        <v>65</v>
      </c>
      <c r="B67" s="142">
        <v>45183</v>
      </c>
      <c r="C67" s="133" t="s">
        <v>392</v>
      </c>
      <c r="D67" s="133">
        <v>5615417890</v>
      </c>
      <c r="E67" s="133" t="s">
        <v>1836</v>
      </c>
      <c r="F67" s="133" t="s">
        <v>709</v>
      </c>
      <c r="G67" s="176" t="s">
        <v>710</v>
      </c>
      <c r="H67" s="176">
        <v>73</v>
      </c>
      <c r="I67" s="176">
        <v>63</v>
      </c>
      <c r="J67" s="177">
        <v>10</v>
      </c>
      <c r="K67" s="177"/>
      <c r="L67" s="133"/>
    </row>
    <row r="68" spans="1:12" x14ac:dyDescent="0.25">
      <c r="A68" s="139">
        <v>66</v>
      </c>
      <c r="B68" s="142">
        <v>45183</v>
      </c>
      <c r="C68" s="132" t="s">
        <v>711</v>
      </c>
      <c r="D68" s="133">
        <v>5566712323</v>
      </c>
      <c r="E68" s="133" t="s">
        <v>1528</v>
      </c>
      <c r="F68" s="133" t="s">
        <v>712</v>
      </c>
      <c r="G68" s="176" t="s">
        <v>713</v>
      </c>
      <c r="H68" s="176">
        <v>70</v>
      </c>
      <c r="I68" s="176">
        <v>60</v>
      </c>
      <c r="J68" s="177">
        <v>10</v>
      </c>
      <c r="K68" s="215"/>
      <c r="L68" s="22"/>
    </row>
    <row r="69" spans="1:12" x14ac:dyDescent="0.25">
      <c r="A69" s="139">
        <v>67</v>
      </c>
      <c r="B69" s="142">
        <v>45184</v>
      </c>
      <c r="C69" s="132" t="s">
        <v>350</v>
      </c>
      <c r="D69" s="133">
        <v>5562236073</v>
      </c>
      <c r="E69" s="133" t="s">
        <v>305</v>
      </c>
      <c r="F69" s="133" t="s">
        <v>583</v>
      </c>
      <c r="G69" s="176" t="s">
        <v>714</v>
      </c>
      <c r="H69" s="30">
        <v>75</v>
      </c>
      <c r="I69" s="133">
        <v>55</v>
      </c>
      <c r="J69" s="189">
        <v>20</v>
      </c>
      <c r="K69" s="186">
        <v>150</v>
      </c>
      <c r="L69" s="139"/>
    </row>
    <row r="70" spans="1:12" x14ac:dyDescent="0.25">
      <c r="A70" s="139">
        <v>68</v>
      </c>
      <c r="B70" s="142">
        <v>45184</v>
      </c>
      <c r="C70" s="132" t="s">
        <v>61</v>
      </c>
      <c r="D70" s="133">
        <v>5586180942</v>
      </c>
      <c r="E70" s="133" t="s">
        <v>313</v>
      </c>
      <c r="F70" s="133" t="s">
        <v>220</v>
      </c>
      <c r="G70" s="176" t="s">
        <v>715</v>
      </c>
      <c r="H70" s="30">
        <v>500</v>
      </c>
      <c r="I70" s="133">
        <v>383</v>
      </c>
      <c r="J70" s="189">
        <v>10</v>
      </c>
      <c r="K70" s="186">
        <v>393</v>
      </c>
      <c r="L70" s="139">
        <v>107</v>
      </c>
    </row>
    <row r="71" spans="1:12" x14ac:dyDescent="0.25">
      <c r="A71" s="139">
        <v>69</v>
      </c>
      <c r="B71" s="142">
        <v>45184</v>
      </c>
      <c r="C71" s="132" t="s">
        <v>350</v>
      </c>
      <c r="D71" s="133">
        <v>5562236073</v>
      </c>
      <c r="E71" s="133" t="s">
        <v>716</v>
      </c>
      <c r="F71" s="133" t="s">
        <v>583</v>
      </c>
      <c r="G71" s="176"/>
      <c r="H71" s="30"/>
      <c r="I71" s="133"/>
      <c r="J71" s="189">
        <v>10</v>
      </c>
      <c r="K71" s="186">
        <v>200</v>
      </c>
      <c r="L71" s="139"/>
    </row>
    <row r="72" spans="1:12" x14ac:dyDescent="0.25">
      <c r="A72" s="139">
        <v>70</v>
      </c>
      <c r="B72" s="142">
        <v>45184</v>
      </c>
      <c r="C72" s="132" t="s">
        <v>717</v>
      </c>
      <c r="D72" s="133">
        <v>5539245551</v>
      </c>
      <c r="E72" s="133"/>
      <c r="F72" s="133" t="s">
        <v>718</v>
      </c>
      <c r="G72" s="176" t="s">
        <v>719</v>
      </c>
      <c r="H72" s="30">
        <v>97</v>
      </c>
      <c r="I72" s="133">
        <v>85</v>
      </c>
      <c r="J72" s="189">
        <v>10</v>
      </c>
      <c r="K72" s="186"/>
      <c r="L72" s="139"/>
    </row>
    <row r="73" spans="1:12" x14ac:dyDescent="0.25">
      <c r="A73" s="139">
        <v>71</v>
      </c>
      <c r="B73" s="142">
        <v>45184</v>
      </c>
      <c r="C73" s="132" t="s">
        <v>720</v>
      </c>
      <c r="D73" s="133"/>
      <c r="E73" s="133" t="s">
        <v>721</v>
      </c>
      <c r="F73" s="133" t="s">
        <v>722</v>
      </c>
      <c r="G73" s="39" t="s">
        <v>723</v>
      </c>
      <c r="H73" s="30">
        <v>70</v>
      </c>
      <c r="I73" s="133">
        <v>66</v>
      </c>
      <c r="J73" s="189">
        <v>10</v>
      </c>
      <c r="K73" s="139"/>
      <c r="L73" s="139"/>
    </row>
    <row r="74" spans="1:12" x14ac:dyDescent="0.25">
      <c r="A74" s="139">
        <v>72</v>
      </c>
      <c r="B74" s="142">
        <v>45184</v>
      </c>
      <c r="C74" s="132" t="s">
        <v>550</v>
      </c>
      <c r="D74" s="133">
        <v>5537803548</v>
      </c>
      <c r="E74" s="133"/>
      <c r="F74" s="133" t="s">
        <v>518</v>
      </c>
      <c r="G74" s="176" t="s">
        <v>724</v>
      </c>
      <c r="H74" s="176"/>
      <c r="I74" s="176">
        <v>350</v>
      </c>
      <c r="J74" s="189">
        <v>10</v>
      </c>
      <c r="K74" s="139">
        <v>300</v>
      </c>
      <c r="L74" s="139"/>
    </row>
    <row r="75" spans="1:12" x14ac:dyDescent="0.25">
      <c r="A75" s="139">
        <v>73</v>
      </c>
      <c r="B75" s="142">
        <v>45184</v>
      </c>
      <c r="C75" s="132" t="s">
        <v>725</v>
      </c>
      <c r="D75" s="133"/>
      <c r="E75" s="133" t="s">
        <v>313</v>
      </c>
      <c r="F75" s="133" t="s">
        <v>726</v>
      </c>
      <c r="G75" s="176" t="s">
        <v>727</v>
      </c>
      <c r="H75" s="30">
        <v>466</v>
      </c>
      <c r="I75" s="176">
        <v>436</v>
      </c>
      <c r="J75" s="189">
        <v>10</v>
      </c>
      <c r="K75" s="139">
        <v>500</v>
      </c>
      <c r="L75" s="139"/>
    </row>
    <row r="76" spans="1:12" x14ac:dyDescent="0.25">
      <c r="A76" s="139">
        <v>74</v>
      </c>
      <c r="B76" s="142">
        <v>45184</v>
      </c>
      <c r="C76" s="132" t="s">
        <v>728</v>
      </c>
      <c r="D76" s="133">
        <v>5639611669</v>
      </c>
      <c r="E76" s="133" t="s">
        <v>219</v>
      </c>
      <c r="F76" s="133" t="s">
        <v>729</v>
      </c>
      <c r="G76" s="176" t="s">
        <v>730</v>
      </c>
      <c r="H76" s="30"/>
      <c r="I76" s="133">
        <v>286</v>
      </c>
      <c r="J76" s="189">
        <v>10</v>
      </c>
      <c r="K76" s="139">
        <v>500</v>
      </c>
      <c r="L76" s="139"/>
    </row>
    <row r="77" spans="1:12" x14ac:dyDescent="0.25">
      <c r="A77" s="139">
        <v>75</v>
      </c>
      <c r="B77" s="142">
        <v>45184</v>
      </c>
      <c r="C77" s="132" t="s">
        <v>323</v>
      </c>
      <c r="D77" s="133">
        <v>5553181275</v>
      </c>
      <c r="E77" s="133" t="s">
        <v>33</v>
      </c>
      <c r="F77" s="133" t="s">
        <v>731</v>
      </c>
      <c r="G77" s="176" t="s">
        <v>732</v>
      </c>
      <c r="H77" s="176">
        <v>60</v>
      </c>
      <c r="I77" s="192">
        <v>50</v>
      </c>
      <c r="J77" s="189">
        <v>10</v>
      </c>
      <c r="K77" s="139"/>
      <c r="L77" s="139"/>
    </row>
    <row r="78" spans="1:12" x14ac:dyDescent="0.25">
      <c r="A78" s="139">
        <v>76</v>
      </c>
      <c r="B78" s="142">
        <v>45184</v>
      </c>
      <c r="C78" s="132" t="s">
        <v>49</v>
      </c>
      <c r="D78" s="133">
        <v>5530181574</v>
      </c>
      <c r="E78" s="133" t="s">
        <v>733</v>
      </c>
      <c r="F78" t="s">
        <v>406</v>
      </c>
      <c r="G78" s="176" t="s">
        <v>734</v>
      </c>
      <c r="H78" s="30">
        <v>100</v>
      </c>
      <c r="I78" s="176">
        <v>80</v>
      </c>
      <c r="J78" s="189">
        <v>10</v>
      </c>
      <c r="K78" s="139"/>
      <c r="L78" s="139"/>
    </row>
    <row r="79" spans="1:12" x14ac:dyDescent="0.25">
      <c r="A79" s="139">
        <v>77</v>
      </c>
      <c r="B79" s="142">
        <v>45184</v>
      </c>
      <c r="C79" s="132" t="s">
        <v>350</v>
      </c>
      <c r="D79" s="133">
        <v>5562236073</v>
      </c>
      <c r="E79" s="133" t="s">
        <v>735</v>
      </c>
      <c r="F79" s="133" t="s">
        <v>583</v>
      </c>
      <c r="G79" s="176"/>
      <c r="H79" s="30">
        <v>318</v>
      </c>
      <c r="I79" s="176">
        <v>298</v>
      </c>
      <c r="J79" s="189">
        <v>20</v>
      </c>
      <c r="K79" s="139">
        <v>240</v>
      </c>
      <c r="L79" s="139">
        <v>40</v>
      </c>
    </row>
    <row r="80" spans="1:12" x14ac:dyDescent="0.25">
      <c r="A80" s="139">
        <v>78</v>
      </c>
      <c r="B80" s="142">
        <v>45184</v>
      </c>
      <c r="C80" s="133" t="s">
        <v>172</v>
      </c>
      <c r="D80" s="133"/>
      <c r="E80" s="171" t="s">
        <v>1528</v>
      </c>
      <c r="F80" s="133" t="s">
        <v>736</v>
      </c>
      <c r="G80" s="176" t="s">
        <v>737</v>
      </c>
      <c r="H80" s="176">
        <v>100</v>
      </c>
      <c r="I80" s="176">
        <v>85</v>
      </c>
      <c r="J80" s="189">
        <v>10</v>
      </c>
      <c r="K80" s="202">
        <v>200</v>
      </c>
      <c r="L80" s="169"/>
    </row>
    <row r="81" spans="1:12" x14ac:dyDescent="0.25">
      <c r="A81" s="139">
        <v>79</v>
      </c>
      <c r="B81" s="142">
        <v>45184</v>
      </c>
      <c r="C81" s="132" t="s">
        <v>738</v>
      </c>
      <c r="D81" s="133"/>
      <c r="E81" s="133" t="s">
        <v>3636</v>
      </c>
      <c r="F81" s="133" t="s">
        <v>739</v>
      </c>
      <c r="G81" s="176" t="s">
        <v>740</v>
      </c>
      <c r="H81" s="176">
        <v>200</v>
      </c>
      <c r="I81" s="176"/>
      <c r="J81" s="213">
        <v>10</v>
      </c>
      <c r="K81" s="177"/>
      <c r="L81" s="133"/>
    </row>
    <row r="82" spans="1:12" x14ac:dyDescent="0.25">
      <c r="A82" s="139">
        <v>80</v>
      </c>
      <c r="B82" s="142">
        <v>45184</v>
      </c>
      <c r="C82" s="132" t="s">
        <v>333</v>
      </c>
      <c r="D82" s="133">
        <v>5560555623</v>
      </c>
      <c r="E82" s="133" t="s">
        <v>741</v>
      </c>
      <c r="F82" s="133" t="s">
        <v>742</v>
      </c>
      <c r="G82" s="133" t="s">
        <v>743</v>
      </c>
      <c r="H82" s="176">
        <v>200</v>
      </c>
      <c r="I82" s="176">
        <v>74</v>
      </c>
      <c r="J82" s="213">
        <v>10</v>
      </c>
      <c r="K82" s="177">
        <v>250</v>
      </c>
      <c r="L82" s="177"/>
    </row>
    <row r="83" spans="1:12" x14ac:dyDescent="0.25">
      <c r="A83" s="139">
        <v>81</v>
      </c>
      <c r="B83" s="142">
        <v>45184</v>
      </c>
      <c r="C83" s="31" t="s">
        <v>441</v>
      </c>
      <c r="D83" s="133"/>
      <c r="E83" s="133" t="s">
        <v>576</v>
      </c>
      <c r="F83" s="51" t="s">
        <v>744</v>
      </c>
      <c r="G83" s="214" t="s">
        <v>745</v>
      </c>
      <c r="H83" s="176">
        <v>28</v>
      </c>
      <c r="I83" s="176">
        <v>18</v>
      </c>
      <c r="J83" s="213">
        <v>10</v>
      </c>
      <c r="K83" s="177"/>
      <c r="L83" s="177"/>
    </row>
    <row r="84" spans="1:12" x14ac:dyDescent="0.25">
      <c r="A84" s="139">
        <v>82</v>
      </c>
      <c r="B84" s="142">
        <v>45184</v>
      </c>
      <c r="C84" s="132" t="s">
        <v>441</v>
      </c>
      <c r="D84" s="133"/>
      <c r="E84" s="133" t="s">
        <v>746</v>
      </c>
      <c r="F84" s="133" t="s">
        <v>744</v>
      </c>
      <c r="G84" s="176" t="s">
        <v>747</v>
      </c>
      <c r="H84" s="176">
        <v>193</v>
      </c>
      <c r="I84" s="176">
        <v>183</v>
      </c>
      <c r="J84" s="177">
        <v>10</v>
      </c>
      <c r="K84" s="177"/>
      <c r="L84" s="133"/>
    </row>
    <row r="85" spans="1:12" x14ac:dyDescent="0.25">
      <c r="A85" s="139">
        <v>83</v>
      </c>
      <c r="B85" s="142">
        <v>45184</v>
      </c>
      <c r="C85" s="132" t="s">
        <v>728</v>
      </c>
      <c r="D85" s="133">
        <v>5639611669</v>
      </c>
      <c r="E85" s="133" t="s">
        <v>748</v>
      </c>
      <c r="F85" s="133" t="s">
        <v>729</v>
      </c>
      <c r="G85" s="176" t="s">
        <v>749</v>
      </c>
      <c r="H85" s="176">
        <v>36</v>
      </c>
      <c r="I85" s="176">
        <v>20</v>
      </c>
      <c r="J85" s="177">
        <v>10</v>
      </c>
      <c r="K85" s="177"/>
      <c r="L85" s="133"/>
    </row>
    <row r="86" spans="1:12" x14ac:dyDescent="0.25">
      <c r="A86" s="139">
        <v>84</v>
      </c>
      <c r="B86" s="142">
        <v>45184</v>
      </c>
      <c r="C86" s="132" t="s">
        <v>45</v>
      </c>
      <c r="D86" s="133">
        <v>5572135330</v>
      </c>
      <c r="E86" s="133" t="s">
        <v>33</v>
      </c>
      <c r="F86" s="133" t="s">
        <v>750</v>
      </c>
      <c r="G86" s="176" t="s">
        <v>751</v>
      </c>
      <c r="H86" s="176">
        <v>61</v>
      </c>
      <c r="I86" s="176">
        <v>51</v>
      </c>
      <c r="J86" s="177">
        <v>10</v>
      </c>
      <c r="K86" s="215"/>
      <c r="L86" s="22"/>
    </row>
    <row r="87" spans="1:12" x14ac:dyDescent="0.25">
      <c r="A87" s="139">
        <v>85</v>
      </c>
      <c r="B87" s="142">
        <v>45184</v>
      </c>
      <c r="C87" s="132" t="s">
        <v>752</v>
      </c>
      <c r="D87" s="133">
        <v>5532536647</v>
      </c>
      <c r="E87" s="133" t="s">
        <v>1836</v>
      </c>
      <c r="F87" s="133" t="s">
        <v>753</v>
      </c>
      <c r="G87" s="176" t="s">
        <v>754</v>
      </c>
      <c r="H87" s="176">
        <v>102</v>
      </c>
      <c r="I87" s="176">
        <v>92</v>
      </c>
      <c r="J87" s="177">
        <v>10</v>
      </c>
      <c r="K87" s="215"/>
      <c r="L87" s="22"/>
    </row>
    <row r="88" spans="1:12" x14ac:dyDescent="0.25">
      <c r="A88" s="139">
        <v>86</v>
      </c>
      <c r="B88" s="142">
        <v>45184</v>
      </c>
      <c r="C88" s="132" t="s">
        <v>327</v>
      </c>
      <c r="D88" s="133">
        <v>5625771181</v>
      </c>
      <c r="E88" s="133" t="s">
        <v>755</v>
      </c>
      <c r="F88" s="133" t="s">
        <v>756</v>
      </c>
      <c r="G88" s="176" t="s">
        <v>757</v>
      </c>
      <c r="H88" s="176">
        <v>185</v>
      </c>
      <c r="I88" s="176">
        <v>165</v>
      </c>
      <c r="J88" s="177">
        <v>20</v>
      </c>
      <c r="K88" s="215"/>
      <c r="L88" s="22"/>
    </row>
    <row r="89" spans="1:12" x14ac:dyDescent="0.25">
      <c r="A89" s="139">
        <v>87</v>
      </c>
      <c r="B89" s="142">
        <v>45184</v>
      </c>
      <c r="C89" s="132" t="s">
        <v>45</v>
      </c>
      <c r="D89" s="133">
        <v>5572135330</v>
      </c>
      <c r="E89" s="133" t="s">
        <v>3661</v>
      </c>
      <c r="F89" s="133" t="s">
        <v>750</v>
      </c>
      <c r="G89" s="176" t="s">
        <v>759</v>
      </c>
      <c r="H89" s="176">
        <v>136</v>
      </c>
      <c r="I89" s="176">
        <v>126</v>
      </c>
      <c r="J89" s="177">
        <v>10</v>
      </c>
      <c r="K89" s="215"/>
      <c r="L89" s="22"/>
    </row>
    <row r="90" spans="1:12" x14ac:dyDescent="0.25">
      <c r="A90" s="139">
        <v>88</v>
      </c>
      <c r="B90" s="142">
        <v>45184</v>
      </c>
      <c r="C90" s="132" t="s">
        <v>760</v>
      </c>
      <c r="D90" s="133">
        <v>5522701719</v>
      </c>
      <c r="E90" s="133" t="s">
        <v>761</v>
      </c>
      <c r="F90" s="133" t="s">
        <v>449</v>
      </c>
      <c r="G90" s="176" t="s">
        <v>762</v>
      </c>
      <c r="H90" s="176">
        <v>42</v>
      </c>
      <c r="I90" s="176">
        <v>32</v>
      </c>
      <c r="J90" s="177">
        <v>10</v>
      </c>
      <c r="K90" s="215"/>
      <c r="L90" s="22"/>
    </row>
    <row r="91" spans="1:12" x14ac:dyDescent="0.25">
      <c r="A91" s="139">
        <v>89</v>
      </c>
      <c r="B91" s="142">
        <v>45184</v>
      </c>
      <c r="C91" s="132" t="s">
        <v>763</v>
      </c>
      <c r="D91" s="133">
        <v>5553945187</v>
      </c>
      <c r="E91" s="133" t="s">
        <v>3636</v>
      </c>
      <c r="F91" s="133" t="s">
        <v>764</v>
      </c>
      <c r="G91" s="176" t="s">
        <v>765</v>
      </c>
      <c r="H91" s="176">
        <v>79</v>
      </c>
      <c r="I91" s="176">
        <v>69</v>
      </c>
      <c r="J91" s="177">
        <v>10</v>
      </c>
      <c r="K91" s="215"/>
      <c r="L91" s="22"/>
    </row>
    <row r="92" spans="1:12" x14ac:dyDescent="0.25">
      <c r="A92" s="139">
        <v>90</v>
      </c>
      <c r="B92" s="142">
        <v>45184</v>
      </c>
      <c r="C92" s="132" t="s">
        <v>766</v>
      </c>
      <c r="D92" s="133">
        <v>5545917658</v>
      </c>
      <c r="E92" s="171" t="s">
        <v>3636</v>
      </c>
      <c r="F92" s="133" t="s">
        <v>767</v>
      </c>
      <c r="G92" s="133" t="s">
        <v>768</v>
      </c>
      <c r="H92" s="176">
        <v>20</v>
      </c>
      <c r="I92" s="176">
        <v>20</v>
      </c>
      <c r="J92" s="177">
        <v>10</v>
      </c>
      <c r="K92" s="215"/>
      <c r="L92" s="22"/>
    </row>
    <row r="93" spans="1:12" x14ac:dyDescent="0.25">
      <c r="A93" s="139">
        <v>91</v>
      </c>
      <c r="B93" s="142">
        <v>45184</v>
      </c>
      <c r="C93" s="132" t="s">
        <v>39</v>
      </c>
      <c r="D93" s="133">
        <v>5530508709</v>
      </c>
      <c r="E93" s="133" t="s">
        <v>1836</v>
      </c>
      <c r="F93" s="133" t="s">
        <v>39</v>
      </c>
      <c r="G93" s="176" t="s">
        <v>769</v>
      </c>
      <c r="H93" s="176">
        <v>160</v>
      </c>
      <c r="I93" s="176">
        <v>148</v>
      </c>
      <c r="J93" s="177">
        <v>10</v>
      </c>
      <c r="K93" s="215"/>
      <c r="L93" s="22"/>
    </row>
    <row r="94" spans="1:12" x14ac:dyDescent="0.25">
      <c r="A94" s="139">
        <v>92</v>
      </c>
      <c r="B94" s="142">
        <v>45184</v>
      </c>
      <c r="C94" s="132" t="s">
        <v>728</v>
      </c>
      <c r="D94" s="133">
        <v>5639611669</v>
      </c>
      <c r="E94" s="133" t="s">
        <v>1836</v>
      </c>
      <c r="F94" s="133" t="s">
        <v>729</v>
      </c>
      <c r="G94" s="176" t="s">
        <v>770</v>
      </c>
      <c r="H94" s="176">
        <v>200</v>
      </c>
      <c r="I94" s="176">
        <v>162</v>
      </c>
      <c r="J94" s="177">
        <v>10</v>
      </c>
      <c r="K94" s="215"/>
      <c r="L94" s="22"/>
    </row>
    <row r="95" spans="1:12" x14ac:dyDescent="0.25">
      <c r="A95" s="139">
        <v>93</v>
      </c>
      <c r="B95" s="142">
        <v>45184</v>
      </c>
      <c r="C95" s="132" t="s">
        <v>589</v>
      </c>
      <c r="D95" s="133"/>
      <c r="E95" s="133" t="s">
        <v>1836</v>
      </c>
      <c r="F95" s="133" t="s">
        <v>771</v>
      </c>
      <c r="G95" s="176" t="s">
        <v>772</v>
      </c>
      <c r="H95" s="176">
        <v>100</v>
      </c>
      <c r="I95" s="176">
        <v>68</v>
      </c>
      <c r="J95" s="177">
        <v>10</v>
      </c>
      <c r="K95" s="215"/>
      <c r="L95" s="22"/>
    </row>
    <row r="96" spans="1:12" x14ac:dyDescent="0.25">
      <c r="A96" s="139">
        <v>94</v>
      </c>
      <c r="B96" s="142">
        <v>45184</v>
      </c>
      <c r="C96" s="132" t="s">
        <v>550</v>
      </c>
      <c r="D96" s="133">
        <v>5537303548</v>
      </c>
      <c r="E96" s="133" t="s">
        <v>1836</v>
      </c>
      <c r="F96" s="133" t="s">
        <v>773</v>
      </c>
      <c r="G96" s="176" t="s">
        <v>774</v>
      </c>
      <c r="H96" s="176">
        <v>100</v>
      </c>
      <c r="I96" s="176">
        <v>90</v>
      </c>
      <c r="J96" s="177">
        <v>10</v>
      </c>
      <c r="K96" s="215"/>
      <c r="L96" s="22"/>
    </row>
    <row r="97" spans="1:12" x14ac:dyDescent="0.25">
      <c r="A97" s="139">
        <v>95</v>
      </c>
      <c r="B97" s="142">
        <v>45184</v>
      </c>
      <c r="C97" s="132" t="s">
        <v>775</v>
      </c>
      <c r="D97" s="133">
        <v>5581654672</v>
      </c>
      <c r="E97" s="133" t="s">
        <v>3636</v>
      </c>
      <c r="F97" s="133" t="s">
        <v>776</v>
      </c>
      <c r="G97" s="176" t="s">
        <v>777</v>
      </c>
      <c r="H97" s="176">
        <v>453</v>
      </c>
      <c r="I97" s="176">
        <v>443</v>
      </c>
      <c r="J97" s="177">
        <v>10</v>
      </c>
      <c r="K97" s="215"/>
      <c r="L97" s="22"/>
    </row>
    <row r="98" spans="1:12" x14ac:dyDescent="0.25">
      <c r="A98" s="139">
        <v>96</v>
      </c>
      <c r="B98" s="142">
        <v>45185</v>
      </c>
      <c r="C98" s="132" t="s">
        <v>778</v>
      </c>
      <c r="D98" s="133">
        <v>5514732212</v>
      </c>
      <c r="E98" s="133" t="s">
        <v>1528</v>
      </c>
      <c r="F98" s="176" t="s">
        <v>779</v>
      </c>
      <c r="G98" s="176" t="s">
        <v>780</v>
      </c>
      <c r="H98" s="30">
        <v>166</v>
      </c>
      <c r="I98" s="133">
        <v>146</v>
      </c>
      <c r="J98" s="189">
        <v>10</v>
      </c>
      <c r="K98" s="186"/>
      <c r="L98" s="139"/>
    </row>
    <row r="99" spans="1:12" x14ac:dyDescent="0.25">
      <c r="A99" s="139">
        <v>97</v>
      </c>
      <c r="B99" s="142">
        <v>45185</v>
      </c>
      <c r="C99" s="132" t="s">
        <v>27</v>
      </c>
      <c r="D99" s="133">
        <v>5624838493</v>
      </c>
      <c r="E99" s="133" t="s">
        <v>1528</v>
      </c>
      <c r="F99" s="133" t="s">
        <v>30</v>
      </c>
      <c r="G99" s="176" t="s">
        <v>781</v>
      </c>
      <c r="H99" s="30">
        <v>100</v>
      </c>
      <c r="I99" s="133">
        <v>90</v>
      </c>
      <c r="J99" s="189">
        <v>10</v>
      </c>
      <c r="K99" s="186"/>
      <c r="L99" s="139"/>
    </row>
    <row r="100" spans="1:12" x14ac:dyDescent="0.25">
      <c r="A100" s="139">
        <v>98</v>
      </c>
      <c r="B100" s="142">
        <v>45185</v>
      </c>
      <c r="C100" s="132" t="s">
        <v>200</v>
      </c>
      <c r="D100" s="133">
        <v>5514732212</v>
      </c>
      <c r="E100" s="133" t="s">
        <v>3662</v>
      </c>
      <c r="F100" s="133" t="s">
        <v>577</v>
      </c>
      <c r="G100" s="176" t="s">
        <v>783</v>
      </c>
      <c r="H100" s="30">
        <v>113</v>
      </c>
      <c r="I100" s="133">
        <v>103</v>
      </c>
      <c r="J100" s="189">
        <v>10</v>
      </c>
      <c r="K100" s="186"/>
      <c r="L100" s="139"/>
    </row>
    <row r="101" spans="1:12" x14ac:dyDescent="0.25">
      <c r="A101" s="139">
        <v>99</v>
      </c>
      <c r="B101" s="142">
        <v>45185</v>
      </c>
      <c r="C101" s="132" t="s">
        <v>102</v>
      </c>
      <c r="D101" s="133">
        <v>5510466400</v>
      </c>
      <c r="E101" s="133" t="s">
        <v>3663</v>
      </c>
      <c r="F101" s="133" t="s">
        <v>784</v>
      </c>
      <c r="G101" s="176" t="s">
        <v>785</v>
      </c>
      <c r="H101" s="30">
        <v>80</v>
      </c>
      <c r="I101" s="133">
        <v>70</v>
      </c>
      <c r="J101" s="189">
        <v>10</v>
      </c>
      <c r="K101" s="186"/>
      <c r="L101" s="139"/>
    </row>
    <row r="102" spans="1:12" x14ac:dyDescent="0.25">
      <c r="A102" s="139">
        <v>100</v>
      </c>
      <c r="B102" s="142">
        <v>45185</v>
      </c>
      <c r="C102" s="132" t="s">
        <v>786</v>
      </c>
      <c r="D102" s="133">
        <v>5526375988</v>
      </c>
      <c r="E102" s="133" t="s">
        <v>1528</v>
      </c>
      <c r="F102" s="133" t="s">
        <v>787</v>
      </c>
      <c r="G102" s="133" t="s">
        <v>788</v>
      </c>
      <c r="H102" s="30">
        <v>76</v>
      </c>
      <c r="I102" s="133">
        <v>61</v>
      </c>
      <c r="J102" s="189">
        <v>10</v>
      </c>
      <c r="K102" s="139"/>
      <c r="L102" s="139"/>
    </row>
    <row r="103" spans="1:12" x14ac:dyDescent="0.25">
      <c r="A103" s="139">
        <v>101</v>
      </c>
      <c r="B103" s="142">
        <v>45185</v>
      </c>
      <c r="C103" s="132" t="s">
        <v>350</v>
      </c>
      <c r="D103" s="133">
        <v>5562236073</v>
      </c>
      <c r="E103" s="133" t="s">
        <v>613</v>
      </c>
      <c r="F103" s="133" t="s">
        <v>583</v>
      </c>
      <c r="G103" s="176" t="s">
        <v>789</v>
      </c>
      <c r="H103" s="176">
        <v>20</v>
      </c>
      <c r="I103" s="176">
        <v>10</v>
      </c>
      <c r="J103" s="189">
        <v>10</v>
      </c>
      <c r="K103" s="139"/>
      <c r="L103" s="139"/>
    </row>
    <row r="104" spans="1:12" x14ac:dyDescent="0.25">
      <c r="A104" s="139">
        <v>102</v>
      </c>
      <c r="B104" s="142">
        <v>45185</v>
      </c>
      <c r="C104" s="132" t="s">
        <v>98</v>
      </c>
      <c r="D104" s="133">
        <v>5621699116</v>
      </c>
      <c r="E104" s="133" t="s">
        <v>17</v>
      </c>
      <c r="F104" s="133" t="s">
        <v>790</v>
      </c>
      <c r="G104" s="176" t="s">
        <v>791</v>
      </c>
      <c r="H104" s="40">
        <v>200</v>
      </c>
      <c r="I104" s="176">
        <v>253</v>
      </c>
      <c r="J104" s="189">
        <v>10</v>
      </c>
      <c r="K104" s="139"/>
      <c r="L104" s="139"/>
    </row>
    <row r="105" spans="1:12" x14ac:dyDescent="0.25">
      <c r="A105" s="139">
        <v>103</v>
      </c>
      <c r="B105" s="142">
        <v>45185</v>
      </c>
      <c r="C105" s="132" t="s">
        <v>550</v>
      </c>
      <c r="D105" s="133"/>
      <c r="E105" s="133" t="s">
        <v>1836</v>
      </c>
      <c r="F105" s="133" t="s">
        <v>773</v>
      </c>
      <c r="G105" s="176" t="s">
        <v>792</v>
      </c>
      <c r="H105" s="30">
        <v>500</v>
      </c>
      <c r="I105" s="133">
        <v>302</v>
      </c>
      <c r="J105" s="189">
        <v>10</v>
      </c>
      <c r="K105" s="139"/>
      <c r="L105" s="139"/>
    </row>
    <row r="106" spans="1:12" x14ac:dyDescent="0.25">
      <c r="A106" s="139">
        <v>104</v>
      </c>
      <c r="B106" s="142">
        <v>45185</v>
      </c>
      <c r="C106" s="132" t="s">
        <v>98</v>
      </c>
      <c r="D106" s="133">
        <v>5564121405</v>
      </c>
      <c r="E106" s="133" t="s">
        <v>3664</v>
      </c>
      <c r="F106" s="133" t="s">
        <v>794</v>
      </c>
      <c r="G106" s="176"/>
      <c r="H106" s="30"/>
      <c r="I106" s="176">
        <v>333</v>
      </c>
      <c r="J106" s="189">
        <v>10</v>
      </c>
      <c r="K106" s="139"/>
      <c r="L106" s="139"/>
    </row>
    <row r="107" spans="1:12" x14ac:dyDescent="0.25">
      <c r="A107" s="139">
        <v>105</v>
      </c>
      <c r="B107" s="142">
        <v>45185</v>
      </c>
      <c r="C107" s="132" t="s">
        <v>441</v>
      </c>
      <c r="D107" s="42"/>
      <c r="E107" s="133" t="s">
        <v>33</v>
      </c>
      <c r="F107" s="133" t="s">
        <v>556</v>
      </c>
      <c r="G107" s="176" t="s">
        <v>795</v>
      </c>
      <c r="H107" s="30">
        <v>242</v>
      </c>
      <c r="I107" s="176">
        <v>148</v>
      </c>
      <c r="J107" s="189">
        <v>10</v>
      </c>
      <c r="K107" s="139">
        <v>220</v>
      </c>
      <c r="L107" s="139"/>
    </row>
    <row r="108" spans="1:12" x14ac:dyDescent="0.25">
      <c r="A108" s="139">
        <v>106</v>
      </c>
      <c r="B108" s="142">
        <v>45185</v>
      </c>
      <c r="C108" s="133" t="s">
        <v>796</v>
      </c>
      <c r="D108" s="133"/>
      <c r="E108" s="171"/>
      <c r="F108" s="133" t="s">
        <v>797</v>
      </c>
      <c r="G108" s="176" t="s">
        <v>798</v>
      </c>
      <c r="H108" s="176"/>
      <c r="I108" s="176"/>
      <c r="J108" s="189">
        <v>10</v>
      </c>
      <c r="K108" s="202">
        <v>100</v>
      </c>
      <c r="L108" s="169"/>
    </row>
    <row r="109" spans="1:12" x14ac:dyDescent="0.25">
      <c r="A109" s="139">
        <v>107</v>
      </c>
      <c r="B109" s="142">
        <v>45185</v>
      </c>
      <c r="C109" s="132" t="s">
        <v>45</v>
      </c>
      <c r="D109" s="133">
        <v>5572135350</v>
      </c>
      <c r="E109" s="133" t="s">
        <v>33</v>
      </c>
      <c r="F109" s="133" t="s">
        <v>799</v>
      </c>
      <c r="G109" s="176" t="s">
        <v>800</v>
      </c>
      <c r="H109" s="176">
        <v>100</v>
      </c>
      <c r="I109" s="176">
        <v>57</v>
      </c>
      <c r="J109" s="213">
        <v>10</v>
      </c>
      <c r="K109" s="177">
        <v>100</v>
      </c>
      <c r="L109" s="133"/>
    </row>
    <row r="110" spans="1:12" x14ac:dyDescent="0.25">
      <c r="A110" s="139">
        <v>108</v>
      </c>
      <c r="B110" s="142">
        <v>45185</v>
      </c>
      <c r="C110" s="132" t="s">
        <v>547</v>
      </c>
      <c r="D110" s="133">
        <v>5611128220</v>
      </c>
      <c r="E110" s="133" t="s">
        <v>3621</v>
      </c>
      <c r="F110" s="133" t="s">
        <v>801</v>
      </c>
      <c r="G110" s="176" t="s">
        <v>802</v>
      </c>
      <c r="H110" s="176"/>
      <c r="I110" s="176">
        <v>440</v>
      </c>
      <c r="J110" s="213">
        <v>10</v>
      </c>
      <c r="K110" s="177">
        <v>600</v>
      </c>
      <c r="L110" s="177"/>
    </row>
    <row r="111" spans="1:12" x14ac:dyDescent="0.25">
      <c r="A111" s="139">
        <v>109</v>
      </c>
      <c r="B111" s="142">
        <v>45185</v>
      </c>
      <c r="C111" s="31" t="s">
        <v>113</v>
      </c>
      <c r="D111" s="133">
        <v>5527189840</v>
      </c>
      <c r="E111" s="133" t="s">
        <v>33</v>
      </c>
      <c r="F111" s="51" t="s">
        <v>803</v>
      </c>
      <c r="G111" s="214" t="s">
        <v>804</v>
      </c>
      <c r="H111" s="176"/>
      <c r="I111" s="176">
        <v>131</v>
      </c>
      <c r="J111" s="213">
        <v>10</v>
      </c>
      <c r="K111" s="177">
        <v>200</v>
      </c>
      <c r="L111" s="177"/>
    </row>
    <row r="112" spans="1:12" x14ac:dyDescent="0.25">
      <c r="A112" s="139">
        <v>110</v>
      </c>
      <c r="B112" s="142">
        <v>45185</v>
      </c>
      <c r="C112" s="41" t="s">
        <v>153</v>
      </c>
      <c r="D112" s="36">
        <v>5550760186</v>
      </c>
      <c r="E112" s="36" t="s">
        <v>33</v>
      </c>
      <c r="F112" s="36" t="s">
        <v>805</v>
      </c>
      <c r="G112" s="216" t="s">
        <v>806</v>
      </c>
      <c r="H112" s="216">
        <v>40</v>
      </c>
      <c r="I112" s="216">
        <v>30</v>
      </c>
      <c r="J112" s="217">
        <v>10</v>
      </c>
      <c r="K112" s="217">
        <v>30</v>
      </c>
      <c r="L112" s="36"/>
    </row>
    <row r="113" spans="1:12" x14ac:dyDescent="0.25">
      <c r="A113" s="139">
        <v>111</v>
      </c>
      <c r="B113" s="142">
        <v>45185</v>
      </c>
      <c r="C113" s="132" t="s">
        <v>156</v>
      </c>
      <c r="D113" s="133">
        <v>5564121405</v>
      </c>
      <c r="E113" s="133" t="s">
        <v>17</v>
      </c>
      <c r="F113" s="133"/>
      <c r="G113" s="133" t="s">
        <v>807</v>
      </c>
      <c r="H113" s="176"/>
      <c r="I113" s="176">
        <v>71</v>
      </c>
      <c r="J113" s="177">
        <v>10</v>
      </c>
      <c r="K113" s="177">
        <v>80</v>
      </c>
      <c r="L113" s="133"/>
    </row>
    <row r="114" spans="1:12" x14ac:dyDescent="0.25">
      <c r="A114" s="139">
        <v>112</v>
      </c>
      <c r="B114" s="142">
        <v>45185</v>
      </c>
      <c r="C114" s="132" t="s">
        <v>392</v>
      </c>
      <c r="D114" s="133"/>
      <c r="E114" s="133" t="s">
        <v>17</v>
      </c>
      <c r="F114" s="133" t="s">
        <v>808</v>
      </c>
      <c r="G114" s="176" t="s">
        <v>809</v>
      </c>
      <c r="H114" s="176"/>
      <c r="I114" s="176">
        <v>27</v>
      </c>
      <c r="J114" s="177">
        <v>10</v>
      </c>
      <c r="K114" s="215">
        <v>80</v>
      </c>
      <c r="L114" s="22"/>
    </row>
    <row r="115" spans="1:12" x14ac:dyDescent="0.25">
      <c r="A115" s="139">
        <v>113</v>
      </c>
      <c r="B115" s="142">
        <v>45185</v>
      </c>
      <c r="C115" s="132" t="s">
        <v>810</v>
      </c>
      <c r="D115" s="133">
        <v>5553945187</v>
      </c>
      <c r="E115" s="133" t="s">
        <v>17</v>
      </c>
      <c r="F115" s="133" t="s">
        <v>811</v>
      </c>
      <c r="G115" s="176" t="s">
        <v>812</v>
      </c>
      <c r="H115" s="176"/>
      <c r="I115" s="176">
        <v>100</v>
      </c>
      <c r="J115" s="177"/>
      <c r="K115" s="215"/>
      <c r="L115" s="22"/>
    </row>
    <row r="116" spans="1:12" x14ac:dyDescent="0.25">
      <c r="A116" s="139">
        <v>114</v>
      </c>
      <c r="B116" s="142">
        <v>45185</v>
      </c>
      <c r="C116" s="132"/>
      <c r="D116" s="133"/>
      <c r="E116" s="133"/>
      <c r="F116" s="133"/>
      <c r="G116" s="176"/>
      <c r="H116" s="176"/>
      <c r="I116" s="176"/>
      <c r="J116" s="177"/>
      <c r="K116" s="215"/>
      <c r="L116" s="22"/>
    </row>
    <row r="117" spans="1:12" x14ac:dyDescent="0.25">
      <c r="A117" s="139">
        <v>115</v>
      </c>
      <c r="B117" s="142">
        <v>45185</v>
      </c>
      <c r="C117" s="132"/>
      <c r="D117" s="133"/>
      <c r="E117" s="133"/>
      <c r="F117" s="133"/>
      <c r="G117" s="176"/>
      <c r="H117" s="176"/>
      <c r="I117" s="176"/>
      <c r="J117" s="177"/>
      <c r="K117" s="215"/>
      <c r="L117" s="22"/>
    </row>
    <row r="118" spans="1:12" x14ac:dyDescent="0.25">
      <c r="A118" s="139">
        <v>116</v>
      </c>
      <c r="B118" s="142">
        <v>45185</v>
      </c>
      <c r="C118" s="132" t="s">
        <v>813</v>
      </c>
      <c r="D118" s="133">
        <v>5537303548</v>
      </c>
      <c r="E118" s="133" t="s">
        <v>1836</v>
      </c>
      <c r="F118" s="133" t="s">
        <v>773</v>
      </c>
      <c r="G118" s="176" t="s">
        <v>814</v>
      </c>
      <c r="H118" s="176">
        <v>150</v>
      </c>
      <c r="I118" s="176">
        <v>107</v>
      </c>
      <c r="J118" s="177"/>
      <c r="K118" s="215"/>
      <c r="L118" s="22"/>
    </row>
    <row r="119" spans="1:12" x14ac:dyDescent="0.25">
      <c r="A119" s="139">
        <v>117</v>
      </c>
      <c r="B119" s="142">
        <v>45185</v>
      </c>
      <c r="C119" s="132" t="s">
        <v>301</v>
      </c>
      <c r="D119" s="133"/>
      <c r="E119" s="133"/>
      <c r="F119" s="133" t="s">
        <v>815</v>
      </c>
      <c r="G119" s="208" t="s">
        <v>360</v>
      </c>
      <c r="H119" s="209">
        <v>140</v>
      </c>
      <c r="I119" s="176">
        <v>126</v>
      </c>
      <c r="J119" s="177"/>
      <c r="K119" s="215"/>
      <c r="L119" s="22"/>
    </row>
    <row r="120" spans="1:12" x14ac:dyDescent="0.25">
      <c r="A120" s="139">
        <v>118</v>
      </c>
      <c r="B120" s="142">
        <v>45185</v>
      </c>
      <c r="C120" s="132" t="s">
        <v>816</v>
      </c>
      <c r="D120" s="133"/>
      <c r="E120" s="133"/>
      <c r="F120" s="133"/>
      <c r="G120" s="176" t="s">
        <v>817</v>
      </c>
      <c r="H120" s="176"/>
      <c r="I120" s="176"/>
      <c r="J120" s="177">
        <v>10</v>
      </c>
      <c r="K120" s="133"/>
      <c r="L120" s="133"/>
    </row>
    <row r="121" spans="1:12" x14ac:dyDescent="0.25">
      <c r="A121" s="139">
        <v>119</v>
      </c>
      <c r="B121" s="142">
        <v>45186</v>
      </c>
      <c r="C121" s="132" t="s">
        <v>39</v>
      </c>
      <c r="D121" s="133">
        <v>5530508709</v>
      </c>
      <c r="E121" t="s">
        <v>1836</v>
      </c>
      <c r="F121" s="176"/>
      <c r="G121" s="133" t="s">
        <v>818</v>
      </c>
      <c r="H121" s="30">
        <v>500</v>
      </c>
      <c r="I121" s="176">
        <v>88</v>
      </c>
      <c r="J121" s="189">
        <v>10</v>
      </c>
      <c r="K121" s="186"/>
      <c r="L121" s="139"/>
    </row>
    <row r="122" spans="1:12" x14ac:dyDescent="0.25">
      <c r="A122" s="139">
        <v>120</v>
      </c>
      <c r="B122" s="142">
        <v>45186</v>
      </c>
      <c r="C122" s="132" t="s">
        <v>15</v>
      </c>
      <c r="D122" s="133">
        <v>5564121405</v>
      </c>
      <c r="E122" t="s">
        <v>1836</v>
      </c>
      <c r="F122" s="133"/>
      <c r="G122" s="133" t="s">
        <v>819</v>
      </c>
      <c r="H122" s="30">
        <v>167</v>
      </c>
      <c r="I122" s="176">
        <v>147</v>
      </c>
      <c r="J122" s="189">
        <v>10</v>
      </c>
      <c r="K122" s="186"/>
      <c r="L122" s="139"/>
    </row>
    <row r="123" spans="1:12" x14ac:dyDescent="0.25">
      <c r="A123" s="139">
        <v>121</v>
      </c>
      <c r="B123" s="142">
        <v>45186</v>
      </c>
      <c r="C123" s="132" t="s">
        <v>820</v>
      </c>
      <c r="D123" s="133">
        <v>3456789099</v>
      </c>
      <c r="E123" t="s">
        <v>821</v>
      </c>
      <c r="F123" s="133" t="s">
        <v>822</v>
      </c>
      <c r="G123" s="133" t="s">
        <v>592</v>
      </c>
      <c r="H123" s="30">
        <v>64</v>
      </c>
      <c r="I123" s="176">
        <v>44</v>
      </c>
      <c r="J123" s="189">
        <v>10</v>
      </c>
      <c r="K123" s="186"/>
      <c r="L123" s="139"/>
    </row>
    <row r="124" spans="1:12" x14ac:dyDescent="0.25">
      <c r="A124" s="139">
        <v>122</v>
      </c>
      <c r="B124" s="142">
        <v>45186</v>
      </c>
      <c r="C124" s="132" t="s">
        <v>823</v>
      </c>
      <c r="D124" s="133">
        <v>5657788986</v>
      </c>
      <c r="E124" s="133" t="s">
        <v>824</v>
      </c>
      <c r="F124" s="133" t="s">
        <v>825</v>
      </c>
      <c r="G124" s="176" t="s">
        <v>826</v>
      </c>
      <c r="H124" s="30">
        <v>80</v>
      </c>
      <c r="I124" s="176">
        <v>76</v>
      </c>
      <c r="J124" s="189">
        <v>10</v>
      </c>
      <c r="K124" s="186"/>
      <c r="L124" s="139"/>
    </row>
    <row r="125" spans="1:12" x14ac:dyDescent="0.25">
      <c r="A125" s="139">
        <v>123</v>
      </c>
      <c r="B125" s="142">
        <v>45186</v>
      </c>
      <c r="C125" s="132" t="s">
        <v>550</v>
      </c>
      <c r="D125" s="133">
        <v>5537803548</v>
      </c>
      <c r="E125" s="133" t="s">
        <v>1836</v>
      </c>
      <c r="F125" s="133" t="s">
        <v>773</v>
      </c>
      <c r="G125" s="133" t="s">
        <v>827</v>
      </c>
      <c r="H125" s="30">
        <v>309</v>
      </c>
      <c r="I125" s="176">
        <v>299</v>
      </c>
      <c r="J125" s="189">
        <v>10</v>
      </c>
      <c r="K125" s="139"/>
      <c r="L125" s="139"/>
    </row>
    <row r="126" spans="1:12" x14ac:dyDescent="0.25">
      <c r="A126" s="139">
        <v>124</v>
      </c>
      <c r="B126" s="142">
        <v>45186</v>
      </c>
      <c r="C126" s="132" t="s">
        <v>27</v>
      </c>
      <c r="D126" s="133">
        <v>5624838493</v>
      </c>
      <c r="E126" s="133" t="s">
        <v>1836</v>
      </c>
      <c r="F126" s="133" t="s">
        <v>30</v>
      </c>
      <c r="G126" s="176" t="s">
        <v>828</v>
      </c>
      <c r="H126" s="176">
        <v>120</v>
      </c>
      <c r="I126" s="176">
        <v>109</v>
      </c>
      <c r="J126" s="189">
        <v>10</v>
      </c>
      <c r="K126" s="139"/>
      <c r="L126" s="139"/>
    </row>
    <row r="127" spans="1:12" x14ac:dyDescent="0.25">
      <c r="A127" s="139">
        <v>125</v>
      </c>
      <c r="B127" s="142">
        <v>45186</v>
      </c>
      <c r="C127" s="132" t="s">
        <v>728</v>
      </c>
      <c r="D127" s="133">
        <v>5639611669</v>
      </c>
      <c r="E127" s="133" t="s">
        <v>829</v>
      </c>
      <c r="F127" s="133" t="s">
        <v>830</v>
      </c>
      <c r="G127" s="176" t="s">
        <v>831</v>
      </c>
      <c r="H127" s="30">
        <v>119</v>
      </c>
      <c r="I127" s="176">
        <v>104</v>
      </c>
      <c r="J127" s="189">
        <v>10</v>
      </c>
      <c r="K127" s="139"/>
      <c r="L127" s="139"/>
    </row>
    <row r="128" spans="1:12" x14ac:dyDescent="0.25">
      <c r="A128" s="139">
        <v>126</v>
      </c>
      <c r="B128" s="142">
        <v>45186</v>
      </c>
      <c r="C128" s="132" t="s">
        <v>61</v>
      </c>
      <c r="D128" s="133">
        <v>5586180942</v>
      </c>
      <c r="E128" s="133" t="s">
        <v>1836</v>
      </c>
      <c r="F128" s="133" t="s">
        <v>832</v>
      </c>
      <c r="G128" s="176" t="s">
        <v>833</v>
      </c>
      <c r="H128" s="30">
        <v>94</v>
      </c>
      <c r="I128" s="176">
        <v>84</v>
      </c>
      <c r="J128" s="189">
        <v>10</v>
      </c>
      <c r="K128" s="139"/>
      <c r="L128" s="139"/>
    </row>
    <row r="129" spans="1:12" x14ac:dyDescent="0.25">
      <c r="A129" s="139">
        <v>127</v>
      </c>
      <c r="B129" s="142">
        <v>45186</v>
      </c>
      <c r="C129" s="132" t="s">
        <v>113</v>
      </c>
      <c r="D129" s="133">
        <v>5527189840</v>
      </c>
      <c r="E129" s="133" t="s">
        <v>834</v>
      </c>
      <c r="F129" s="133" t="s">
        <v>835</v>
      </c>
      <c r="G129" s="176" t="s">
        <v>836</v>
      </c>
      <c r="H129" s="176">
        <v>30</v>
      </c>
      <c r="I129" s="183">
        <v>20</v>
      </c>
      <c r="J129" s="189">
        <v>10</v>
      </c>
      <c r="K129" s="139"/>
      <c r="L129" s="139"/>
    </row>
    <row r="130" spans="1:12" x14ac:dyDescent="0.25">
      <c r="A130" s="139">
        <v>128</v>
      </c>
      <c r="B130" s="142">
        <v>45186</v>
      </c>
      <c r="C130" s="132" t="s">
        <v>837</v>
      </c>
      <c r="D130" s="133">
        <v>5532535035</v>
      </c>
      <c r="E130" s="133" t="s">
        <v>1836</v>
      </c>
      <c r="F130" s="133" t="s">
        <v>838</v>
      </c>
      <c r="G130" s="176" t="s">
        <v>839</v>
      </c>
      <c r="H130" s="30">
        <v>69</v>
      </c>
      <c r="I130" s="176">
        <v>59</v>
      </c>
      <c r="J130" s="189">
        <v>10</v>
      </c>
      <c r="K130" s="139"/>
      <c r="L130" s="139"/>
    </row>
    <row r="131" spans="1:12" x14ac:dyDescent="0.25">
      <c r="A131" s="139">
        <v>129</v>
      </c>
      <c r="B131" s="142">
        <v>45186</v>
      </c>
      <c r="C131" s="132" t="s">
        <v>840</v>
      </c>
      <c r="D131" s="171">
        <v>5513650898</v>
      </c>
      <c r="E131" s="133" t="s">
        <v>1836</v>
      </c>
      <c r="F131" s="133" t="s">
        <v>449</v>
      </c>
      <c r="G131" s="176" t="s">
        <v>841</v>
      </c>
      <c r="H131" s="30">
        <v>60</v>
      </c>
      <c r="I131" s="176">
        <v>50</v>
      </c>
      <c r="J131" s="189">
        <v>10</v>
      </c>
      <c r="K131" s="139"/>
      <c r="L131" s="139"/>
    </row>
    <row r="132" spans="1:12" x14ac:dyDescent="0.25">
      <c r="A132" s="139">
        <v>130</v>
      </c>
      <c r="B132" s="142">
        <v>45186</v>
      </c>
      <c r="C132" s="133" t="s">
        <v>842</v>
      </c>
      <c r="D132" s="133">
        <v>5620167396</v>
      </c>
      <c r="E132" s="171"/>
      <c r="F132" s="133" t="s">
        <v>843</v>
      </c>
      <c r="G132" s="176" t="s">
        <v>844</v>
      </c>
      <c r="H132" s="176">
        <v>31</v>
      </c>
      <c r="I132" s="176">
        <v>21</v>
      </c>
      <c r="J132" s="189">
        <v>10</v>
      </c>
      <c r="K132" s="202"/>
      <c r="L132" s="169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7"/>
  <sheetViews>
    <sheetView topLeftCell="A91" zoomScale="90" zoomScaleNormal="90" workbookViewId="0">
      <selection activeCell="A103" sqref="A3:L103"/>
    </sheetView>
  </sheetViews>
  <sheetFormatPr baseColWidth="10" defaultRowHeight="15" x14ac:dyDescent="0.25"/>
  <cols>
    <col min="4" max="4" width="12" style="166" bestFit="1" customWidth="1"/>
    <col min="23" max="23" width="12.42578125" style="166" bestFit="1" customWidth="1"/>
    <col min="27" max="27" width="12.42578125" style="166" customWidth="1"/>
    <col min="38" max="38" width="14" style="166" customWidth="1"/>
  </cols>
  <sheetData>
    <row r="1" spans="1:21" x14ac:dyDescent="0.25">
      <c r="A1" s="1" t="s">
        <v>3656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1" ht="90" customHeight="1" x14ac:dyDescent="0.25">
      <c r="A2" s="2" t="s">
        <v>3617</v>
      </c>
      <c r="B2" s="3" t="s">
        <v>0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2" t="s">
        <v>7</v>
      </c>
      <c r="I2" s="173" t="s">
        <v>8</v>
      </c>
      <c r="J2" s="172" t="s">
        <v>9</v>
      </c>
      <c r="K2" s="174" t="s">
        <v>3619</v>
      </c>
      <c r="L2" s="174" t="s">
        <v>3620</v>
      </c>
    </row>
    <row r="3" spans="1:21" x14ac:dyDescent="0.25">
      <c r="A3" s="139">
        <v>1</v>
      </c>
      <c r="B3" s="142">
        <v>45187</v>
      </c>
      <c r="C3" s="132" t="s">
        <v>39</v>
      </c>
      <c r="D3" s="133">
        <v>5530508709</v>
      </c>
      <c r="E3" s="133" t="s">
        <v>845</v>
      </c>
      <c r="F3" s="176" t="s">
        <v>290</v>
      </c>
      <c r="G3" s="176" t="s">
        <v>846</v>
      </c>
      <c r="H3" s="30">
        <v>200</v>
      </c>
      <c r="I3" s="133">
        <v>85</v>
      </c>
      <c r="J3" s="189">
        <v>10</v>
      </c>
      <c r="K3" s="186">
        <v>200</v>
      </c>
      <c r="L3" s="139"/>
      <c r="M3">
        <v>1</v>
      </c>
    </row>
    <row r="4" spans="1:21" x14ac:dyDescent="0.25">
      <c r="A4" s="140">
        <v>2</v>
      </c>
      <c r="B4" s="142">
        <v>45187</v>
      </c>
      <c r="C4" s="132" t="s">
        <v>847</v>
      </c>
      <c r="D4" s="133">
        <v>5516609716</v>
      </c>
      <c r="E4" s="133" t="s">
        <v>3665</v>
      </c>
      <c r="F4" s="133" t="s">
        <v>849</v>
      </c>
      <c r="G4" s="176" t="s">
        <v>850</v>
      </c>
      <c r="H4" s="30">
        <v>200</v>
      </c>
      <c r="I4" s="133">
        <v>69</v>
      </c>
      <c r="J4" s="189">
        <v>10</v>
      </c>
      <c r="K4" s="186">
        <v>220</v>
      </c>
      <c r="L4" s="139"/>
      <c r="M4">
        <v>2</v>
      </c>
    </row>
    <row r="5" spans="1:21" x14ac:dyDescent="0.25">
      <c r="A5" s="36">
        <v>3</v>
      </c>
      <c r="B5" s="142">
        <v>45187</v>
      </c>
      <c r="C5" s="132" t="s">
        <v>728</v>
      </c>
      <c r="D5" s="133">
        <v>5639611669</v>
      </c>
      <c r="E5" s="133" t="s">
        <v>388</v>
      </c>
      <c r="F5" s="133" t="s">
        <v>729</v>
      </c>
      <c r="G5" s="176"/>
      <c r="H5" s="30">
        <v>100</v>
      </c>
      <c r="I5" s="133">
        <v>240</v>
      </c>
      <c r="J5" s="189">
        <v>10</v>
      </c>
      <c r="K5" s="186"/>
      <c r="L5" s="139"/>
      <c r="M5">
        <v>3</v>
      </c>
    </row>
    <row r="6" spans="1:21" x14ac:dyDescent="0.25">
      <c r="A6" s="36">
        <v>4</v>
      </c>
      <c r="B6" s="142">
        <v>45187</v>
      </c>
      <c r="C6" s="132" t="s">
        <v>304</v>
      </c>
      <c r="D6" s="133">
        <v>5527588597</v>
      </c>
      <c r="E6" s="133" t="s">
        <v>851</v>
      </c>
      <c r="F6" s="133" t="s">
        <v>852</v>
      </c>
      <c r="G6" s="176"/>
      <c r="H6" s="30">
        <v>106</v>
      </c>
      <c r="I6" s="133">
        <v>67</v>
      </c>
      <c r="J6" s="189">
        <v>10</v>
      </c>
      <c r="K6" s="186"/>
      <c r="L6" s="139"/>
      <c r="M6">
        <v>4</v>
      </c>
    </row>
    <row r="7" spans="1:21" x14ac:dyDescent="0.25">
      <c r="A7" s="36">
        <v>5</v>
      </c>
      <c r="B7" s="142">
        <v>45187</v>
      </c>
      <c r="C7" s="132" t="s">
        <v>853</v>
      </c>
      <c r="D7" s="133">
        <v>5611506099</v>
      </c>
      <c r="E7" s="133" t="s">
        <v>346</v>
      </c>
      <c r="F7" s="133" t="s">
        <v>854</v>
      </c>
      <c r="G7" s="133"/>
      <c r="H7" s="30">
        <v>200</v>
      </c>
      <c r="I7" s="133">
        <v>114</v>
      </c>
      <c r="J7" s="189">
        <v>10</v>
      </c>
      <c r="K7" s="139"/>
      <c r="L7" s="139"/>
      <c r="M7">
        <v>5</v>
      </c>
    </row>
    <row r="8" spans="1:21" x14ac:dyDescent="0.25">
      <c r="A8" s="36">
        <v>6</v>
      </c>
      <c r="B8" s="142">
        <v>45187</v>
      </c>
      <c r="C8" s="132" t="s">
        <v>55</v>
      </c>
      <c r="D8" s="133">
        <v>5625982564</v>
      </c>
      <c r="E8" s="133" t="s">
        <v>748</v>
      </c>
      <c r="F8" s="133" t="s">
        <v>855</v>
      </c>
      <c r="G8" s="176"/>
      <c r="H8" s="176">
        <v>200</v>
      </c>
      <c r="I8" s="176">
        <v>92</v>
      </c>
      <c r="J8" s="189">
        <v>10</v>
      </c>
      <c r="K8" s="139"/>
      <c r="L8" s="139"/>
      <c r="M8">
        <v>6</v>
      </c>
    </row>
    <row r="9" spans="1:21" x14ac:dyDescent="0.25">
      <c r="A9" s="6">
        <v>7</v>
      </c>
      <c r="B9" s="142">
        <v>45187</v>
      </c>
      <c r="C9" s="132" t="s">
        <v>333</v>
      </c>
      <c r="D9" s="133">
        <v>5560555623</v>
      </c>
      <c r="E9" s="133" t="s">
        <v>3666</v>
      </c>
      <c r="F9" s="133" t="s">
        <v>411</v>
      </c>
      <c r="G9" s="176"/>
      <c r="H9" s="30">
        <v>200</v>
      </c>
      <c r="I9" s="176">
        <v>120</v>
      </c>
      <c r="J9" s="189">
        <v>10</v>
      </c>
      <c r="K9" s="139"/>
      <c r="L9" s="139"/>
      <c r="M9">
        <v>7</v>
      </c>
    </row>
    <row r="10" spans="1:21" x14ac:dyDescent="0.25">
      <c r="A10" s="36">
        <v>8</v>
      </c>
      <c r="B10" s="142">
        <v>45187</v>
      </c>
      <c r="C10" s="132" t="s">
        <v>857</v>
      </c>
      <c r="D10" s="133">
        <v>5537803548</v>
      </c>
      <c r="E10" s="133" t="s">
        <v>3667</v>
      </c>
      <c r="F10" s="133" t="s">
        <v>773</v>
      </c>
      <c r="G10" s="176"/>
      <c r="H10" s="30">
        <v>100</v>
      </c>
      <c r="I10" s="133">
        <v>90</v>
      </c>
      <c r="J10" s="189">
        <v>10</v>
      </c>
      <c r="K10" s="139"/>
      <c r="L10" s="139"/>
      <c r="M10">
        <v>8</v>
      </c>
    </row>
    <row r="11" spans="1:21" x14ac:dyDescent="0.25">
      <c r="A11" s="36">
        <v>9</v>
      </c>
      <c r="B11" s="142">
        <v>45187</v>
      </c>
      <c r="C11" s="132" t="s">
        <v>728</v>
      </c>
      <c r="D11" s="133">
        <v>5639611669</v>
      </c>
      <c r="E11" s="133" t="s">
        <v>333</v>
      </c>
      <c r="F11" s="133" t="s">
        <v>729</v>
      </c>
      <c r="G11" s="176" t="s">
        <v>859</v>
      </c>
      <c r="H11" s="176">
        <v>300</v>
      </c>
      <c r="I11" s="192">
        <v>228</v>
      </c>
      <c r="J11" s="189">
        <v>10</v>
      </c>
      <c r="K11" s="139"/>
      <c r="L11" s="139"/>
      <c r="M11">
        <v>9</v>
      </c>
    </row>
    <row r="12" spans="1:21" x14ac:dyDescent="0.25">
      <c r="A12" s="36">
        <v>10</v>
      </c>
      <c r="B12" s="142">
        <v>45187</v>
      </c>
      <c r="C12" s="132" t="s">
        <v>837</v>
      </c>
      <c r="D12" s="133">
        <v>5532535035</v>
      </c>
      <c r="E12" s="133" t="s">
        <v>3463</v>
      </c>
      <c r="F12" s="133" t="s">
        <v>860</v>
      </c>
      <c r="G12" s="176" t="s">
        <v>861</v>
      </c>
      <c r="H12" s="30">
        <v>200</v>
      </c>
      <c r="I12" s="176">
        <v>190</v>
      </c>
      <c r="J12" s="189">
        <v>10</v>
      </c>
      <c r="K12" s="139"/>
      <c r="L12" s="139"/>
      <c r="M12">
        <v>10</v>
      </c>
      <c r="O12" t="s">
        <v>3668</v>
      </c>
      <c r="P12" t="s">
        <v>3669</v>
      </c>
      <c r="Q12" t="s">
        <v>3669</v>
      </c>
      <c r="R12" t="s">
        <v>3670</v>
      </c>
      <c r="S12" t="s">
        <v>3671</v>
      </c>
      <c r="T12" t="s">
        <v>3672</v>
      </c>
      <c r="U12" t="s">
        <v>3673</v>
      </c>
    </row>
    <row r="13" spans="1:21" x14ac:dyDescent="0.25">
      <c r="A13" s="36">
        <v>11</v>
      </c>
      <c r="B13" s="142">
        <v>45187</v>
      </c>
      <c r="C13" s="132" t="s">
        <v>301</v>
      </c>
      <c r="D13" s="171">
        <v>5559971116</v>
      </c>
      <c r="E13" s="171" t="s">
        <v>626</v>
      </c>
      <c r="F13" s="133" t="s">
        <v>862</v>
      </c>
      <c r="G13" s="176" t="s">
        <v>863</v>
      </c>
      <c r="H13" s="30"/>
      <c r="I13" s="176">
        <v>213</v>
      </c>
      <c r="J13" s="189">
        <v>20</v>
      </c>
      <c r="K13" s="139"/>
      <c r="L13" s="139"/>
      <c r="M13">
        <v>11</v>
      </c>
      <c r="O13">
        <v>17</v>
      </c>
      <c r="P13">
        <v>15</v>
      </c>
      <c r="Q13">
        <v>11</v>
      </c>
      <c r="R13">
        <v>17</v>
      </c>
      <c r="S13">
        <v>19</v>
      </c>
      <c r="T13">
        <v>11</v>
      </c>
      <c r="U13">
        <v>11</v>
      </c>
    </row>
    <row r="14" spans="1:21" x14ac:dyDescent="0.25">
      <c r="A14" s="36">
        <v>12</v>
      </c>
      <c r="B14" s="142">
        <v>45187</v>
      </c>
      <c r="C14" s="133" t="s">
        <v>864</v>
      </c>
      <c r="D14" s="133">
        <v>5522701719</v>
      </c>
      <c r="E14" s="171" t="s">
        <v>3663</v>
      </c>
      <c r="F14" s="133" t="s">
        <v>449</v>
      </c>
      <c r="G14" s="176" t="s">
        <v>865</v>
      </c>
      <c r="H14" s="176">
        <v>55</v>
      </c>
      <c r="I14" s="176">
        <v>45</v>
      </c>
      <c r="J14" s="189">
        <v>10</v>
      </c>
      <c r="K14" s="202"/>
      <c r="L14" s="169"/>
      <c r="M14">
        <v>12</v>
      </c>
    </row>
    <row r="15" spans="1:21" x14ac:dyDescent="0.25">
      <c r="A15" s="36">
        <v>13</v>
      </c>
      <c r="B15" s="142">
        <v>45187</v>
      </c>
      <c r="C15" s="132" t="s">
        <v>49</v>
      </c>
      <c r="D15" s="133">
        <v>5597925871</v>
      </c>
      <c r="E15" s="133" t="s">
        <v>3636</v>
      </c>
      <c r="F15" s="133" t="s">
        <v>866</v>
      </c>
      <c r="G15" s="176" t="s">
        <v>867</v>
      </c>
      <c r="H15" s="176">
        <v>184</v>
      </c>
      <c r="I15" s="176">
        <v>174</v>
      </c>
      <c r="J15" s="213">
        <v>10</v>
      </c>
      <c r="K15" s="177"/>
      <c r="L15" s="133"/>
      <c r="M15">
        <v>13</v>
      </c>
    </row>
    <row r="16" spans="1:21" x14ac:dyDescent="0.25">
      <c r="A16" s="36">
        <v>14</v>
      </c>
      <c r="B16" s="142">
        <v>45187</v>
      </c>
      <c r="C16" s="132" t="s">
        <v>333</v>
      </c>
      <c r="D16" s="133">
        <v>5560555623</v>
      </c>
      <c r="E16" s="133" t="s">
        <v>1836</v>
      </c>
      <c r="F16" s="133" t="s">
        <v>588</v>
      </c>
      <c r="G16" s="176" t="s">
        <v>868</v>
      </c>
      <c r="H16" s="176">
        <v>96</v>
      </c>
      <c r="I16" s="176">
        <v>86</v>
      </c>
      <c r="J16" s="213">
        <v>10</v>
      </c>
      <c r="K16" s="177"/>
      <c r="L16" s="177"/>
      <c r="M16">
        <v>14</v>
      </c>
    </row>
    <row r="17" spans="1:13" x14ac:dyDescent="0.25">
      <c r="A17" s="36">
        <v>15</v>
      </c>
      <c r="B17" s="142">
        <v>45187</v>
      </c>
      <c r="C17" s="31" t="s">
        <v>589</v>
      </c>
      <c r="D17" s="133">
        <v>5614683694</v>
      </c>
      <c r="E17" s="133" t="s">
        <v>1836</v>
      </c>
      <c r="F17" s="51" t="s">
        <v>869</v>
      </c>
      <c r="G17" s="214" t="s">
        <v>870</v>
      </c>
      <c r="H17" s="176">
        <v>100</v>
      </c>
      <c r="I17" s="176">
        <v>78</v>
      </c>
      <c r="J17" s="213">
        <v>10</v>
      </c>
      <c r="K17" s="177"/>
      <c r="L17" s="177"/>
      <c r="M17">
        <v>15</v>
      </c>
    </row>
    <row r="18" spans="1:13" x14ac:dyDescent="0.25">
      <c r="A18" s="36">
        <v>16</v>
      </c>
      <c r="B18" s="142">
        <v>45187</v>
      </c>
      <c r="C18" s="132" t="s">
        <v>240</v>
      </c>
      <c r="D18" s="133">
        <v>5554180418</v>
      </c>
      <c r="E18" s="133" t="s">
        <v>1836</v>
      </c>
      <c r="F18" s="133" t="s">
        <v>545</v>
      </c>
      <c r="G18" s="176" t="s">
        <v>871</v>
      </c>
      <c r="H18" s="176">
        <v>83</v>
      </c>
      <c r="I18" s="176">
        <v>73</v>
      </c>
      <c r="J18" s="177">
        <v>10</v>
      </c>
      <c r="K18" s="177"/>
      <c r="L18" s="133"/>
      <c r="M18">
        <v>16</v>
      </c>
    </row>
    <row r="19" spans="1:13" x14ac:dyDescent="0.25">
      <c r="A19" s="36">
        <v>17</v>
      </c>
      <c r="B19" s="142">
        <v>45187</v>
      </c>
      <c r="C19" s="132" t="s">
        <v>872</v>
      </c>
      <c r="D19" s="133">
        <v>5566712323</v>
      </c>
      <c r="E19" s="133" t="s">
        <v>1836</v>
      </c>
      <c r="F19" s="133" t="s">
        <v>873</v>
      </c>
      <c r="G19" s="176" t="s">
        <v>874</v>
      </c>
      <c r="H19" s="176">
        <v>139</v>
      </c>
      <c r="I19" s="176">
        <v>111</v>
      </c>
      <c r="J19" s="177">
        <v>10</v>
      </c>
      <c r="K19" s="177"/>
      <c r="L19" s="133"/>
      <c r="M19">
        <v>17</v>
      </c>
    </row>
    <row r="20" spans="1:13" x14ac:dyDescent="0.25">
      <c r="A20" s="139">
        <v>1</v>
      </c>
      <c r="B20" s="142">
        <v>45188</v>
      </c>
      <c r="C20" s="132" t="s">
        <v>875</v>
      </c>
      <c r="D20" s="133">
        <v>5511330620</v>
      </c>
      <c r="E20" s="133"/>
      <c r="F20" s="176" t="s">
        <v>876</v>
      </c>
      <c r="G20" s="176" t="s">
        <v>877</v>
      </c>
      <c r="H20" s="30">
        <v>100</v>
      </c>
      <c r="I20" s="133"/>
      <c r="J20" s="189">
        <v>10</v>
      </c>
      <c r="K20" s="186">
        <v>100</v>
      </c>
      <c r="L20" s="139"/>
      <c r="M20">
        <v>18</v>
      </c>
    </row>
    <row r="21" spans="1:13" x14ac:dyDescent="0.25">
      <c r="A21" s="140">
        <v>2</v>
      </c>
      <c r="B21" s="142">
        <v>45188</v>
      </c>
      <c r="C21" s="132" t="s">
        <v>728</v>
      </c>
      <c r="D21" s="133">
        <v>5639611669</v>
      </c>
      <c r="E21" s="133"/>
      <c r="F21" s="133" t="s">
        <v>729</v>
      </c>
      <c r="G21" s="176" t="s">
        <v>878</v>
      </c>
      <c r="H21" s="30">
        <v>300</v>
      </c>
      <c r="I21" s="133">
        <v>112</v>
      </c>
      <c r="J21" s="189">
        <v>10</v>
      </c>
      <c r="K21" s="186">
        <v>300</v>
      </c>
      <c r="L21" s="139"/>
      <c r="M21">
        <v>19</v>
      </c>
    </row>
    <row r="22" spans="1:13" x14ac:dyDescent="0.25">
      <c r="A22" s="36">
        <v>3</v>
      </c>
      <c r="B22" s="142">
        <v>45188</v>
      </c>
      <c r="C22" s="132" t="s">
        <v>879</v>
      </c>
      <c r="D22" s="133">
        <v>5529092659</v>
      </c>
      <c r="E22" s="133" t="s">
        <v>17</v>
      </c>
      <c r="F22" s="133" t="s">
        <v>880</v>
      </c>
      <c r="G22" s="176" t="s">
        <v>881</v>
      </c>
      <c r="H22" s="30"/>
      <c r="I22" s="133">
        <v>104</v>
      </c>
      <c r="J22" s="189">
        <v>10</v>
      </c>
      <c r="K22" s="186">
        <v>25</v>
      </c>
      <c r="L22" s="139"/>
      <c r="M22">
        <v>20</v>
      </c>
    </row>
    <row r="23" spans="1:13" x14ac:dyDescent="0.25">
      <c r="A23" s="36">
        <v>4</v>
      </c>
      <c r="B23" s="142">
        <v>45188</v>
      </c>
      <c r="C23" s="132" t="s">
        <v>728</v>
      </c>
      <c r="D23" s="133">
        <v>5639611669</v>
      </c>
      <c r="E23" s="133"/>
      <c r="F23" s="133" t="s">
        <v>729</v>
      </c>
      <c r="G23" s="176" t="s">
        <v>882</v>
      </c>
      <c r="H23" s="30">
        <v>1720</v>
      </c>
      <c r="I23" s="133">
        <f>1090+600</f>
        <v>1690</v>
      </c>
      <c r="J23" s="189">
        <v>10</v>
      </c>
      <c r="K23" s="186">
        <v>1200</v>
      </c>
      <c r="L23" s="139"/>
      <c r="M23">
        <v>21</v>
      </c>
    </row>
    <row r="24" spans="1:13" x14ac:dyDescent="0.25">
      <c r="A24" s="36">
        <v>5</v>
      </c>
      <c r="B24" s="142">
        <v>45188</v>
      </c>
      <c r="C24" s="132" t="s">
        <v>847</v>
      </c>
      <c r="D24" s="133"/>
      <c r="E24" s="133"/>
      <c r="F24" s="133" t="s">
        <v>883</v>
      </c>
      <c r="G24" s="133" t="s">
        <v>884</v>
      </c>
      <c r="H24" s="30">
        <v>200</v>
      </c>
      <c r="I24" s="133">
        <v>55</v>
      </c>
      <c r="J24" s="189">
        <v>10</v>
      </c>
      <c r="K24" s="139">
        <v>100</v>
      </c>
      <c r="L24" s="139"/>
      <c r="M24">
        <v>22</v>
      </c>
    </row>
    <row r="25" spans="1:13" x14ac:dyDescent="0.25">
      <c r="A25" s="36">
        <v>6</v>
      </c>
      <c r="B25" s="142">
        <v>45188</v>
      </c>
      <c r="C25" s="132" t="s">
        <v>69</v>
      </c>
      <c r="D25" s="133"/>
      <c r="E25" s="133"/>
      <c r="F25" s="133" t="s">
        <v>480</v>
      </c>
      <c r="G25" s="176" t="s">
        <v>885</v>
      </c>
      <c r="H25" s="176">
        <v>50</v>
      </c>
      <c r="I25" s="176">
        <v>27</v>
      </c>
      <c r="J25" s="189">
        <v>10</v>
      </c>
      <c r="K25" s="139">
        <v>50</v>
      </c>
      <c r="L25" s="139"/>
      <c r="M25">
        <v>23</v>
      </c>
    </row>
    <row r="26" spans="1:13" x14ac:dyDescent="0.25">
      <c r="A26" s="6">
        <v>7</v>
      </c>
      <c r="B26" s="142">
        <v>45188</v>
      </c>
      <c r="C26" s="132" t="s">
        <v>61</v>
      </c>
      <c r="D26" s="133"/>
      <c r="E26" s="133"/>
      <c r="F26" s="133" t="s">
        <v>886</v>
      </c>
      <c r="G26" s="176" t="s">
        <v>887</v>
      </c>
      <c r="H26" s="30">
        <v>500</v>
      </c>
      <c r="I26" s="176">
        <v>114</v>
      </c>
      <c r="J26" s="189">
        <v>10</v>
      </c>
      <c r="K26" s="139">
        <v>500</v>
      </c>
      <c r="L26" s="139"/>
      <c r="M26">
        <v>24</v>
      </c>
    </row>
    <row r="27" spans="1:13" x14ac:dyDescent="0.25">
      <c r="A27" s="36">
        <v>8</v>
      </c>
      <c r="B27" s="142">
        <v>45188</v>
      </c>
      <c r="C27" s="132" t="s">
        <v>102</v>
      </c>
      <c r="D27" s="133">
        <v>4410466400</v>
      </c>
      <c r="E27" s="133" t="s">
        <v>1836</v>
      </c>
      <c r="F27" s="133" t="s">
        <v>784</v>
      </c>
      <c r="G27" s="176" t="s">
        <v>888</v>
      </c>
      <c r="H27" s="30">
        <v>166</v>
      </c>
      <c r="I27" s="133">
        <v>156</v>
      </c>
      <c r="J27" s="189">
        <v>10</v>
      </c>
      <c r="M27">
        <v>25</v>
      </c>
    </row>
    <row r="28" spans="1:13" x14ac:dyDescent="0.25">
      <c r="A28" s="36">
        <v>9</v>
      </c>
      <c r="B28" s="142">
        <v>45188</v>
      </c>
      <c r="C28" s="132" t="s">
        <v>837</v>
      </c>
      <c r="D28" s="133">
        <v>5532535035</v>
      </c>
      <c r="E28" s="133" t="s">
        <v>889</v>
      </c>
      <c r="F28" s="133" t="s">
        <v>838</v>
      </c>
      <c r="G28" s="176" t="s">
        <v>890</v>
      </c>
      <c r="H28" s="176">
        <v>150</v>
      </c>
      <c r="I28" s="192">
        <v>120</v>
      </c>
      <c r="J28" s="189">
        <v>10</v>
      </c>
      <c r="K28" s="139"/>
      <c r="L28" s="139"/>
      <c r="M28">
        <v>26</v>
      </c>
    </row>
    <row r="29" spans="1:13" x14ac:dyDescent="0.25">
      <c r="A29" s="36">
        <v>10</v>
      </c>
      <c r="B29" s="142">
        <v>45188</v>
      </c>
      <c r="C29" s="132" t="s">
        <v>891</v>
      </c>
      <c r="D29" s="133">
        <v>5611752017</v>
      </c>
      <c r="E29" s="133" t="s">
        <v>509</v>
      </c>
      <c r="F29" s="133" t="s">
        <v>892</v>
      </c>
      <c r="G29" s="176" t="s">
        <v>893</v>
      </c>
      <c r="H29" s="30">
        <v>44</v>
      </c>
      <c r="I29" s="176">
        <v>34</v>
      </c>
      <c r="J29" s="189">
        <v>10</v>
      </c>
      <c r="K29" s="139"/>
      <c r="L29" s="139"/>
      <c r="M29">
        <v>27</v>
      </c>
    </row>
    <row r="30" spans="1:13" x14ac:dyDescent="0.25">
      <c r="A30" s="36">
        <v>11</v>
      </c>
      <c r="B30" s="142">
        <v>45188</v>
      </c>
      <c r="C30" s="132" t="s">
        <v>45</v>
      </c>
      <c r="D30" s="171">
        <v>5572135350</v>
      </c>
      <c r="E30" s="133" t="s">
        <v>1836</v>
      </c>
      <c r="F30" s="133" t="s">
        <v>299</v>
      </c>
      <c r="G30" s="176" t="s">
        <v>894</v>
      </c>
      <c r="H30" s="30">
        <v>55</v>
      </c>
      <c r="I30" s="176">
        <v>45</v>
      </c>
      <c r="J30" s="189">
        <v>10</v>
      </c>
      <c r="K30" s="139"/>
      <c r="L30" s="139"/>
      <c r="M30">
        <v>28</v>
      </c>
    </row>
    <row r="31" spans="1:13" x14ac:dyDescent="0.25">
      <c r="A31" s="36">
        <v>12</v>
      </c>
      <c r="B31" s="142">
        <v>45188</v>
      </c>
      <c r="C31" s="133" t="s">
        <v>15</v>
      </c>
      <c r="D31" s="133">
        <v>7867898909</v>
      </c>
      <c r="E31" s="171" t="s">
        <v>1836</v>
      </c>
      <c r="F31" s="133" t="s">
        <v>480</v>
      </c>
      <c r="G31" s="176" t="s">
        <v>895</v>
      </c>
      <c r="H31" s="176">
        <v>75</v>
      </c>
      <c r="I31" s="176">
        <v>63</v>
      </c>
      <c r="J31" s="189">
        <v>10</v>
      </c>
      <c r="K31" s="202"/>
      <c r="L31" s="169"/>
      <c r="M31">
        <v>29</v>
      </c>
    </row>
    <row r="32" spans="1:13" x14ac:dyDescent="0.25">
      <c r="A32" s="36">
        <v>13</v>
      </c>
      <c r="B32" s="142">
        <v>45188</v>
      </c>
      <c r="C32" s="132" t="s">
        <v>896</v>
      </c>
      <c r="D32" s="133">
        <v>5515136715</v>
      </c>
      <c r="E32" s="133" t="s">
        <v>1836</v>
      </c>
      <c r="F32" s="133" t="s">
        <v>480</v>
      </c>
      <c r="G32" s="176" t="s">
        <v>897</v>
      </c>
      <c r="H32" s="176">
        <v>270</v>
      </c>
      <c r="I32" s="176">
        <v>254</v>
      </c>
      <c r="J32" s="213">
        <v>10</v>
      </c>
      <c r="K32" s="177"/>
      <c r="L32" s="133"/>
      <c r="M32">
        <v>30</v>
      </c>
    </row>
    <row r="33" spans="1:13" x14ac:dyDescent="0.25">
      <c r="A33" s="36">
        <v>14</v>
      </c>
      <c r="B33" s="142">
        <v>45188</v>
      </c>
      <c r="C33" s="132" t="s">
        <v>898</v>
      </c>
      <c r="D33" s="133">
        <v>5630381453</v>
      </c>
      <c r="E33" s="133" t="s">
        <v>1836</v>
      </c>
      <c r="F33" s="133" t="s">
        <v>899</v>
      </c>
      <c r="G33" s="176" t="s">
        <v>900</v>
      </c>
      <c r="H33" s="176">
        <v>127</v>
      </c>
      <c r="I33" s="176">
        <v>117</v>
      </c>
      <c r="J33" s="213">
        <v>10</v>
      </c>
      <c r="K33" s="177"/>
      <c r="L33" s="177"/>
      <c r="M33">
        <v>31</v>
      </c>
    </row>
    <row r="34" spans="1:13" x14ac:dyDescent="0.25">
      <c r="A34" s="36">
        <v>15</v>
      </c>
      <c r="B34" s="142">
        <v>45188</v>
      </c>
      <c r="C34" s="31" t="s">
        <v>711</v>
      </c>
      <c r="D34" s="133">
        <v>5566712323</v>
      </c>
      <c r="E34" s="133" t="s">
        <v>1836</v>
      </c>
      <c r="F34" s="51" t="s">
        <v>901</v>
      </c>
      <c r="G34" s="214" t="s">
        <v>902</v>
      </c>
      <c r="H34" s="176">
        <v>84</v>
      </c>
      <c r="I34" s="176">
        <v>74</v>
      </c>
      <c r="J34" s="213">
        <v>10</v>
      </c>
      <c r="K34" s="177"/>
      <c r="L34" s="177"/>
      <c r="M34">
        <v>32</v>
      </c>
    </row>
    <row r="35" spans="1:13" x14ac:dyDescent="0.25">
      <c r="A35" s="139">
        <v>1</v>
      </c>
      <c r="B35" s="142">
        <v>45189</v>
      </c>
      <c r="C35" s="132" t="s">
        <v>728</v>
      </c>
      <c r="D35" s="133">
        <v>5639611669</v>
      </c>
      <c r="E35" s="133" t="s">
        <v>845</v>
      </c>
      <c r="F35" s="176" t="s">
        <v>903</v>
      </c>
      <c r="G35" s="176" t="s">
        <v>904</v>
      </c>
      <c r="H35" s="30">
        <v>510</v>
      </c>
      <c r="I35" s="133">
        <v>421</v>
      </c>
      <c r="J35" s="189">
        <v>10</v>
      </c>
      <c r="K35" s="186">
        <v>500</v>
      </c>
      <c r="L35" s="133"/>
      <c r="M35">
        <v>33</v>
      </c>
    </row>
    <row r="36" spans="1:13" x14ac:dyDescent="0.25">
      <c r="A36" s="140">
        <v>2</v>
      </c>
      <c r="B36" s="142">
        <v>45189</v>
      </c>
      <c r="C36" s="132" t="s">
        <v>490</v>
      </c>
      <c r="D36" s="133">
        <v>9531286830</v>
      </c>
      <c r="E36" s="133" t="s">
        <v>905</v>
      </c>
      <c r="F36" s="133" t="s">
        <v>681</v>
      </c>
      <c r="G36" s="176" t="s">
        <v>906</v>
      </c>
      <c r="H36" s="30">
        <v>260</v>
      </c>
      <c r="I36" s="133">
        <v>175</v>
      </c>
      <c r="J36" s="189">
        <v>10</v>
      </c>
      <c r="K36" s="186">
        <v>250</v>
      </c>
      <c r="L36" s="133"/>
      <c r="M36">
        <v>34</v>
      </c>
    </row>
    <row r="37" spans="1:13" x14ac:dyDescent="0.25">
      <c r="A37" s="36">
        <v>3</v>
      </c>
      <c r="B37" s="142">
        <v>45189</v>
      </c>
      <c r="C37" s="132" t="s">
        <v>514</v>
      </c>
      <c r="D37" s="133">
        <v>5578861024</v>
      </c>
      <c r="E37" s="133" t="s">
        <v>313</v>
      </c>
      <c r="F37" s="133" t="s">
        <v>133</v>
      </c>
      <c r="G37" s="176" t="s">
        <v>907</v>
      </c>
      <c r="H37" s="30">
        <v>200</v>
      </c>
      <c r="I37" s="133">
        <v>99</v>
      </c>
      <c r="J37" s="189">
        <v>10</v>
      </c>
      <c r="K37" s="186">
        <v>200</v>
      </c>
      <c r="L37" s="22"/>
      <c r="M37">
        <v>35</v>
      </c>
    </row>
    <row r="38" spans="1:13" x14ac:dyDescent="0.25">
      <c r="A38" s="36">
        <v>4</v>
      </c>
      <c r="B38" s="142">
        <v>45189</v>
      </c>
      <c r="C38" s="132" t="s">
        <v>223</v>
      </c>
      <c r="D38" s="133">
        <v>5614683694</v>
      </c>
      <c r="E38" s="133" t="s">
        <v>313</v>
      </c>
      <c r="F38" s="51" t="s">
        <v>869</v>
      </c>
      <c r="G38" s="176" t="s">
        <v>908</v>
      </c>
      <c r="H38" s="30">
        <v>200</v>
      </c>
      <c r="I38" s="133">
        <v>36</v>
      </c>
      <c r="J38" s="189">
        <v>10</v>
      </c>
      <c r="K38" s="186"/>
      <c r="L38" s="133"/>
      <c r="M38">
        <v>36</v>
      </c>
    </row>
    <row r="39" spans="1:13" x14ac:dyDescent="0.25">
      <c r="A39" s="6">
        <v>5</v>
      </c>
      <c r="B39" s="142">
        <v>45189</v>
      </c>
      <c r="C39" s="132" t="s">
        <v>27</v>
      </c>
      <c r="D39" s="133">
        <v>5624838493</v>
      </c>
      <c r="E39" s="133" t="s">
        <v>33</v>
      </c>
      <c r="F39" s="133" t="s">
        <v>909</v>
      </c>
      <c r="G39" s="133" t="s">
        <v>910</v>
      </c>
      <c r="H39" s="30">
        <v>50</v>
      </c>
      <c r="I39" s="133">
        <v>40</v>
      </c>
      <c r="J39" s="189">
        <v>10</v>
      </c>
      <c r="K39" s="139">
        <v>70</v>
      </c>
      <c r="L39" s="139"/>
      <c r="M39">
        <v>37</v>
      </c>
    </row>
    <row r="40" spans="1:13" x14ac:dyDescent="0.25">
      <c r="A40" s="36">
        <v>6</v>
      </c>
      <c r="B40" s="142">
        <v>45189</v>
      </c>
      <c r="C40" s="132" t="s">
        <v>160</v>
      </c>
      <c r="D40" s="133">
        <v>5543821818</v>
      </c>
      <c r="E40" s="133" t="s">
        <v>33</v>
      </c>
      <c r="F40" s="133" t="s">
        <v>911</v>
      </c>
      <c r="G40" s="176" t="s">
        <v>912</v>
      </c>
      <c r="H40" s="176">
        <v>100</v>
      </c>
      <c r="I40" s="176">
        <v>90</v>
      </c>
      <c r="J40" s="189">
        <v>10</v>
      </c>
      <c r="K40" s="139">
        <v>200</v>
      </c>
      <c r="L40" s="139"/>
      <c r="M40">
        <v>38</v>
      </c>
    </row>
    <row r="41" spans="1:13" x14ac:dyDescent="0.25">
      <c r="A41" s="36">
        <v>7</v>
      </c>
      <c r="B41" s="142">
        <v>45189</v>
      </c>
      <c r="C41" s="132" t="s">
        <v>913</v>
      </c>
      <c r="D41" s="133">
        <v>5545085530</v>
      </c>
      <c r="E41" s="133" t="s">
        <v>914</v>
      </c>
      <c r="F41" s="133" t="s">
        <v>915</v>
      </c>
      <c r="G41" s="176" t="s">
        <v>916</v>
      </c>
      <c r="H41" s="30">
        <v>146</v>
      </c>
      <c r="I41" s="176">
        <v>136</v>
      </c>
      <c r="J41" s="189">
        <v>10</v>
      </c>
      <c r="K41" s="139">
        <v>200</v>
      </c>
      <c r="L41" s="139"/>
      <c r="M41">
        <v>39</v>
      </c>
    </row>
    <row r="42" spans="1:13" x14ac:dyDescent="0.25">
      <c r="A42" s="36">
        <v>8</v>
      </c>
      <c r="B42" s="142">
        <v>45189</v>
      </c>
      <c r="C42" s="132" t="s">
        <v>15</v>
      </c>
      <c r="D42" s="133">
        <v>7656545456</v>
      </c>
      <c r="E42" s="133" t="s">
        <v>33</v>
      </c>
      <c r="F42" s="133" t="s">
        <v>917</v>
      </c>
      <c r="G42" s="176" t="s">
        <v>918</v>
      </c>
      <c r="H42" s="30">
        <v>1000</v>
      </c>
      <c r="I42" s="133">
        <v>304</v>
      </c>
      <c r="J42" s="189">
        <v>10</v>
      </c>
      <c r="K42" s="139"/>
      <c r="L42" s="139"/>
      <c r="M42">
        <v>40</v>
      </c>
    </row>
    <row r="43" spans="1:13" x14ac:dyDescent="0.25">
      <c r="A43" s="36">
        <v>9</v>
      </c>
      <c r="B43" s="142">
        <v>45189</v>
      </c>
      <c r="C43" s="132" t="s">
        <v>919</v>
      </c>
      <c r="D43" s="133">
        <v>5536542200</v>
      </c>
      <c r="E43" s="133" t="s">
        <v>33</v>
      </c>
      <c r="F43" s="133" t="s">
        <v>920</v>
      </c>
      <c r="G43" s="176" t="s">
        <v>921</v>
      </c>
      <c r="H43" s="176">
        <v>70</v>
      </c>
      <c r="I43" s="192">
        <v>47</v>
      </c>
      <c r="J43" s="189">
        <v>10</v>
      </c>
      <c r="K43" s="139"/>
      <c r="L43" s="139"/>
      <c r="M43">
        <v>41</v>
      </c>
    </row>
    <row r="44" spans="1:13" x14ac:dyDescent="0.25">
      <c r="A44" s="36">
        <v>10</v>
      </c>
      <c r="B44" s="142">
        <v>45189</v>
      </c>
      <c r="C44" s="132" t="s">
        <v>922</v>
      </c>
      <c r="D44" s="133">
        <v>5559971116</v>
      </c>
      <c r="E44" s="133" t="s">
        <v>33</v>
      </c>
      <c r="F44" s="133" t="s">
        <v>418</v>
      </c>
      <c r="G44" s="176" t="s">
        <v>698</v>
      </c>
      <c r="H44" s="30">
        <v>200</v>
      </c>
      <c r="I44" s="176">
        <v>159</v>
      </c>
      <c r="J44" s="189">
        <v>10</v>
      </c>
      <c r="K44" s="139"/>
      <c r="L44" s="139"/>
      <c r="M44">
        <v>42</v>
      </c>
    </row>
    <row r="45" spans="1:13" x14ac:dyDescent="0.25">
      <c r="A45" s="36">
        <v>11</v>
      </c>
      <c r="B45" s="142">
        <v>45189</v>
      </c>
      <c r="C45" s="132"/>
      <c r="D45" s="171">
        <v>5629985003</v>
      </c>
      <c r="E45" s="133" t="s">
        <v>33</v>
      </c>
      <c r="F45" s="133" t="s">
        <v>923</v>
      </c>
      <c r="G45" s="176" t="s">
        <v>924</v>
      </c>
      <c r="H45" s="30">
        <v>200</v>
      </c>
      <c r="I45" s="176">
        <v>130</v>
      </c>
      <c r="J45" s="189">
        <v>10</v>
      </c>
      <c r="K45" s="139"/>
      <c r="L45" s="139"/>
      <c r="M45">
        <v>43</v>
      </c>
    </row>
    <row r="46" spans="1:13" x14ac:dyDescent="0.25">
      <c r="A46" s="139">
        <v>1</v>
      </c>
      <c r="B46" s="142">
        <v>45190</v>
      </c>
      <c r="C46" s="132" t="s">
        <v>240</v>
      </c>
      <c r="D46" s="133">
        <v>5554180418</v>
      </c>
      <c r="E46" s="133" t="s">
        <v>305</v>
      </c>
      <c r="F46" s="176" t="s">
        <v>925</v>
      </c>
      <c r="G46" s="176" t="s">
        <v>926</v>
      </c>
      <c r="H46" s="30">
        <v>230</v>
      </c>
      <c r="I46" s="133">
        <v>140</v>
      </c>
      <c r="J46" s="189">
        <v>10</v>
      </c>
      <c r="K46" s="186">
        <v>200</v>
      </c>
      <c r="L46" s="133"/>
      <c r="M46">
        <v>44</v>
      </c>
    </row>
    <row r="47" spans="1:13" x14ac:dyDescent="0.25">
      <c r="A47" s="140">
        <v>2</v>
      </c>
      <c r="B47" s="142">
        <v>45190</v>
      </c>
      <c r="C47" s="132" t="s">
        <v>847</v>
      </c>
      <c r="D47" s="133">
        <v>5516609716</v>
      </c>
      <c r="E47" s="133" t="s">
        <v>33</v>
      </c>
      <c r="F47" s="133" t="s">
        <v>849</v>
      </c>
      <c r="G47" s="176" t="s">
        <v>927</v>
      </c>
      <c r="H47" s="30">
        <v>115</v>
      </c>
      <c r="I47" s="133">
        <v>65</v>
      </c>
      <c r="J47" s="189">
        <v>10</v>
      </c>
      <c r="K47" s="186">
        <v>100</v>
      </c>
      <c r="L47" s="133"/>
      <c r="M47">
        <v>45</v>
      </c>
    </row>
    <row r="48" spans="1:13" x14ac:dyDescent="0.25">
      <c r="A48" s="36">
        <v>3</v>
      </c>
      <c r="B48" s="142">
        <v>45190</v>
      </c>
      <c r="C48" s="132" t="s">
        <v>42</v>
      </c>
      <c r="D48" s="133">
        <v>5532536647</v>
      </c>
      <c r="E48" s="133" t="s">
        <v>33</v>
      </c>
      <c r="F48" s="133" t="s">
        <v>753</v>
      </c>
      <c r="G48" s="176" t="s">
        <v>928</v>
      </c>
      <c r="H48" s="30">
        <v>110</v>
      </c>
      <c r="I48" s="133">
        <v>65</v>
      </c>
      <c r="J48" s="189">
        <v>10</v>
      </c>
      <c r="K48" s="186">
        <v>100</v>
      </c>
      <c r="L48" s="22"/>
      <c r="M48">
        <v>46</v>
      </c>
    </row>
    <row r="49" spans="1:41" x14ac:dyDescent="0.25">
      <c r="A49" s="36">
        <v>4</v>
      </c>
      <c r="B49" s="142">
        <v>45190</v>
      </c>
      <c r="C49" s="132" t="s">
        <v>251</v>
      </c>
      <c r="D49" s="133">
        <v>5526260701</v>
      </c>
      <c r="E49" s="133" t="s">
        <v>72</v>
      </c>
      <c r="F49" s="133" t="s">
        <v>431</v>
      </c>
      <c r="G49" s="176" t="s">
        <v>929</v>
      </c>
      <c r="H49" s="30">
        <v>100</v>
      </c>
      <c r="I49" s="133">
        <v>22</v>
      </c>
      <c r="J49" s="189">
        <v>10</v>
      </c>
      <c r="K49" s="186">
        <v>68</v>
      </c>
      <c r="L49" s="133"/>
      <c r="M49">
        <v>47</v>
      </c>
    </row>
    <row r="50" spans="1:41" x14ac:dyDescent="0.25">
      <c r="A50" s="36">
        <v>5</v>
      </c>
      <c r="B50" s="142">
        <v>45190</v>
      </c>
      <c r="C50" s="132" t="s">
        <v>102</v>
      </c>
      <c r="D50" s="133">
        <v>5510466400</v>
      </c>
      <c r="E50" s="133" t="s">
        <v>33</v>
      </c>
      <c r="F50" s="133" t="s">
        <v>930</v>
      </c>
      <c r="G50" s="133" t="s">
        <v>931</v>
      </c>
      <c r="H50" s="30">
        <v>169</v>
      </c>
      <c r="I50" s="133">
        <v>159</v>
      </c>
      <c r="J50" s="189">
        <v>10</v>
      </c>
      <c r="K50" s="139">
        <v>20</v>
      </c>
      <c r="L50" s="139"/>
      <c r="M50">
        <v>48</v>
      </c>
    </row>
    <row r="51" spans="1:41" x14ac:dyDescent="0.25">
      <c r="A51" s="36">
        <v>6</v>
      </c>
      <c r="B51" s="142">
        <v>45190</v>
      </c>
      <c r="C51" s="132" t="s">
        <v>728</v>
      </c>
      <c r="D51" s="133">
        <v>5639611669</v>
      </c>
      <c r="E51" s="133" t="s">
        <v>313</v>
      </c>
      <c r="F51" s="133" t="s">
        <v>729</v>
      </c>
      <c r="G51" s="176" t="s">
        <v>932</v>
      </c>
      <c r="H51" s="176">
        <v>220</v>
      </c>
      <c r="I51" s="176">
        <v>140</v>
      </c>
      <c r="J51" s="189">
        <v>10</v>
      </c>
      <c r="K51" s="139">
        <v>200</v>
      </c>
      <c r="L51" s="139"/>
      <c r="M51">
        <v>49</v>
      </c>
    </row>
    <row r="52" spans="1:41" x14ac:dyDescent="0.25">
      <c r="A52" s="6">
        <v>7</v>
      </c>
      <c r="B52" s="142">
        <v>45190</v>
      </c>
      <c r="C52" s="132" t="s">
        <v>55</v>
      </c>
      <c r="D52" s="133">
        <v>5625982564</v>
      </c>
      <c r="E52" s="133" t="s">
        <v>748</v>
      </c>
      <c r="F52" s="133" t="s">
        <v>855</v>
      </c>
      <c r="G52" s="176" t="s">
        <v>933</v>
      </c>
      <c r="H52" s="30">
        <v>100</v>
      </c>
      <c r="I52" s="176">
        <v>67</v>
      </c>
      <c r="J52" s="189">
        <v>10</v>
      </c>
      <c r="K52" s="139">
        <v>100</v>
      </c>
      <c r="L52" s="139"/>
      <c r="M52">
        <v>50</v>
      </c>
    </row>
    <row r="53" spans="1:41" x14ac:dyDescent="0.25">
      <c r="A53" s="36">
        <v>8</v>
      </c>
      <c r="B53" s="142">
        <v>45190</v>
      </c>
      <c r="C53" s="132" t="s">
        <v>156</v>
      </c>
      <c r="D53" s="133">
        <v>5564121405</v>
      </c>
      <c r="E53" s="133" t="s">
        <v>33</v>
      </c>
      <c r="F53" s="133" t="s">
        <v>158</v>
      </c>
      <c r="G53" s="176" t="s">
        <v>934</v>
      </c>
      <c r="H53" s="30">
        <v>200</v>
      </c>
      <c r="I53" s="133">
        <v>178</v>
      </c>
      <c r="J53" s="189">
        <v>10</v>
      </c>
      <c r="K53" s="139"/>
      <c r="L53" s="139"/>
      <c r="M53">
        <v>51</v>
      </c>
    </row>
    <row r="54" spans="1:41" x14ac:dyDescent="0.25">
      <c r="A54" s="36">
        <v>9</v>
      </c>
      <c r="B54" s="142">
        <v>45190</v>
      </c>
      <c r="C54" s="132" t="s">
        <v>697</v>
      </c>
      <c r="D54" s="133">
        <v>55444566789</v>
      </c>
      <c r="E54" s="133" t="s">
        <v>33</v>
      </c>
      <c r="F54" s="133" t="s">
        <v>418</v>
      </c>
      <c r="G54" s="176" t="s">
        <v>935</v>
      </c>
      <c r="H54" s="176">
        <v>63</v>
      </c>
      <c r="I54" s="192">
        <v>63</v>
      </c>
      <c r="J54" s="189">
        <v>0</v>
      </c>
      <c r="K54" s="139"/>
      <c r="L54" s="139"/>
      <c r="M54">
        <v>52</v>
      </c>
    </row>
    <row r="55" spans="1:41" x14ac:dyDescent="0.25">
      <c r="A55" s="36">
        <v>10</v>
      </c>
      <c r="B55" s="142">
        <v>45190</v>
      </c>
      <c r="C55" s="132" t="s">
        <v>15</v>
      </c>
      <c r="D55" s="133">
        <v>5545383189</v>
      </c>
      <c r="E55" s="133" t="s">
        <v>302</v>
      </c>
      <c r="F55" s="133" t="s">
        <v>302</v>
      </c>
      <c r="G55" s="176" t="s">
        <v>936</v>
      </c>
      <c r="H55" s="30">
        <v>454</v>
      </c>
      <c r="I55" s="176">
        <v>444</v>
      </c>
      <c r="J55" s="189">
        <v>10</v>
      </c>
      <c r="K55" s="139"/>
      <c r="L55" s="139"/>
      <c r="M55">
        <v>53</v>
      </c>
    </row>
    <row r="56" spans="1:41" x14ac:dyDescent="0.25">
      <c r="A56" s="36">
        <v>11</v>
      </c>
      <c r="B56" s="142">
        <v>45190</v>
      </c>
      <c r="C56" s="132" t="s">
        <v>937</v>
      </c>
      <c r="D56" s="171">
        <v>5563236073</v>
      </c>
      <c r="E56" s="171" t="s">
        <v>613</v>
      </c>
      <c r="F56" s="133" t="s">
        <v>583</v>
      </c>
      <c r="G56" s="176" t="s">
        <v>938</v>
      </c>
      <c r="H56" s="30">
        <v>35</v>
      </c>
      <c r="I56" s="176">
        <v>25</v>
      </c>
      <c r="J56" s="189">
        <v>10</v>
      </c>
      <c r="K56" s="139"/>
      <c r="L56" s="139"/>
      <c r="M56">
        <v>54</v>
      </c>
    </row>
    <row r="57" spans="1:41" x14ac:dyDescent="0.25">
      <c r="A57" s="36">
        <v>12</v>
      </c>
      <c r="B57" s="142">
        <v>45190</v>
      </c>
      <c r="C57" s="133" t="s">
        <v>69</v>
      </c>
      <c r="D57" s="133">
        <v>5456789098</v>
      </c>
      <c r="E57" s="171" t="s">
        <v>33</v>
      </c>
      <c r="F57" s="133" t="s">
        <v>480</v>
      </c>
      <c r="G57" s="176" t="s">
        <v>939</v>
      </c>
      <c r="H57" s="176">
        <v>154</v>
      </c>
      <c r="I57" s="176">
        <v>144</v>
      </c>
      <c r="J57" s="189">
        <v>10</v>
      </c>
      <c r="K57" s="202"/>
      <c r="L57" s="139"/>
      <c r="M57">
        <v>55</v>
      </c>
    </row>
    <row r="58" spans="1:41" x14ac:dyDescent="0.25">
      <c r="A58" s="36">
        <v>13</v>
      </c>
      <c r="B58" s="142">
        <v>45190</v>
      </c>
      <c r="C58" s="132" t="s">
        <v>15</v>
      </c>
      <c r="D58" s="133">
        <v>5566677889</v>
      </c>
      <c r="E58" s="133" t="s">
        <v>3674</v>
      </c>
      <c r="F58" s="133" t="s">
        <v>917</v>
      </c>
      <c r="G58" s="176" t="s">
        <v>941</v>
      </c>
      <c r="H58" s="176">
        <v>500</v>
      </c>
      <c r="I58" s="176">
        <v>242</v>
      </c>
      <c r="J58" s="213">
        <v>10</v>
      </c>
      <c r="K58" s="177"/>
      <c r="L58" s="139"/>
      <c r="M58">
        <v>56</v>
      </c>
    </row>
    <row r="59" spans="1:41" x14ac:dyDescent="0.25">
      <c r="A59" s="36">
        <v>14</v>
      </c>
      <c r="B59" s="142">
        <v>45190</v>
      </c>
      <c r="C59" s="132" t="s">
        <v>922</v>
      </c>
      <c r="D59" s="133">
        <v>5559971116</v>
      </c>
      <c r="E59" s="133" t="s">
        <v>3636</v>
      </c>
      <c r="F59" s="133" t="s">
        <v>302</v>
      </c>
      <c r="G59" s="176" t="s">
        <v>942</v>
      </c>
      <c r="H59" s="176">
        <v>500</v>
      </c>
      <c r="I59" s="176">
        <v>300</v>
      </c>
      <c r="J59" s="213">
        <v>10</v>
      </c>
      <c r="K59" s="177"/>
      <c r="L59" s="139"/>
      <c r="M59">
        <v>57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41" x14ac:dyDescent="0.25">
      <c r="A60" s="36">
        <v>15</v>
      </c>
      <c r="B60" s="142">
        <v>45190</v>
      </c>
      <c r="C60" s="31" t="s">
        <v>943</v>
      </c>
      <c r="D60" s="133">
        <v>5611752017</v>
      </c>
      <c r="E60" s="133" t="s">
        <v>33</v>
      </c>
      <c r="F60" s="51" t="s">
        <v>944</v>
      </c>
      <c r="G60" s="214" t="s">
        <v>945</v>
      </c>
      <c r="H60" s="176">
        <v>92</v>
      </c>
      <c r="I60" s="176">
        <v>82</v>
      </c>
      <c r="J60" s="213">
        <v>10</v>
      </c>
      <c r="K60" s="177"/>
      <c r="L60" s="139"/>
      <c r="M60">
        <v>58</v>
      </c>
    </row>
    <row r="61" spans="1:41" x14ac:dyDescent="0.25">
      <c r="A61" s="36">
        <v>16</v>
      </c>
      <c r="B61" s="142">
        <v>45190</v>
      </c>
      <c r="C61" s="132" t="s">
        <v>946</v>
      </c>
      <c r="D61" s="133">
        <v>5527301716</v>
      </c>
      <c r="E61" s="133" t="s">
        <v>33</v>
      </c>
      <c r="F61" s="133" t="s">
        <v>703</v>
      </c>
      <c r="G61" s="176" t="s">
        <v>947</v>
      </c>
      <c r="H61" s="176">
        <v>100</v>
      </c>
      <c r="I61" s="176">
        <v>83</v>
      </c>
      <c r="J61" s="177">
        <v>10</v>
      </c>
      <c r="K61" s="177"/>
      <c r="L61" s="169"/>
      <c r="M61">
        <v>59</v>
      </c>
    </row>
    <row r="62" spans="1:41" x14ac:dyDescent="0.25">
      <c r="A62" s="36">
        <v>17</v>
      </c>
      <c r="B62" s="142">
        <v>45190</v>
      </c>
      <c r="C62" s="132" t="s">
        <v>922</v>
      </c>
      <c r="D62" s="133">
        <v>5559971116</v>
      </c>
      <c r="E62" s="133" t="s">
        <v>33</v>
      </c>
      <c r="F62" s="133" t="s">
        <v>302</v>
      </c>
      <c r="G62" s="176" t="s">
        <v>948</v>
      </c>
      <c r="H62" s="176">
        <v>100</v>
      </c>
      <c r="I62" s="176">
        <v>63</v>
      </c>
      <c r="J62" s="177">
        <v>10</v>
      </c>
      <c r="K62" s="177"/>
      <c r="L62" s="133"/>
      <c r="M62">
        <v>60</v>
      </c>
    </row>
    <row r="63" spans="1:41" x14ac:dyDescent="0.25">
      <c r="A63" s="139">
        <v>1</v>
      </c>
      <c r="B63" s="142">
        <v>45191</v>
      </c>
      <c r="C63" s="132" t="s">
        <v>223</v>
      </c>
      <c r="D63" s="133">
        <v>5614683694</v>
      </c>
      <c r="E63" s="133" t="s">
        <v>313</v>
      </c>
      <c r="F63" s="176"/>
      <c r="G63" s="176" t="s">
        <v>949</v>
      </c>
      <c r="H63" s="30"/>
      <c r="I63" s="133"/>
      <c r="J63" s="189">
        <v>10</v>
      </c>
      <c r="K63" s="186"/>
      <c r="L63" s="133"/>
      <c r="M63">
        <v>61</v>
      </c>
    </row>
    <row r="64" spans="1:41" x14ac:dyDescent="0.25">
      <c r="A64" s="140">
        <v>2</v>
      </c>
      <c r="B64" s="142">
        <v>45191</v>
      </c>
      <c r="C64" s="132" t="s">
        <v>950</v>
      </c>
      <c r="D64" s="133">
        <v>5513847465</v>
      </c>
      <c r="E64" s="133" t="s">
        <v>313</v>
      </c>
      <c r="F64" s="133" t="s">
        <v>951</v>
      </c>
      <c r="G64" s="176" t="s">
        <v>952</v>
      </c>
      <c r="H64" s="30">
        <v>200</v>
      </c>
      <c r="I64" s="133"/>
      <c r="J64" s="189">
        <v>10</v>
      </c>
      <c r="K64" s="186">
        <v>150</v>
      </c>
      <c r="L64" s="133"/>
      <c r="M64">
        <v>62</v>
      </c>
    </row>
    <row r="65" spans="1:13" x14ac:dyDescent="0.25">
      <c r="A65" s="36">
        <v>3</v>
      </c>
      <c r="B65" s="142">
        <v>45191</v>
      </c>
      <c r="C65" s="132" t="s">
        <v>847</v>
      </c>
      <c r="D65" s="133"/>
      <c r="E65" s="133"/>
      <c r="F65" s="133" t="s">
        <v>849</v>
      </c>
      <c r="G65" s="176"/>
      <c r="H65" s="30"/>
      <c r="I65" s="133"/>
      <c r="J65" s="189">
        <v>10</v>
      </c>
      <c r="K65" s="186">
        <v>300</v>
      </c>
      <c r="L65" s="22"/>
      <c r="M65">
        <v>63</v>
      </c>
    </row>
    <row r="66" spans="1:13" x14ac:dyDescent="0.25">
      <c r="A66" s="36">
        <v>4</v>
      </c>
      <c r="B66" s="142">
        <v>45191</v>
      </c>
      <c r="C66" s="132" t="s">
        <v>441</v>
      </c>
      <c r="D66" s="133"/>
      <c r="E66" s="133" t="s">
        <v>180</v>
      </c>
      <c r="F66" s="133" t="s">
        <v>556</v>
      </c>
      <c r="G66" s="176" t="s">
        <v>953</v>
      </c>
      <c r="H66" s="30"/>
      <c r="I66" s="133">
        <v>10</v>
      </c>
      <c r="J66" s="189">
        <v>10</v>
      </c>
      <c r="K66" s="186">
        <v>18</v>
      </c>
      <c r="L66" s="133"/>
      <c r="M66">
        <v>64</v>
      </c>
    </row>
    <row r="67" spans="1:13" x14ac:dyDescent="0.25">
      <c r="A67" s="36">
        <v>5</v>
      </c>
      <c r="B67" s="142">
        <v>45191</v>
      </c>
      <c r="C67" s="132" t="s">
        <v>55</v>
      </c>
      <c r="D67" s="133"/>
      <c r="E67" s="133"/>
      <c r="F67" s="133"/>
      <c r="G67" s="133" t="s">
        <v>954</v>
      </c>
      <c r="H67" s="30"/>
      <c r="I67" s="133"/>
      <c r="J67" s="189">
        <v>10</v>
      </c>
      <c r="K67" s="139">
        <v>600</v>
      </c>
      <c r="L67" s="139"/>
      <c r="M67">
        <v>65</v>
      </c>
    </row>
    <row r="68" spans="1:13" x14ac:dyDescent="0.25">
      <c r="A68" s="36">
        <v>6</v>
      </c>
      <c r="B68" s="142">
        <v>45191</v>
      </c>
      <c r="C68" s="132" t="s">
        <v>823</v>
      </c>
      <c r="D68" s="133"/>
      <c r="E68" s="133"/>
      <c r="F68" s="133"/>
      <c r="G68" s="176"/>
      <c r="H68" s="176"/>
      <c r="I68" s="176"/>
      <c r="J68" s="189">
        <v>10</v>
      </c>
      <c r="K68" s="139"/>
      <c r="L68" s="139"/>
      <c r="M68">
        <v>66</v>
      </c>
    </row>
    <row r="69" spans="1:13" x14ac:dyDescent="0.25">
      <c r="A69" s="36">
        <v>7</v>
      </c>
      <c r="B69" s="142">
        <v>45191</v>
      </c>
      <c r="C69" s="132" t="s">
        <v>922</v>
      </c>
      <c r="D69" s="133"/>
      <c r="E69" s="133" t="s">
        <v>3621</v>
      </c>
      <c r="F69" s="133" t="s">
        <v>955</v>
      </c>
      <c r="G69" s="176" t="s">
        <v>956</v>
      </c>
      <c r="H69" s="30">
        <v>137</v>
      </c>
      <c r="I69" s="176">
        <v>122</v>
      </c>
      <c r="J69" s="189">
        <v>10</v>
      </c>
      <c r="K69" s="139"/>
      <c r="L69" s="139"/>
      <c r="M69">
        <v>67</v>
      </c>
    </row>
    <row r="70" spans="1:13" x14ac:dyDescent="0.25">
      <c r="A70" s="36">
        <v>8</v>
      </c>
      <c r="B70" s="142">
        <v>45191</v>
      </c>
      <c r="C70" s="132" t="s">
        <v>957</v>
      </c>
      <c r="D70" s="133"/>
      <c r="E70" s="133"/>
      <c r="F70" s="133" t="s">
        <v>381</v>
      </c>
      <c r="G70" s="176" t="s">
        <v>958</v>
      </c>
      <c r="H70" s="30">
        <v>266</v>
      </c>
      <c r="I70" s="133">
        <v>256</v>
      </c>
      <c r="J70" s="189">
        <v>10</v>
      </c>
      <c r="K70" s="139"/>
      <c r="L70" s="139"/>
      <c r="M70">
        <v>68</v>
      </c>
    </row>
    <row r="71" spans="1:13" x14ac:dyDescent="0.25">
      <c r="A71" s="36">
        <v>9</v>
      </c>
      <c r="B71" s="142">
        <v>45191</v>
      </c>
      <c r="C71" s="132" t="s">
        <v>333</v>
      </c>
      <c r="D71" s="133"/>
      <c r="E71" s="133"/>
      <c r="F71" t="s">
        <v>959</v>
      </c>
      <c r="G71" s="176" t="s">
        <v>960</v>
      </c>
      <c r="H71" s="176">
        <v>500</v>
      </c>
      <c r="I71" s="192">
        <v>246</v>
      </c>
      <c r="J71" s="189">
        <v>10</v>
      </c>
      <c r="K71" s="139">
        <v>500</v>
      </c>
      <c r="L71" s="139"/>
      <c r="M71">
        <v>69</v>
      </c>
    </row>
    <row r="72" spans="1:13" x14ac:dyDescent="0.25">
      <c r="A72" s="36">
        <v>10</v>
      </c>
      <c r="B72" s="142">
        <v>45191</v>
      </c>
      <c r="C72" s="132" t="s">
        <v>176</v>
      </c>
      <c r="D72" s="133"/>
      <c r="E72" s="133"/>
      <c r="F72" s="133" t="s">
        <v>961</v>
      </c>
      <c r="G72" s="176" t="s">
        <v>962</v>
      </c>
      <c r="H72" s="30"/>
      <c r="I72" s="176">
        <v>229</v>
      </c>
      <c r="J72" s="189">
        <v>10</v>
      </c>
      <c r="K72" s="139"/>
      <c r="L72" s="139"/>
      <c r="M72">
        <v>70</v>
      </c>
    </row>
    <row r="73" spans="1:13" x14ac:dyDescent="0.25">
      <c r="A73" s="36">
        <v>11</v>
      </c>
      <c r="B73" s="142">
        <v>45191</v>
      </c>
      <c r="C73" s="132" t="s">
        <v>301</v>
      </c>
      <c r="D73" s="171"/>
      <c r="E73" s="133"/>
      <c r="F73" s="133" t="s">
        <v>955</v>
      </c>
      <c r="G73" s="176" t="s">
        <v>963</v>
      </c>
      <c r="H73" s="30"/>
      <c r="I73" s="176">
        <v>100</v>
      </c>
      <c r="J73" s="189">
        <v>10</v>
      </c>
      <c r="K73" s="139"/>
      <c r="L73" s="139"/>
      <c r="M73">
        <v>71</v>
      </c>
    </row>
    <row r="74" spans="1:13" x14ac:dyDescent="0.25">
      <c r="A74" s="6">
        <v>12</v>
      </c>
      <c r="B74" s="142">
        <v>45191</v>
      </c>
      <c r="C74" s="133" t="s">
        <v>333</v>
      </c>
      <c r="D74" s="133"/>
      <c r="E74" s="171"/>
      <c r="F74" s="133" t="s">
        <v>334</v>
      </c>
      <c r="G74" s="176" t="s">
        <v>964</v>
      </c>
      <c r="H74" s="176">
        <v>184</v>
      </c>
      <c r="I74" s="176">
        <v>174</v>
      </c>
      <c r="J74" s="189">
        <v>10</v>
      </c>
      <c r="K74" s="202"/>
      <c r="L74" s="139"/>
      <c r="M74">
        <v>72</v>
      </c>
    </row>
    <row r="75" spans="1:13" x14ac:dyDescent="0.25">
      <c r="A75" s="36">
        <v>13</v>
      </c>
      <c r="B75" s="142">
        <v>45191</v>
      </c>
      <c r="C75" s="132" t="s">
        <v>441</v>
      </c>
      <c r="D75" s="133"/>
      <c r="E75" s="133" t="s">
        <v>428</v>
      </c>
      <c r="F75" s="133" t="s">
        <v>556</v>
      </c>
      <c r="G75" s="176" t="s">
        <v>624</v>
      </c>
      <c r="H75" s="176">
        <v>32</v>
      </c>
      <c r="I75" s="176">
        <v>22</v>
      </c>
      <c r="J75" s="213">
        <v>10</v>
      </c>
      <c r="K75" s="177"/>
      <c r="L75" s="139"/>
      <c r="M75">
        <v>73</v>
      </c>
    </row>
    <row r="76" spans="1:13" x14ac:dyDescent="0.25">
      <c r="A76" s="36">
        <v>14</v>
      </c>
      <c r="B76" s="142">
        <v>45191</v>
      </c>
      <c r="C76" s="132" t="s">
        <v>922</v>
      </c>
      <c r="D76" s="133"/>
      <c r="E76" s="133" t="s">
        <v>1836</v>
      </c>
      <c r="F76" s="133" t="s">
        <v>302</v>
      </c>
      <c r="G76" s="176" t="s">
        <v>965</v>
      </c>
      <c r="H76" s="176">
        <v>127</v>
      </c>
      <c r="I76" s="176">
        <v>117</v>
      </c>
      <c r="J76" s="213">
        <v>10</v>
      </c>
      <c r="K76" s="177"/>
      <c r="L76" s="139"/>
      <c r="M76">
        <v>74</v>
      </c>
    </row>
    <row r="77" spans="1:13" x14ac:dyDescent="0.25">
      <c r="A77" s="36">
        <v>15</v>
      </c>
      <c r="B77" s="142">
        <v>45191</v>
      </c>
      <c r="C77" s="31" t="s">
        <v>966</v>
      </c>
      <c r="D77" s="133"/>
      <c r="E77" s="133" t="s">
        <v>1836</v>
      </c>
      <c r="F77" s="51" t="s">
        <v>302</v>
      </c>
      <c r="G77" s="214" t="s">
        <v>967</v>
      </c>
      <c r="H77" s="176">
        <v>85</v>
      </c>
      <c r="I77" s="176">
        <v>75</v>
      </c>
      <c r="J77" s="213">
        <v>10</v>
      </c>
      <c r="K77" s="177"/>
      <c r="L77" s="139"/>
      <c r="M77">
        <v>75</v>
      </c>
    </row>
    <row r="78" spans="1:13" x14ac:dyDescent="0.25">
      <c r="A78" s="36">
        <v>16</v>
      </c>
      <c r="B78" s="142">
        <v>45191</v>
      </c>
      <c r="C78" s="132" t="s">
        <v>69</v>
      </c>
      <c r="D78" s="133"/>
      <c r="E78" s="133" t="s">
        <v>1836</v>
      </c>
      <c r="F78" s="133" t="s">
        <v>418</v>
      </c>
      <c r="G78" s="176" t="s">
        <v>968</v>
      </c>
      <c r="H78" s="176">
        <v>138</v>
      </c>
      <c r="I78" s="176">
        <v>138</v>
      </c>
      <c r="J78" s="177">
        <v>0</v>
      </c>
      <c r="K78" s="177"/>
      <c r="L78" s="169"/>
      <c r="M78">
        <v>76</v>
      </c>
    </row>
    <row r="79" spans="1:13" x14ac:dyDescent="0.25">
      <c r="A79" s="36">
        <v>17</v>
      </c>
      <c r="B79" s="142">
        <v>45191</v>
      </c>
      <c r="C79" s="132" t="s">
        <v>49</v>
      </c>
      <c r="D79" s="133">
        <v>5530181574</v>
      </c>
      <c r="E79" s="133" t="s">
        <v>1528</v>
      </c>
      <c r="F79" s="133" t="s">
        <v>866</v>
      </c>
      <c r="G79" s="176" t="s">
        <v>969</v>
      </c>
      <c r="H79" s="176">
        <v>300</v>
      </c>
      <c r="I79" s="176">
        <v>307</v>
      </c>
      <c r="J79" s="177">
        <v>10</v>
      </c>
      <c r="K79" s="177"/>
      <c r="L79" s="133"/>
      <c r="M79">
        <v>77</v>
      </c>
    </row>
    <row r="80" spans="1:13" x14ac:dyDescent="0.25">
      <c r="A80" s="36">
        <v>18</v>
      </c>
      <c r="B80" s="142">
        <v>45191</v>
      </c>
      <c r="C80" s="132" t="s">
        <v>970</v>
      </c>
      <c r="D80" s="133"/>
      <c r="E80" s="133" t="s">
        <v>1528</v>
      </c>
      <c r="F80" s="133" t="s">
        <v>971</v>
      </c>
      <c r="G80" s="176" t="s">
        <v>972</v>
      </c>
      <c r="H80" s="176">
        <v>200</v>
      </c>
      <c r="I80" s="176">
        <v>71</v>
      </c>
      <c r="J80" s="177">
        <v>10</v>
      </c>
      <c r="K80" s="215"/>
      <c r="L80" s="177"/>
      <c r="M80">
        <v>78</v>
      </c>
    </row>
    <row r="81" spans="1:13" x14ac:dyDescent="0.25">
      <c r="A81" s="36">
        <v>19</v>
      </c>
      <c r="B81" s="142">
        <v>45191</v>
      </c>
      <c r="C81" s="132" t="s">
        <v>919</v>
      </c>
      <c r="D81" s="133">
        <v>5536542200</v>
      </c>
      <c r="E81" s="133" t="s">
        <v>1836</v>
      </c>
      <c r="F81" s="133" t="s">
        <v>973</v>
      </c>
      <c r="G81" s="176" t="s">
        <v>974</v>
      </c>
      <c r="H81" s="176">
        <v>58</v>
      </c>
      <c r="I81" s="176">
        <v>48</v>
      </c>
      <c r="J81" s="177">
        <v>10</v>
      </c>
      <c r="K81" s="133"/>
      <c r="L81" s="177"/>
      <c r="M81">
        <v>79</v>
      </c>
    </row>
    <row r="82" spans="1:13" x14ac:dyDescent="0.25">
      <c r="A82" s="139">
        <v>1</v>
      </c>
      <c r="B82" s="142">
        <v>45192</v>
      </c>
      <c r="C82" s="132" t="s">
        <v>350</v>
      </c>
      <c r="D82" s="133">
        <v>5562236073</v>
      </c>
      <c r="E82" s="133"/>
      <c r="F82" s="176"/>
      <c r="G82" s="176" t="s">
        <v>975</v>
      </c>
      <c r="H82" s="30">
        <v>300</v>
      </c>
      <c r="I82" s="133">
        <v>212</v>
      </c>
      <c r="J82" s="189">
        <v>10</v>
      </c>
      <c r="K82" s="186">
        <v>60</v>
      </c>
      <c r="L82" s="133"/>
      <c r="M82">
        <v>80</v>
      </c>
    </row>
    <row r="83" spans="1:13" x14ac:dyDescent="0.25">
      <c r="A83" s="140">
        <v>2</v>
      </c>
      <c r="B83" s="142">
        <v>45192</v>
      </c>
      <c r="C83" s="138" t="s">
        <v>976</v>
      </c>
      <c r="D83" s="139">
        <v>5553181275</v>
      </c>
      <c r="E83" s="133" t="s">
        <v>635</v>
      </c>
      <c r="F83" s="133" t="s">
        <v>977</v>
      </c>
      <c r="G83" s="176" t="s">
        <v>978</v>
      </c>
      <c r="H83" s="30">
        <v>100</v>
      </c>
      <c r="I83" s="133">
        <v>160</v>
      </c>
      <c r="J83" s="189">
        <v>10</v>
      </c>
      <c r="K83" s="186"/>
      <c r="L83" s="133"/>
      <c r="M83">
        <v>81</v>
      </c>
    </row>
    <row r="84" spans="1:13" x14ac:dyDescent="0.25">
      <c r="A84" s="36">
        <v>3</v>
      </c>
      <c r="B84" s="142">
        <v>45192</v>
      </c>
      <c r="C84" s="132" t="s">
        <v>160</v>
      </c>
      <c r="D84" s="133">
        <v>5543821818</v>
      </c>
      <c r="E84" s="133"/>
      <c r="F84" s="133" t="s">
        <v>911</v>
      </c>
      <c r="G84" s="176" t="s">
        <v>979</v>
      </c>
      <c r="H84" s="30"/>
      <c r="I84" s="133">
        <v>443</v>
      </c>
      <c r="J84" s="189">
        <v>10</v>
      </c>
      <c r="K84" s="186"/>
      <c r="L84" s="22"/>
      <c r="M84">
        <v>82</v>
      </c>
    </row>
    <row r="85" spans="1:13" x14ac:dyDescent="0.25">
      <c r="A85" s="36">
        <v>4</v>
      </c>
      <c r="B85" s="142">
        <v>45192</v>
      </c>
      <c r="C85" s="132" t="s">
        <v>98</v>
      </c>
      <c r="D85" s="133"/>
      <c r="E85" s="133"/>
      <c r="F85" s="133" t="s">
        <v>980</v>
      </c>
      <c r="G85" s="176" t="s">
        <v>981</v>
      </c>
      <c r="H85" s="30">
        <v>50</v>
      </c>
      <c r="I85" s="133">
        <v>32</v>
      </c>
      <c r="J85" s="189">
        <v>10</v>
      </c>
      <c r="K85" s="186"/>
      <c r="L85" s="133"/>
      <c r="M85">
        <v>83</v>
      </c>
    </row>
    <row r="86" spans="1:13" x14ac:dyDescent="0.25">
      <c r="A86" s="36">
        <v>5</v>
      </c>
      <c r="B86" s="142">
        <v>45192</v>
      </c>
      <c r="C86" s="132" t="s">
        <v>728</v>
      </c>
      <c r="D86" s="133"/>
      <c r="E86" s="133" t="s">
        <v>3675</v>
      </c>
      <c r="F86" s="133" t="s">
        <v>729</v>
      </c>
      <c r="G86" s="133" t="s">
        <v>983</v>
      </c>
      <c r="H86" s="30">
        <v>500</v>
      </c>
      <c r="I86" s="133">
        <v>494</v>
      </c>
      <c r="J86" s="189">
        <v>10</v>
      </c>
      <c r="K86" s="139"/>
      <c r="L86" s="139"/>
      <c r="M86">
        <v>84</v>
      </c>
    </row>
    <row r="87" spans="1:13" x14ac:dyDescent="0.25">
      <c r="A87" s="36">
        <v>6</v>
      </c>
      <c r="B87" s="142">
        <v>45192</v>
      </c>
      <c r="C87" s="132" t="s">
        <v>984</v>
      </c>
      <c r="D87" s="133">
        <v>5513650898</v>
      </c>
      <c r="E87" s="133" t="s">
        <v>1836</v>
      </c>
      <c r="F87" s="133" t="s">
        <v>449</v>
      </c>
      <c r="G87" s="176" t="s">
        <v>985</v>
      </c>
      <c r="H87" s="176">
        <v>45</v>
      </c>
      <c r="I87" s="176">
        <v>35</v>
      </c>
      <c r="J87" s="189">
        <v>10</v>
      </c>
      <c r="K87" s="139">
        <v>300</v>
      </c>
      <c r="L87" s="139"/>
      <c r="M87">
        <v>85</v>
      </c>
    </row>
    <row r="88" spans="1:13" x14ac:dyDescent="0.25">
      <c r="A88" s="36">
        <v>7</v>
      </c>
      <c r="B88" s="142">
        <v>45192</v>
      </c>
      <c r="C88" s="132" t="s">
        <v>233</v>
      </c>
      <c r="D88" s="133"/>
      <c r="E88" s="133" t="s">
        <v>1836</v>
      </c>
      <c r="F88" s="133" t="s">
        <v>986</v>
      </c>
      <c r="G88" s="176" t="s">
        <v>987</v>
      </c>
      <c r="H88" s="30">
        <v>110</v>
      </c>
      <c r="I88" s="176">
        <v>88</v>
      </c>
      <c r="J88" s="189">
        <v>10</v>
      </c>
      <c r="K88" s="139"/>
      <c r="L88" s="139"/>
      <c r="M88">
        <v>86</v>
      </c>
    </row>
    <row r="89" spans="1:13" x14ac:dyDescent="0.25">
      <c r="A89" s="36">
        <v>8</v>
      </c>
      <c r="B89" s="142">
        <v>45192</v>
      </c>
      <c r="C89" s="132" t="s">
        <v>988</v>
      </c>
      <c r="D89" s="133"/>
      <c r="E89" s="133" t="s">
        <v>989</v>
      </c>
      <c r="F89" s="133" t="s">
        <v>990</v>
      </c>
      <c r="G89" s="176" t="s">
        <v>991</v>
      </c>
      <c r="H89" s="30">
        <v>200</v>
      </c>
      <c r="I89" s="133">
        <v>96</v>
      </c>
      <c r="J89" s="189">
        <v>10</v>
      </c>
      <c r="K89" s="139">
        <v>250</v>
      </c>
      <c r="L89" s="139"/>
      <c r="M89">
        <v>87</v>
      </c>
    </row>
    <row r="90" spans="1:13" x14ac:dyDescent="0.25">
      <c r="A90" s="36"/>
      <c r="B90" s="142">
        <v>45192</v>
      </c>
      <c r="C90" s="132" t="s">
        <v>992</v>
      </c>
      <c r="D90" s="133"/>
      <c r="E90" s="133" t="s">
        <v>3621</v>
      </c>
      <c r="F90" s="133" t="s">
        <v>381</v>
      </c>
      <c r="G90" s="176" t="s">
        <v>993</v>
      </c>
      <c r="H90" s="176">
        <v>550</v>
      </c>
      <c r="I90" s="192">
        <v>312</v>
      </c>
      <c r="J90" s="189">
        <v>10</v>
      </c>
      <c r="K90" s="139">
        <v>200</v>
      </c>
      <c r="L90" s="139"/>
      <c r="M90">
        <v>88</v>
      </c>
    </row>
    <row r="91" spans="1:13" x14ac:dyDescent="0.25">
      <c r="A91" s="36">
        <v>10</v>
      </c>
      <c r="B91" s="142">
        <v>45192</v>
      </c>
      <c r="C91" s="132" t="s">
        <v>994</v>
      </c>
      <c r="D91" s="133">
        <v>5564121405</v>
      </c>
      <c r="E91" s="133" t="s">
        <v>3621</v>
      </c>
      <c r="F91" s="133" t="s">
        <v>381</v>
      </c>
      <c r="G91" s="176" t="s">
        <v>993</v>
      </c>
      <c r="H91" s="30">
        <v>340</v>
      </c>
      <c r="I91" s="176">
        <v>292</v>
      </c>
      <c r="J91" s="189">
        <v>10</v>
      </c>
      <c r="K91" s="139">
        <v>500</v>
      </c>
      <c r="L91" s="139"/>
      <c r="M91">
        <v>89</v>
      </c>
    </row>
    <row r="92" spans="1:13" x14ac:dyDescent="0.25">
      <c r="A92" s="36">
        <v>11</v>
      </c>
      <c r="B92" s="142">
        <v>45192</v>
      </c>
      <c r="C92" s="132" t="s">
        <v>350</v>
      </c>
      <c r="D92" s="171"/>
      <c r="E92" s="133" t="s">
        <v>3676</v>
      </c>
      <c r="F92" s="133" t="s">
        <v>583</v>
      </c>
      <c r="G92" s="176" t="s">
        <v>996</v>
      </c>
      <c r="H92" s="30">
        <v>500</v>
      </c>
      <c r="I92" s="176">
        <v>490</v>
      </c>
      <c r="J92" s="189">
        <v>10</v>
      </c>
      <c r="K92" s="139"/>
      <c r="L92" s="139"/>
      <c r="M92">
        <v>90</v>
      </c>
    </row>
    <row r="93" spans="1:13" x14ac:dyDescent="0.25">
      <c r="A93" s="139">
        <v>1</v>
      </c>
      <c r="B93" s="142">
        <v>45193</v>
      </c>
      <c r="C93" s="132" t="s">
        <v>392</v>
      </c>
      <c r="D93" s="133">
        <v>5615417890</v>
      </c>
      <c r="E93" s="133" t="s">
        <v>17</v>
      </c>
      <c r="F93" s="176" t="s">
        <v>997</v>
      </c>
      <c r="G93" s="176"/>
      <c r="H93" s="30">
        <v>70</v>
      </c>
      <c r="I93" s="133">
        <v>42</v>
      </c>
      <c r="J93" s="189">
        <v>10</v>
      </c>
      <c r="K93" s="186"/>
      <c r="L93" s="139"/>
      <c r="M93">
        <v>91</v>
      </c>
    </row>
    <row r="94" spans="1:13" x14ac:dyDescent="0.25">
      <c r="A94" s="140">
        <v>2</v>
      </c>
      <c r="B94" s="142">
        <v>45193</v>
      </c>
      <c r="C94" s="132" t="s">
        <v>998</v>
      </c>
      <c r="D94" s="133">
        <v>5535780440</v>
      </c>
      <c r="E94" s="133" t="s">
        <v>999</v>
      </c>
      <c r="F94" s="133" t="s">
        <v>1000</v>
      </c>
      <c r="G94" s="176" t="s">
        <v>1001</v>
      </c>
      <c r="H94" s="30">
        <v>32</v>
      </c>
      <c r="I94" s="133">
        <v>22</v>
      </c>
      <c r="J94" s="189">
        <v>10</v>
      </c>
      <c r="K94" s="186"/>
      <c r="L94" s="139"/>
      <c r="M94">
        <v>92</v>
      </c>
    </row>
    <row r="95" spans="1:13" x14ac:dyDescent="0.25">
      <c r="A95" s="36">
        <v>3</v>
      </c>
      <c r="B95" s="142">
        <v>45193</v>
      </c>
      <c r="C95" s="132" t="s">
        <v>1002</v>
      </c>
      <c r="D95" s="133">
        <v>5576898641</v>
      </c>
      <c r="E95" s="133" t="s">
        <v>1528</v>
      </c>
      <c r="F95" s="133" t="s">
        <v>1003</v>
      </c>
      <c r="G95" s="176" t="s">
        <v>1004</v>
      </c>
      <c r="H95" s="30">
        <v>140</v>
      </c>
      <c r="I95" s="133">
        <v>130</v>
      </c>
      <c r="J95" s="189">
        <v>10</v>
      </c>
      <c r="K95" s="186"/>
      <c r="L95" s="139"/>
      <c r="M95">
        <v>93</v>
      </c>
    </row>
    <row r="96" spans="1:13" x14ac:dyDescent="0.25">
      <c r="A96" s="36">
        <v>4</v>
      </c>
      <c r="B96" s="142">
        <v>45193</v>
      </c>
      <c r="C96" s="132" t="s">
        <v>1005</v>
      </c>
      <c r="D96" s="133">
        <v>5540567925</v>
      </c>
      <c r="E96" s="133" t="s">
        <v>1836</v>
      </c>
      <c r="F96" s="133" t="s">
        <v>1006</v>
      </c>
      <c r="G96" s="176" t="s">
        <v>1007</v>
      </c>
      <c r="H96" s="30">
        <v>500</v>
      </c>
      <c r="I96" s="133">
        <v>341</v>
      </c>
      <c r="J96" s="189">
        <v>10</v>
      </c>
      <c r="K96" s="186"/>
      <c r="L96" s="139"/>
      <c r="M96">
        <v>94</v>
      </c>
    </row>
    <row r="97" spans="1:13" x14ac:dyDescent="0.25">
      <c r="A97" s="36">
        <v>5</v>
      </c>
      <c r="B97" s="142">
        <v>45193</v>
      </c>
      <c r="C97" s="132" t="s">
        <v>1008</v>
      </c>
      <c r="D97" s="133">
        <v>5514732212</v>
      </c>
      <c r="E97" s="133" t="s">
        <v>1836</v>
      </c>
      <c r="F97" s="133" t="s">
        <v>577</v>
      </c>
      <c r="G97" s="133" t="s">
        <v>1009</v>
      </c>
      <c r="H97" s="30">
        <v>96</v>
      </c>
      <c r="I97" s="133">
        <v>86</v>
      </c>
      <c r="J97" s="189">
        <v>10</v>
      </c>
      <c r="K97" s="139"/>
      <c r="L97" s="139"/>
      <c r="M97">
        <v>95</v>
      </c>
    </row>
    <row r="98" spans="1:13" x14ac:dyDescent="0.25">
      <c r="A98" s="36">
        <v>6</v>
      </c>
      <c r="B98" s="142">
        <v>45193</v>
      </c>
      <c r="C98" s="132"/>
      <c r="D98" s="133"/>
      <c r="E98" s="133"/>
      <c r="F98" s="133" t="s">
        <v>1010</v>
      </c>
      <c r="G98" s="176" t="s">
        <v>1011</v>
      </c>
      <c r="H98" s="176"/>
      <c r="I98" s="176">
        <v>10</v>
      </c>
      <c r="J98" s="189">
        <v>20</v>
      </c>
      <c r="K98" s="139"/>
      <c r="L98" s="139"/>
      <c r="M98">
        <v>96</v>
      </c>
    </row>
    <row r="99" spans="1:13" x14ac:dyDescent="0.25">
      <c r="A99" s="36">
        <v>7</v>
      </c>
      <c r="B99" s="142">
        <v>45193</v>
      </c>
      <c r="C99" s="132" t="s">
        <v>350</v>
      </c>
      <c r="D99" s="133"/>
      <c r="E99" s="133" t="s">
        <v>33</v>
      </c>
      <c r="F99" s="133"/>
      <c r="G99" s="176" t="s">
        <v>1012</v>
      </c>
      <c r="H99" s="30">
        <v>377</v>
      </c>
      <c r="I99" s="176">
        <v>367</v>
      </c>
      <c r="J99" s="189">
        <v>10</v>
      </c>
      <c r="K99" s="139"/>
      <c r="L99" s="139"/>
      <c r="M99">
        <v>97</v>
      </c>
    </row>
    <row r="100" spans="1:13" x14ac:dyDescent="0.25">
      <c r="A100" s="36">
        <v>8</v>
      </c>
      <c r="B100" s="142">
        <v>45193</v>
      </c>
      <c r="C100" s="132" t="s">
        <v>49</v>
      </c>
      <c r="D100" s="133"/>
      <c r="E100" s="133"/>
      <c r="F100" s="133" t="s">
        <v>1013</v>
      </c>
      <c r="G100" s="176" t="s">
        <v>1014</v>
      </c>
      <c r="H100" s="30">
        <v>200</v>
      </c>
      <c r="I100" s="133"/>
      <c r="J100" s="189">
        <v>10</v>
      </c>
      <c r="K100" s="139"/>
      <c r="L100" s="139"/>
      <c r="M100">
        <v>98</v>
      </c>
    </row>
    <row r="101" spans="1:13" x14ac:dyDescent="0.25">
      <c r="A101" s="36">
        <v>9</v>
      </c>
      <c r="B101" s="142">
        <v>45193</v>
      </c>
      <c r="C101" s="132" t="s">
        <v>1015</v>
      </c>
      <c r="D101" s="133"/>
      <c r="E101" s="133"/>
      <c r="F101" s="133" t="s">
        <v>1016</v>
      </c>
      <c r="G101" s="176"/>
      <c r="H101" s="176"/>
      <c r="I101" s="192">
        <v>144</v>
      </c>
      <c r="J101" s="189">
        <v>20</v>
      </c>
      <c r="K101" s="139"/>
      <c r="L101" s="139"/>
      <c r="M101">
        <v>99</v>
      </c>
    </row>
    <row r="102" spans="1:13" x14ac:dyDescent="0.25">
      <c r="A102" s="36">
        <v>10</v>
      </c>
      <c r="B102" s="142">
        <v>45193</v>
      </c>
      <c r="C102" s="132" t="s">
        <v>240</v>
      </c>
      <c r="D102" s="133"/>
      <c r="E102" s="133"/>
      <c r="F102" s="133" t="s">
        <v>1017</v>
      </c>
      <c r="G102" s="176"/>
      <c r="H102" s="30">
        <v>500</v>
      </c>
      <c r="I102" s="176">
        <v>176</v>
      </c>
      <c r="J102" s="189">
        <v>10</v>
      </c>
      <c r="K102" s="139"/>
      <c r="L102" s="139"/>
      <c r="M102">
        <v>100</v>
      </c>
    </row>
    <row r="103" spans="1:13" x14ac:dyDescent="0.25">
      <c r="A103" s="36">
        <v>11</v>
      </c>
      <c r="B103" s="142">
        <v>45193</v>
      </c>
      <c r="C103" s="132" t="s">
        <v>98</v>
      </c>
      <c r="D103" s="171"/>
      <c r="E103" s="133"/>
      <c r="F103" s="133">
        <v>202</v>
      </c>
      <c r="G103" s="176" t="s">
        <v>1018</v>
      </c>
      <c r="H103" s="30"/>
      <c r="I103" s="176">
        <v>66</v>
      </c>
      <c r="J103" s="189">
        <v>10</v>
      </c>
      <c r="K103" s="139"/>
      <c r="L103" s="139"/>
      <c r="M103">
        <v>101</v>
      </c>
    </row>
    <row r="104" spans="1:13" x14ac:dyDescent="0.25">
      <c r="L104" s="139"/>
    </row>
    <row r="105" spans="1:13" x14ac:dyDescent="0.25">
      <c r="L105" s="139"/>
    </row>
    <row r="106" spans="1:13" x14ac:dyDescent="0.25">
      <c r="L106" s="139"/>
    </row>
    <row r="107" spans="1:13" x14ac:dyDescent="0.25">
      <c r="L107" s="13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115"/>
  <sheetViews>
    <sheetView topLeftCell="A88" zoomScale="80" zoomScaleNormal="80" workbookViewId="0">
      <selection activeCell="L4" sqref="A4:L115"/>
    </sheetView>
  </sheetViews>
  <sheetFormatPr baseColWidth="10" defaultRowHeight="15" x14ac:dyDescent="0.25"/>
  <sheetData>
    <row r="2" spans="1:23" x14ac:dyDescent="0.25">
      <c r="A2" s="1" t="s">
        <v>3656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3" ht="90" customHeight="1" x14ac:dyDescent="0.25">
      <c r="A3" s="2" t="s">
        <v>3617</v>
      </c>
      <c r="B3" s="3" t="s">
        <v>0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172" t="s">
        <v>7</v>
      </c>
      <c r="I3" s="173" t="s">
        <v>8</v>
      </c>
      <c r="J3" s="172" t="s">
        <v>9</v>
      </c>
      <c r="K3" s="174" t="s">
        <v>3619</v>
      </c>
      <c r="L3" s="174" t="s">
        <v>3620</v>
      </c>
    </row>
    <row r="4" spans="1:23" x14ac:dyDescent="0.25">
      <c r="A4" s="139">
        <v>1</v>
      </c>
      <c r="B4" s="142">
        <v>45194</v>
      </c>
      <c r="C4" s="132" t="s">
        <v>514</v>
      </c>
      <c r="D4" s="133"/>
      <c r="E4" s="133"/>
      <c r="F4" s="176" t="s">
        <v>1019</v>
      </c>
      <c r="G4" s="176" t="s">
        <v>1020</v>
      </c>
      <c r="H4" s="30">
        <v>500</v>
      </c>
      <c r="I4" s="133"/>
      <c r="J4" s="189">
        <v>10</v>
      </c>
      <c r="K4" s="186"/>
      <c r="L4" s="139"/>
    </row>
    <row r="5" spans="1:23" x14ac:dyDescent="0.25">
      <c r="A5" s="140">
        <v>2</v>
      </c>
      <c r="B5" s="142">
        <v>45194</v>
      </c>
      <c r="C5" s="132" t="s">
        <v>102</v>
      </c>
      <c r="D5" s="133"/>
      <c r="E5" s="133"/>
      <c r="F5" s="133" t="s">
        <v>1021</v>
      </c>
      <c r="G5" s="176" t="s">
        <v>1022</v>
      </c>
      <c r="H5" s="30"/>
      <c r="I5" s="133">
        <v>147</v>
      </c>
      <c r="J5" s="189">
        <v>10</v>
      </c>
      <c r="K5" s="186">
        <v>200</v>
      </c>
      <c r="L5" s="139"/>
    </row>
    <row r="6" spans="1:23" x14ac:dyDescent="0.25">
      <c r="A6" s="139">
        <v>3</v>
      </c>
      <c r="B6" s="142">
        <v>45194</v>
      </c>
      <c r="C6" s="132" t="s">
        <v>1023</v>
      </c>
      <c r="D6" s="133"/>
      <c r="E6" s="133"/>
      <c r="F6" s="133" t="s">
        <v>1024</v>
      </c>
      <c r="G6" s="176" t="s">
        <v>1025</v>
      </c>
      <c r="H6" s="30"/>
      <c r="I6" s="133"/>
      <c r="J6" s="189">
        <v>20</v>
      </c>
      <c r="K6" s="186">
        <v>500</v>
      </c>
      <c r="L6" s="139"/>
    </row>
    <row r="7" spans="1:23" x14ac:dyDescent="0.25">
      <c r="A7" s="140">
        <v>4</v>
      </c>
      <c r="B7" s="142">
        <v>45194</v>
      </c>
      <c r="C7" s="132" t="s">
        <v>55</v>
      </c>
      <c r="D7" s="133"/>
      <c r="E7" s="133"/>
      <c r="F7" s="133"/>
      <c r="G7" s="176" t="s">
        <v>1026</v>
      </c>
      <c r="H7" s="30">
        <v>200</v>
      </c>
      <c r="I7" s="133"/>
      <c r="J7" s="189">
        <v>10</v>
      </c>
      <c r="K7" s="186">
        <v>250</v>
      </c>
      <c r="L7" s="139"/>
    </row>
    <row r="8" spans="1:23" x14ac:dyDescent="0.25">
      <c r="A8" s="139">
        <v>5</v>
      </c>
      <c r="B8" s="142">
        <v>45194</v>
      </c>
      <c r="C8" s="132" t="s">
        <v>270</v>
      </c>
      <c r="D8" s="133"/>
      <c r="E8" s="133"/>
      <c r="F8" s="133" t="s">
        <v>1027</v>
      </c>
      <c r="G8" s="133" t="s">
        <v>1028</v>
      </c>
      <c r="H8" s="30">
        <v>100</v>
      </c>
      <c r="I8" s="133">
        <v>67</v>
      </c>
      <c r="J8" s="189">
        <v>10</v>
      </c>
      <c r="K8" s="139">
        <v>100</v>
      </c>
      <c r="L8" s="139"/>
    </row>
    <row r="9" spans="1:23" x14ac:dyDescent="0.25">
      <c r="A9" s="140">
        <v>6</v>
      </c>
      <c r="B9" s="142">
        <v>45194</v>
      </c>
      <c r="C9" s="132" t="s">
        <v>333</v>
      </c>
      <c r="D9" s="133"/>
      <c r="E9" s="133"/>
      <c r="F9" s="133" t="s">
        <v>1029</v>
      </c>
      <c r="G9" s="176" t="s">
        <v>1030</v>
      </c>
      <c r="H9" s="176">
        <v>50</v>
      </c>
      <c r="I9" s="176">
        <v>135</v>
      </c>
      <c r="J9" s="189">
        <v>10</v>
      </c>
      <c r="K9" s="139">
        <v>150</v>
      </c>
      <c r="L9" s="139"/>
    </row>
    <row r="10" spans="1:23" x14ac:dyDescent="0.25">
      <c r="A10" s="139">
        <v>7</v>
      </c>
      <c r="B10" s="142">
        <v>45194</v>
      </c>
      <c r="C10" s="132" t="s">
        <v>27</v>
      </c>
      <c r="D10" s="133"/>
      <c r="E10" s="133"/>
      <c r="F10" s="133" t="s">
        <v>691</v>
      </c>
      <c r="G10" s="176" t="s">
        <v>1031</v>
      </c>
      <c r="H10" s="30"/>
      <c r="I10" s="176"/>
      <c r="J10" s="189">
        <v>10</v>
      </c>
      <c r="K10" s="139"/>
      <c r="L10" s="139"/>
    </row>
    <row r="11" spans="1:23" x14ac:dyDescent="0.25">
      <c r="A11" s="140">
        <v>8</v>
      </c>
      <c r="B11" s="142">
        <v>45194</v>
      </c>
      <c r="C11" s="132" t="s">
        <v>55</v>
      </c>
      <c r="D11" s="133"/>
      <c r="E11" s="133"/>
      <c r="F11" s="133"/>
      <c r="G11" s="176" t="s">
        <v>1032</v>
      </c>
      <c r="H11" s="30">
        <v>100</v>
      </c>
      <c r="I11" s="133">
        <v>18</v>
      </c>
      <c r="J11" s="189">
        <v>10</v>
      </c>
      <c r="K11" s="139">
        <v>100</v>
      </c>
      <c r="L11" s="139"/>
    </row>
    <row r="12" spans="1:23" x14ac:dyDescent="0.25">
      <c r="A12" s="139">
        <v>9</v>
      </c>
      <c r="B12" s="142">
        <v>45194</v>
      </c>
      <c r="C12" s="132" t="s">
        <v>1033</v>
      </c>
      <c r="D12" s="133"/>
      <c r="E12" s="133"/>
      <c r="F12" s="133"/>
      <c r="G12" s="176" t="s">
        <v>1034</v>
      </c>
      <c r="H12" s="176"/>
      <c r="I12" s="192"/>
      <c r="J12" s="189">
        <v>10</v>
      </c>
      <c r="K12" s="139"/>
      <c r="L12" s="139"/>
    </row>
    <row r="13" spans="1:23" x14ac:dyDescent="0.25">
      <c r="A13" s="140">
        <v>10</v>
      </c>
      <c r="B13" s="142">
        <v>45194</v>
      </c>
      <c r="C13" s="132" t="s">
        <v>590</v>
      </c>
      <c r="D13" s="133">
        <v>5611728082</v>
      </c>
      <c r="E13" s="133" t="s">
        <v>1836</v>
      </c>
      <c r="F13" s="133" t="s">
        <v>712</v>
      </c>
      <c r="G13" s="176" t="s">
        <v>1035</v>
      </c>
      <c r="H13" s="30">
        <v>144</v>
      </c>
      <c r="I13" s="176">
        <v>134</v>
      </c>
      <c r="J13" s="189">
        <v>10</v>
      </c>
      <c r="K13" s="139"/>
      <c r="L13" s="139"/>
    </row>
    <row r="14" spans="1:23" x14ac:dyDescent="0.25">
      <c r="A14" s="139">
        <v>11</v>
      </c>
      <c r="B14" s="142">
        <v>45194</v>
      </c>
      <c r="C14" s="132" t="s">
        <v>1036</v>
      </c>
      <c r="D14" s="171">
        <v>5537803548</v>
      </c>
      <c r="E14" s="133" t="s">
        <v>1836</v>
      </c>
      <c r="F14" s="133" t="s">
        <v>773</v>
      </c>
      <c r="G14" s="176" t="s">
        <v>1037</v>
      </c>
      <c r="H14" s="30">
        <v>500</v>
      </c>
      <c r="I14" s="176">
        <v>258</v>
      </c>
      <c r="J14" s="189">
        <v>10</v>
      </c>
      <c r="K14" s="139"/>
      <c r="L14" s="139"/>
      <c r="Q14" t="s">
        <v>3668</v>
      </c>
      <c r="R14" t="s">
        <v>3669</v>
      </c>
      <c r="S14" t="s">
        <v>3669</v>
      </c>
      <c r="T14" t="s">
        <v>3670</v>
      </c>
      <c r="U14" t="s">
        <v>3671</v>
      </c>
      <c r="V14" t="s">
        <v>3672</v>
      </c>
      <c r="W14" t="s">
        <v>3673</v>
      </c>
    </row>
    <row r="15" spans="1:23" x14ac:dyDescent="0.25">
      <c r="A15" s="140">
        <v>12</v>
      </c>
      <c r="B15" s="142">
        <v>45194</v>
      </c>
      <c r="C15" s="133" t="s">
        <v>350</v>
      </c>
      <c r="D15" s="133">
        <v>5562236073</v>
      </c>
      <c r="E15" s="171" t="s">
        <v>613</v>
      </c>
      <c r="F15" s="133" t="s">
        <v>583</v>
      </c>
      <c r="G15" s="176" t="s">
        <v>1038</v>
      </c>
      <c r="H15" s="176">
        <v>35</v>
      </c>
      <c r="I15" s="176">
        <v>25</v>
      </c>
      <c r="J15" s="189">
        <v>10</v>
      </c>
      <c r="K15" s="202"/>
      <c r="L15" s="169"/>
      <c r="Q15">
        <v>15</v>
      </c>
      <c r="R15">
        <v>15</v>
      </c>
      <c r="S15">
        <v>8</v>
      </c>
      <c r="T15">
        <v>19</v>
      </c>
      <c r="U15">
        <v>14</v>
      </c>
      <c r="V15">
        <v>23</v>
      </c>
      <c r="W15">
        <v>18</v>
      </c>
    </row>
    <row r="16" spans="1:23" x14ac:dyDescent="0.25">
      <c r="A16" s="139">
        <v>13</v>
      </c>
      <c r="B16" s="142">
        <v>45194</v>
      </c>
      <c r="C16" s="132" t="s">
        <v>240</v>
      </c>
      <c r="D16" s="133">
        <v>5554180418</v>
      </c>
      <c r="E16" s="133" t="s">
        <v>1528</v>
      </c>
      <c r="F16" s="133" t="s">
        <v>1039</v>
      </c>
      <c r="G16" s="176" t="s">
        <v>1040</v>
      </c>
      <c r="H16" s="176">
        <v>500</v>
      </c>
      <c r="I16" s="176">
        <v>115</v>
      </c>
      <c r="J16" s="213">
        <v>15</v>
      </c>
      <c r="K16" s="177"/>
      <c r="L16" s="133"/>
    </row>
    <row r="17" spans="1:12" x14ac:dyDescent="0.25">
      <c r="A17" s="140">
        <v>14</v>
      </c>
      <c r="B17" s="142">
        <v>45194</v>
      </c>
      <c r="C17" s="132" t="s">
        <v>663</v>
      </c>
      <c r="D17" s="133">
        <v>5541831909</v>
      </c>
      <c r="E17" s="133" t="s">
        <v>1836</v>
      </c>
      <c r="F17" s="133" t="s">
        <v>664</v>
      </c>
      <c r="G17" s="176" t="s">
        <v>1041</v>
      </c>
      <c r="H17" s="176">
        <v>100</v>
      </c>
      <c r="I17" s="176">
        <v>72</v>
      </c>
      <c r="J17" s="213">
        <v>10</v>
      </c>
      <c r="K17" s="177"/>
      <c r="L17" s="177"/>
    </row>
    <row r="18" spans="1:12" x14ac:dyDescent="0.25">
      <c r="A18" s="139">
        <v>15</v>
      </c>
      <c r="B18" s="142">
        <v>45194</v>
      </c>
      <c r="C18" s="31" t="s">
        <v>15</v>
      </c>
      <c r="D18" s="133">
        <v>5545382189</v>
      </c>
      <c r="E18" s="133" t="s">
        <v>3636</v>
      </c>
      <c r="F18" s="51" t="s">
        <v>302</v>
      </c>
      <c r="G18" s="214" t="s">
        <v>1042</v>
      </c>
      <c r="H18" s="176">
        <v>233</v>
      </c>
      <c r="I18" s="176">
        <v>180</v>
      </c>
      <c r="J18" s="213">
        <v>10</v>
      </c>
      <c r="K18" s="177"/>
      <c r="L18" s="177"/>
    </row>
    <row r="19" spans="1:12" x14ac:dyDescent="0.25">
      <c r="A19" s="140">
        <v>16</v>
      </c>
      <c r="B19" s="142">
        <v>45195</v>
      </c>
      <c r="C19" s="132" t="s">
        <v>720</v>
      </c>
      <c r="D19" s="133"/>
      <c r="E19" s="133" t="s">
        <v>346</v>
      </c>
      <c r="F19" s="176" t="s">
        <v>1043</v>
      </c>
      <c r="G19" s="176" t="s">
        <v>1044</v>
      </c>
      <c r="H19" s="30">
        <v>200</v>
      </c>
      <c r="I19" s="133">
        <v>186</v>
      </c>
      <c r="J19" s="189">
        <v>10</v>
      </c>
      <c r="K19" s="186"/>
      <c r="L19" s="139"/>
    </row>
    <row r="20" spans="1:12" x14ac:dyDescent="0.25">
      <c r="A20" s="139">
        <v>17</v>
      </c>
      <c r="B20" s="142">
        <v>45195</v>
      </c>
      <c r="C20" s="132" t="s">
        <v>301</v>
      </c>
      <c r="D20" s="133">
        <v>5559971116</v>
      </c>
      <c r="E20" s="133" t="s">
        <v>3636</v>
      </c>
      <c r="F20" s="133" t="s">
        <v>955</v>
      </c>
      <c r="G20" s="176" t="s">
        <v>1045</v>
      </c>
      <c r="H20" s="30">
        <v>114</v>
      </c>
      <c r="I20" s="133">
        <v>104</v>
      </c>
      <c r="J20" s="189">
        <v>10</v>
      </c>
      <c r="K20" s="186">
        <v>100</v>
      </c>
      <c r="L20" s="139"/>
    </row>
    <row r="21" spans="1:12" x14ac:dyDescent="0.25">
      <c r="A21" s="140">
        <v>18</v>
      </c>
      <c r="B21" s="142">
        <v>45195</v>
      </c>
      <c r="C21" s="132" t="s">
        <v>350</v>
      </c>
      <c r="D21" s="133">
        <v>5562236073</v>
      </c>
      <c r="E21" s="133" t="s">
        <v>215</v>
      </c>
      <c r="F21" s="133" t="s">
        <v>1046</v>
      </c>
      <c r="G21" s="176" t="s">
        <v>525</v>
      </c>
      <c r="H21" s="30">
        <v>200</v>
      </c>
      <c r="I21" s="133">
        <v>190</v>
      </c>
      <c r="J21" s="189">
        <v>10</v>
      </c>
      <c r="K21" s="186"/>
      <c r="L21" s="139"/>
    </row>
    <row r="22" spans="1:12" x14ac:dyDescent="0.25">
      <c r="A22" s="139">
        <v>19</v>
      </c>
      <c r="B22" s="142">
        <v>45195</v>
      </c>
      <c r="C22" s="132" t="s">
        <v>728</v>
      </c>
      <c r="D22" s="133">
        <v>5639611669</v>
      </c>
      <c r="E22" s="133" t="s">
        <v>1047</v>
      </c>
      <c r="F22" s="133" t="s">
        <v>1048</v>
      </c>
      <c r="G22" s="176" t="s">
        <v>1049</v>
      </c>
      <c r="H22" s="30"/>
      <c r="I22" s="133">
        <v>210</v>
      </c>
      <c r="J22" s="189">
        <v>10</v>
      </c>
      <c r="K22" s="186">
        <v>250</v>
      </c>
      <c r="L22" s="139"/>
    </row>
    <row r="23" spans="1:12" x14ac:dyDescent="0.25">
      <c r="A23" s="140">
        <v>20</v>
      </c>
      <c r="B23" s="142">
        <v>45195</v>
      </c>
      <c r="C23" s="43" t="s">
        <v>69</v>
      </c>
      <c r="D23" s="12">
        <v>5610020620</v>
      </c>
      <c r="E23" s="12" t="s">
        <v>1050</v>
      </c>
      <c r="F23" s="12" t="s">
        <v>1051</v>
      </c>
      <c r="G23" s="12" t="s">
        <v>1052</v>
      </c>
      <c r="H23" s="44"/>
      <c r="I23" s="12">
        <v>17</v>
      </c>
      <c r="J23" s="218">
        <v>10</v>
      </c>
      <c r="K23" s="45">
        <v>50</v>
      </c>
      <c r="L23" s="45"/>
    </row>
    <row r="24" spans="1:12" x14ac:dyDescent="0.25">
      <c r="A24" s="139">
        <v>21</v>
      </c>
      <c r="B24" s="142">
        <v>45195</v>
      </c>
      <c r="C24" s="132" t="s">
        <v>1053</v>
      </c>
      <c r="D24" s="133">
        <v>5652291825</v>
      </c>
      <c r="E24" s="133" t="s">
        <v>313</v>
      </c>
      <c r="F24" s="133" t="s">
        <v>1054</v>
      </c>
      <c r="G24" s="133" t="s">
        <v>1055</v>
      </c>
      <c r="H24" s="30">
        <v>300</v>
      </c>
      <c r="I24" s="133">
        <v>223</v>
      </c>
      <c r="J24" s="189">
        <v>10</v>
      </c>
      <c r="K24" s="139">
        <v>300</v>
      </c>
      <c r="L24" s="139"/>
    </row>
    <row r="25" spans="1:12" x14ac:dyDescent="0.25">
      <c r="A25" s="140">
        <v>22</v>
      </c>
      <c r="B25" s="142">
        <v>45195</v>
      </c>
      <c r="C25" s="132" t="s">
        <v>27</v>
      </c>
      <c r="D25" s="133">
        <v>562483893</v>
      </c>
      <c r="E25" s="133" t="s">
        <v>1056</v>
      </c>
      <c r="F25" s="133"/>
      <c r="G25" s="176" t="s">
        <v>1057</v>
      </c>
      <c r="H25" s="30">
        <v>142</v>
      </c>
      <c r="I25" s="176">
        <v>132</v>
      </c>
      <c r="J25" s="189">
        <v>10</v>
      </c>
      <c r="K25" s="139">
        <v>200</v>
      </c>
      <c r="L25" s="139"/>
    </row>
    <row r="26" spans="1:12" x14ac:dyDescent="0.25">
      <c r="A26" s="139">
        <v>23</v>
      </c>
      <c r="B26" s="142">
        <v>45195</v>
      </c>
      <c r="C26" s="132" t="s">
        <v>55</v>
      </c>
      <c r="D26" s="133"/>
      <c r="E26" s="133" t="s">
        <v>1058</v>
      </c>
      <c r="F26" s="133"/>
      <c r="G26" s="176" t="s">
        <v>1059</v>
      </c>
      <c r="H26" s="30">
        <v>100</v>
      </c>
      <c r="I26" s="133">
        <v>80</v>
      </c>
      <c r="J26" s="189">
        <v>10</v>
      </c>
      <c r="K26" s="139">
        <v>100</v>
      </c>
      <c r="L26" s="139"/>
    </row>
    <row r="27" spans="1:12" x14ac:dyDescent="0.25">
      <c r="A27" s="140">
        <v>24</v>
      </c>
      <c r="B27" s="142">
        <v>45195</v>
      </c>
      <c r="C27" s="132" t="s">
        <v>45</v>
      </c>
      <c r="D27" s="133"/>
      <c r="E27" s="133" t="s">
        <v>3636</v>
      </c>
      <c r="F27" s="133" t="s">
        <v>1060</v>
      </c>
      <c r="G27" s="176" t="s">
        <v>1061</v>
      </c>
      <c r="H27" s="176">
        <v>200</v>
      </c>
      <c r="I27" s="192">
        <v>75</v>
      </c>
      <c r="J27" s="189">
        <v>10</v>
      </c>
      <c r="K27" s="139"/>
      <c r="L27" s="139"/>
    </row>
    <row r="28" spans="1:12" x14ac:dyDescent="0.25">
      <c r="A28" s="139">
        <v>25</v>
      </c>
      <c r="B28" s="142">
        <v>45195</v>
      </c>
      <c r="C28" s="132" t="s">
        <v>262</v>
      </c>
      <c r="D28" s="133">
        <v>5522701719</v>
      </c>
      <c r="E28" s="133" t="s">
        <v>1836</v>
      </c>
      <c r="F28" s="133" t="s">
        <v>1062</v>
      </c>
      <c r="G28" s="176" t="s">
        <v>1063</v>
      </c>
      <c r="H28" s="30">
        <v>120</v>
      </c>
      <c r="I28" s="176">
        <v>90</v>
      </c>
      <c r="J28" s="189">
        <v>10</v>
      </c>
      <c r="K28" s="139"/>
      <c r="L28" s="139"/>
    </row>
    <row r="29" spans="1:12" x14ac:dyDescent="0.25">
      <c r="A29" s="140">
        <v>26</v>
      </c>
      <c r="B29" s="142">
        <v>45195</v>
      </c>
      <c r="C29" s="132" t="s">
        <v>45</v>
      </c>
      <c r="D29" s="171">
        <v>5572135350</v>
      </c>
      <c r="E29" s="133" t="s">
        <v>1836</v>
      </c>
      <c r="F29" s="133" t="s">
        <v>299</v>
      </c>
      <c r="G29" s="176" t="s">
        <v>1064</v>
      </c>
      <c r="H29" s="30">
        <v>100</v>
      </c>
      <c r="I29" s="176">
        <v>80</v>
      </c>
      <c r="J29" s="189">
        <v>10</v>
      </c>
      <c r="K29" s="139"/>
      <c r="L29" s="139"/>
    </row>
    <row r="30" spans="1:12" x14ac:dyDescent="0.25">
      <c r="A30" s="139">
        <v>27</v>
      </c>
      <c r="B30" s="142">
        <v>45195</v>
      </c>
      <c r="C30" s="132" t="s">
        <v>1065</v>
      </c>
      <c r="D30" s="133">
        <v>5523279972</v>
      </c>
      <c r="E30" s="171" t="s">
        <v>1528</v>
      </c>
      <c r="F30" s="133" t="s">
        <v>1066</v>
      </c>
      <c r="G30" s="176" t="s">
        <v>1067</v>
      </c>
      <c r="H30" s="176">
        <v>500</v>
      </c>
      <c r="I30" s="176">
        <v>195</v>
      </c>
      <c r="J30" s="189">
        <v>10</v>
      </c>
      <c r="K30" s="202"/>
      <c r="L30" s="169"/>
    </row>
    <row r="31" spans="1:12" x14ac:dyDescent="0.25">
      <c r="A31" s="140">
        <v>28</v>
      </c>
      <c r="B31" s="142">
        <v>45195</v>
      </c>
      <c r="C31" s="132" t="s">
        <v>39</v>
      </c>
      <c r="D31" s="133">
        <v>5530508709</v>
      </c>
      <c r="E31" s="133" t="s">
        <v>1836</v>
      </c>
      <c r="F31" s="133" t="s">
        <v>670</v>
      </c>
      <c r="G31" s="176" t="s">
        <v>1068</v>
      </c>
      <c r="H31" s="176">
        <v>100</v>
      </c>
      <c r="I31" s="176">
        <v>71</v>
      </c>
      <c r="J31" s="213">
        <v>10</v>
      </c>
      <c r="K31" s="177"/>
      <c r="L31" s="133"/>
    </row>
    <row r="32" spans="1:12" x14ac:dyDescent="0.25">
      <c r="A32" s="139">
        <v>29</v>
      </c>
      <c r="B32" s="142">
        <v>45195</v>
      </c>
      <c r="C32" s="132" t="s">
        <v>922</v>
      </c>
      <c r="D32" s="133">
        <v>5559971116</v>
      </c>
      <c r="E32" s="133" t="s">
        <v>3636</v>
      </c>
      <c r="F32" s="133" t="s">
        <v>302</v>
      </c>
      <c r="G32" s="133" t="s">
        <v>1069</v>
      </c>
      <c r="H32" s="176">
        <v>800</v>
      </c>
      <c r="I32" s="176">
        <v>766</v>
      </c>
      <c r="J32" s="213">
        <v>10</v>
      </c>
      <c r="K32" s="177"/>
      <c r="L32" s="177"/>
    </row>
    <row r="33" spans="1:12" x14ac:dyDescent="0.25">
      <c r="A33" s="140">
        <v>30</v>
      </c>
      <c r="B33" s="142">
        <v>45195</v>
      </c>
      <c r="C33" s="31" t="s">
        <v>550</v>
      </c>
      <c r="D33" s="133">
        <v>5537803548</v>
      </c>
      <c r="E33" s="133" t="s">
        <v>1836</v>
      </c>
      <c r="F33" s="51" t="s">
        <v>773</v>
      </c>
      <c r="G33" s="214" t="s">
        <v>1070</v>
      </c>
      <c r="H33" s="176">
        <v>19</v>
      </c>
      <c r="I33" s="176">
        <v>170</v>
      </c>
      <c r="J33" s="213">
        <v>10</v>
      </c>
      <c r="K33" s="177"/>
      <c r="L33" s="177"/>
    </row>
    <row r="34" spans="1:12" x14ac:dyDescent="0.25">
      <c r="A34" s="139">
        <v>31</v>
      </c>
      <c r="B34" s="142">
        <v>45196</v>
      </c>
      <c r="C34" s="132" t="s">
        <v>240</v>
      </c>
      <c r="D34" s="133">
        <v>5554180418</v>
      </c>
      <c r="E34" s="133" t="s">
        <v>219</v>
      </c>
      <c r="F34" s="133" t="s">
        <v>1039</v>
      </c>
      <c r="G34" s="176" t="s">
        <v>1071</v>
      </c>
      <c r="H34" s="30">
        <v>300</v>
      </c>
      <c r="I34" s="133">
        <f>41+100+50+20</f>
        <v>211</v>
      </c>
      <c r="J34" s="189">
        <v>10</v>
      </c>
      <c r="K34" s="186">
        <v>200</v>
      </c>
      <c r="L34" s="139"/>
    </row>
    <row r="35" spans="1:12" x14ac:dyDescent="0.25">
      <c r="A35" s="140">
        <v>32</v>
      </c>
      <c r="B35" s="142">
        <v>45196</v>
      </c>
      <c r="C35" s="132" t="s">
        <v>1072</v>
      </c>
      <c r="D35" s="133">
        <v>5585668921</v>
      </c>
      <c r="E35" s="133" t="s">
        <v>1836</v>
      </c>
      <c r="F35" s="133" t="s">
        <v>1073</v>
      </c>
      <c r="G35" s="176" t="s">
        <v>1074</v>
      </c>
      <c r="H35" s="30">
        <v>200</v>
      </c>
      <c r="I35" s="133">
        <v>46</v>
      </c>
      <c r="J35" s="189">
        <v>10</v>
      </c>
      <c r="K35" s="186"/>
      <c r="L35" s="139"/>
    </row>
    <row r="36" spans="1:12" x14ac:dyDescent="0.25">
      <c r="A36" s="139">
        <v>33</v>
      </c>
      <c r="B36" s="142">
        <v>45196</v>
      </c>
      <c r="C36" s="132" t="s">
        <v>262</v>
      </c>
      <c r="D36" s="133">
        <v>5522701719</v>
      </c>
      <c r="E36" s="133" t="s">
        <v>1528</v>
      </c>
      <c r="F36" s="133" t="s">
        <v>449</v>
      </c>
      <c r="G36" s="176" t="s">
        <v>1075</v>
      </c>
      <c r="H36" s="30">
        <v>90</v>
      </c>
      <c r="I36" s="133">
        <v>80</v>
      </c>
      <c r="J36" s="189">
        <v>10</v>
      </c>
      <c r="K36" s="186"/>
      <c r="L36" s="139"/>
    </row>
    <row r="37" spans="1:12" x14ac:dyDescent="0.25">
      <c r="A37" s="140">
        <v>34</v>
      </c>
      <c r="B37" s="142">
        <v>45196</v>
      </c>
      <c r="C37" s="132" t="s">
        <v>1076</v>
      </c>
      <c r="D37" s="133">
        <v>5545678909</v>
      </c>
      <c r="E37" s="133" t="s">
        <v>1077</v>
      </c>
      <c r="F37" s="133" t="s">
        <v>832</v>
      </c>
      <c r="G37" s="176" t="s">
        <v>1078</v>
      </c>
      <c r="H37" s="30">
        <v>10</v>
      </c>
      <c r="I37" s="133">
        <v>10</v>
      </c>
      <c r="J37" s="189">
        <v>10</v>
      </c>
      <c r="K37" s="186"/>
      <c r="L37" s="139"/>
    </row>
    <row r="38" spans="1:12" x14ac:dyDescent="0.25">
      <c r="A38" s="139">
        <v>35</v>
      </c>
      <c r="B38" s="142">
        <v>45196</v>
      </c>
      <c r="C38" s="132" t="s">
        <v>922</v>
      </c>
      <c r="D38" s="133"/>
      <c r="E38" s="133" t="s">
        <v>1836</v>
      </c>
      <c r="F38" s="133" t="s">
        <v>302</v>
      </c>
      <c r="G38" s="133" t="s">
        <v>1079</v>
      </c>
      <c r="H38" s="30">
        <v>400</v>
      </c>
      <c r="I38" s="133">
        <v>340</v>
      </c>
      <c r="J38" s="189">
        <v>10</v>
      </c>
      <c r="K38" s="139"/>
      <c r="L38" s="139"/>
    </row>
    <row r="39" spans="1:12" x14ac:dyDescent="0.25">
      <c r="A39" s="140">
        <v>36</v>
      </c>
      <c r="B39" s="142">
        <v>45196</v>
      </c>
      <c r="C39" s="132" t="s">
        <v>1080</v>
      </c>
      <c r="D39" s="133">
        <v>5554180418</v>
      </c>
      <c r="E39" s="133" t="s">
        <v>1836</v>
      </c>
      <c r="F39" s="133" t="s">
        <v>545</v>
      </c>
      <c r="G39" s="176" t="s">
        <v>1081</v>
      </c>
      <c r="H39" s="176">
        <v>200</v>
      </c>
      <c r="I39" s="176">
        <v>114</v>
      </c>
      <c r="J39" s="189">
        <v>10</v>
      </c>
      <c r="K39" s="139"/>
      <c r="L39" s="139"/>
    </row>
    <row r="40" spans="1:12" x14ac:dyDescent="0.25">
      <c r="A40" s="139">
        <v>37</v>
      </c>
      <c r="B40" s="142">
        <v>45196</v>
      </c>
      <c r="C40" s="132" t="s">
        <v>262</v>
      </c>
      <c r="D40" s="133">
        <v>5522701719</v>
      </c>
      <c r="E40" s="133" t="s">
        <v>1836</v>
      </c>
      <c r="F40" s="133" t="s">
        <v>449</v>
      </c>
      <c r="G40" s="176" t="s">
        <v>1082</v>
      </c>
      <c r="H40" s="30"/>
      <c r="I40" s="176">
        <v>144</v>
      </c>
      <c r="J40" s="189">
        <v>10</v>
      </c>
      <c r="K40" s="139"/>
      <c r="L40" s="139"/>
    </row>
    <row r="41" spans="1:12" x14ac:dyDescent="0.25">
      <c r="A41" s="140">
        <v>38</v>
      </c>
      <c r="B41" s="142">
        <v>45196</v>
      </c>
      <c r="C41" s="132" t="s">
        <v>69</v>
      </c>
      <c r="D41" s="133">
        <v>5545346567</v>
      </c>
      <c r="E41" s="133" t="s">
        <v>1836</v>
      </c>
      <c r="F41" s="133" t="s">
        <v>418</v>
      </c>
      <c r="G41" s="176" t="s">
        <v>197</v>
      </c>
      <c r="H41" s="30">
        <v>40</v>
      </c>
      <c r="I41" s="133">
        <v>42</v>
      </c>
      <c r="J41" s="189">
        <v>0</v>
      </c>
      <c r="K41" s="139"/>
      <c r="L41" s="139"/>
    </row>
    <row r="42" spans="1:12" x14ac:dyDescent="0.25">
      <c r="A42" s="139">
        <v>39</v>
      </c>
      <c r="B42" s="142">
        <v>45197</v>
      </c>
      <c r="C42" s="132" t="s">
        <v>333</v>
      </c>
      <c r="D42" s="133"/>
      <c r="E42" s="133" t="s">
        <v>1083</v>
      </c>
      <c r="F42" s="176" t="s">
        <v>1084</v>
      </c>
      <c r="G42" s="176" t="s">
        <v>1085</v>
      </c>
      <c r="H42" s="30">
        <v>50</v>
      </c>
      <c r="I42" s="133">
        <v>18</v>
      </c>
      <c r="J42" s="189">
        <v>10</v>
      </c>
      <c r="K42" s="186">
        <v>50</v>
      </c>
      <c r="L42" s="139"/>
    </row>
    <row r="43" spans="1:12" x14ac:dyDescent="0.25">
      <c r="A43" s="140">
        <v>40</v>
      </c>
      <c r="B43" s="142">
        <v>45197</v>
      </c>
      <c r="C43" s="132" t="s">
        <v>69</v>
      </c>
      <c r="D43" s="133"/>
      <c r="E43" s="133" t="s">
        <v>3621</v>
      </c>
      <c r="F43" s="133" t="s">
        <v>1086</v>
      </c>
      <c r="G43" s="176" t="s">
        <v>1087</v>
      </c>
      <c r="H43" s="30">
        <v>52</v>
      </c>
      <c r="I43" s="133">
        <v>42</v>
      </c>
      <c r="J43" s="189">
        <v>10</v>
      </c>
      <c r="K43" s="186"/>
      <c r="L43" s="139"/>
    </row>
    <row r="44" spans="1:12" x14ac:dyDescent="0.25">
      <c r="A44" s="139">
        <v>41</v>
      </c>
      <c r="B44" s="142">
        <v>45197</v>
      </c>
      <c r="C44" s="132" t="s">
        <v>550</v>
      </c>
      <c r="D44" s="133"/>
      <c r="E44" s="133" t="s">
        <v>1083</v>
      </c>
      <c r="F44" s="133" t="s">
        <v>773</v>
      </c>
      <c r="G44" s="176" t="s">
        <v>1088</v>
      </c>
      <c r="H44" s="30">
        <v>260</v>
      </c>
      <c r="I44" s="133">
        <v>231</v>
      </c>
      <c r="J44" s="189">
        <v>10</v>
      </c>
      <c r="K44" s="186">
        <v>250</v>
      </c>
      <c r="L44" s="139"/>
    </row>
    <row r="45" spans="1:12" x14ac:dyDescent="0.25">
      <c r="A45" s="140">
        <v>42</v>
      </c>
      <c r="B45" s="142">
        <v>45197</v>
      </c>
      <c r="C45" s="132" t="s">
        <v>847</v>
      </c>
      <c r="D45" s="133"/>
      <c r="E45" s="133" t="s">
        <v>33</v>
      </c>
      <c r="F45" s="133" t="s">
        <v>849</v>
      </c>
      <c r="G45" s="176" t="s">
        <v>1089</v>
      </c>
      <c r="H45" s="30">
        <v>130</v>
      </c>
      <c r="I45" s="133">
        <v>59</v>
      </c>
      <c r="J45" s="189">
        <v>10</v>
      </c>
      <c r="K45" s="186"/>
      <c r="L45" s="139">
        <v>50</v>
      </c>
    </row>
    <row r="46" spans="1:12" x14ac:dyDescent="0.25">
      <c r="A46" s="139">
        <v>43</v>
      </c>
      <c r="B46" s="47">
        <v>45197</v>
      </c>
      <c r="C46" s="48" t="s">
        <v>1090</v>
      </c>
      <c r="D46" s="46"/>
      <c r="E46" s="46" t="s">
        <v>33</v>
      </c>
      <c r="F46" s="46" t="s">
        <v>1091</v>
      </c>
      <c r="G46" s="46" t="s">
        <v>1092</v>
      </c>
      <c r="H46" s="49"/>
      <c r="I46" s="46"/>
      <c r="J46" s="219">
        <v>10</v>
      </c>
      <c r="K46" s="50">
        <v>70</v>
      </c>
      <c r="L46" s="50"/>
    </row>
    <row r="47" spans="1:12" x14ac:dyDescent="0.25">
      <c r="A47" s="140">
        <v>44</v>
      </c>
      <c r="B47" s="142">
        <v>45197</v>
      </c>
      <c r="C47" s="132" t="s">
        <v>728</v>
      </c>
      <c r="D47" s="133"/>
      <c r="E47" s="133" t="s">
        <v>219</v>
      </c>
      <c r="F47" s="133" t="s">
        <v>830</v>
      </c>
      <c r="G47" s="176" t="s">
        <v>1093</v>
      </c>
      <c r="H47" s="176">
        <v>430</v>
      </c>
      <c r="I47" s="176">
        <v>418</v>
      </c>
      <c r="J47" s="189">
        <v>10</v>
      </c>
      <c r="K47" s="139">
        <v>410</v>
      </c>
      <c r="L47" s="139"/>
    </row>
    <row r="48" spans="1:12" x14ac:dyDescent="0.25">
      <c r="A48" s="139">
        <v>45</v>
      </c>
      <c r="B48" s="142">
        <v>45197</v>
      </c>
      <c r="C48" s="132" t="s">
        <v>1094</v>
      </c>
      <c r="D48" s="133"/>
      <c r="E48" s="133" t="s">
        <v>1095</v>
      </c>
      <c r="F48" s="133" t="s">
        <v>1096</v>
      </c>
      <c r="G48" s="176" t="s">
        <v>1097</v>
      </c>
      <c r="H48" s="30">
        <v>382</v>
      </c>
      <c r="I48" s="176">
        <v>272</v>
      </c>
      <c r="J48" s="189">
        <v>10</v>
      </c>
      <c r="K48" s="139">
        <v>450</v>
      </c>
      <c r="L48" s="139"/>
    </row>
    <row r="49" spans="1:12" x14ac:dyDescent="0.25">
      <c r="A49" s="140">
        <v>46</v>
      </c>
      <c r="B49" s="142">
        <v>45197</v>
      </c>
      <c r="C49" s="132" t="s">
        <v>663</v>
      </c>
      <c r="D49" s="133"/>
      <c r="E49" s="133" t="s">
        <v>33</v>
      </c>
      <c r="F49" s="133" t="s">
        <v>1098</v>
      </c>
      <c r="G49" s="176" t="s">
        <v>1099</v>
      </c>
      <c r="H49" s="176">
        <v>200</v>
      </c>
      <c r="I49" s="133">
        <v>84</v>
      </c>
      <c r="J49" s="189">
        <v>10</v>
      </c>
      <c r="K49" s="139">
        <v>200</v>
      </c>
      <c r="L49" s="139"/>
    </row>
    <row r="50" spans="1:12" x14ac:dyDescent="0.25">
      <c r="A50" s="139">
        <v>47</v>
      </c>
      <c r="B50" s="142">
        <v>45197</v>
      </c>
      <c r="C50" s="132" t="s">
        <v>55</v>
      </c>
      <c r="D50" s="133"/>
      <c r="E50" s="133" t="s">
        <v>219</v>
      </c>
      <c r="F50" s="133"/>
      <c r="G50" s="176" t="s">
        <v>1100</v>
      </c>
      <c r="H50" s="176">
        <v>200</v>
      </c>
      <c r="I50" s="192">
        <v>116</v>
      </c>
      <c r="J50" s="189">
        <v>10</v>
      </c>
      <c r="K50" s="139">
        <v>90</v>
      </c>
      <c r="L50" s="139"/>
    </row>
    <row r="51" spans="1:12" x14ac:dyDescent="0.25">
      <c r="A51" s="140">
        <v>48</v>
      </c>
      <c r="B51" s="47">
        <v>45197</v>
      </c>
      <c r="C51" s="48" t="s">
        <v>1101</v>
      </c>
      <c r="D51" s="46"/>
      <c r="E51" s="46"/>
      <c r="F51" s="46" t="s">
        <v>1102</v>
      </c>
      <c r="G51" s="220" t="s">
        <v>1103</v>
      </c>
      <c r="H51" s="49"/>
      <c r="I51" s="220"/>
      <c r="J51" s="219">
        <v>10</v>
      </c>
      <c r="K51" s="50"/>
      <c r="L51" s="50"/>
    </row>
    <row r="52" spans="1:12" x14ac:dyDescent="0.25">
      <c r="A52" s="139">
        <v>49</v>
      </c>
      <c r="B52" s="142">
        <v>45197</v>
      </c>
      <c r="C52" s="132" t="s">
        <v>301</v>
      </c>
      <c r="D52" s="171"/>
      <c r="E52" s="133" t="s">
        <v>1104</v>
      </c>
      <c r="F52" s="133" t="s">
        <v>354</v>
      </c>
      <c r="G52" s="176" t="s">
        <v>1105</v>
      </c>
      <c r="H52" s="30"/>
      <c r="I52" s="176">
        <v>295</v>
      </c>
      <c r="J52" s="189">
        <v>10</v>
      </c>
      <c r="K52" s="139"/>
      <c r="L52" s="139"/>
    </row>
    <row r="53" spans="1:12" x14ac:dyDescent="0.25">
      <c r="A53" s="140">
        <v>50</v>
      </c>
      <c r="B53" s="142">
        <v>45197</v>
      </c>
      <c r="C53" s="133" t="s">
        <v>896</v>
      </c>
      <c r="D53" s="133"/>
      <c r="E53" s="171" t="s">
        <v>1836</v>
      </c>
      <c r="F53" s="133"/>
      <c r="G53" s="176"/>
      <c r="H53" s="176"/>
      <c r="I53" s="176"/>
      <c r="J53" s="189">
        <v>10</v>
      </c>
      <c r="K53" s="202"/>
      <c r="L53" s="169"/>
    </row>
    <row r="54" spans="1:12" x14ac:dyDescent="0.25">
      <c r="A54" s="139">
        <v>51</v>
      </c>
      <c r="B54" s="142">
        <v>45197</v>
      </c>
      <c r="C54" s="132" t="s">
        <v>69</v>
      </c>
      <c r="D54" s="133"/>
      <c r="E54" s="133" t="s">
        <v>1836</v>
      </c>
      <c r="F54" s="133"/>
      <c r="G54" s="176" t="s">
        <v>1106</v>
      </c>
      <c r="H54" s="176">
        <v>56</v>
      </c>
      <c r="I54" s="176">
        <v>46</v>
      </c>
      <c r="J54" s="213">
        <v>10</v>
      </c>
      <c r="K54" s="177"/>
      <c r="L54" s="133"/>
    </row>
    <row r="55" spans="1:12" x14ac:dyDescent="0.25">
      <c r="A55" s="140">
        <v>52</v>
      </c>
      <c r="B55" s="142">
        <v>45197</v>
      </c>
      <c r="C55" s="132" t="s">
        <v>1107</v>
      </c>
      <c r="D55" s="133"/>
      <c r="E55" s="133" t="s">
        <v>1836</v>
      </c>
      <c r="F55" s="133"/>
      <c r="G55" s="176" t="s">
        <v>1108</v>
      </c>
      <c r="H55" s="176"/>
      <c r="I55" s="176">
        <v>97</v>
      </c>
      <c r="J55" s="213">
        <v>20</v>
      </c>
      <c r="K55" s="177"/>
      <c r="L55" s="177"/>
    </row>
    <row r="56" spans="1:12" x14ac:dyDescent="0.25">
      <c r="A56" s="139">
        <v>53</v>
      </c>
      <c r="B56" s="142">
        <v>45197</v>
      </c>
      <c r="C56" s="31" t="s">
        <v>922</v>
      </c>
      <c r="D56" s="133"/>
      <c r="E56" s="133"/>
      <c r="F56" s="51"/>
      <c r="G56" s="214" t="s">
        <v>1109</v>
      </c>
      <c r="H56" s="176"/>
      <c r="I56" s="176">
        <v>132</v>
      </c>
      <c r="J56" s="213">
        <v>10</v>
      </c>
      <c r="K56" s="177"/>
      <c r="L56" s="177"/>
    </row>
    <row r="57" spans="1:12" x14ac:dyDescent="0.25">
      <c r="A57" s="140">
        <v>54</v>
      </c>
      <c r="B57" s="142">
        <v>45197</v>
      </c>
      <c r="C57" s="132" t="s">
        <v>49</v>
      </c>
      <c r="D57" s="133"/>
      <c r="E57" s="133"/>
      <c r="F57" s="133"/>
      <c r="G57" s="176" t="s">
        <v>1110</v>
      </c>
      <c r="H57" s="176"/>
      <c r="I57" s="176"/>
      <c r="J57" s="177">
        <v>10</v>
      </c>
      <c r="K57" s="177">
        <v>300</v>
      </c>
      <c r="L57" s="133"/>
    </row>
    <row r="58" spans="1:12" x14ac:dyDescent="0.25">
      <c r="A58" s="139">
        <v>55</v>
      </c>
      <c r="B58" s="142">
        <v>45197</v>
      </c>
      <c r="C58" s="132" t="s">
        <v>346</v>
      </c>
      <c r="D58" s="133"/>
      <c r="E58" s="133"/>
      <c r="F58" s="133" t="s">
        <v>1111</v>
      </c>
      <c r="G58" s="176" t="s">
        <v>1112</v>
      </c>
      <c r="H58" s="176">
        <v>200</v>
      </c>
      <c r="I58" s="176">
        <v>118</v>
      </c>
      <c r="J58" s="177">
        <v>10</v>
      </c>
      <c r="K58" s="177">
        <v>200</v>
      </c>
      <c r="L58" s="133"/>
    </row>
    <row r="59" spans="1:12" x14ac:dyDescent="0.25">
      <c r="A59" s="140">
        <v>56</v>
      </c>
      <c r="B59" s="142">
        <v>45197</v>
      </c>
      <c r="C59" s="132" t="s">
        <v>612</v>
      </c>
      <c r="D59" s="133"/>
      <c r="E59" s="133"/>
      <c r="F59" s="133" t="s">
        <v>1113</v>
      </c>
      <c r="G59" s="176" t="s">
        <v>1114</v>
      </c>
      <c r="H59" s="176"/>
      <c r="I59" s="176">
        <v>208</v>
      </c>
      <c r="J59" s="177">
        <v>10</v>
      </c>
      <c r="K59" s="215">
        <v>300</v>
      </c>
      <c r="L59" s="22"/>
    </row>
    <row r="60" spans="1:12" x14ac:dyDescent="0.25">
      <c r="A60" s="139">
        <v>57</v>
      </c>
      <c r="B60" s="142">
        <v>45197</v>
      </c>
      <c r="C60" s="132" t="s">
        <v>1115</v>
      </c>
      <c r="D60" s="133"/>
      <c r="E60" s="133"/>
      <c r="F60" s="133" t="s">
        <v>1116</v>
      </c>
      <c r="G60" s="176" t="s">
        <v>1117</v>
      </c>
      <c r="H60" s="176">
        <v>500</v>
      </c>
      <c r="I60" s="176">
        <v>145</v>
      </c>
      <c r="J60" s="177">
        <v>10</v>
      </c>
      <c r="K60" s="133">
        <v>500</v>
      </c>
      <c r="L60" s="133"/>
    </row>
    <row r="61" spans="1:12" x14ac:dyDescent="0.25">
      <c r="A61" s="140">
        <v>58</v>
      </c>
      <c r="B61" s="142">
        <v>45198</v>
      </c>
      <c r="C61" s="132" t="s">
        <v>27</v>
      </c>
      <c r="D61" s="133"/>
      <c r="E61" s="133" t="s">
        <v>219</v>
      </c>
      <c r="F61" s="176" t="s">
        <v>1118</v>
      </c>
      <c r="G61" s="176" t="s">
        <v>1119</v>
      </c>
      <c r="H61" s="30"/>
      <c r="I61" s="133">
        <v>50</v>
      </c>
      <c r="J61" s="189">
        <v>10</v>
      </c>
      <c r="K61" s="186">
        <v>50</v>
      </c>
      <c r="L61" s="139"/>
    </row>
    <row r="62" spans="1:12" x14ac:dyDescent="0.25">
      <c r="A62" s="139">
        <v>59</v>
      </c>
      <c r="B62" s="142">
        <v>45198</v>
      </c>
      <c r="C62" s="132" t="s">
        <v>1120</v>
      </c>
      <c r="D62" s="133"/>
      <c r="E62" s="133" t="s">
        <v>1121</v>
      </c>
      <c r="F62" s="133" t="s">
        <v>1122</v>
      </c>
      <c r="G62" s="176" t="s">
        <v>1123</v>
      </c>
      <c r="H62" s="30">
        <v>200</v>
      </c>
      <c r="I62" s="133"/>
      <c r="J62" s="189">
        <v>10</v>
      </c>
      <c r="K62" s="186">
        <v>200</v>
      </c>
      <c r="L62" s="139"/>
    </row>
    <row r="63" spans="1:12" x14ac:dyDescent="0.25">
      <c r="A63" s="140">
        <v>60</v>
      </c>
      <c r="B63" s="142">
        <v>45198</v>
      </c>
      <c r="C63" s="132" t="s">
        <v>1124</v>
      </c>
      <c r="D63" s="133"/>
      <c r="E63" s="133" t="s">
        <v>3630</v>
      </c>
      <c r="F63" s="133"/>
      <c r="G63" s="176" t="s">
        <v>1125</v>
      </c>
      <c r="H63" s="30"/>
      <c r="I63" s="133">
        <v>42</v>
      </c>
      <c r="J63" s="189">
        <v>10</v>
      </c>
      <c r="K63" s="186">
        <v>20</v>
      </c>
      <c r="L63" s="139"/>
    </row>
    <row r="64" spans="1:12" x14ac:dyDescent="0.25">
      <c r="A64" s="139">
        <v>61</v>
      </c>
      <c r="B64" s="142">
        <v>45198</v>
      </c>
      <c r="C64" s="132" t="s">
        <v>1120</v>
      </c>
      <c r="D64" s="133"/>
      <c r="E64" s="133"/>
      <c r="F64" s="133"/>
      <c r="G64" s="176" t="s">
        <v>1126</v>
      </c>
      <c r="H64" s="30">
        <v>600</v>
      </c>
      <c r="I64" s="133">
        <v>585</v>
      </c>
      <c r="J64" s="189">
        <v>10</v>
      </c>
      <c r="K64" s="186">
        <v>600</v>
      </c>
      <c r="L64" s="139"/>
    </row>
    <row r="65" spans="1:12" x14ac:dyDescent="0.25">
      <c r="A65" s="140">
        <v>62</v>
      </c>
      <c r="B65" s="142">
        <v>45198</v>
      </c>
      <c r="C65" s="132" t="s">
        <v>589</v>
      </c>
      <c r="D65" s="133"/>
      <c r="E65" s="133"/>
      <c r="F65" s="133"/>
      <c r="G65" s="133" t="s">
        <v>1127</v>
      </c>
      <c r="H65" s="30">
        <v>100</v>
      </c>
      <c r="I65" s="133">
        <v>39</v>
      </c>
      <c r="J65" s="189">
        <v>10</v>
      </c>
      <c r="K65" s="139">
        <v>100</v>
      </c>
      <c r="L65" s="139"/>
    </row>
    <row r="66" spans="1:12" x14ac:dyDescent="0.25">
      <c r="A66" s="139">
        <v>63</v>
      </c>
      <c r="B66" s="142">
        <v>45198</v>
      </c>
      <c r="C66" s="132" t="s">
        <v>550</v>
      </c>
      <c r="D66" s="133"/>
      <c r="E66" s="133"/>
      <c r="F66" s="133" t="s">
        <v>518</v>
      </c>
      <c r="G66" s="176" t="s">
        <v>1128</v>
      </c>
      <c r="H66" s="176">
        <v>100</v>
      </c>
      <c r="I66" s="176">
        <v>61</v>
      </c>
      <c r="J66" s="189">
        <v>10</v>
      </c>
      <c r="K66" s="139">
        <v>100</v>
      </c>
      <c r="L66" s="139"/>
    </row>
    <row r="67" spans="1:12" x14ac:dyDescent="0.25">
      <c r="A67" s="140">
        <v>64</v>
      </c>
      <c r="B67" s="142">
        <v>45198</v>
      </c>
      <c r="C67" s="132" t="s">
        <v>864</v>
      </c>
      <c r="D67" s="133">
        <v>5522701719</v>
      </c>
      <c r="E67" s="133" t="s">
        <v>3630</v>
      </c>
      <c r="F67" s="133" t="s">
        <v>449</v>
      </c>
      <c r="G67" s="176" t="s">
        <v>592</v>
      </c>
      <c r="H67" s="30">
        <v>61</v>
      </c>
      <c r="I67" s="176">
        <v>51</v>
      </c>
      <c r="J67" s="189">
        <v>10</v>
      </c>
      <c r="K67" s="139"/>
      <c r="L67" s="139"/>
    </row>
    <row r="68" spans="1:12" x14ac:dyDescent="0.25">
      <c r="A68" s="139">
        <v>65</v>
      </c>
      <c r="B68" s="142">
        <v>45198</v>
      </c>
      <c r="C68" s="132" t="s">
        <v>1129</v>
      </c>
      <c r="D68" s="133"/>
      <c r="E68" s="133" t="s">
        <v>1836</v>
      </c>
      <c r="F68" s="133" t="s">
        <v>299</v>
      </c>
      <c r="G68" s="176"/>
      <c r="H68" s="30">
        <v>203</v>
      </c>
      <c r="I68" s="133">
        <v>183</v>
      </c>
      <c r="J68" s="189">
        <v>20</v>
      </c>
      <c r="K68" s="139"/>
      <c r="L68" s="139"/>
    </row>
    <row r="69" spans="1:12" x14ac:dyDescent="0.25">
      <c r="A69" s="140">
        <v>66</v>
      </c>
      <c r="B69" s="142">
        <v>45198</v>
      </c>
      <c r="C69" s="132" t="s">
        <v>1130</v>
      </c>
      <c r="D69" s="133"/>
      <c r="E69" s="133" t="s">
        <v>1836</v>
      </c>
      <c r="F69" s="133" t="s">
        <v>753</v>
      </c>
      <c r="G69" s="133" t="s">
        <v>1131</v>
      </c>
      <c r="H69" s="176">
        <v>150</v>
      </c>
      <c r="I69" s="192">
        <v>57</v>
      </c>
      <c r="J69" s="189">
        <v>10</v>
      </c>
      <c r="K69" s="139"/>
      <c r="L69" s="139"/>
    </row>
    <row r="70" spans="1:12" x14ac:dyDescent="0.25">
      <c r="A70" s="139">
        <v>67</v>
      </c>
      <c r="B70" s="142">
        <v>45198</v>
      </c>
      <c r="C70" s="132" t="s">
        <v>1080</v>
      </c>
      <c r="D70" s="133"/>
      <c r="E70" s="133" t="s">
        <v>1836</v>
      </c>
      <c r="F70" s="133" t="s">
        <v>545</v>
      </c>
      <c r="G70" s="176" t="s">
        <v>1132</v>
      </c>
      <c r="H70" s="30">
        <v>500</v>
      </c>
      <c r="I70" s="176">
        <v>206</v>
      </c>
      <c r="J70" s="189">
        <v>10</v>
      </c>
      <c r="K70" s="139"/>
      <c r="L70" s="139"/>
    </row>
    <row r="71" spans="1:12" x14ac:dyDescent="0.25">
      <c r="A71" s="140">
        <v>68</v>
      </c>
      <c r="B71" s="142">
        <v>45198</v>
      </c>
      <c r="C71" s="132" t="s">
        <v>1133</v>
      </c>
      <c r="D71" s="171"/>
      <c r="E71" s="133" t="s">
        <v>1134</v>
      </c>
      <c r="F71" s="133" t="s">
        <v>507</v>
      </c>
      <c r="G71" s="176"/>
      <c r="H71" s="30"/>
      <c r="I71" s="176"/>
      <c r="J71" s="189">
        <v>20</v>
      </c>
      <c r="K71" s="139"/>
      <c r="L71" s="139"/>
    </row>
    <row r="72" spans="1:12" x14ac:dyDescent="0.25">
      <c r="A72" s="139">
        <v>69</v>
      </c>
      <c r="B72" s="142">
        <v>45198</v>
      </c>
      <c r="C72" s="133" t="s">
        <v>1135</v>
      </c>
      <c r="D72" s="133" t="s">
        <v>1136</v>
      </c>
      <c r="E72" s="171" t="s">
        <v>1836</v>
      </c>
      <c r="F72" s="133" t="s">
        <v>1137</v>
      </c>
      <c r="G72" s="176" t="s">
        <v>1138</v>
      </c>
      <c r="H72" s="176">
        <v>106</v>
      </c>
      <c r="I72" s="176">
        <v>74</v>
      </c>
      <c r="J72" s="189">
        <v>10</v>
      </c>
      <c r="K72" s="202"/>
      <c r="L72" s="169"/>
    </row>
    <row r="73" spans="1:12" x14ac:dyDescent="0.25">
      <c r="A73" s="140">
        <v>70</v>
      </c>
      <c r="B73" s="142">
        <v>45198</v>
      </c>
      <c r="C73" s="132" t="s">
        <v>1139</v>
      </c>
      <c r="D73" s="133">
        <v>5625982564</v>
      </c>
      <c r="E73" s="133" t="s">
        <v>1836</v>
      </c>
      <c r="F73" s="133" t="s">
        <v>1140</v>
      </c>
      <c r="G73" s="176" t="s">
        <v>1141</v>
      </c>
      <c r="H73" s="176">
        <v>106</v>
      </c>
      <c r="I73" s="176">
        <v>96</v>
      </c>
      <c r="J73" s="213">
        <v>10</v>
      </c>
      <c r="K73" s="177"/>
      <c r="L73" s="133"/>
    </row>
    <row r="74" spans="1:12" x14ac:dyDescent="0.25">
      <c r="A74" s="139">
        <v>71</v>
      </c>
      <c r="B74" s="142">
        <v>45198</v>
      </c>
      <c r="C74" s="132" t="s">
        <v>1142</v>
      </c>
      <c r="D74" s="133">
        <v>5530181574</v>
      </c>
      <c r="E74" s="133" t="s">
        <v>3677</v>
      </c>
      <c r="F74" s="133" t="s">
        <v>866</v>
      </c>
      <c r="G74" s="176" t="s">
        <v>1144</v>
      </c>
      <c r="H74" s="176">
        <v>751</v>
      </c>
      <c r="I74" s="176">
        <v>731</v>
      </c>
      <c r="J74" s="213">
        <v>20</v>
      </c>
      <c r="K74" s="177"/>
      <c r="L74" s="177"/>
    </row>
    <row r="75" spans="1:12" x14ac:dyDescent="0.25">
      <c r="A75" s="140">
        <v>72</v>
      </c>
      <c r="B75" s="142">
        <v>45199</v>
      </c>
      <c r="C75" s="132" t="s">
        <v>1145</v>
      </c>
      <c r="D75" s="133"/>
      <c r="E75" s="133" t="s">
        <v>1146</v>
      </c>
      <c r="F75" s="176" t="s">
        <v>1147</v>
      </c>
      <c r="G75" s="176" t="s">
        <v>1148</v>
      </c>
      <c r="H75" s="30">
        <v>100</v>
      </c>
      <c r="I75" s="133">
        <v>44</v>
      </c>
      <c r="J75" s="189">
        <v>10</v>
      </c>
      <c r="K75" s="186"/>
      <c r="L75" s="139"/>
    </row>
    <row r="76" spans="1:12" x14ac:dyDescent="0.25">
      <c r="A76" s="139">
        <v>73</v>
      </c>
      <c r="B76" s="142">
        <v>45199</v>
      </c>
      <c r="C76" s="132" t="s">
        <v>1145</v>
      </c>
      <c r="D76" s="133"/>
      <c r="E76" s="133" t="s">
        <v>1146</v>
      </c>
      <c r="F76" s="133" t="s">
        <v>1149</v>
      </c>
      <c r="G76" s="176" t="s">
        <v>1150</v>
      </c>
      <c r="H76" s="30">
        <v>50</v>
      </c>
      <c r="I76" s="133">
        <v>44</v>
      </c>
      <c r="J76" s="189">
        <v>10</v>
      </c>
      <c r="K76" s="186"/>
      <c r="L76" s="139"/>
    </row>
    <row r="77" spans="1:12" x14ac:dyDescent="0.25">
      <c r="A77" s="140">
        <v>74</v>
      </c>
      <c r="B77" s="142">
        <v>45199</v>
      </c>
      <c r="C77" s="132" t="s">
        <v>1145</v>
      </c>
      <c r="D77" s="133"/>
      <c r="E77" s="133" t="s">
        <v>1146</v>
      </c>
      <c r="F77" s="133" t="s">
        <v>1151</v>
      </c>
      <c r="G77" s="176" t="s">
        <v>826</v>
      </c>
      <c r="H77" s="30">
        <v>100</v>
      </c>
      <c r="I77" s="133">
        <v>66</v>
      </c>
      <c r="J77" s="189">
        <v>10</v>
      </c>
      <c r="K77" s="186"/>
      <c r="L77" s="139"/>
    </row>
    <row r="78" spans="1:12" x14ac:dyDescent="0.25">
      <c r="A78" s="139">
        <v>75</v>
      </c>
      <c r="B78" s="142">
        <v>45199</v>
      </c>
      <c r="C78" s="132" t="s">
        <v>176</v>
      </c>
      <c r="D78" s="133"/>
      <c r="E78" s="133" t="s">
        <v>3678</v>
      </c>
      <c r="F78" s="133" t="s">
        <v>1153</v>
      </c>
      <c r="G78" s="52" t="s">
        <v>1154</v>
      </c>
      <c r="H78" s="30">
        <v>200</v>
      </c>
      <c r="I78" s="133">
        <v>186</v>
      </c>
      <c r="J78" s="189">
        <v>10</v>
      </c>
      <c r="K78" s="186"/>
      <c r="L78" s="139"/>
    </row>
    <row r="79" spans="1:12" x14ac:dyDescent="0.25">
      <c r="A79" s="140">
        <v>76</v>
      </c>
      <c r="B79" s="142">
        <v>45199</v>
      </c>
      <c r="C79" s="132" t="s">
        <v>1139</v>
      </c>
      <c r="D79" s="133"/>
      <c r="E79" s="53" t="s">
        <v>1836</v>
      </c>
      <c r="F79" s="133" t="s">
        <v>1140</v>
      </c>
      <c r="G79" s="133" t="s">
        <v>1155</v>
      </c>
      <c r="H79" s="30">
        <v>400</v>
      </c>
      <c r="I79" s="133">
        <v>272</v>
      </c>
      <c r="J79" s="189">
        <v>10</v>
      </c>
      <c r="K79" s="139"/>
      <c r="L79" s="139"/>
    </row>
    <row r="80" spans="1:12" x14ac:dyDescent="0.25">
      <c r="A80" s="139">
        <v>77</v>
      </c>
      <c r="B80" s="142">
        <v>45199</v>
      </c>
      <c r="C80" s="132" t="s">
        <v>1156</v>
      </c>
      <c r="D80" s="133"/>
      <c r="E80" s="133" t="s">
        <v>1157</v>
      </c>
      <c r="F80" s="133" t="s">
        <v>30</v>
      </c>
      <c r="G80" s="176" t="s">
        <v>1158</v>
      </c>
      <c r="H80" s="176">
        <v>243</v>
      </c>
      <c r="I80" s="176">
        <v>233</v>
      </c>
      <c r="J80" s="189">
        <v>10</v>
      </c>
      <c r="K80" s="139"/>
      <c r="L80" s="139"/>
    </row>
    <row r="81" spans="1:12" x14ac:dyDescent="0.25">
      <c r="A81" s="140">
        <v>78</v>
      </c>
      <c r="B81" s="142">
        <v>45199</v>
      </c>
      <c r="C81" s="132" t="s">
        <v>1145</v>
      </c>
      <c r="D81" s="133"/>
      <c r="E81" s="133" t="s">
        <v>1146</v>
      </c>
      <c r="F81" s="133" t="s">
        <v>1159</v>
      </c>
      <c r="G81" s="176" t="s">
        <v>1160</v>
      </c>
      <c r="H81" s="30">
        <v>200</v>
      </c>
      <c r="I81" s="176">
        <v>66</v>
      </c>
      <c r="J81" s="189">
        <v>10</v>
      </c>
      <c r="K81" s="139"/>
      <c r="L81" s="139"/>
    </row>
    <row r="82" spans="1:12" x14ac:dyDescent="0.25">
      <c r="A82" s="139">
        <v>79</v>
      </c>
      <c r="B82" s="142">
        <v>45199</v>
      </c>
      <c r="C82" s="132" t="s">
        <v>223</v>
      </c>
      <c r="D82" s="133"/>
      <c r="E82" s="133" t="s">
        <v>1836</v>
      </c>
      <c r="F82" s="133" t="s">
        <v>869</v>
      </c>
      <c r="G82" s="176" t="s">
        <v>1161</v>
      </c>
      <c r="H82" s="30">
        <v>150</v>
      </c>
      <c r="I82" s="133">
        <v>127</v>
      </c>
      <c r="J82" s="189">
        <v>10</v>
      </c>
      <c r="K82" s="139"/>
      <c r="L82" s="139"/>
    </row>
    <row r="83" spans="1:12" x14ac:dyDescent="0.25">
      <c r="A83" s="140">
        <v>80</v>
      </c>
      <c r="B83" s="142">
        <v>45199</v>
      </c>
      <c r="C83" s="132" t="s">
        <v>1162</v>
      </c>
      <c r="D83" s="133"/>
      <c r="E83" s="133" t="s">
        <v>1163</v>
      </c>
      <c r="F83" s="133" t="s">
        <v>1164</v>
      </c>
      <c r="G83" s="176" t="s">
        <v>1165</v>
      </c>
      <c r="H83" s="176">
        <v>100</v>
      </c>
      <c r="I83" s="192">
        <v>48</v>
      </c>
      <c r="J83" s="189">
        <v>10</v>
      </c>
      <c r="K83" s="139"/>
      <c r="L83" s="139"/>
    </row>
    <row r="84" spans="1:12" x14ac:dyDescent="0.25">
      <c r="A84" s="139">
        <v>81</v>
      </c>
      <c r="B84" s="142">
        <v>45199</v>
      </c>
      <c r="C84" s="132" t="s">
        <v>1139</v>
      </c>
      <c r="D84" s="133"/>
      <c r="E84" s="133"/>
      <c r="F84" s="133" t="s">
        <v>1166</v>
      </c>
      <c r="G84" s="176"/>
      <c r="H84" s="30">
        <v>500</v>
      </c>
      <c r="I84" s="176">
        <v>111</v>
      </c>
      <c r="J84" s="189">
        <v>10</v>
      </c>
      <c r="K84" s="139"/>
      <c r="L84" s="139"/>
    </row>
    <row r="85" spans="1:12" x14ac:dyDescent="0.25">
      <c r="A85" s="140">
        <v>82</v>
      </c>
      <c r="B85" s="142">
        <v>45199</v>
      </c>
      <c r="C85" s="132" t="s">
        <v>418</v>
      </c>
      <c r="D85" s="171"/>
      <c r="E85" s="133" t="s">
        <v>1836</v>
      </c>
      <c r="F85" s="133" t="s">
        <v>1167</v>
      </c>
      <c r="G85" s="176" t="s">
        <v>536</v>
      </c>
      <c r="H85" s="30">
        <v>188</v>
      </c>
      <c r="I85" s="176">
        <v>168</v>
      </c>
      <c r="J85" s="189">
        <v>10</v>
      </c>
      <c r="K85" s="139"/>
      <c r="L85" s="139"/>
    </row>
    <row r="86" spans="1:12" x14ac:dyDescent="0.25">
      <c r="A86" s="139">
        <v>83</v>
      </c>
      <c r="B86" s="142">
        <v>45199</v>
      </c>
      <c r="C86" s="133" t="s">
        <v>164</v>
      </c>
      <c r="D86" s="133"/>
      <c r="E86" s="171" t="s">
        <v>1836</v>
      </c>
      <c r="F86" s="133" t="s">
        <v>1168</v>
      </c>
      <c r="G86" s="176" t="s">
        <v>1169</v>
      </c>
      <c r="H86" s="176">
        <v>200</v>
      </c>
      <c r="I86" s="176">
        <v>70</v>
      </c>
      <c r="J86" s="189">
        <v>10</v>
      </c>
      <c r="K86" s="202"/>
      <c r="L86" s="169"/>
    </row>
    <row r="87" spans="1:12" x14ac:dyDescent="0.25">
      <c r="A87" s="140">
        <v>84</v>
      </c>
      <c r="B87" s="142">
        <v>45199</v>
      </c>
      <c r="C87" s="132" t="s">
        <v>1170</v>
      </c>
      <c r="D87" s="133"/>
      <c r="E87" s="133" t="s">
        <v>1171</v>
      </c>
      <c r="F87" s="133" t="s">
        <v>1172</v>
      </c>
      <c r="G87" s="176" t="s">
        <v>1173</v>
      </c>
      <c r="H87" s="176">
        <v>185</v>
      </c>
      <c r="I87" s="176">
        <v>150</v>
      </c>
      <c r="J87" s="213">
        <v>35</v>
      </c>
      <c r="K87" s="177"/>
      <c r="L87" s="133"/>
    </row>
    <row r="88" spans="1:12" x14ac:dyDescent="0.25">
      <c r="A88" s="139">
        <v>85</v>
      </c>
      <c r="B88" s="142">
        <v>45199</v>
      </c>
      <c r="C88" s="132" t="s">
        <v>1174</v>
      </c>
      <c r="D88" s="133"/>
      <c r="E88" s="133" t="s">
        <v>1836</v>
      </c>
      <c r="F88" s="133" t="s">
        <v>1175</v>
      </c>
      <c r="G88" s="176" t="s">
        <v>1176</v>
      </c>
      <c r="H88" s="176">
        <v>150</v>
      </c>
      <c r="I88" s="176">
        <v>110</v>
      </c>
      <c r="J88" s="213">
        <v>10</v>
      </c>
      <c r="K88" s="177"/>
      <c r="L88" s="177"/>
    </row>
    <row r="89" spans="1:12" x14ac:dyDescent="0.25">
      <c r="A89" s="140">
        <v>86</v>
      </c>
      <c r="B89" s="142">
        <v>45199</v>
      </c>
      <c r="C89" s="31" t="s">
        <v>842</v>
      </c>
      <c r="D89" s="133"/>
      <c r="E89" s="133" t="s">
        <v>1836</v>
      </c>
      <c r="F89" s="51" t="s">
        <v>843</v>
      </c>
      <c r="G89" s="214" t="s">
        <v>1177</v>
      </c>
      <c r="H89" s="176">
        <v>96</v>
      </c>
      <c r="I89" s="176">
        <v>86</v>
      </c>
      <c r="J89" s="213">
        <v>10</v>
      </c>
      <c r="K89" s="177"/>
      <c r="L89" s="177"/>
    </row>
    <row r="90" spans="1:12" x14ac:dyDescent="0.25">
      <c r="A90" s="139">
        <v>87</v>
      </c>
      <c r="B90" s="142">
        <v>45199</v>
      </c>
      <c r="C90" s="132" t="s">
        <v>697</v>
      </c>
      <c r="D90" s="133"/>
      <c r="E90" s="133" t="s">
        <v>1836</v>
      </c>
      <c r="F90" s="133" t="s">
        <v>1178</v>
      </c>
      <c r="G90" s="176" t="s">
        <v>1179</v>
      </c>
      <c r="H90" s="176">
        <v>30</v>
      </c>
      <c r="I90" s="176">
        <v>30</v>
      </c>
      <c r="J90" s="177"/>
      <c r="K90" s="177"/>
      <c r="L90" s="133"/>
    </row>
    <row r="91" spans="1:12" x14ac:dyDescent="0.25">
      <c r="A91" s="140">
        <v>88</v>
      </c>
      <c r="B91" s="142">
        <v>45199</v>
      </c>
      <c r="C91" s="132" t="s">
        <v>1180</v>
      </c>
      <c r="D91" s="133"/>
      <c r="E91" s="133" t="s">
        <v>3679</v>
      </c>
      <c r="F91" s="133" t="s">
        <v>1182</v>
      </c>
      <c r="G91" s="176" t="s">
        <v>1183</v>
      </c>
      <c r="H91" s="176"/>
      <c r="I91" s="176">
        <v>54</v>
      </c>
      <c r="J91" s="177">
        <v>10</v>
      </c>
      <c r="K91" s="177"/>
      <c r="L91" s="133"/>
    </row>
    <row r="92" spans="1:12" x14ac:dyDescent="0.25">
      <c r="A92" s="139">
        <v>89</v>
      </c>
      <c r="B92" s="142">
        <v>45199</v>
      </c>
      <c r="C92" s="132" t="s">
        <v>1184</v>
      </c>
      <c r="D92" s="133"/>
      <c r="E92" s="133" t="s">
        <v>1836</v>
      </c>
      <c r="F92" s="133" t="s">
        <v>1185</v>
      </c>
      <c r="G92" t="s">
        <v>1186</v>
      </c>
      <c r="H92" s="176">
        <v>200</v>
      </c>
      <c r="I92" s="176">
        <v>66</v>
      </c>
      <c r="J92" s="177">
        <v>10</v>
      </c>
      <c r="K92" s="215"/>
      <c r="L92" s="22"/>
    </row>
    <row r="93" spans="1:12" x14ac:dyDescent="0.25">
      <c r="A93" s="140">
        <v>90</v>
      </c>
      <c r="B93" s="142">
        <v>45199</v>
      </c>
      <c r="C93" s="132" t="s">
        <v>550</v>
      </c>
      <c r="D93" s="133"/>
      <c r="E93" s="133" t="s">
        <v>1836</v>
      </c>
      <c r="F93" s="133" t="s">
        <v>1187</v>
      </c>
      <c r="G93" s="176" t="s">
        <v>1188</v>
      </c>
      <c r="H93" s="176">
        <v>150</v>
      </c>
      <c r="I93" s="176">
        <v>128</v>
      </c>
      <c r="J93" s="177">
        <v>10</v>
      </c>
      <c r="K93" s="133"/>
      <c r="L93" s="133"/>
    </row>
    <row r="94" spans="1:12" x14ac:dyDescent="0.25">
      <c r="A94" s="139">
        <v>91</v>
      </c>
      <c r="B94" s="142">
        <v>45199</v>
      </c>
      <c r="C94" s="132" t="s">
        <v>49</v>
      </c>
      <c r="D94" s="133"/>
      <c r="E94" s="133" t="s">
        <v>1189</v>
      </c>
      <c r="F94" s="133" t="s">
        <v>1190</v>
      </c>
      <c r="G94" s="176" t="s">
        <v>1191</v>
      </c>
      <c r="H94" s="176">
        <v>410</v>
      </c>
      <c r="I94" s="176">
        <v>369</v>
      </c>
      <c r="J94" s="177">
        <v>20</v>
      </c>
      <c r="K94" s="133"/>
      <c r="L94" s="133"/>
    </row>
    <row r="95" spans="1:12" x14ac:dyDescent="0.25">
      <c r="A95" s="140">
        <v>92</v>
      </c>
      <c r="B95" s="142">
        <v>45199</v>
      </c>
      <c r="C95" s="132" t="s">
        <v>1139</v>
      </c>
      <c r="D95" s="133"/>
      <c r="E95" s="133" t="s">
        <v>1836</v>
      </c>
      <c r="F95" s="133" t="s">
        <v>1166</v>
      </c>
      <c r="G95" s="176" t="s">
        <v>1192</v>
      </c>
      <c r="H95" s="176">
        <v>64</v>
      </c>
      <c r="I95" s="176">
        <v>54</v>
      </c>
      <c r="J95" s="177">
        <v>10</v>
      </c>
      <c r="K95" s="133"/>
      <c r="L95" s="133"/>
    </row>
    <row r="96" spans="1:12" x14ac:dyDescent="0.25">
      <c r="A96" s="139">
        <v>93</v>
      </c>
      <c r="B96" s="142">
        <v>45199</v>
      </c>
      <c r="C96" s="132" t="s">
        <v>1193</v>
      </c>
      <c r="D96" s="133"/>
      <c r="E96" s="133" t="s">
        <v>1836</v>
      </c>
      <c r="F96" s="133" t="s">
        <v>1194</v>
      </c>
      <c r="G96" s="176" t="s">
        <v>1195</v>
      </c>
      <c r="H96" s="176">
        <v>500</v>
      </c>
      <c r="I96" s="176">
        <v>95</v>
      </c>
      <c r="J96" s="177">
        <v>10</v>
      </c>
      <c r="K96" s="133"/>
      <c r="L96" s="133"/>
    </row>
    <row r="97" spans="1:12" x14ac:dyDescent="0.25">
      <c r="A97" s="140">
        <v>94</v>
      </c>
      <c r="B97" s="142">
        <v>45199</v>
      </c>
      <c r="C97" s="132" t="s">
        <v>1174</v>
      </c>
      <c r="D97" s="133"/>
      <c r="E97" s="133" t="s">
        <v>1836</v>
      </c>
      <c r="F97" s="133" t="s">
        <v>1196</v>
      </c>
      <c r="G97" s="176" t="s">
        <v>1197</v>
      </c>
      <c r="H97" s="176">
        <v>150</v>
      </c>
      <c r="I97" s="176">
        <v>142</v>
      </c>
      <c r="J97" s="177">
        <v>10</v>
      </c>
      <c r="K97" s="133"/>
      <c r="L97" s="133"/>
    </row>
    <row r="98" spans="1:12" x14ac:dyDescent="0.25">
      <c r="A98" s="139">
        <v>95</v>
      </c>
      <c r="B98" s="142">
        <v>45200</v>
      </c>
      <c r="C98" s="132" t="s">
        <v>1198</v>
      </c>
      <c r="D98" s="133"/>
      <c r="E98" s="133" t="s">
        <v>1528</v>
      </c>
      <c r="F98" s="176" t="s">
        <v>1199</v>
      </c>
      <c r="G98" s="176" t="s">
        <v>1200</v>
      </c>
      <c r="H98" s="30">
        <v>115</v>
      </c>
      <c r="I98" s="133">
        <v>105</v>
      </c>
      <c r="J98" s="189">
        <v>10</v>
      </c>
      <c r="K98" s="186"/>
      <c r="L98" s="139"/>
    </row>
    <row r="99" spans="1:12" x14ac:dyDescent="0.25">
      <c r="A99" s="140">
        <v>96</v>
      </c>
      <c r="B99" s="142">
        <v>45200</v>
      </c>
      <c r="C99" s="132" t="s">
        <v>1201</v>
      </c>
      <c r="D99" s="133"/>
      <c r="E99" s="133" t="s">
        <v>821</v>
      </c>
      <c r="F99" s="133" t="s">
        <v>1202</v>
      </c>
      <c r="G99" s="176" t="s">
        <v>1203</v>
      </c>
      <c r="H99" s="30">
        <v>35</v>
      </c>
      <c r="I99" s="133">
        <v>22</v>
      </c>
      <c r="J99" s="189">
        <v>10</v>
      </c>
      <c r="K99" s="186"/>
      <c r="L99" s="139"/>
    </row>
    <row r="100" spans="1:12" x14ac:dyDescent="0.25">
      <c r="A100" s="139">
        <v>97</v>
      </c>
      <c r="B100" s="142">
        <v>45200</v>
      </c>
      <c r="C100" s="132" t="s">
        <v>1204</v>
      </c>
      <c r="D100" s="133"/>
      <c r="E100" s="133" t="s">
        <v>1836</v>
      </c>
      <c r="F100" s="133" t="s">
        <v>1205</v>
      </c>
      <c r="G100" s="176" t="s">
        <v>1206</v>
      </c>
      <c r="H100" s="30">
        <v>100</v>
      </c>
      <c r="I100" s="133">
        <v>100</v>
      </c>
      <c r="J100" s="189"/>
      <c r="K100" s="186"/>
      <c r="L100" s="139"/>
    </row>
    <row r="101" spans="1:12" x14ac:dyDescent="0.25">
      <c r="A101" s="140">
        <v>98</v>
      </c>
      <c r="B101" s="142">
        <v>45200</v>
      </c>
      <c r="C101" s="132" t="s">
        <v>1198</v>
      </c>
      <c r="D101" s="133"/>
      <c r="E101" s="133" t="s">
        <v>1836</v>
      </c>
      <c r="F101" s="133" t="s">
        <v>1207</v>
      </c>
      <c r="G101" s="176" t="s">
        <v>197</v>
      </c>
      <c r="H101" s="30">
        <v>65</v>
      </c>
      <c r="I101" s="133">
        <v>44</v>
      </c>
      <c r="J101" s="189">
        <v>10</v>
      </c>
      <c r="K101" s="186"/>
      <c r="L101" s="139"/>
    </row>
    <row r="102" spans="1:12" x14ac:dyDescent="0.25">
      <c r="A102" s="139">
        <v>99</v>
      </c>
      <c r="B102" s="142">
        <v>45200</v>
      </c>
      <c r="C102" s="132" t="s">
        <v>1208</v>
      </c>
      <c r="D102" s="133"/>
      <c r="E102" s="133" t="s">
        <v>889</v>
      </c>
      <c r="F102" s="133" t="s">
        <v>539</v>
      </c>
      <c r="G102" s="132" t="s">
        <v>1209</v>
      </c>
      <c r="H102" s="30">
        <v>76</v>
      </c>
      <c r="I102" s="133">
        <v>66</v>
      </c>
      <c r="J102" s="189">
        <v>10</v>
      </c>
      <c r="K102" s="139"/>
      <c r="L102" s="139"/>
    </row>
    <row r="103" spans="1:12" x14ac:dyDescent="0.25">
      <c r="A103" s="140">
        <v>100</v>
      </c>
      <c r="B103" s="142">
        <v>45200</v>
      </c>
      <c r="C103" s="132" t="s">
        <v>1198</v>
      </c>
      <c r="D103" s="133"/>
      <c r="E103" s="133" t="s">
        <v>627</v>
      </c>
      <c r="F103" s="133" t="s">
        <v>1207</v>
      </c>
      <c r="G103" s="176" t="s">
        <v>1210</v>
      </c>
      <c r="H103" s="176">
        <v>255</v>
      </c>
      <c r="I103" s="176">
        <v>148</v>
      </c>
      <c r="J103" s="189">
        <v>10</v>
      </c>
      <c r="K103" s="139"/>
      <c r="L103" s="139"/>
    </row>
    <row r="104" spans="1:12" x14ac:dyDescent="0.25">
      <c r="A104" s="139">
        <v>101</v>
      </c>
      <c r="B104" s="142">
        <v>45200</v>
      </c>
      <c r="C104" s="132" t="s">
        <v>1198</v>
      </c>
      <c r="D104" s="133"/>
      <c r="E104" s="133" t="s">
        <v>1836</v>
      </c>
      <c r="F104" s="133" t="s">
        <v>1207</v>
      </c>
      <c r="G104" s="176" t="s">
        <v>197</v>
      </c>
      <c r="H104" s="30">
        <v>100</v>
      </c>
      <c r="I104" s="176">
        <v>44</v>
      </c>
      <c r="J104" s="189">
        <v>10</v>
      </c>
      <c r="K104" s="139"/>
      <c r="L104" s="139"/>
    </row>
    <row r="105" spans="1:12" x14ac:dyDescent="0.25">
      <c r="A105" s="140">
        <v>102</v>
      </c>
      <c r="B105" s="142">
        <v>45200</v>
      </c>
      <c r="C105" s="132" t="s">
        <v>1211</v>
      </c>
      <c r="D105" s="133"/>
      <c r="E105" s="133" t="s">
        <v>1528</v>
      </c>
      <c r="F105" s="133" t="s">
        <v>1212</v>
      </c>
      <c r="G105" s="176" t="s">
        <v>1213</v>
      </c>
      <c r="H105" s="30">
        <v>80</v>
      </c>
      <c r="I105" s="133">
        <v>70</v>
      </c>
      <c r="J105" s="189">
        <v>10</v>
      </c>
      <c r="K105" s="139"/>
      <c r="L105" s="139"/>
    </row>
    <row r="106" spans="1:12" x14ac:dyDescent="0.25">
      <c r="A106" s="139">
        <v>103</v>
      </c>
      <c r="B106" s="142">
        <v>45200</v>
      </c>
      <c r="C106" s="132" t="s">
        <v>1214</v>
      </c>
      <c r="D106" s="133"/>
      <c r="E106" s="133" t="s">
        <v>1836</v>
      </c>
      <c r="F106" s="133" t="s">
        <v>1215</v>
      </c>
      <c r="G106" s="176" t="s">
        <v>1216</v>
      </c>
      <c r="H106" s="176">
        <v>48</v>
      </c>
      <c r="I106" s="192">
        <v>38</v>
      </c>
      <c r="J106" s="189">
        <v>10</v>
      </c>
      <c r="K106" s="139"/>
      <c r="L106" s="139"/>
    </row>
    <row r="107" spans="1:12" x14ac:dyDescent="0.25">
      <c r="A107" s="140">
        <v>104</v>
      </c>
      <c r="B107" s="142">
        <v>45200</v>
      </c>
      <c r="C107" s="132" t="s">
        <v>1217</v>
      </c>
      <c r="D107" s="133"/>
      <c r="E107" s="133" t="s">
        <v>1836</v>
      </c>
      <c r="F107" s="133" t="s">
        <v>299</v>
      </c>
      <c r="G107" s="176" t="s">
        <v>1218</v>
      </c>
      <c r="H107" s="30">
        <v>200</v>
      </c>
      <c r="I107" s="176">
        <v>87</v>
      </c>
      <c r="J107" s="189">
        <v>10</v>
      </c>
      <c r="K107" s="139"/>
      <c r="L107" s="139"/>
    </row>
    <row r="108" spans="1:12" x14ac:dyDescent="0.25">
      <c r="A108" s="139">
        <v>105</v>
      </c>
      <c r="B108" s="142">
        <v>45200</v>
      </c>
      <c r="C108" s="132" t="s">
        <v>1219</v>
      </c>
      <c r="D108" s="171"/>
      <c r="E108" s="133" t="s">
        <v>1836</v>
      </c>
      <c r="F108" s="133" t="s">
        <v>1220</v>
      </c>
      <c r="G108" s="176" t="s">
        <v>1221</v>
      </c>
      <c r="H108" s="30">
        <v>100</v>
      </c>
      <c r="I108" s="176">
        <v>69</v>
      </c>
      <c r="J108" s="189">
        <v>10</v>
      </c>
      <c r="K108" s="139"/>
      <c r="L108" s="139"/>
    </row>
    <row r="109" spans="1:12" x14ac:dyDescent="0.25">
      <c r="A109" s="140">
        <v>106</v>
      </c>
      <c r="B109" s="142">
        <v>45200</v>
      </c>
      <c r="C109" s="133" t="s">
        <v>1222</v>
      </c>
      <c r="D109" s="133">
        <v>5514261216</v>
      </c>
      <c r="E109" s="171" t="s">
        <v>1836</v>
      </c>
      <c r="F109" s="133">
        <v>844</v>
      </c>
      <c r="G109" s="176" t="s">
        <v>1223</v>
      </c>
      <c r="H109" s="176">
        <v>200</v>
      </c>
      <c r="I109" s="176">
        <v>101</v>
      </c>
      <c r="J109" s="189">
        <v>10</v>
      </c>
      <c r="K109" s="202"/>
      <c r="L109" s="169"/>
    </row>
    <row r="110" spans="1:12" x14ac:dyDescent="0.25">
      <c r="A110" s="139">
        <v>107</v>
      </c>
      <c r="B110" s="142">
        <v>45200</v>
      </c>
      <c r="C110" s="132" t="s">
        <v>1224</v>
      </c>
      <c r="D110" s="133"/>
      <c r="E110" s="133"/>
      <c r="F110" s="133" t="s">
        <v>583</v>
      </c>
      <c r="G110" s="133" t="s">
        <v>1225</v>
      </c>
      <c r="H110" s="176">
        <v>110</v>
      </c>
      <c r="I110" s="176">
        <v>100</v>
      </c>
      <c r="J110" s="213">
        <v>10</v>
      </c>
      <c r="K110" s="177"/>
      <c r="L110" s="133"/>
    </row>
    <row r="111" spans="1:12" x14ac:dyDescent="0.25">
      <c r="A111" s="140">
        <v>108</v>
      </c>
      <c r="B111" s="142">
        <v>45200</v>
      </c>
      <c r="C111" s="132" t="s">
        <v>1226</v>
      </c>
      <c r="D111" s="133"/>
      <c r="E111" s="133"/>
      <c r="F111" s="133" t="s">
        <v>1227</v>
      </c>
      <c r="G111" s="133" t="s">
        <v>1228</v>
      </c>
      <c r="H111" s="176">
        <v>41</v>
      </c>
      <c r="I111" s="176">
        <v>31</v>
      </c>
      <c r="J111" s="213">
        <v>10</v>
      </c>
      <c r="K111" s="177"/>
      <c r="L111" s="177"/>
    </row>
    <row r="112" spans="1:12" x14ac:dyDescent="0.25">
      <c r="A112" s="139">
        <v>109</v>
      </c>
      <c r="B112" s="142">
        <v>45200</v>
      </c>
      <c r="C112" s="31" t="s">
        <v>295</v>
      </c>
      <c r="D112" s="133"/>
      <c r="E112" s="133" t="s">
        <v>626</v>
      </c>
      <c r="F112" s="51" t="s">
        <v>1229</v>
      </c>
      <c r="G112" s="214" t="s">
        <v>1230</v>
      </c>
      <c r="H112" s="176">
        <v>200</v>
      </c>
      <c r="I112" s="176">
        <v>135</v>
      </c>
      <c r="J112" s="213">
        <v>20</v>
      </c>
      <c r="K112" s="177"/>
      <c r="L112" s="177"/>
    </row>
    <row r="113" spans="1:12" x14ac:dyDescent="0.25">
      <c r="A113" s="140">
        <v>110</v>
      </c>
      <c r="B113" s="35">
        <v>45200</v>
      </c>
      <c r="C113" s="132" t="s">
        <v>1231</v>
      </c>
      <c r="D113" s="133"/>
      <c r="E113" s="133" t="s">
        <v>1836</v>
      </c>
      <c r="F113" s="133" t="s">
        <v>901</v>
      </c>
      <c r="G113" s="176" t="s">
        <v>1232</v>
      </c>
      <c r="H113" s="176">
        <v>200</v>
      </c>
      <c r="I113" s="176">
        <v>95</v>
      </c>
      <c r="J113" s="177">
        <v>10</v>
      </c>
      <c r="K113" s="177"/>
      <c r="L113" s="133"/>
    </row>
    <row r="114" spans="1:12" x14ac:dyDescent="0.25">
      <c r="A114" s="139">
        <v>111</v>
      </c>
      <c r="B114" s="142">
        <v>45200</v>
      </c>
      <c r="C114" s="132" t="s">
        <v>1233</v>
      </c>
      <c r="D114" s="133"/>
      <c r="E114" s="133" t="s">
        <v>1836</v>
      </c>
      <c r="F114" s="133" t="s">
        <v>302</v>
      </c>
      <c r="G114" s="176" t="s">
        <v>1234</v>
      </c>
      <c r="H114" s="176">
        <v>105</v>
      </c>
      <c r="I114" s="176">
        <v>95</v>
      </c>
      <c r="J114" s="177">
        <v>10</v>
      </c>
      <c r="K114" s="177"/>
      <c r="L114" s="133"/>
    </row>
    <row r="115" spans="1:12" x14ac:dyDescent="0.25">
      <c r="A115" s="140">
        <v>112</v>
      </c>
      <c r="B115" s="142">
        <v>45200</v>
      </c>
      <c r="C115" s="132" t="s">
        <v>663</v>
      </c>
      <c r="D115" s="133"/>
      <c r="E115" s="133"/>
      <c r="F115" s="133" t="s">
        <v>1098</v>
      </c>
      <c r="G115" s="176" t="s">
        <v>1235</v>
      </c>
      <c r="H115" s="176">
        <v>500</v>
      </c>
      <c r="I115" s="176">
        <v>130</v>
      </c>
      <c r="J115" s="177">
        <v>10</v>
      </c>
      <c r="K115" s="215"/>
      <c r="L115" s="2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U25"/>
  <sheetViews>
    <sheetView topLeftCell="A6" workbookViewId="0">
      <selection activeCell="A13" sqref="A13"/>
    </sheetView>
  </sheetViews>
  <sheetFormatPr baseColWidth="10" defaultRowHeight="15" x14ac:dyDescent="0.25"/>
  <sheetData>
    <row r="3" spans="1:21" x14ac:dyDescent="0.25">
      <c r="D3" t="s">
        <v>3680</v>
      </c>
    </row>
    <row r="5" spans="1:21" x14ac:dyDescent="0.25">
      <c r="A5" s="103" t="s">
        <v>3681</v>
      </c>
      <c r="B5" s="103" t="s">
        <v>3682</v>
      </c>
      <c r="C5" s="103" t="s">
        <v>3683</v>
      </c>
      <c r="D5" s="103" t="s">
        <v>3684</v>
      </c>
      <c r="E5" s="103" t="s">
        <v>3685</v>
      </c>
      <c r="F5" s="103" t="s">
        <v>3686</v>
      </c>
      <c r="G5" s="103" t="s">
        <v>6</v>
      </c>
      <c r="H5" s="103" t="s">
        <v>3687</v>
      </c>
      <c r="I5" s="103" t="s">
        <v>3688</v>
      </c>
      <c r="J5" s="103" t="s">
        <v>3689</v>
      </c>
    </row>
    <row r="6" spans="1:21" x14ac:dyDescent="0.25">
      <c r="A6" s="101">
        <v>45195</v>
      </c>
      <c r="B6" s="102">
        <f>+'Semana 6 del 25 al 1 '!A23</f>
        <v>20</v>
      </c>
      <c r="C6" s="102" t="str">
        <f>+'Semana 6 del 25 al 1 '!C23</f>
        <v>Yayo</v>
      </c>
      <c r="D6" s="102">
        <f>+'Semana 6 del 25 al 1 '!D23</f>
        <v>5610020620</v>
      </c>
      <c r="E6" s="102" t="str">
        <f>+'Semana 6 del 25 al 1 '!E23</f>
        <v xml:space="preserve">Purificadora </v>
      </c>
      <c r="F6" s="102" t="str">
        <f>+'Semana 6 del 25 al 1 '!F23</f>
        <v xml:space="preserve">32 B </v>
      </c>
      <c r="G6" s="102" t="str">
        <f>+'Semana 6 del 25 al 1 '!G23</f>
        <v xml:space="preserve">1 Garrafon bonafont </v>
      </c>
      <c r="H6" s="102">
        <f>+'Semana 6 del 25 al 1 '!I23</f>
        <v>17</v>
      </c>
      <c r="I6" s="102">
        <f>+'Semana 6 del 25 al 1 '!J23</f>
        <v>10</v>
      </c>
      <c r="J6" s="102">
        <f t="shared" ref="J6:J25" si="0">+H6+I6</f>
        <v>27</v>
      </c>
      <c r="U6" t="e">
        <f>+'Semana 6 del 25 al 1 '!#REF!</f>
        <v>#REF!</v>
      </c>
    </row>
    <row r="7" spans="1:21" x14ac:dyDescent="0.25">
      <c r="A7" s="102"/>
      <c r="B7" s="102"/>
      <c r="C7" s="102"/>
      <c r="D7" s="102"/>
      <c r="E7" s="102"/>
      <c r="F7" s="102"/>
      <c r="G7" s="102"/>
      <c r="H7" s="102"/>
      <c r="I7" s="102"/>
      <c r="J7" s="102">
        <f t="shared" si="0"/>
        <v>0</v>
      </c>
    </row>
    <row r="8" spans="1:21" x14ac:dyDescent="0.25">
      <c r="A8" s="102"/>
      <c r="B8" s="102"/>
      <c r="C8" s="102"/>
      <c r="D8" s="102"/>
      <c r="E8" s="102"/>
      <c r="F8" s="102"/>
      <c r="G8" s="102"/>
      <c r="H8" s="102"/>
      <c r="I8" s="102"/>
      <c r="J8" s="102">
        <f t="shared" si="0"/>
        <v>0</v>
      </c>
    </row>
    <row r="9" spans="1:21" x14ac:dyDescent="0.25">
      <c r="A9" s="102"/>
      <c r="B9" s="102"/>
      <c r="C9" s="102"/>
      <c r="D9" s="102"/>
      <c r="E9" s="102"/>
      <c r="F9" s="102"/>
      <c r="G9" s="102"/>
      <c r="H9" s="102"/>
      <c r="I9" s="102"/>
      <c r="J9" s="102">
        <f t="shared" si="0"/>
        <v>0</v>
      </c>
    </row>
    <row r="10" spans="1:21" x14ac:dyDescent="0.25">
      <c r="A10" s="102"/>
      <c r="B10" s="102"/>
      <c r="C10" s="102"/>
      <c r="D10" s="102"/>
      <c r="E10" s="102"/>
      <c r="F10" s="102"/>
      <c r="G10" s="102"/>
      <c r="H10" s="102"/>
      <c r="I10" s="102"/>
      <c r="J10" s="102">
        <f t="shared" si="0"/>
        <v>0</v>
      </c>
    </row>
    <row r="11" spans="1:21" x14ac:dyDescent="0.25">
      <c r="A11" s="102"/>
      <c r="B11" s="102"/>
      <c r="C11" s="102"/>
      <c r="D11" s="102"/>
      <c r="E11" s="102"/>
      <c r="F11" s="102"/>
      <c r="G11" s="102"/>
      <c r="H11" s="102"/>
      <c r="I11" s="102"/>
      <c r="J11" s="102">
        <f t="shared" si="0"/>
        <v>0</v>
      </c>
    </row>
    <row r="12" spans="1:21" x14ac:dyDescent="0.25">
      <c r="A12" s="102"/>
      <c r="B12" s="102"/>
      <c r="C12" s="102"/>
      <c r="D12" s="102"/>
      <c r="E12" s="102"/>
      <c r="F12" s="102"/>
      <c r="G12" s="102"/>
      <c r="H12" s="102"/>
      <c r="I12" s="102"/>
      <c r="J12" s="102">
        <f t="shared" si="0"/>
        <v>0</v>
      </c>
    </row>
    <row r="13" spans="1:21" x14ac:dyDescent="0.25">
      <c r="A13" s="102"/>
      <c r="B13" s="102"/>
      <c r="C13" s="102"/>
      <c r="D13" s="102"/>
      <c r="E13" s="102"/>
      <c r="F13" s="102"/>
      <c r="G13" s="102"/>
      <c r="H13" s="102"/>
      <c r="I13" s="102"/>
      <c r="J13" s="102">
        <f t="shared" si="0"/>
        <v>0</v>
      </c>
    </row>
    <row r="14" spans="1:21" x14ac:dyDescent="0.25">
      <c r="A14" s="102"/>
      <c r="B14" s="102"/>
      <c r="C14" s="102"/>
      <c r="D14" s="102"/>
      <c r="E14" s="102"/>
      <c r="F14" s="102"/>
      <c r="G14" s="102"/>
      <c r="H14" s="102"/>
      <c r="I14" s="102"/>
      <c r="J14" s="102">
        <f t="shared" si="0"/>
        <v>0</v>
      </c>
    </row>
    <row r="15" spans="1:21" x14ac:dyDescent="0.25">
      <c r="A15" s="102"/>
      <c r="B15" s="102"/>
      <c r="C15" s="102"/>
      <c r="D15" s="102"/>
      <c r="E15" s="102"/>
      <c r="F15" s="102"/>
      <c r="G15" s="102"/>
      <c r="H15" s="102"/>
      <c r="I15" s="102"/>
      <c r="J15" s="102">
        <f t="shared" si="0"/>
        <v>0</v>
      </c>
    </row>
    <row r="16" spans="1:21" x14ac:dyDescent="0.25">
      <c r="A16" s="102"/>
      <c r="B16" s="102"/>
      <c r="C16" s="102"/>
      <c r="D16" s="102"/>
      <c r="E16" s="102"/>
      <c r="F16" s="102"/>
      <c r="G16" s="102"/>
      <c r="H16" s="102"/>
      <c r="I16" s="102"/>
      <c r="J16" s="102">
        <f t="shared" si="0"/>
        <v>0</v>
      </c>
    </row>
    <row r="17" spans="1:10" x14ac:dyDescent="0.25">
      <c r="A17" s="102"/>
      <c r="B17" s="102"/>
      <c r="C17" s="102"/>
      <c r="D17" s="102"/>
      <c r="E17" s="102"/>
      <c r="F17" s="102"/>
      <c r="G17" s="102"/>
      <c r="H17" s="102"/>
      <c r="I17" s="102"/>
      <c r="J17" s="102">
        <f t="shared" si="0"/>
        <v>0</v>
      </c>
    </row>
    <row r="18" spans="1:10" x14ac:dyDescent="0.25">
      <c r="A18" s="102"/>
      <c r="B18" s="102"/>
      <c r="C18" s="102"/>
      <c r="D18" s="102"/>
      <c r="E18" s="102"/>
      <c r="F18" s="102"/>
      <c r="G18" s="102"/>
      <c r="H18" s="102"/>
      <c r="I18" s="102"/>
      <c r="J18" s="102">
        <f t="shared" si="0"/>
        <v>0</v>
      </c>
    </row>
    <row r="19" spans="1:10" x14ac:dyDescent="0.25">
      <c r="A19" s="102"/>
      <c r="B19" s="102"/>
      <c r="C19" s="102"/>
      <c r="D19" s="102"/>
      <c r="E19" s="102"/>
      <c r="F19" s="102"/>
      <c r="G19" s="102"/>
      <c r="H19" s="102"/>
      <c r="I19" s="102"/>
      <c r="J19" s="102">
        <f t="shared" si="0"/>
        <v>0</v>
      </c>
    </row>
    <row r="20" spans="1:10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>
        <f t="shared" si="0"/>
        <v>0</v>
      </c>
    </row>
    <row r="21" spans="1:10" x14ac:dyDescent="0.25">
      <c r="A21" s="102"/>
      <c r="B21" s="102"/>
      <c r="C21" s="102"/>
      <c r="D21" s="102"/>
      <c r="E21" s="102"/>
      <c r="F21" s="102"/>
      <c r="G21" s="102"/>
      <c r="H21" s="102"/>
      <c r="I21" s="102"/>
      <c r="J21" s="102">
        <f t="shared" si="0"/>
        <v>0</v>
      </c>
    </row>
    <row r="22" spans="1:10" x14ac:dyDescent="0.25">
      <c r="A22" s="102"/>
      <c r="B22" s="102"/>
      <c r="C22" s="102"/>
      <c r="D22" s="102"/>
      <c r="E22" s="102"/>
      <c r="F22" s="102"/>
      <c r="G22" s="102"/>
      <c r="H22" s="102"/>
      <c r="I22" s="102"/>
      <c r="J22" s="102">
        <f t="shared" si="0"/>
        <v>0</v>
      </c>
    </row>
    <row r="23" spans="1:10" x14ac:dyDescent="0.25">
      <c r="A23" s="102"/>
      <c r="B23" s="102"/>
      <c r="C23" s="102"/>
      <c r="D23" s="102"/>
      <c r="E23" s="102"/>
      <c r="F23" s="102"/>
      <c r="G23" s="102"/>
      <c r="H23" s="102"/>
      <c r="I23" s="102"/>
      <c r="J23" s="102">
        <f t="shared" si="0"/>
        <v>0</v>
      </c>
    </row>
    <row r="24" spans="1:10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>
        <f t="shared" si="0"/>
        <v>0</v>
      </c>
    </row>
    <row r="25" spans="1:10" x14ac:dyDescent="0.25">
      <c r="A25" s="102"/>
      <c r="B25" s="102"/>
      <c r="C25" s="102"/>
      <c r="D25" s="102"/>
      <c r="E25" s="102"/>
      <c r="F25" s="102"/>
      <c r="G25" s="102"/>
      <c r="H25" s="102"/>
      <c r="I25" s="102"/>
      <c r="J25" s="10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BASE_PEDIDITO</vt:lpstr>
      <vt:lpstr>Hoja2</vt:lpstr>
      <vt:lpstr>Semana 1 del 21 al 27 de agost</vt:lpstr>
      <vt:lpstr>Semana 2 del 28 al 3 de sep</vt:lpstr>
      <vt:lpstr>Semana 3 del 4 - 10 sep</vt:lpstr>
      <vt:lpstr>Semana 4 del 11 al 18</vt:lpstr>
      <vt:lpstr>Semana 5 del 18 al 24</vt:lpstr>
      <vt:lpstr>Semana 6 del 25 al 1 </vt:lpstr>
      <vt:lpstr>Deudores</vt:lpstr>
      <vt:lpstr>Semana 7 del 02 al 9  </vt:lpstr>
      <vt:lpstr>Clientes y sus pedidos</vt:lpstr>
      <vt:lpstr>Semana 8 </vt:lpstr>
      <vt:lpstr>Semana 9 </vt:lpstr>
      <vt:lpstr>Semana 10 </vt:lpstr>
      <vt:lpstr>Semana 11</vt:lpstr>
      <vt:lpstr>Semana 12</vt:lpstr>
      <vt:lpstr>Semana 13</vt:lpstr>
      <vt:lpstr>Semana 14</vt:lpstr>
      <vt:lpstr>Semana 15</vt:lpstr>
      <vt:lpstr>Seamana 16</vt:lpstr>
      <vt:lpstr>Semana 17</vt:lpstr>
      <vt:lpstr>Semana 18</vt:lpstr>
      <vt:lpstr>Semana 19</vt:lpstr>
      <vt:lpstr>Semana 20</vt:lpstr>
      <vt:lpstr>Plantilla</vt:lpstr>
      <vt:lpstr>Ganancia x local</vt:lpstr>
      <vt:lpstr>INVERSION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VALDEZ</dc:creator>
  <cp:lastModifiedBy>pedidito0101@outlook.com</cp:lastModifiedBy>
  <dcterms:created xsi:type="dcterms:W3CDTF">2023-09-07T05:03:20Z</dcterms:created>
  <dcterms:modified xsi:type="dcterms:W3CDTF">2024-06-27T23:04:23Z</dcterms:modified>
</cp:coreProperties>
</file>