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2\Turma L2\"/>
    </mc:Choice>
  </mc:AlternateContent>
  <xr:revisionPtr revIDLastSave="387" documentId="11_354065910EC08E06920A6124A4F2F252D08E71B0" xr6:coauthVersionLast="36" xr6:coauthVersionMax="36" xr10:uidLastSave="{0ED8C538-6FA8-4B92-BF6A-86CD93DCBA23}"/>
  <bookViews>
    <workbookView xWindow="480" yWindow="105" windowWidth="14880" windowHeight="8025" tabRatio="814" xr2:uid="{00000000-000D-0000-FFFF-FFFF00000000}"/>
  </bookViews>
  <sheets>
    <sheet name="ROL_DRamos_Folhas" sheetId="17" r:id="rId1"/>
    <sheet name="Tabela_Freq." sheetId="20" r:id="rId2"/>
    <sheet name="Medidas 1" sheetId="6" state="hidden" r:id="rId3"/>
    <sheet name="Medidas 2" sheetId="15" state="hidden" r:id="rId4"/>
  </sheets>
  <calcPr calcId="191029"/>
</workbook>
</file>

<file path=xl/calcChain.xml><?xml version="1.0" encoding="utf-8"?>
<calcChain xmlns="http://schemas.openxmlformats.org/spreadsheetml/2006/main">
  <c r="J4" i="20" l="1"/>
  <c r="L5" i="20"/>
  <c r="L6" i="20"/>
  <c r="L7" i="20"/>
  <c r="L8" i="20"/>
  <c r="L4" i="20"/>
  <c r="J5" i="20"/>
  <c r="J6" i="20"/>
  <c r="J7" i="20"/>
  <c r="J8" i="20" s="1"/>
  <c r="D10" i="20"/>
  <c r="D11" i="20"/>
  <c r="D12" i="20"/>
  <c r="D13" i="20"/>
  <c r="D9" i="20"/>
  <c r="C9" i="20"/>
  <c r="C10" i="20"/>
  <c r="C11" i="20"/>
  <c r="C12" i="20"/>
  <c r="C13" i="20"/>
  <c r="C6" i="20"/>
  <c r="C4" i="20"/>
  <c r="C5" i="20"/>
  <c r="C3" i="20"/>
  <c r="D3" i="20"/>
  <c r="C2" i="20"/>
  <c r="D2" i="20"/>
  <c r="P9" i="17"/>
  <c r="L5" i="17"/>
  <c r="P5" i="17" s="1"/>
  <c r="O7" i="17"/>
  <c r="O6" i="17"/>
  <c r="O5" i="17"/>
  <c r="O8" i="17"/>
  <c r="O9" i="17" s="1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H7" i="6" l="1"/>
  <c r="H6" i="6"/>
  <c r="H5" i="6"/>
  <c r="H4" i="6"/>
  <c r="H3" i="6"/>
  <c r="H2" i="6"/>
  <c r="E15" i="6"/>
  <c r="E14" i="6"/>
  <c r="E13" i="6"/>
  <c r="E12" i="6"/>
  <c r="E11" i="6"/>
  <c r="E10" i="6"/>
  <c r="E9" i="6"/>
  <c r="E8" i="6"/>
  <c r="E7" i="6"/>
  <c r="E6" i="6"/>
  <c r="E4" i="6"/>
  <c r="E5" i="6"/>
  <c r="B13" i="6" l="1"/>
  <c r="B12" i="6"/>
  <c r="B11" i="6"/>
  <c r="B6" i="6" a="1"/>
  <c r="B6" i="6" s="1"/>
  <c r="B5" i="6"/>
  <c r="B4" i="6"/>
  <c r="B9" i="6" l="1"/>
  <c r="B8" i="6"/>
  <c r="B7" i="6"/>
  <c r="E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M3" authorId="0" shapeId="0" xr:uid="{45F8B6A2-9375-40B3-B5D2-CC5742FB0A4F}">
      <text>
        <r>
          <rPr>
            <sz val="9"/>
            <color indexed="81"/>
            <rFont val="Segoe UI"/>
            <family val="2"/>
          </rPr>
          <t>Frequência absoluta (contagem de elementos naquela faixa)</t>
        </r>
      </text>
    </comment>
    <comment ref="N3" authorId="0" shapeId="0" xr:uid="{00EE33AB-B42B-408A-B1D7-07C7888DE463}">
      <text>
        <r>
          <rPr>
            <sz val="9"/>
            <color indexed="81"/>
            <rFont val="Segoe UI"/>
            <family val="2"/>
          </rPr>
          <t xml:space="preserve">Frequência absoluta acumulada, que é a contagem acumulada até aquela faixa
</t>
        </r>
      </text>
    </comment>
    <comment ref="O3" authorId="0" shapeId="0" xr:uid="{BDBBAA93-7A37-4D16-8597-8C5856B1797F}">
      <text>
        <r>
          <rPr>
            <sz val="9"/>
            <color indexed="81"/>
            <rFont val="Segoe UI"/>
            <family val="2"/>
          </rPr>
          <t xml:space="preserve">Frequência relativa, que é em percentual
</t>
        </r>
      </text>
    </comment>
    <comment ref="P3" authorId="0" shapeId="0" xr:uid="{8A1F0624-B565-41BC-B266-85EE889116A9}">
      <text>
        <r>
          <rPr>
            <sz val="9"/>
            <color indexed="81"/>
            <rFont val="Segoe UI"/>
            <family val="2"/>
          </rPr>
          <t xml:space="preserve">Frequência relativa acumulada, também em percentual
</t>
        </r>
      </text>
    </comment>
    <comment ref="B6" authorId="0" shapeId="0" xr:uid="{65C335A7-AEB4-4F1A-AFF8-E28BAF664DF4}">
      <text>
        <r>
          <rPr>
            <b/>
            <sz val="9"/>
            <color indexed="81"/>
            <rFont val="Segoe UI"/>
            <family val="2"/>
          </rPr>
          <t>C=1+3,33*log(N)</t>
        </r>
      </text>
    </comment>
    <comment ref="B8" authorId="0" shapeId="0" xr:uid="{569949BB-86F3-4707-8789-7D53A58AF022}">
      <text>
        <r>
          <rPr>
            <sz val="9"/>
            <color indexed="81"/>
            <rFont val="Segoe UI"/>
            <family val="2"/>
          </rPr>
          <t xml:space="preserve">Classes
</t>
        </r>
      </text>
    </comment>
    <comment ref="C8" authorId="0" shapeId="0" xr:uid="{C36579E6-9867-4DFC-B8B2-40D1DC010FB2}">
      <text>
        <r>
          <rPr>
            <sz val="9"/>
            <color indexed="81"/>
            <rFont val="Segoe UI"/>
            <family val="2"/>
          </rPr>
          <t>Intervalo</t>
        </r>
      </text>
    </comment>
    <comment ref="D8" authorId="0" shapeId="0" xr:uid="{3CE48516-C720-4EBA-9835-9F961C3BA9AC}">
      <text>
        <r>
          <rPr>
            <sz val="9"/>
            <color indexed="81"/>
            <rFont val="Segoe UI"/>
            <family val="2"/>
          </rPr>
          <t>Resto</t>
        </r>
      </text>
    </comment>
    <comment ref="D10" authorId="0" shapeId="0" xr:uid="{464400B1-4173-4729-B4B4-86473F4148AB}">
      <text>
        <r>
          <rPr>
            <sz val="9"/>
            <color indexed="81"/>
            <rFont val="Segoe UI"/>
            <charset val="1"/>
          </rPr>
          <t xml:space="preserve">No caso de empate, compara-se com o resultado da Fórmula de Sturges
</t>
        </r>
      </text>
    </comment>
  </commentList>
</comments>
</file>

<file path=xl/sharedStrings.xml><?xml version="1.0" encoding="utf-8"?>
<sst xmlns="http://schemas.openxmlformats.org/spreadsheetml/2006/main" count="136" uniqueCount="63">
  <si>
    <t>Peso</t>
  </si>
  <si>
    <t>Cintura</t>
  </si>
  <si>
    <t>fa</t>
  </si>
  <si>
    <t>fA</t>
  </si>
  <si>
    <t>fr</t>
  </si>
  <si>
    <t>fR</t>
  </si>
  <si>
    <t>Total</t>
  </si>
  <si>
    <t>Valor Mínimo</t>
  </si>
  <si>
    <t>Valor Máximo</t>
  </si>
  <si>
    <t>Número de indivíduos (N)</t>
  </si>
  <si>
    <t>Amplitude Total (AT)</t>
  </si>
  <si>
    <t>C</t>
  </si>
  <si>
    <t>-</t>
  </si>
  <si>
    <t>Altura [m]</t>
  </si>
  <si>
    <t>Medidas Características</t>
  </si>
  <si>
    <t>Medidas de tendência central</t>
  </si>
  <si>
    <t>Média</t>
  </si>
  <si>
    <t>Mediana</t>
  </si>
  <si>
    <t>Moda</t>
  </si>
  <si>
    <t>Medidas de variabilidade</t>
  </si>
  <si>
    <t>Amplitude total</t>
  </si>
  <si>
    <t>Variância</t>
  </si>
  <si>
    <t>Desvio padrão</t>
  </si>
  <si>
    <t>Separatrizes</t>
  </si>
  <si>
    <t>kg</t>
  </si>
  <si>
    <t>kg2</t>
  </si>
  <si>
    <t>Quartil - Q1</t>
  </si>
  <si>
    <t>Q2</t>
  </si>
  <si>
    <t>Q3</t>
  </si>
  <si>
    <t>Decil D1</t>
  </si>
  <si>
    <t>D7</t>
  </si>
  <si>
    <t>D2</t>
  </si>
  <si>
    <t>D3</t>
  </si>
  <si>
    <t>D4</t>
  </si>
  <si>
    <t>D5</t>
  </si>
  <si>
    <t>D6</t>
  </si>
  <si>
    <t>D8</t>
  </si>
  <si>
    <t>D9</t>
  </si>
  <si>
    <t>Percentil P1</t>
  </si>
  <si>
    <t>P5</t>
  </si>
  <si>
    <t>P20</t>
  </si>
  <si>
    <t>P37</t>
  </si>
  <si>
    <t>P78</t>
  </si>
  <si>
    <t>P95</t>
  </si>
  <si>
    <t>Variável:</t>
  </si>
  <si>
    <t>ROL</t>
  </si>
  <si>
    <t>Ramo</t>
  </si>
  <si>
    <t>Folhas</t>
  </si>
  <si>
    <t>Diagrama</t>
  </si>
  <si>
    <t>Nº</t>
  </si>
  <si>
    <t>9</t>
  </si>
  <si>
    <t>0</t>
  </si>
  <si>
    <t>2</t>
  </si>
  <si>
    <t>4</t>
  </si>
  <si>
    <t>5</t>
  </si>
  <si>
    <t>6</t>
  </si>
  <si>
    <t>8</t>
  </si>
  <si>
    <t>1</t>
  </si>
  <si>
    <t>Tabela 1: altura, em cm, de 20 enfermeiros da UTI do Hospital de Pouso Alegre, 2014.</t>
  </si>
  <si>
    <t>I=(AT+1)/C</t>
  </si>
  <si>
    <t>R=C.I-(AT+1)</t>
  </si>
  <si>
    <t>Fórmula de Sturges (C)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</si>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</sst>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2" fontId="3" fillId="8" borderId="1" xfId="0" applyNumberFormat="1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6" fillId="8" borderId="1" xfId="0" applyFont="1" applyFill="1" applyBorder="1"/>
    <xf numFmtId="164" fontId="0" fillId="7" borderId="1" xfId="0" applyNumberFormat="1" applyFill="1" applyBorder="1"/>
    <xf numFmtId="0" fontId="0" fillId="7" borderId="2" xfId="0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12" borderId="1" xfId="0" applyNumberForma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7" fillId="11" borderId="6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4" xfId="0" applyBorder="1" applyAlignment="1">
      <alignment horizontal="left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BFF9B"/>
      <color rgb="FF00FF00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578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04C3-0EA0-47E8-A656-0AE38175D37E}">
  <dimension ref="A1:Y24"/>
  <sheetViews>
    <sheetView showGridLines="0" tabSelected="1" zoomScaleNormal="100" zoomScaleSheetLayoutView="30" workbookViewId="0"/>
  </sheetViews>
  <sheetFormatPr defaultRowHeight="15" x14ac:dyDescent="0.25"/>
  <cols>
    <col min="1" max="1" width="4" style="11" bestFit="1" customWidth="1"/>
    <col min="2" max="2" width="4.42578125" style="11" bestFit="1" customWidth="1"/>
    <col min="3" max="10" width="4" style="11" bestFit="1" customWidth="1"/>
    <col min="11" max="11" width="6" style="11" bestFit="1" customWidth="1"/>
    <col min="12" max="12" width="6.7109375" style="11" bestFit="1" customWidth="1"/>
    <col min="13" max="14" width="9.140625" style="11"/>
    <col min="15" max="15" width="9.28515625" style="11" bestFit="1" customWidth="1"/>
    <col min="16" max="25" width="2" style="11" bestFit="1" customWidth="1"/>
    <col min="26" max="16384" width="9.140625" style="11"/>
  </cols>
  <sheetData>
    <row r="1" spans="1:25" x14ac:dyDescent="0.25">
      <c r="A1" s="11">
        <v>172</v>
      </c>
      <c r="B1" s="11">
        <v>168</v>
      </c>
      <c r="C1" s="11">
        <v>180</v>
      </c>
      <c r="D1" s="11">
        <v>195</v>
      </c>
      <c r="E1" s="11">
        <v>169</v>
      </c>
      <c r="F1" s="11">
        <v>164</v>
      </c>
      <c r="G1" s="11">
        <v>160</v>
      </c>
      <c r="H1" s="11">
        <v>162</v>
      </c>
      <c r="I1" s="11">
        <v>180</v>
      </c>
      <c r="J1" s="11">
        <v>171</v>
      </c>
    </row>
    <row r="2" spans="1:25" x14ac:dyDescent="0.25">
      <c r="A2" s="11">
        <v>165</v>
      </c>
      <c r="B2" s="11">
        <v>168</v>
      </c>
      <c r="C2" s="11">
        <v>166</v>
      </c>
      <c r="D2" s="11">
        <v>175</v>
      </c>
      <c r="E2" s="11">
        <v>178</v>
      </c>
      <c r="F2" s="11">
        <v>168</v>
      </c>
      <c r="G2" s="11">
        <v>170</v>
      </c>
      <c r="H2" s="11">
        <v>159</v>
      </c>
      <c r="I2" s="11">
        <v>160</v>
      </c>
      <c r="J2" s="11">
        <v>170</v>
      </c>
    </row>
    <row r="4" spans="1:25" x14ac:dyDescent="0.25">
      <c r="A4" s="11" t="s">
        <v>49</v>
      </c>
      <c r="B4" s="11" t="s">
        <v>45</v>
      </c>
      <c r="C4" s="11" t="s">
        <v>45</v>
      </c>
      <c r="K4" s="11" t="s">
        <v>46</v>
      </c>
      <c r="L4" s="11" t="s">
        <v>47</v>
      </c>
      <c r="O4" s="11" t="s">
        <v>48</v>
      </c>
    </row>
    <row r="5" spans="1:25" x14ac:dyDescent="0.25">
      <c r="A5" s="11">
        <v>1</v>
      </c>
      <c r="B5" s="11">
        <v>159</v>
      </c>
      <c r="C5" s="11">
        <f>SMALL($A$1:$J$2,A5)</f>
        <v>159</v>
      </c>
      <c r="K5" s="11" t="str">
        <f>MID(B5,1,2)</f>
        <v>15</v>
      </c>
      <c r="L5" s="11" t="str">
        <f>MID(B5,3,1)</f>
        <v>9</v>
      </c>
      <c r="M5" s="11">
        <v>9</v>
      </c>
      <c r="O5" s="30" t="str">
        <f>K5</f>
        <v>15</v>
      </c>
      <c r="P5" s="11" t="str">
        <f>L5</f>
        <v>9</v>
      </c>
    </row>
    <row r="6" spans="1:25" x14ac:dyDescent="0.25">
      <c r="A6" s="11">
        <v>2</v>
      </c>
      <c r="B6" s="11">
        <v>160</v>
      </c>
      <c r="C6" s="11">
        <f t="shared" ref="C6:C24" si="0">SMALL($A$1:$J$2,A6)</f>
        <v>160</v>
      </c>
      <c r="K6" s="11" t="str">
        <f t="shared" ref="K6:K24" si="1">MID(B6,1,2)</f>
        <v>16</v>
      </c>
      <c r="L6" s="11" t="str">
        <f t="shared" ref="L6:L24" si="2">MID(B6,3,1)</f>
        <v>0</v>
      </c>
      <c r="M6" s="11" t="s">
        <v>51</v>
      </c>
      <c r="O6" s="30">
        <f>O5+1</f>
        <v>16</v>
      </c>
      <c r="P6" s="11" t="s">
        <v>51</v>
      </c>
      <c r="Q6" s="11" t="s">
        <v>51</v>
      </c>
      <c r="R6" s="11" t="s">
        <v>52</v>
      </c>
      <c r="S6" s="11" t="s">
        <v>53</v>
      </c>
      <c r="T6" s="11" t="s">
        <v>54</v>
      </c>
      <c r="U6" s="11" t="s">
        <v>55</v>
      </c>
      <c r="V6" s="11" t="s">
        <v>56</v>
      </c>
      <c r="W6" s="11" t="s">
        <v>56</v>
      </c>
      <c r="X6" s="11" t="s">
        <v>56</v>
      </c>
      <c r="Y6" s="11" t="s">
        <v>50</v>
      </c>
    </row>
    <row r="7" spans="1:25" x14ac:dyDescent="0.25">
      <c r="A7" s="11">
        <v>3</v>
      </c>
      <c r="B7" s="11">
        <v>160</v>
      </c>
      <c r="C7" s="11">
        <f t="shared" si="0"/>
        <v>160</v>
      </c>
      <c r="K7" s="11" t="str">
        <f t="shared" si="1"/>
        <v>16</v>
      </c>
      <c r="L7" s="11" t="str">
        <f t="shared" si="2"/>
        <v>0</v>
      </c>
      <c r="M7" s="11" t="s">
        <v>51</v>
      </c>
      <c r="O7" s="30">
        <f>O6+1</f>
        <v>17</v>
      </c>
      <c r="P7" s="11" t="s">
        <v>51</v>
      </c>
      <c r="Q7" s="11" t="s">
        <v>51</v>
      </c>
      <c r="R7" s="11" t="s">
        <v>57</v>
      </c>
      <c r="S7" s="11" t="s">
        <v>52</v>
      </c>
      <c r="T7" s="11" t="s">
        <v>54</v>
      </c>
      <c r="U7" s="11" t="s">
        <v>56</v>
      </c>
    </row>
    <row r="8" spans="1:25" x14ac:dyDescent="0.25">
      <c r="A8" s="11">
        <v>4</v>
      </c>
      <c r="B8" s="11">
        <v>162</v>
      </c>
      <c r="C8" s="11">
        <f t="shared" si="0"/>
        <v>162</v>
      </c>
      <c r="K8" s="11" t="str">
        <f t="shared" si="1"/>
        <v>16</v>
      </c>
      <c r="L8" s="11" t="str">
        <f t="shared" si="2"/>
        <v>2</v>
      </c>
      <c r="M8" s="11" t="s">
        <v>52</v>
      </c>
      <c r="O8" s="30">
        <f t="shared" ref="O8:O9" si="3">O7+1</f>
        <v>18</v>
      </c>
      <c r="P8" s="11" t="s">
        <v>51</v>
      </c>
      <c r="Q8" s="11" t="s">
        <v>51</v>
      </c>
    </row>
    <row r="9" spans="1:25" x14ac:dyDescent="0.25">
      <c r="A9" s="11">
        <v>5</v>
      </c>
      <c r="B9" s="11">
        <v>164</v>
      </c>
      <c r="C9" s="11">
        <f t="shared" si="0"/>
        <v>164</v>
      </c>
      <c r="K9" s="11" t="str">
        <f t="shared" si="1"/>
        <v>16</v>
      </c>
      <c r="L9" s="11" t="str">
        <f t="shared" si="2"/>
        <v>4</v>
      </c>
      <c r="M9" s="11" t="s">
        <v>53</v>
      </c>
      <c r="O9" s="30">
        <f t="shared" si="3"/>
        <v>19</v>
      </c>
      <c r="P9" s="11" t="str">
        <f>M24</f>
        <v>5</v>
      </c>
    </row>
    <row r="10" spans="1:25" x14ac:dyDescent="0.25">
      <c r="A10" s="11">
        <v>6</v>
      </c>
      <c r="B10" s="11">
        <v>165</v>
      </c>
      <c r="C10" s="11">
        <f t="shared" si="0"/>
        <v>165</v>
      </c>
      <c r="K10" s="11" t="str">
        <f t="shared" si="1"/>
        <v>16</v>
      </c>
      <c r="L10" s="11" t="str">
        <f t="shared" si="2"/>
        <v>5</v>
      </c>
      <c r="M10" s="11" t="s">
        <v>54</v>
      </c>
    </row>
    <row r="11" spans="1:25" x14ac:dyDescent="0.25">
      <c r="A11" s="11">
        <v>7</v>
      </c>
      <c r="B11" s="11">
        <v>166</v>
      </c>
      <c r="C11" s="11">
        <f t="shared" si="0"/>
        <v>166</v>
      </c>
      <c r="K11" s="11" t="str">
        <f t="shared" si="1"/>
        <v>16</v>
      </c>
      <c r="L11" s="11" t="str">
        <f t="shared" si="2"/>
        <v>6</v>
      </c>
      <c r="M11" s="11" t="s">
        <v>55</v>
      </c>
    </row>
    <row r="12" spans="1:25" x14ac:dyDescent="0.25">
      <c r="A12" s="11">
        <v>8</v>
      </c>
      <c r="B12" s="11">
        <v>168</v>
      </c>
      <c r="C12" s="11">
        <f t="shared" si="0"/>
        <v>168</v>
      </c>
      <c r="K12" s="11" t="str">
        <f t="shared" si="1"/>
        <v>16</v>
      </c>
      <c r="L12" s="11" t="str">
        <f t="shared" si="2"/>
        <v>8</v>
      </c>
      <c r="M12" s="11" t="s">
        <v>56</v>
      </c>
    </row>
    <row r="13" spans="1:25" x14ac:dyDescent="0.25">
      <c r="A13" s="11">
        <v>9</v>
      </c>
      <c r="B13" s="11">
        <v>168</v>
      </c>
      <c r="C13" s="11">
        <f t="shared" si="0"/>
        <v>168</v>
      </c>
      <c r="K13" s="11" t="str">
        <f t="shared" si="1"/>
        <v>16</v>
      </c>
      <c r="L13" s="11" t="str">
        <f t="shared" si="2"/>
        <v>8</v>
      </c>
      <c r="M13" s="11" t="s">
        <v>56</v>
      </c>
      <c r="U13" s="29" t="s">
        <v>62</v>
      </c>
    </row>
    <row r="14" spans="1:25" x14ac:dyDescent="0.25">
      <c r="A14" s="11">
        <v>10</v>
      </c>
      <c r="B14" s="11">
        <v>168</v>
      </c>
      <c r="C14" s="11">
        <f t="shared" si="0"/>
        <v>168</v>
      </c>
      <c r="K14" s="11" t="str">
        <f t="shared" si="1"/>
        <v>16</v>
      </c>
      <c r="L14" s="11" t="str">
        <f t="shared" si="2"/>
        <v>8</v>
      </c>
      <c r="M14" s="11" t="s">
        <v>56</v>
      </c>
    </row>
    <row r="15" spans="1:25" x14ac:dyDescent="0.25">
      <c r="A15" s="11">
        <v>11</v>
      </c>
      <c r="B15" s="11">
        <v>169</v>
      </c>
      <c r="C15" s="11">
        <f t="shared" si="0"/>
        <v>169</v>
      </c>
      <c r="K15" s="11" t="str">
        <f t="shared" si="1"/>
        <v>16</v>
      </c>
      <c r="L15" s="11" t="str">
        <f t="shared" si="2"/>
        <v>9</v>
      </c>
      <c r="M15" s="11" t="s">
        <v>50</v>
      </c>
    </row>
    <row r="16" spans="1:25" x14ac:dyDescent="0.25">
      <c r="A16" s="11">
        <v>12</v>
      </c>
      <c r="B16" s="11">
        <v>170</v>
      </c>
      <c r="C16" s="11">
        <f t="shared" si="0"/>
        <v>170</v>
      </c>
      <c r="K16" s="11" t="str">
        <f t="shared" si="1"/>
        <v>17</v>
      </c>
      <c r="L16" s="11" t="str">
        <f t="shared" si="2"/>
        <v>0</v>
      </c>
      <c r="M16" s="11" t="s">
        <v>51</v>
      </c>
    </row>
    <row r="17" spans="1:13" x14ac:dyDescent="0.25">
      <c r="A17" s="11">
        <v>13</v>
      </c>
      <c r="B17" s="11">
        <v>170</v>
      </c>
      <c r="C17" s="11">
        <f t="shared" si="0"/>
        <v>170</v>
      </c>
      <c r="K17" s="11" t="str">
        <f t="shared" si="1"/>
        <v>17</v>
      </c>
      <c r="L17" s="11" t="str">
        <f t="shared" si="2"/>
        <v>0</v>
      </c>
      <c r="M17" s="11" t="s">
        <v>51</v>
      </c>
    </row>
    <row r="18" spans="1:13" x14ac:dyDescent="0.25">
      <c r="A18" s="11">
        <v>14</v>
      </c>
      <c r="B18" s="11">
        <v>171</v>
      </c>
      <c r="C18" s="11">
        <f t="shared" si="0"/>
        <v>171</v>
      </c>
      <c r="K18" s="11" t="str">
        <f t="shared" si="1"/>
        <v>17</v>
      </c>
      <c r="L18" s="11" t="str">
        <f t="shared" si="2"/>
        <v>1</v>
      </c>
      <c r="M18" s="11" t="s">
        <v>57</v>
      </c>
    </row>
    <row r="19" spans="1:13" x14ac:dyDescent="0.25">
      <c r="A19" s="11">
        <v>15</v>
      </c>
      <c r="B19" s="11">
        <v>172</v>
      </c>
      <c r="C19" s="11">
        <f t="shared" si="0"/>
        <v>172</v>
      </c>
      <c r="K19" s="11" t="str">
        <f t="shared" si="1"/>
        <v>17</v>
      </c>
      <c r="L19" s="11" t="str">
        <f t="shared" si="2"/>
        <v>2</v>
      </c>
      <c r="M19" s="11" t="s">
        <v>52</v>
      </c>
    </row>
    <row r="20" spans="1:13" x14ac:dyDescent="0.25">
      <c r="A20" s="11">
        <v>16</v>
      </c>
      <c r="B20" s="11">
        <v>175</v>
      </c>
      <c r="C20" s="11">
        <f t="shared" si="0"/>
        <v>175</v>
      </c>
      <c r="K20" s="11" t="str">
        <f t="shared" si="1"/>
        <v>17</v>
      </c>
      <c r="L20" s="11" t="str">
        <f t="shared" si="2"/>
        <v>5</v>
      </c>
      <c r="M20" s="11" t="s">
        <v>54</v>
      </c>
    </row>
    <row r="21" spans="1:13" x14ac:dyDescent="0.25">
      <c r="A21" s="11">
        <v>17</v>
      </c>
      <c r="B21" s="11">
        <v>178</v>
      </c>
      <c r="C21" s="11">
        <f t="shared" si="0"/>
        <v>178</v>
      </c>
      <c r="K21" s="11" t="str">
        <f t="shared" si="1"/>
        <v>17</v>
      </c>
      <c r="L21" s="11" t="str">
        <f t="shared" si="2"/>
        <v>8</v>
      </c>
      <c r="M21" s="11" t="s">
        <v>56</v>
      </c>
    </row>
    <row r="22" spans="1:13" x14ac:dyDescent="0.25">
      <c r="A22" s="11">
        <v>18</v>
      </c>
      <c r="B22" s="11">
        <v>180</v>
      </c>
      <c r="C22" s="11">
        <f t="shared" si="0"/>
        <v>180</v>
      </c>
      <c r="K22" s="11" t="str">
        <f t="shared" si="1"/>
        <v>18</v>
      </c>
      <c r="L22" s="11" t="str">
        <f t="shared" si="2"/>
        <v>0</v>
      </c>
      <c r="M22" s="11" t="s">
        <v>51</v>
      </c>
    </row>
    <row r="23" spans="1:13" x14ac:dyDescent="0.25">
      <c r="A23" s="11">
        <v>19</v>
      </c>
      <c r="B23" s="11">
        <v>180</v>
      </c>
      <c r="C23" s="11">
        <f t="shared" si="0"/>
        <v>180</v>
      </c>
      <c r="K23" s="11" t="str">
        <f t="shared" si="1"/>
        <v>18</v>
      </c>
      <c r="L23" s="11" t="str">
        <f t="shared" si="2"/>
        <v>0</v>
      </c>
      <c r="M23" s="11" t="s">
        <v>51</v>
      </c>
    </row>
    <row r="24" spans="1:13" x14ac:dyDescent="0.25">
      <c r="A24" s="11">
        <v>20</v>
      </c>
      <c r="B24" s="11">
        <v>195</v>
      </c>
      <c r="C24" s="11">
        <f t="shared" si="0"/>
        <v>195</v>
      </c>
      <c r="K24" s="11" t="str">
        <f t="shared" si="1"/>
        <v>19</v>
      </c>
      <c r="L24" s="11" t="str">
        <f t="shared" si="2"/>
        <v>5</v>
      </c>
      <c r="M24" s="11" t="s">
        <v>54</v>
      </c>
    </row>
  </sheetData>
  <sortState ref="B5:B24">
    <sortCondition ref="B5"/>
  </sortState>
  <pageMargins left="0.511811024" right="0.511811024" top="0.78740157499999996" bottom="0.78740157499999996" header="0.31496062000000002" footer="0.31496062000000002"/>
  <pageSetup paperSize="9" orientation="portrait" r:id="rId1"/>
  <ignoredErrors>
    <ignoredError sqref="M6:M24 P6:Y6 P7:U7 P8:Q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9084-0DC4-4822-8689-72EBDCFCDE49}">
  <dimension ref="B2:AC41"/>
  <sheetViews>
    <sheetView showGridLines="0" zoomScaleNormal="100" workbookViewId="0">
      <selection activeCell="B2" sqref="B2"/>
    </sheetView>
  </sheetViews>
  <sheetFormatPr defaultRowHeight="15" x14ac:dyDescent="0.25"/>
  <cols>
    <col min="1" max="1" width="2.85546875" style="11" customWidth="1"/>
    <col min="2" max="2" width="24.42578125" style="11" bestFit="1" customWidth="1"/>
    <col min="3" max="3" width="12" style="11" bestFit="1" customWidth="1"/>
    <col min="4" max="4" width="11.85546875" style="11" bestFit="1" customWidth="1"/>
    <col min="5" max="9" width="4" style="11" bestFit="1" customWidth="1"/>
    <col min="10" max="10" width="5.42578125" style="11" bestFit="1" customWidth="1"/>
    <col min="11" max="11" width="1.7109375" style="11" bestFit="1" customWidth="1"/>
    <col min="12" max="12" width="6" style="11" bestFit="1" customWidth="1"/>
    <col min="13" max="16" width="9.7109375" style="11" customWidth="1"/>
    <col min="17" max="17" width="12.140625" style="11" customWidth="1"/>
    <col min="18" max="18" width="9.28515625" style="11" bestFit="1" customWidth="1"/>
    <col min="19" max="19" width="12.42578125" style="11" bestFit="1" customWidth="1"/>
    <col min="20" max="28" width="9.140625" style="11" customWidth="1"/>
    <col min="29" max="16384" width="9.140625" style="11"/>
  </cols>
  <sheetData>
    <row r="2" spans="2:29" ht="30" customHeight="1" x14ac:dyDescent="0.25">
      <c r="B2" s="25" t="s">
        <v>7</v>
      </c>
      <c r="C2" s="13">
        <f>MIN(ROL_DRamos_Folhas!A1:J2)</f>
        <v>159</v>
      </c>
      <c r="D2" s="13">
        <f>SMALL(ROL_DRamos_Folhas!A1:J2,1)</f>
        <v>159</v>
      </c>
      <c r="J2" s="31" t="s">
        <v>58</v>
      </c>
      <c r="K2" s="31"/>
      <c r="L2" s="31"/>
      <c r="M2" s="31"/>
      <c r="N2" s="31"/>
      <c r="O2" s="31"/>
      <c r="P2" s="31"/>
    </row>
    <row r="3" spans="2:29" ht="30" customHeight="1" x14ac:dyDescent="0.25">
      <c r="B3" s="25" t="s">
        <v>8</v>
      </c>
      <c r="C3" s="13">
        <f>MAX(ROL_DRamos_Folhas!A1:J2)</f>
        <v>195</v>
      </c>
      <c r="D3" s="13">
        <f>LARGE(ROL_DRamos_Folhas!A1:J2,1)</f>
        <v>195</v>
      </c>
      <c r="J3" s="32" t="s">
        <v>13</v>
      </c>
      <c r="K3" s="32"/>
      <c r="L3" s="33"/>
      <c r="M3" s="21" t="s">
        <v>2</v>
      </c>
      <c r="N3" s="21" t="s">
        <v>3</v>
      </c>
      <c r="O3" s="21" t="s">
        <v>4</v>
      </c>
      <c r="P3" s="22" t="s">
        <v>5</v>
      </c>
    </row>
    <row r="4" spans="2:29" ht="30" customHeight="1" x14ac:dyDescent="0.25">
      <c r="B4" s="26" t="s">
        <v>10</v>
      </c>
      <c r="C4" s="13">
        <f>C3-C2</f>
        <v>36</v>
      </c>
      <c r="D4" s="16"/>
      <c r="J4" s="18">
        <f>C2-1</f>
        <v>158</v>
      </c>
      <c r="K4" s="18" t="s">
        <v>12</v>
      </c>
      <c r="L4" s="18">
        <f>J4+7</f>
        <v>165</v>
      </c>
      <c r="M4" s="14"/>
      <c r="N4" s="14"/>
      <c r="O4" s="19"/>
      <c r="P4" s="20"/>
    </row>
    <row r="5" spans="2:29" ht="30" customHeight="1" x14ac:dyDescent="0.25">
      <c r="B5" s="27" t="s">
        <v>9</v>
      </c>
      <c r="C5" s="17">
        <f>COUNT(ROL_DRamos_Folhas!A1:J2)</f>
        <v>20</v>
      </c>
      <c r="D5" s="16"/>
      <c r="J5" s="18">
        <f>J4+8</f>
        <v>166</v>
      </c>
      <c r="K5" s="18" t="s">
        <v>12</v>
      </c>
      <c r="L5" s="18">
        <f t="shared" ref="L5:L8" si="0">J5+7</f>
        <v>173</v>
      </c>
      <c r="M5" s="14"/>
      <c r="N5" s="14"/>
      <c r="O5" s="19"/>
      <c r="P5" s="20"/>
      <c r="U5" s="15"/>
      <c r="V5" s="15"/>
      <c r="W5" s="15"/>
      <c r="X5" s="15"/>
      <c r="Y5" s="15"/>
      <c r="Z5" s="15"/>
      <c r="AA5" s="15"/>
      <c r="AB5" s="15"/>
      <c r="AC5" s="15"/>
    </row>
    <row r="6" spans="2:29" ht="30" customHeight="1" x14ac:dyDescent="0.25">
      <c r="B6" s="27" t="s">
        <v>61</v>
      </c>
      <c r="C6" s="17">
        <f>ROUNDDOWN(1+3.33*LOG10(C5),0)</f>
        <v>5</v>
      </c>
      <c r="D6" s="16"/>
      <c r="J6" s="18">
        <f t="shared" ref="J6:J8" si="1">J5+8</f>
        <v>174</v>
      </c>
      <c r="K6" s="18" t="s">
        <v>12</v>
      </c>
      <c r="L6" s="18">
        <f t="shared" si="0"/>
        <v>181</v>
      </c>
      <c r="M6" s="14"/>
      <c r="N6" s="14"/>
      <c r="O6" s="19"/>
      <c r="P6" s="20"/>
      <c r="U6" s="15"/>
      <c r="V6" s="15"/>
      <c r="W6" s="15"/>
      <c r="X6" s="15"/>
      <c r="Y6" s="15"/>
      <c r="Z6" s="15"/>
      <c r="AA6" s="15"/>
      <c r="AB6" s="15"/>
      <c r="AC6" s="15"/>
    </row>
    <row r="7" spans="2:29" ht="30" customHeight="1" x14ac:dyDescent="0.25">
      <c r="J7" s="18">
        <f t="shared" si="1"/>
        <v>182</v>
      </c>
      <c r="K7" s="18" t="s">
        <v>12</v>
      </c>
      <c r="L7" s="18">
        <f t="shared" si="0"/>
        <v>189</v>
      </c>
      <c r="M7" s="14"/>
      <c r="N7" s="14"/>
      <c r="O7" s="19"/>
      <c r="P7" s="20"/>
      <c r="U7" s="15"/>
      <c r="V7" s="15"/>
      <c r="W7" s="15"/>
      <c r="X7" s="15"/>
      <c r="Y7" s="15"/>
      <c r="Z7" s="15"/>
      <c r="AA7" s="15"/>
      <c r="AB7" s="15"/>
      <c r="AC7" s="15"/>
    </row>
    <row r="8" spans="2:29" ht="30" customHeight="1" x14ac:dyDescent="0.25">
      <c r="B8" s="12" t="s">
        <v>11</v>
      </c>
      <c r="C8" s="12" t="s">
        <v>59</v>
      </c>
      <c r="D8" s="12" t="s">
        <v>60</v>
      </c>
      <c r="J8" s="18">
        <f t="shared" si="1"/>
        <v>190</v>
      </c>
      <c r="K8" s="18" t="s">
        <v>12</v>
      </c>
      <c r="L8" s="18">
        <f t="shared" si="0"/>
        <v>197</v>
      </c>
      <c r="M8" s="14"/>
      <c r="N8" s="14"/>
      <c r="O8" s="19"/>
      <c r="P8" s="20"/>
      <c r="W8" s="15"/>
      <c r="X8" s="15"/>
      <c r="Y8" s="15"/>
      <c r="Z8" s="15"/>
      <c r="AA8" s="15"/>
      <c r="AB8" s="15"/>
      <c r="AC8" s="15"/>
    </row>
    <row r="9" spans="2:29" ht="30" customHeight="1" x14ac:dyDescent="0.25">
      <c r="B9" s="14">
        <v>4</v>
      </c>
      <c r="C9" s="14">
        <f>ROUNDUP(($C$4+1)/B9,0)</f>
        <v>10</v>
      </c>
      <c r="D9" s="14">
        <f>B9*C9-($C$4+1)</f>
        <v>3</v>
      </c>
      <c r="J9" s="34" t="s">
        <v>6</v>
      </c>
      <c r="K9" s="34"/>
      <c r="L9" s="35"/>
      <c r="M9" s="23"/>
      <c r="N9" s="23" t="s">
        <v>12</v>
      </c>
      <c r="O9" s="24"/>
      <c r="P9" s="23" t="s">
        <v>12</v>
      </c>
      <c r="W9" s="15"/>
      <c r="X9" s="15"/>
      <c r="Y9" s="15"/>
      <c r="Z9" s="15"/>
      <c r="AA9" s="15"/>
      <c r="AB9" s="15"/>
      <c r="AC9" s="15"/>
    </row>
    <row r="10" spans="2:29" ht="30" customHeight="1" x14ac:dyDescent="0.25">
      <c r="B10" s="28">
        <v>5</v>
      </c>
      <c r="C10" s="28">
        <f t="shared" ref="C10:C13" si="2">ROUNDUP(($C$4+1)/B10,0)</f>
        <v>8</v>
      </c>
      <c r="D10" s="28">
        <f t="shared" ref="D10:D13" si="3">B10*C10-($C$4+1)</f>
        <v>3</v>
      </c>
      <c r="L10" s="15"/>
      <c r="M10" s="15"/>
      <c r="W10" s="15"/>
      <c r="X10" s="15"/>
      <c r="Y10" s="15"/>
      <c r="Z10" s="15"/>
      <c r="AA10" s="15"/>
      <c r="AB10" s="15"/>
      <c r="AC10" s="15"/>
    </row>
    <row r="11" spans="2:29" ht="30" customHeight="1" x14ac:dyDescent="0.25">
      <c r="B11" s="14">
        <v>6</v>
      </c>
      <c r="C11" s="14">
        <f t="shared" si="2"/>
        <v>7</v>
      </c>
      <c r="D11" s="14">
        <f t="shared" si="3"/>
        <v>5</v>
      </c>
      <c r="L11" s="15"/>
      <c r="M11" s="15"/>
      <c r="W11" s="15"/>
      <c r="X11" s="15"/>
      <c r="Y11" s="15"/>
      <c r="Z11" s="15"/>
      <c r="AA11" s="15"/>
      <c r="AB11" s="15"/>
      <c r="AC11" s="15"/>
    </row>
    <row r="12" spans="2:29" ht="30" customHeight="1" x14ac:dyDescent="0.25">
      <c r="B12" s="14">
        <v>7</v>
      </c>
      <c r="C12" s="14">
        <f t="shared" si="2"/>
        <v>6</v>
      </c>
      <c r="D12" s="14">
        <f t="shared" si="3"/>
        <v>5</v>
      </c>
      <c r="L12" s="15"/>
      <c r="M12" s="15"/>
      <c r="W12" s="15"/>
      <c r="X12" s="15"/>
      <c r="Y12" s="15"/>
      <c r="Z12" s="15"/>
      <c r="AA12" s="15"/>
      <c r="AB12" s="15"/>
      <c r="AC12" s="15"/>
    </row>
    <row r="13" spans="2:29" ht="30" customHeight="1" x14ac:dyDescent="0.25">
      <c r="B13" s="14">
        <v>8</v>
      </c>
      <c r="C13" s="14">
        <f t="shared" si="2"/>
        <v>5</v>
      </c>
      <c r="D13" s="14">
        <f t="shared" si="3"/>
        <v>3</v>
      </c>
      <c r="L13" s="15"/>
      <c r="M13" s="15"/>
      <c r="W13" s="15"/>
      <c r="X13" s="15"/>
      <c r="Y13" s="15"/>
      <c r="Z13" s="15"/>
      <c r="AA13" s="15"/>
      <c r="AB13" s="15"/>
      <c r="AC13" s="15"/>
    </row>
    <row r="14" spans="2:29" ht="24.95" customHeight="1" x14ac:dyDescent="0.25">
      <c r="L14" s="15"/>
      <c r="M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2:29" x14ac:dyDescent="0.25">
      <c r="L15" s="15"/>
      <c r="M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2:29" x14ac:dyDescent="0.25">
      <c r="L16" s="15"/>
      <c r="M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2:29" x14ac:dyDescent="0.25">
      <c r="L17" s="15"/>
      <c r="M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2:29" x14ac:dyDescent="0.25">
      <c r="L18" s="15"/>
      <c r="M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2:29" x14ac:dyDescent="0.25">
      <c r="L19" s="15"/>
      <c r="M19" s="15"/>
      <c r="N19"/>
      <c r="O19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2:29" x14ac:dyDescent="0.25">
      <c r="L20" s="15"/>
      <c r="M20" s="15"/>
      <c r="N20"/>
      <c r="O20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2:29" x14ac:dyDescent="0.25">
      <c r="L21" s="15"/>
      <c r="M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2:29" x14ac:dyDescent="0.25">
      <c r="L22" s="15"/>
      <c r="M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2:29" x14ac:dyDescent="0.25">
      <c r="L23" s="15"/>
      <c r="M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2:29" x14ac:dyDescent="0.25">
      <c r="L24" s="15"/>
      <c r="M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2:29" x14ac:dyDescent="0.25">
      <c r="L25" s="15"/>
      <c r="M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2:29" x14ac:dyDescent="0.25">
      <c r="L26" s="15"/>
      <c r="M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34" spans="13:19" x14ac:dyDescent="0.25">
      <c r="M34" s="15"/>
      <c r="N34" s="15"/>
      <c r="O34" s="15"/>
      <c r="P34" s="15"/>
      <c r="Q34" s="15"/>
      <c r="R34" s="15"/>
      <c r="S34" s="15"/>
    </row>
    <row r="35" spans="13:19" x14ac:dyDescent="0.25">
      <c r="M35" s="15"/>
      <c r="N35" s="15"/>
      <c r="O35" s="15"/>
      <c r="P35" s="15"/>
      <c r="Q35" s="15"/>
      <c r="R35" s="15"/>
      <c r="S35" s="15"/>
    </row>
    <row r="36" spans="13:19" x14ac:dyDescent="0.25">
      <c r="M36" s="15"/>
      <c r="N36" s="15"/>
      <c r="O36" s="15"/>
      <c r="P36" s="15"/>
      <c r="Q36" s="15"/>
      <c r="R36" s="15"/>
      <c r="S36" s="15"/>
    </row>
    <row r="37" spans="13:19" x14ac:dyDescent="0.25">
      <c r="M37" s="15"/>
      <c r="N37" s="15"/>
      <c r="O37" s="15"/>
      <c r="P37" s="15"/>
      <c r="Q37" s="15"/>
      <c r="R37" s="15"/>
      <c r="S37" s="15"/>
    </row>
    <row r="38" spans="13:19" x14ac:dyDescent="0.25">
      <c r="M38" s="15"/>
      <c r="N38" s="15"/>
      <c r="O38" s="15"/>
      <c r="P38" s="15"/>
      <c r="Q38" s="15"/>
      <c r="R38" s="15"/>
      <c r="S38" s="15"/>
    </row>
    <row r="39" spans="13:19" x14ac:dyDescent="0.25">
      <c r="M39" s="15"/>
      <c r="N39" s="15"/>
      <c r="O39" s="15"/>
      <c r="P39" s="15"/>
      <c r="Q39" s="15"/>
      <c r="R39" s="15"/>
      <c r="S39" s="15"/>
    </row>
    <row r="40" spans="13:19" x14ac:dyDescent="0.25">
      <c r="M40" s="15"/>
      <c r="N40" s="15"/>
      <c r="O40" s="15"/>
      <c r="P40" s="15"/>
      <c r="Q40" s="15"/>
      <c r="R40" s="15"/>
      <c r="S40" s="15"/>
    </row>
    <row r="41" spans="13:19" x14ac:dyDescent="0.25">
      <c r="M41" s="15"/>
      <c r="N41" s="15"/>
      <c r="O41" s="15"/>
      <c r="P41" s="15"/>
      <c r="Q41" s="15"/>
      <c r="R41" s="15"/>
      <c r="S41" s="15"/>
    </row>
  </sheetData>
  <mergeCells count="3">
    <mergeCell ref="J2:P2"/>
    <mergeCell ref="J3:L3"/>
    <mergeCell ref="J9:L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20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44</v>
      </c>
      <c r="B1" t="s">
        <v>0</v>
      </c>
    </row>
    <row r="2" spans="1:9" x14ac:dyDescent="0.25">
      <c r="A2" s="39" t="s">
        <v>14</v>
      </c>
      <c r="B2" s="39"/>
      <c r="D2" s="41" t="s">
        <v>23</v>
      </c>
      <c r="E2" s="42"/>
      <c r="G2" s="3" t="s">
        <v>38</v>
      </c>
      <c r="H2" s="8" t="e">
        <f>_xlfn.PERCENTILE.INC(#REF!,0.01)</f>
        <v>#REF!</v>
      </c>
      <c r="I2" t="s">
        <v>24</v>
      </c>
    </row>
    <row r="3" spans="1:9" x14ac:dyDescent="0.25">
      <c r="A3" s="36" t="s">
        <v>15</v>
      </c>
      <c r="B3" s="36"/>
      <c r="D3" s="3" t="s">
        <v>17</v>
      </c>
      <c r="E3" s="3" t="e">
        <f>MEDIAN(#REF!)</f>
        <v>#REF!</v>
      </c>
      <c r="F3" t="s">
        <v>24</v>
      </c>
      <c r="G3" s="3" t="s">
        <v>39</v>
      </c>
      <c r="H3" s="3" t="e">
        <f>_xlfn.PERCENTILE.INC(#REF!,0.05)</f>
        <v>#REF!</v>
      </c>
      <c r="I3" t="s">
        <v>24</v>
      </c>
    </row>
    <row r="4" spans="1:9" x14ac:dyDescent="0.25">
      <c r="A4" s="1" t="s">
        <v>16</v>
      </c>
      <c r="B4" s="4" t="e">
        <f>ROUND(AVERAGE(#REF!),2)</f>
        <v>#REF!</v>
      </c>
      <c r="C4" t="s">
        <v>24</v>
      </c>
      <c r="D4" s="3" t="s">
        <v>26</v>
      </c>
      <c r="E4" s="3" t="e">
        <f>_xlfn.QUARTILE.INC(#REF!,1)</f>
        <v>#REF!</v>
      </c>
      <c r="F4" t="s">
        <v>24</v>
      </c>
      <c r="G4" s="3" t="s">
        <v>40</v>
      </c>
      <c r="H4" s="3" t="e">
        <f>_xlfn.PERCENTILE.INC(#REF!,0.2)</f>
        <v>#REF!</v>
      </c>
      <c r="I4" t="s">
        <v>24</v>
      </c>
    </row>
    <row r="5" spans="1:9" x14ac:dyDescent="0.25">
      <c r="A5" s="1" t="s">
        <v>17</v>
      </c>
      <c r="B5" s="5" t="e">
        <f>MEDIAN(#REF!)</f>
        <v>#REF!</v>
      </c>
      <c r="C5" t="s">
        <v>24</v>
      </c>
      <c r="D5" s="3" t="s">
        <v>27</v>
      </c>
      <c r="E5" s="3" t="e">
        <f>_xlfn.QUARTILE.INC(#REF!,2)</f>
        <v>#REF!</v>
      </c>
      <c r="F5" t="s">
        <v>24</v>
      </c>
      <c r="G5" s="3" t="s">
        <v>41</v>
      </c>
      <c r="H5" s="3" t="e">
        <f>_xlfn.PERCENTILE.INC(#REF!,0.37)</f>
        <v>#REF!</v>
      </c>
      <c r="I5" t="s">
        <v>24</v>
      </c>
    </row>
    <row r="6" spans="1:9" x14ac:dyDescent="0.25">
      <c r="A6" s="1" t="s">
        <v>18</v>
      </c>
      <c r="B6" s="6" t="e">
        <f t="array" ref="B6:B9">_xlfn.MODE.MULT(#REF!)</f>
        <v>#REF!</v>
      </c>
      <c r="C6" t="s">
        <v>24</v>
      </c>
      <c r="D6" s="3" t="s">
        <v>28</v>
      </c>
      <c r="E6" s="3" t="e">
        <f>_xlfn.QUARTILE.INC(#REF!,3)</f>
        <v>#REF!</v>
      </c>
      <c r="F6" t="s">
        <v>24</v>
      </c>
      <c r="G6" s="3" t="s">
        <v>42</v>
      </c>
      <c r="H6" s="3" t="e">
        <f>_xlfn.PERCENTILE.INC(#REF!,0.78)</f>
        <v>#REF!</v>
      </c>
      <c r="I6" t="s">
        <v>24</v>
      </c>
    </row>
    <row r="7" spans="1:9" x14ac:dyDescent="0.25">
      <c r="A7" s="1"/>
      <c r="B7" s="6" t="e">
        <v>#REF!</v>
      </c>
      <c r="C7" t="s">
        <v>24</v>
      </c>
      <c r="D7" s="3" t="s">
        <v>29</v>
      </c>
      <c r="E7" s="8" t="e">
        <f>_xlfn.PERCENTILE.INC(#REF!,0.1)</f>
        <v>#REF!</v>
      </c>
      <c r="F7" t="s">
        <v>24</v>
      </c>
      <c r="G7" s="3" t="s">
        <v>43</v>
      </c>
      <c r="H7" s="3" t="e">
        <f>_xlfn.PERCENTILE.INC(#REF!,0.95)</f>
        <v>#REF!</v>
      </c>
      <c r="I7" t="s">
        <v>24</v>
      </c>
    </row>
    <row r="8" spans="1:9" x14ac:dyDescent="0.25">
      <c r="A8" s="1"/>
      <c r="B8" s="6" t="e">
        <v>#REF!</v>
      </c>
      <c r="C8" t="s">
        <v>24</v>
      </c>
      <c r="D8" s="3" t="s">
        <v>31</v>
      </c>
      <c r="E8" s="3" t="e">
        <f>_xlfn.PERCENTILE.INC(#REF!,0.2)</f>
        <v>#REF!</v>
      </c>
      <c r="F8" t="s">
        <v>24</v>
      </c>
      <c r="G8" s="10"/>
      <c r="H8" s="10"/>
      <c r="I8" s="10"/>
    </row>
    <row r="9" spans="1:9" x14ac:dyDescent="0.25">
      <c r="A9" s="1"/>
      <c r="B9" s="7" t="e">
        <v>#REF!</v>
      </c>
      <c r="C9" t="s">
        <v>24</v>
      </c>
      <c r="D9" s="3" t="s">
        <v>32</v>
      </c>
      <c r="E9" s="3" t="e">
        <f>_xlfn.PERCENTILE.INC(#REF!,0.3)</f>
        <v>#REF!</v>
      </c>
      <c r="F9" t="s">
        <v>24</v>
      </c>
      <c r="G9" s="10"/>
      <c r="H9" s="10"/>
      <c r="I9" s="10"/>
    </row>
    <row r="10" spans="1:9" x14ac:dyDescent="0.25">
      <c r="A10" s="37" t="s">
        <v>19</v>
      </c>
      <c r="B10" s="38"/>
      <c r="D10" s="3" t="s">
        <v>33</v>
      </c>
      <c r="E10" s="3" t="e">
        <f>_xlfn.PERCENTILE.INC(#REF!,0.4)</f>
        <v>#REF!</v>
      </c>
      <c r="F10" t="s">
        <v>24</v>
      </c>
      <c r="G10" s="10"/>
      <c r="H10" s="10"/>
      <c r="I10" s="10"/>
    </row>
    <row r="11" spans="1:9" x14ac:dyDescent="0.25">
      <c r="A11" s="2" t="s">
        <v>20</v>
      </c>
      <c r="B11" s="2" t="e">
        <f>MAX(#REF!)-MIN(#REF!)</f>
        <v>#REF!</v>
      </c>
      <c r="C11" t="s">
        <v>24</v>
      </c>
      <c r="D11" s="3" t="s">
        <v>34</v>
      </c>
      <c r="E11" s="3" t="e">
        <f>_xlfn.PERCENTILE.INC(#REF!,0.5)</f>
        <v>#REF!</v>
      </c>
      <c r="F11" t="s">
        <v>24</v>
      </c>
    </row>
    <row r="12" spans="1:9" x14ac:dyDescent="0.25">
      <c r="A12" s="2" t="s">
        <v>21</v>
      </c>
      <c r="B12" s="2" t="e">
        <f>_xlfn.VAR.S(#REF!)</f>
        <v>#REF!</v>
      </c>
      <c r="C12" t="s">
        <v>25</v>
      </c>
      <c r="D12" s="3" t="s">
        <v>35</v>
      </c>
      <c r="E12" s="3" t="e">
        <f>_xlfn.PERCENTILE.INC(#REF!,0.6)</f>
        <v>#REF!</v>
      </c>
      <c r="F12" t="s">
        <v>24</v>
      </c>
    </row>
    <row r="13" spans="1:9" x14ac:dyDescent="0.25">
      <c r="A13" s="2" t="s">
        <v>22</v>
      </c>
      <c r="B13" s="2" t="e">
        <f>_xlfn.STDEV.S(#REF!)</f>
        <v>#REF!</v>
      </c>
      <c r="C13" t="s">
        <v>24</v>
      </c>
      <c r="D13" s="3" t="s">
        <v>30</v>
      </c>
      <c r="E13" s="3" t="e">
        <f>_xlfn.PERCENTILE.INC(#REF!,0.7)</f>
        <v>#REF!</v>
      </c>
      <c r="F13" t="s">
        <v>24</v>
      </c>
    </row>
    <row r="14" spans="1:9" x14ac:dyDescent="0.25">
      <c r="A14" s="40"/>
      <c r="B14" s="40"/>
      <c r="C14" s="10"/>
      <c r="D14" s="9" t="s">
        <v>36</v>
      </c>
      <c r="E14" s="3" t="e">
        <f>_xlfn.PERCENTILE.INC(#REF!,0.8)</f>
        <v>#REF!</v>
      </c>
      <c r="F14" t="s">
        <v>24</v>
      </c>
    </row>
    <row r="15" spans="1:9" x14ac:dyDescent="0.25">
      <c r="A15" s="10"/>
      <c r="B15" s="10"/>
      <c r="C15" s="10"/>
      <c r="D15" s="9" t="s">
        <v>37</v>
      </c>
      <c r="E15" s="3" t="e">
        <f>_xlfn.PERCENTILE.INC(#REF!,0.9)</f>
        <v>#REF!</v>
      </c>
      <c r="F15" t="s">
        <v>24</v>
      </c>
    </row>
    <row r="16" spans="1:9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44</v>
      </c>
      <c r="B1" t="s">
        <v>1</v>
      </c>
    </row>
    <row r="2" spans="1:2" x14ac:dyDescent="0.25">
      <c r="A2" s="39" t="s">
        <v>14</v>
      </c>
      <c r="B2" s="39"/>
    </row>
    <row r="3" spans="1:2" x14ac:dyDescent="0.25">
      <c r="A3" s="36" t="s">
        <v>15</v>
      </c>
      <c r="B3" s="36"/>
    </row>
    <row r="4" spans="1:2" x14ac:dyDescent="0.25">
      <c r="A4" s="1" t="s">
        <v>16</v>
      </c>
      <c r="B4" s="4"/>
    </row>
    <row r="5" spans="1:2" x14ac:dyDescent="0.25">
      <c r="A5" s="1" t="s">
        <v>17</v>
      </c>
      <c r="B5" s="5"/>
    </row>
    <row r="6" spans="1:2" x14ac:dyDescent="0.25">
      <c r="A6" s="1" t="s">
        <v>18</v>
      </c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7"/>
    </row>
    <row r="10" spans="1:2" x14ac:dyDescent="0.25">
      <c r="A10" s="37" t="s">
        <v>19</v>
      </c>
      <c r="B10" s="38"/>
    </row>
    <row r="11" spans="1:2" x14ac:dyDescent="0.25">
      <c r="A11" s="2" t="s">
        <v>20</v>
      </c>
      <c r="B11" s="2"/>
    </row>
    <row r="12" spans="1:2" x14ac:dyDescent="0.25">
      <c r="A12" s="2" t="s">
        <v>21</v>
      </c>
      <c r="B12" s="2"/>
    </row>
    <row r="13" spans="1:2" x14ac:dyDescent="0.25">
      <c r="A13" s="2" t="s">
        <v>22</v>
      </c>
      <c r="B13" s="2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2" ma:contentTypeDescription="Crie um novo documento." ma:contentTypeScope="" ma:versionID="85790a143ad31ed61be694db2a82adb5">
  <xsd:schema xmlns:xsd="http://www.w3.org/2001/XMLSchema" xmlns:xs="http://www.w3.org/2001/XMLSchema" xmlns:p="http://schemas.microsoft.com/office/2006/metadata/properties" xmlns:ns2="e2a7a7e9-0f3c-43dc-b34a-58d55035db2d" targetNamespace="http://schemas.microsoft.com/office/2006/metadata/properties" ma:root="true" ma:fieldsID="67fcc518e101090578ba5a04b6b6a677" ns2:_="">
    <xsd:import namespace="e2a7a7e9-0f3c-43dc-b34a-58d55035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7e9-0f3c-43dc-b34a-58d55035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84DA9-E4F2-486E-AC01-080ED568DC14}"/>
</file>

<file path=customXml/itemProps2.xml><?xml version="1.0" encoding="utf-8"?>
<ds:datastoreItem xmlns:ds="http://schemas.openxmlformats.org/officeDocument/2006/customXml" ds:itemID="{48840132-8CD4-43D4-AF46-996B1FCEA7FD}"/>
</file>

<file path=customXml/itemProps3.xml><?xml version="1.0" encoding="utf-8"?>
<ds:datastoreItem xmlns:ds="http://schemas.openxmlformats.org/officeDocument/2006/customXml" ds:itemID="{E1B3A975-DE0D-4DD4-8F3F-9DA04D420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ROL_DRamos_Folhas</vt:lpstr>
      <vt:lpstr>Tabela_Freq.</vt:lpstr>
      <vt:lpstr>Medidas 1</vt:lpstr>
      <vt:lpstr>Medidas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Rosimara</dc:creator>
  <cp:lastModifiedBy>Rosimara Beatriz Arci Salgado</cp:lastModifiedBy>
  <dcterms:created xsi:type="dcterms:W3CDTF">2019-02-19T20:36:33Z</dcterms:created>
  <dcterms:modified xsi:type="dcterms:W3CDTF">2022-02-25T18:01:49Z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