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UNB\8o Semestre\TCC\Database\"/>
    </mc:Choice>
  </mc:AlternateContent>
  <xr:revisionPtr revIDLastSave="0" documentId="13_ncr:1_{CBBB1FF4-E6E5-4B18-B83E-D0E50AB40F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Estados" sheetId="2" r:id="rId1"/>
    <sheet name="Descrição" sheetId="6" r:id="rId2"/>
    <sheet name="Descrição Pós Lie" sheetId="8" r:id="rId3"/>
    <sheet name="Por Região" sheetId="1" r:id="rId4"/>
    <sheet name="Estados (Filtrados pela LIE)" sheetId="5" r:id="rId5"/>
    <sheet name="RJ" sheetId="4" r:id="rId6"/>
    <sheet name="SP" sheetId="3" r:id="rId7"/>
  </sheets>
  <externalReferences>
    <externalReference r:id="rId8"/>
    <externalReference r:id="rId9"/>
  </externalReferences>
  <definedNames>
    <definedName name="_xlnm._FilterDatabase" localSheetId="0" hidden="1">'Por Estados'!$A$1:$BA$487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5" i="8"/>
  <c r="J26" i="8"/>
  <c r="J27" i="8"/>
  <c r="J28" i="8"/>
  <c r="J3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5" i="8"/>
  <c r="G26" i="8"/>
  <c r="G27" i="8"/>
  <c r="G28" i="8"/>
  <c r="G3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5" i="8"/>
  <c r="D26" i="8"/>
  <c r="D27" i="8"/>
  <c r="D28" i="8"/>
  <c r="D5" i="8"/>
  <c r="D3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4" i="8"/>
  <c r="D55" i="8"/>
  <c r="D56" i="8"/>
  <c r="D57" i="8"/>
  <c r="D34" i="8"/>
  <c r="D32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4" i="8"/>
  <c r="G55" i="8"/>
  <c r="G56" i="8"/>
  <c r="G57" i="8"/>
  <c r="G34" i="8"/>
  <c r="G32" i="8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2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110" i="2"/>
  <c r="V460" i="2"/>
  <c r="V433" i="2"/>
  <c r="V406" i="2"/>
  <c r="V379" i="2"/>
  <c r="V352" i="2"/>
  <c r="V325" i="2"/>
  <c r="V298" i="2"/>
  <c r="V271" i="2"/>
  <c r="V244" i="2"/>
  <c r="V217" i="2"/>
  <c r="V190" i="2"/>
  <c r="V163" i="2"/>
  <c r="V136" i="2"/>
  <c r="I8" i="1"/>
  <c r="I9" i="1"/>
  <c r="I10" i="1"/>
  <c r="I11" i="1"/>
  <c r="I7" i="1"/>
  <c r="I2" i="1"/>
  <c r="I3" i="1"/>
  <c r="I4" i="1"/>
  <c r="I5" i="1"/>
  <c r="I6" i="1"/>
</calcChain>
</file>

<file path=xl/sharedStrings.xml><?xml version="1.0" encoding="utf-8"?>
<sst xmlns="http://schemas.openxmlformats.org/spreadsheetml/2006/main" count="1166" uniqueCount="124">
  <si>
    <t>ano</t>
  </si>
  <si>
    <t>regiao</t>
  </si>
  <si>
    <t>Norte</t>
  </si>
  <si>
    <t>Nordeste</t>
  </si>
  <si>
    <t>Sudeste</t>
  </si>
  <si>
    <t>Sul</t>
  </si>
  <si>
    <t>Centro-Oeste</t>
  </si>
  <si>
    <t>esporte</t>
  </si>
  <si>
    <t>eduefai</t>
  </si>
  <si>
    <t>eduefaf</t>
  </si>
  <si>
    <t>eduem</t>
  </si>
  <si>
    <t>saude</t>
  </si>
  <si>
    <t>segur</t>
  </si>
  <si>
    <t>gini</t>
  </si>
  <si>
    <t>pibcpt</t>
  </si>
  <si>
    <t>cobvac</t>
  </si>
  <si>
    <t>esgoto</t>
  </si>
  <si>
    <t>ivs</t>
  </si>
  <si>
    <t>desocup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</si>
  <si>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</si>
  <si>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</si>
  <si>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</si>
  <si>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</si>
  <si>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</si>
  <si>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</si>
  <si>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</si>
  <si>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</si>
  <si>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</si>
  <si>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</si>
  <si>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</si>
  <si>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</si>
  <si>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</si>
  <si>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</si>
  <si>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</si>
  <si>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</si>
  <si>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</si>
  <si>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</si>
  <si>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</si>
  <si>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</si>
  <si>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</si>
  <si>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</si>
  <si>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R. G. do Sul</t>
  </si>
  <si>
    <t>M. G. do Sul</t>
  </si>
  <si>
    <t>Mato Grosso</t>
  </si>
  <si>
    <t>Goiás</t>
  </si>
  <si>
    <t>Distrito Federal</t>
  </si>
  <si>
    <t>estado</t>
  </si>
  <si>
    <t>lie</t>
  </si>
  <si>
    <t>intesprt</t>
  </si>
  <si>
    <t>anosestu</t>
  </si>
  <si>
    <t>impmax</t>
  </si>
  <si>
    <t>numclub</t>
  </si>
  <si>
    <t>ljscentau</t>
  </si>
  <si>
    <t>dolar</t>
  </si>
  <si>
    <t>projlie</t>
  </si>
  <si>
    <t>populacao</t>
  </si>
  <si>
    <t>ljscapta</t>
  </si>
  <si>
    <t>pibcapta</t>
  </si>
  <si>
    <t>lie_sp</t>
  </si>
  <si>
    <t>lie_rj</t>
  </si>
  <si>
    <t>lie_modif</t>
  </si>
  <si>
    <t>SEM VALOR</t>
  </si>
  <si>
    <t>liebin</t>
  </si>
  <si>
    <t>lie1</t>
  </si>
  <si>
    <t>lie5</t>
  </si>
  <si>
    <t>lie10</t>
  </si>
  <si>
    <t>estadocod</t>
  </si>
  <si>
    <t>anoinicio</t>
  </si>
  <si>
    <t>anoinicio1</t>
  </si>
  <si>
    <t>anoinicio10</t>
  </si>
  <si>
    <t>anoinicio5</t>
  </si>
  <si>
    <t>d2004</t>
  </si>
  <si>
    <t>d2005</t>
  </si>
  <si>
    <t>d2006</t>
  </si>
  <si>
    <t>d2007</t>
  </si>
  <si>
    <t>d2008</t>
  </si>
  <si>
    <t>d2009</t>
  </si>
  <si>
    <t>d2010</t>
  </si>
  <si>
    <t>d2011</t>
  </si>
  <si>
    <t>d2012</t>
  </si>
  <si>
    <t>d2013</t>
  </si>
  <si>
    <t>d2014</t>
  </si>
  <si>
    <t>d2015</t>
  </si>
  <si>
    <t>d2016</t>
  </si>
  <si>
    <t>d2017</t>
  </si>
  <si>
    <t>d2018</t>
  </si>
  <si>
    <t>d2019</t>
  </si>
  <si>
    <t>Rio Grande do Norte</t>
  </si>
  <si>
    <t>Rio Grande do Sul</t>
  </si>
  <si>
    <t>Mato Grosso do Sul</t>
  </si>
  <si>
    <t>Estado</t>
  </si>
  <si>
    <t>Mín. de Eduefai</t>
  </si>
  <si>
    <t>Média de Eduefai</t>
  </si>
  <si>
    <t>Máx. de Eduefai</t>
  </si>
  <si>
    <t>Mín. de Eduefaf</t>
  </si>
  <si>
    <t>Média de Eduefaf</t>
  </si>
  <si>
    <t>Máx. de Eduefaf</t>
  </si>
  <si>
    <t>Mín. de Eduem</t>
  </si>
  <si>
    <t>Média de Eduem</t>
  </si>
  <si>
    <t>Máx. de Eduem</t>
  </si>
  <si>
    <t>Mín. de Segur</t>
  </si>
  <si>
    <t>Média de Segur</t>
  </si>
  <si>
    <t>Máx. de Segur</t>
  </si>
  <si>
    <t>Mín. de Saúde</t>
  </si>
  <si>
    <t>Média de Saúde</t>
  </si>
  <si>
    <t>Máx. de Saúde</t>
  </si>
  <si>
    <t>semlie</t>
  </si>
  <si>
    <t>anoincbin</t>
  </si>
  <si>
    <t>Média Eduefai Antes da LIE</t>
  </si>
  <si>
    <t>Média Eduefai Depois da LIE</t>
  </si>
  <si>
    <t>Média Eduefaf Antes da LIE</t>
  </si>
  <si>
    <t>Média Eduefaf Depois da LIE</t>
  </si>
  <si>
    <t>Média Eduem Antes da LIE</t>
  </si>
  <si>
    <t>Média Eduem Depois da LIE</t>
  </si>
  <si>
    <t>---</t>
  </si>
  <si>
    <t>Média Saúde Antes da LIE</t>
  </si>
  <si>
    <t>Média Saúde Depois da LIE</t>
  </si>
  <si>
    <t>Média Segur Antes da LIE</t>
  </si>
  <si>
    <t>Média Segur Depois da LIE</t>
  </si>
  <si>
    <t>Var Eduefai</t>
  </si>
  <si>
    <t>Var Eduefaf</t>
  </si>
  <si>
    <t>Var Eduem</t>
  </si>
  <si>
    <t>Var Saúde</t>
  </si>
  <si>
    <t>Var Segur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</si>
</sst>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9" fontId="5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165" fontId="0" fillId="0" borderId="0" xfId="0" applyNumberFormat="1"/>
    <xf numFmtId="165" fontId="1" fillId="0" borderId="0" xfId="1" applyNumberFormat="1"/>
    <xf numFmtId="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2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64" fontId="3" fillId="2" borderId="1" xfId="2" applyNumberFormat="1" applyFont="1" applyFill="1" applyBorder="1" applyAlignment="1">
      <alignment horizontal="right"/>
    </xf>
    <xf numFmtId="2" fontId="0" fillId="0" borderId="0" xfId="0" applyNumberFormat="1"/>
    <xf numFmtId="0" fontId="0" fillId="3" borderId="0" xfId="0" applyFill="1"/>
    <xf numFmtId="164" fontId="2" fillId="3" borderId="1" xfId="0" applyNumberFormat="1" applyFont="1" applyFill="1" applyBorder="1" applyAlignment="1">
      <alignment horizontal="right"/>
    </xf>
    <xf numFmtId="164" fontId="2" fillId="3" borderId="1" xfId="2" applyNumberFormat="1" applyFont="1" applyFill="1" applyBorder="1"/>
    <xf numFmtId="164" fontId="2" fillId="3" borderId="1" xfId="2" applyNumberFormat="1" applyFont="1" applyFill="1" applyBorder="1" applyAlignment="1">
      <alignment horizontal="right"/>
    </xf>
    <xf numFmtId="165" fontId="0" fillId="3" borderId="0" xfId="0" applyNumberFormat="1" applyFill="1"/>
    <xf numFmtId="0" fontId="1" fillId="3" borderId="0" xfId="1" applyFill="1"/>
    <xf numFmtId="2" fontId="0" fillId="3" borderId="0" xfId="0" applyNumberFormat="1" applyFill="1"/>
    <xf numFmtId="164" fontId="2" fillId="3" borderId="0" xfId="0" applyNumberFormat="1" applyFont="1" applyFill="1" applyAlignment="1">
      <alignment horizontal="right"/>
    </xf>
    <xf numFmtId="0" fontId="0" fillId="4" borderId="0" xfId="0" applyFill="1"/>
    <xf numFmtId="2" fontId="0" fillId="4" borderId="0" xfId="0" applyNumberFormat="1" applyFont="1" applyFill="1"/>
    <xf numFmtId="2" fontId="2" fillId="4" borderId="1" xfId="2" applyNumberFormat="1" applyFont="1" applyFill="1" applyBorder="1"/>
    <xf numFmtId="2" fontId="2" fillId="4" borderId="1" xfId="2" applyNumberFormat="1" applyFont="1" applyFill="1" applyBorder="1" applyAlignment="1">
      <alignment horizontal="right"/>
    </xf>
    <xf numFmtId="165" fontId="0" fillId="4" borderId="0" xfId="0" applyNumberFormat="1" applyFill="1"/>
    <xf numFmtId="0" fontId="1" fillId="4" borderId="0" xfId="1" applyFill="1"/>
    <xf numFmtId="2" fontId="0" fillId="4" borderId="0" xfId="0" applyNumberFormat="1" applyFill="1"/>
    <xf numFmtId="0" fontId="0" fillId="5" borderId="0" xfId="0" applyFill="1"/>
    <xf numFmtId="164" fontId="2" fillId="5" borderId="1" xfId="0" applyNumberFormat="1" applyFont="1" applyFill="1" applyBorder="1" applyAlignment="1">
      <alignment horizontal="right"/>
    </xf>
    <xf numFmtId="164" fontId="2" fillId="5" borderId="1" xfId="2" applyNumberFormat="1" applyFont="1" applyFill="1" applyBorder="1" applyAlignment="1">
      <alignment horizontal="right"/>
    </xf>
    <xf numFmtId="165" fontId="0" fillId="5" borderId="0" xfId="0" applyNumberFormat="1" applyFill="1"/>
    <xf numFmtId="0" fontId="1" fillId="5" borderId="0" xfId="1" applyFill="1"/>
    <xf numFmtId="2" fontId="0" fillId="5" borderId="0" xfId="0" applyNumberFormat="1" applyFill="1"/>
    <xf numFmtId="164" fontId="2" fillId="5" borderId="0" xfId="0" applyNumberFormat="1" applyFont="1" applyFill="1" applyAlignment="1">
      <alignment horizontal="right"/>
    </xf>
    <xf numFmtId="0" fontId="0" fillId="6" borderId="0" xfId="0" applyFill="1"/>
    <xf numFmtId="2" fontId="0" fillId="6" borderId="0" xfId="0" applyNumberFormat="1" applyFont="1" applyFill="1"/>
    <xf numFmtId="2" fontId="2" fillId="6" borderId="1" xfId="2" applyNumberFormat="1" applyFont="1" applyFill="1" applyBorder="1"/>
    <xf numFmtId="2" fontId="2" fillId="6" borderId="1" xfId="2" applyNumberFormat="1" applyFont="1" applyFill="1" applyBorder="1" applyAlignment="1">
      <alignment horizontal="right"/>
    </xf>
    <xf numFmtId="165" fontId="0" fillId="6" borderId="0" xfId="0" applyNumberFormat="1" applyFill="1"/>
    <xf numFmtId="0" fontId="1" fillId="6" borderId="0" xfId="1" applyFill="1"/>
    <xf numFmtId="2" fontId="0" fillId="6" borderId="0" xfId="0" applyNumberFormat="1" applyFill="1"/>
    <xf numFmtId="165" fontId="1" fillId="6" borderId="0" xfId="1" applyNumberFormat="1" applyFill="1"/>
    <xf numFmtId="0" fontId="0" fillId="7" borderId="0" xfId="0" applyFill="1"/>
    <xf numFmtId="164" fontId="2" fillId="7" borderId="1" xfId="0" applyNumberFormat="1" applyFont="1" applyFill="1" applyBorder="1" applyAlignment="1">
      <alignment horizontal="right"/>
    </xf>
    <xf numFmtId="164" fontId="2" fillId="7" borderId="1" xfId="2" applyNumberFormat="1" applyFont="1" applyFill="1" applyBorder="1" applyAlignment="1">
      <alignment horizontal="right"/>
    </xf>
    <xf numFmtId="165" fontId="0" fillId="7" borderId="0" xfId="0" applyNumberFormat="1" applyFill="1"/>
    <xf numFmtId="0" fontId="1" fillId="7" borderId="0" xfId="1" applyFill="1"/>
    <xf numFmtId="2" fontId="0" fillId="7" borderId="0" xfId="0" applyNumberFormat="1" applyFill="1"/>
    <xf numFmtId="165" fontId="1" fillId="7" borderId="0" xfId="1" applyNumberFormat="1" applyFill="1"/>
    <xf numFmtId="164" fontId="2" fillId="7" borderId="0" xfId="0" applyNumberFormat="1" applyFont="1" applyFill="1" applyAlignment="1">
      <alignment horizontal="right"/>
    </xf>
    <xf numFmtId="2" fontId="0" fillId="3" borderId="0" xfId="0" applyNumberFormat="1" applyFont="1" applyFill="1"/>
    <xf numFmtId="2" fontId="2" fillId="3" borderId="1" xfId="2" applyNumberFormat="1" applyFont="1" applyFill="1" applyBorder="1"/>
    <xf numFmtId="2" fontId="2" fillId="3" borderId="1" xfId="2" applyNumberFormat="1" applyFont="1" applyFill="1" applyBorder="1" applyAlignment="1">
      <alignment horizontal="right"/>
    </xf>
    <xf numFmtId="165" fontId="1" fillId="3" borderId="0" xfId="1" applyNumberFormat="1" applyFill="1"/>
    <xf numFmtId="165" fontId="1" fillId="5" borderId="0" xfId="1" applyNumberFormat="1" applyFill="1"/>
    <xf numFmtId="165" fontId="1" fillId="4" borderId="0" xfId="1" applyNumberFormat="1" applyFill="1"/>
    <xf numFmtId="0" fontId="0" fillId="8" borderId="0" xfId="0" applyFill="1"/>
    <xf numFmtId="2" fontId="0" fillId="8" borderId="0" xfId="0" applyNumberFormat="1" applyFont="1" applyFill="1"/>
    <xf numFmtId="2" fontId="2" fillId="8" borderId="1" xfId="2" applyNumberFormat="1" applyFont="1" applyFill="1" applyBorder="1"/>
    <xf numFmtId="2" fontId="2" fillId="8" borderId="1" xfId="2" applyNumberFormat="1" applyFont="1" applyFill="1" applyBorder="1" applyAlignment="1">
      <alignment horizontal="right"/>
    </xf>
    <xf numFmtId="165" fontId="0" fillId="8" borderId="0" xfId="0" applyNumberFormat="1" applyFill="1"/>
    <xf numFmtId="0" fontId="1" fillId="8" borderId="0" xfId="1" applyFill="1"/>
    <xf numFmtId="2" fontId="0" fillId="8" borderId="0" xfId="0" applyNumberFormat="1" applyFill="1"/>
    <xf numFmtId="165" fontId="1" fillId="8" borderId="0" xfId="1" applyNumberFormat="1" applyFill="1"/>
    <xf numFmtId="2" fontId="0" fillId="5" borderId="0" xfId="0" applyNumberFormat="1" applyFont="1" applyFill="1"/>
    <xf numFmtId="2" fontId="2" fillId="5" borderId="1" xfId="2" applyNumberFormat="1" applyFont="1" applyFill="1" applyBorder="1"/>
    <xf numFmtId="2" fontId="2" fillId="5" borderId="1" xfId="2" applyNumberFormat="1" applyFont="1" applyFill="1" applyBorder="1" applyAlignment="1">
      <alignment horizontal="right"/>
    </xf>
    <xf numFmtId="0" fontId="1" fillId="3" borderId="0" xfId="1" applyFill="1" applyAlignment="1">
      <alignment horizontal="right"/>
    </xf>
    <xf numFmtId="0" fontId="1" fillId="4" borderId="0" xfId="1" applyFill="1" applyAlignment="1">
      <alignment horizontal="right"/>
    </xf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7" borderId="0" xfId="1" applyFill="1" applyAlignment="1">
      <alignment horizontal="right"/>
    </xf>
    <xf numFmtId="0" fontId="1" fillId="8" borderId="0" xfId="1" applyFill="1" applyAlignment="1">
      <alignment horizontal="right"/>
    </xf>
    <xf numFmtId="0" fontId="0" fillId="9" borderId="0" xfId="0" applyFill="1"/>
    <xf numFmtId="164" fontId="0" fillId="9" borderId="0" xfId="0" applyNumberFormat="1" applyFont="1" applyFill="1"/>
    <xf numFmtId="165" fontId="0" fillId="9" borderId="0" xfId="0" applyNumberFormat="1" applyFill="1"/>
    <xf numFmtId="4" fontId="0" fillId="9" borderId="0" xfId="0" applyNumberFormat="1" applyFill="1"/>
    <xf numFmtId="0" fontId="0" fillId="7" borderId="0" xfId="0" applyFont="1" applyFill="1"/>
    <xf numFmtId="4" fontId="0" fillId="7" borderId="0" xfId="0" applyNumberFormat="1" applyFill="1"/>
    <xf numFmtId="164" fontId="0" fillId="6" borderId="0" xfId="0" applyNumberFormat="1" applyFont="1" applyFill="1"/>
    <xf numFmtId="4" fontId="0" fillId="6" borderId="0" xfId="0" applyNumberFormat="1" applyFill="1"/>
    <xf numFmtId="164" fontId="0" fillId="4" borderId="0" xfId="0" applyNumberFormat="1" applyFont="1" applyFill="1"/>
    <xf numFmtId="4" fontId="0" fillId="4" borderId="0" xfId="0" applyNumberFormat="1" applyFill="1"/>
    <xf numFmtId="0" fontId="0" fillId="10" borderId="0" xfId="0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" fontId="0" fillId="4" borderId="0" xfId="0" applyNumberFormat="1" applyFill="1"/>
    <xf numFmtId="1" fontId="0" fillId="9" borderId="0" xfId="0" applyNumberFormat="1" applyFill="1"/>
    <xf numFmtId="1" fontId="0" fillId="7" borderId="0" xfId="0" applyNumberFormat="1" applyFill="1"/>
    <xf numFmtId="1" fontId="0" fillId="6" borderId="0" xfId="0" applyNumberFormat="1" applyFill="1"/>
    <xf numFmtId="1" fontId="0" fillId="3" borderId="0" xfId="0" applyNumberFormat="1" applyFill="1"/>
    <xf numFmtId="1" fontId="0" fillId="5" borderId="0" xfId="0" applyNumberFormat="1" applyFill="1"/>
    <xf numFmtId="1" fontId="0" fillId="8" borderId="0" xfId="0" applyNumberFormat="1" applyFill="1"/>
    <xf numFmtId="0" fontId="0" fillId="10" borderId="0" xfId="0" applyFill="1" applyAlignment="1">
      <alignment horizontal="center" wrapText="1"/>
    </xf>
    <xf numFmtId="165" fontId="0" fillId="10" borderId="0" xfId="0" applyNumberFormat="1" applyFont="1" applyFill="1" applyAlignment="1">
      <alignment horizontal="center"/>
    </xf>
    <xf numFmtId="165" fontId="0" fillId="10" borderId="4" xfId="0" applyNumberFormat="1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 wrapText="1"/>
    </xf>
    <xf numFmtId="0" fontId="6" fillId="10" borderId="0" xfId="0" applyFont="1" applyFill="1" applyBorder="1" applyAlignment="1">
      <alignment horizontal="center" wrapText="1"/>
    </xf>
    <xf numFmtId="9" fontId="0" fillId="10" borderId="0" xfId="3" applyFont="1" applyFill="1" applyAlignment="1">
      <alignment horizontal="center"/>
    </xf>
  </cellXfs>
  <cellStyles count="4">
    <cellStyle name="Normal" xfId="0" builtinId="0"/>
    <cellStyle name="Normal 2" xfId="1" xr:uid="{F58CAEDF-8ECA-4E54-AA40-3002E3969688}"/>
    <cellStyle name="Normal 4" xfId="2" xr:uid="{9CB50FC2-BC50-41C2-BA15-D1B3E25AE88B}"/>
    <cellStyle name="Porcentagem" xfId="3" builtinId="5"/>
  </cellStyles>
  <dxfs count="273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B%20das%20regi&#245;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UNB/8&#176;%20Semestre/TCC/Database/Popula&#231;&#227;o%20por%20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Notas"/>
    </sheetNames>
    <sheetDataSet>
      <sheetData sheetId="0">
        <row r="6">
          <cell r="B6">
            <v>135631867</v>
          </cell>
          <cell r="C6">
            <v>156676708</v>
          </cell>
        </row>
        <row r="7">
          <cell r="B7">
            <v>354392337</v>
          </cell>
          <cell r="C7">
            <v>406101815</v>
          </cell>
        </row>
        <row r="8">
          <cell r="B8">
            <v>1560365099</v>
          </cell>
          <cell r="C8">
            <v>1771494746</v>
          </cell>
        </row>
        <row r="9">
          <cell r="B9">
            <v>436946735</v>
          </cell>
          <cell r="C9">
            <v>497390939</v>
          </cell>
        </row>
        <row r="10">
          <cell r="B10">
            <v>232926912</v>
          </cell>
          <cell r="C10">
            <v>278138889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Planilha6"/>
      <sheetName val="Planilha4"/>
      <sheetName val="Notas"/>
    </sheetNames>
    <sheetDataSet>
      <sheetData sheetId="0">
        <row r="5">
          <cell r="B5">
            <v>14648122</v>
          </cell>
          <cell r="C5">
            <v>15142686</v>
          </cell>
        </row>
        <row r="6">
          <cell r="B6">
            <v>51535782</v>
          </cell>
          <cell r="C6">
            <v>53080679</v>
          </cell>
        </row>
        <row r="7">
          <cell r="B7">
            <v>77873342</v>
          </cell>
          <cell r="C7">
            <v>80187706</v>
          </cell>
        </row>
        <row r="8">
          <cell r="B8">
            <v>26733877</v>
          </cell>
          <cell r="C8">
            <v>27497986</v>
          </cell>
        </row>
        <row r="9">
          <cell r="B9">
            <v>13223393</v>
          </cell>
          <cell r="C9">
            <v>13695949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80DDB-2512-4A7F-B032-845DDE38C64C}" name="Tabela1" displayName="Tabela1" ref="A1:J28" totalsRowShown="0" headerRowDxfId="83" dataDxfId="82">
  <tableColumns count="10">
    <tableColumn id="1" xr3:uid="{C3C413B9-977F-4958-AE5D-70EDBB453F0C}" name="Estado" dataDxfId="81"/>
    <tableColumn id="2" xr3:uid="{DEF0D5AC-15DB-4731-80E4-1F424079489A}" name="Mín. de Eduefai" dataDxfId="80"/>
    <tableColumn id="3" xr3:uid="{8E0CAAAD-CDC7-4A95-9182-E219ED98D725}" name="Média de Eduefai" dataDxfId="79"/>
    <tableColumn id="4" xr3:uid="{A408E599-80BD-47C3-AC5A-B341E493E988}" name="Máx. de Eduefai" dataDxfId="78"/>
    <tableColumn id="5" xr3:uid="{CCC85507-2D79-4C98-B191-80B9BD127DA0}" name="Mín. de Eduefaf" dataDxfId="77"/>
    <tableColumn id="6" xr3:uid="{8A4282BA-E986-4ADA-9185-5810568ED949}" name="Média de Eduefaf" dataDxfId="76"/>
    <tableColumn id="7" xr3:uid="{105A6751-0E90-4005-8699-2011544A8AB0}" name="Máx. de Eduefaf" dataDxfId="75"/>
    <tableColumn id="8" xr3:uid="{BAB70ACB-FA0E-4EB8-8CC1-1E18F3F69339}" name="Mín. de Eduem" dataDxfId="74"/>
    <tableColumn id="9" xr3:uid="{00BA5B35-C470-4DC7-B856-D77E8A8D24B1}" name="Média de Eduem" dataDxfId="73"/>
    <tableColumn id="10" xr3:uid="{16407C45-D9FB-4032-829D-2DC0E3416814}" name="Máx. de Eduem" dataDxfId="7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CC501-8308-466D-917D-EA4AE63BCFE0}" name="Tabela2" displayName="Tabela2" ref="A31:G58" totalsRowShown="0" headerRowDxfId="71" dataDxfId="70">
  <tableColumns count="7">
    <tableColumn id="1" xr3:uid="{56F850AD-6AC8-4F28-B878-1487D51F6F11}" name="Estado" dataDxfId="69"/>
    <tableColumn id="2" xr3:uid="{B6791166-B4F2-4F70-8588-FC94F401520D}" name="Mín. de Saúde" dataDxfId="68"/>
    <tableColumn id="3" xr3:uid="{3CB80DAC-4A25-4A38-B1EE-88885629B416}" name="Média de Saúde" dataDxfId="67"/>
    <tableColumn id="4" xr3:uid="{6AB1F7E9-A479-453F-80C1-138DFAE32D5F}" name="Máx. de Saúde" dataDxfId="66"/>
    <tableColumn id="5" xr3:uid="{FFFCC48C-E338-4DB8-A399-3197E9C587B3}" name="Mín. de Segur" dataDxfId="65"/>
    <tableColumn id="6" xr3:uid="{855AC727-AF14-4C7D-95C2-0A788068DFF3}" name="Média de Segur" dataDxfId="64"/>
    <tableColumn id="7" xr3:uid="{B26B42AE-71EA-47BD-8E0F-4C8249F19491}" name="Máx. de Segur" dataDxfId="6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E6B865-9BCD-4D78-B086-44FFEC3F3BDB}" name="Tabela3" displayName="Tabela3" ref="A1:J28" totalsRowShown="0" headerRowDxfId="62" dataDxfId="61">
  <tableColumns count="10">
    <tableColumn id="1" xr3:uid="{032489B9-0811-46FB-BF17-AFBF41569EEA}" name="Estado" dataDxfId="60"/>
    <tableColumn id="2" xr3:uid="{F92FAE37-7247-45D5-84BE-BF058285FF05}" name="Média Eduefai Antes da LIE" dataDxfId="59"/>
    <tableColumn id="3" xr3:uid="{B2C4B9EF-719C-4589-BC53-19C7D4B24232}" name="Média Eduefai Depois da LIE" dataDxfId="58"/>
    <tableColumn id="4" xr3:uid="{908A6D76-C0C4-4408-971E-DAD24E4470D5}" name="Var Eduefai" dataDxfId="57">
      <calculatedColumnFormula>Tabela3[[#This Row],[Média Eduefai Depois da LIE]]/Tabela3[[#This Row],[Média Eduefai Antes da LIE]]</calculatedColumnFormula>
    </tableColumn>
    <tableColumn id="5" xr3:uid="{9FB549C2-21AF-483E-ACAF-B48B90409FCF}" name="Média Eduefaf Antes da LIE" dataDxfId="56"/>
    <tableColumn id="6" xr3:uid="{2FD5A8F8-C37E-4FF7-AFD7-264AC46BFB46}" name="Média Eduefaf Depois da LIE" dataDxfId="55"/>
    <tableColumn id="7" xr3:uid="{775A11FE-5D54-4D47-9711-986A133E4CBE}" name="Var Eduefaf" dataDxfId="54">
      <calculatedColumnFormula>Tabela3[[#This Row],[Média Eduefaf Depois da LIE]]/Tabela3[[#This Row],[Média Eduefaf Antes da LIE]]</calculatedColumnFormula>
    </tableColumn>
    <tableColumn id="9" xr3:uid="{0DE414F4-00B0-440C-928E-2DE0C9C01728}" name="Média Eduem Antes da LIE" dataDxfId="53"/>
    <tableColumn id="10" xr3:uid="{C1D4E6CA-2B59-464B-8758-6496EA80F10F}" name="Média Eduem Depois da LIE" dataDxfId="52"/>
    <tableColumn id="11" xr3:uid="{E7F997C6-8B84-4F4F-8780-CE1831AF21FC}" name="Var Eduem" dataDxfId="51">
      <calculatedColumnFormula>Tabela3[[#This Row],[Média Eduem Depois da LIE]]/Tabela3[[#This Row],[Média Eduem Antes da LIE]]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66FE8-D2C3-4A47-9A9C-69623A0C5B03}" name="Tabela4" displayName="Tabela4" ref="A30:G57" totalsRowShown="0" headerRowDxfId="50" dataDxfId="49">
  <autoFilter ref="A30:G57" xr:uid="{81B66FE8-D2C3-4A47-9A9C-69623A0C5B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BEAD8F-1313-410F-A6E2-E2CAE348741D}" name="Estado" dataDxfId="48"/>
    <tableColumn id="2" xr3:uid="{E06B8E6E-57D6-4EEE-9ACC-2D765D6A93EE}" name="Média Saúde Antes da LIE" dataDxfId="47"/>
    <tableColumn id="3" xr3:uid="{413CB05E-AFE3-43BA-85C1-6F3A044A2BEE}" name="Média Saúde Depois da LIE" dataDxfId="46"/>
    <tableColumn id="4" xr3:uid="{7DF67E26-29D2-44F0-B429-245878A913ED}" name="Var Saúde" dataDxfId="45"/>
    <tableColumn id="5" xr3:uid="{30A37B2B-E97E-4D63-99DC-FDBAC88403BE}" name="Média Segur Antes da LIE" dataDxfId="44"/>
    <tableColumn id="6" xr3:uid="{114B3EF2-A271-4673-A11F-02387EA05FCD}" name="Média Segur Depois da LIE" dataDxfId="43"/>
    <tableColumn id="7" xr3:uid="{A9CC7EC4-2A12-4E93-AF69-95CDB024FB57}" name="Var Segur" dataDxfId="4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D350-D6D5-4AA6-A617-A443D5431C03}">
  <dimension ref="A1:BA487"/>
  <sheetViews>
    <sheetView tabSelected="1" workbookViewId="0">
      <selection activeCell="K11" sqref="K11"/>
    </sheetView>
  </sheetViews>
  <sheetFormatPr defaultRowHeight="15" x14ac:dyDescent="0.25"/>
  <cols>
    <col min="2" max="2" width="14.85546875" bestFit="1" customWidth="1"/>
    <col min="3" max="3" width="12.42578125" bestFit="1" customWidth="1"/>
    <col min="4" max="7" width="12.42578125" customWidth="1"/>
    <col min="8" max="8" width="9.140625" customWidth="1"/>
    <col min="11" max="11" width="9.5703125" bestFit="1" customWidth="1"/>
    <col min="13" max="13" width="8.85546875" customWidth="1"/>
    <col min="18" max="18" width="12" bestFit="1" customWidth="1"/>
    <col min="22" max="22" width="9.5703125" bestFit="1" customWidth="1"/>
    <col min="25" max="25" width="9.140625" style="2" customWidth="1"/>
    <col min="26" max="26" width="9.140625" style="2"/>
    <col min="28" max="28" width="9.5703125" bestFit="1" customWidth="1"/>
    <col min="29" max="46" width="9.5703125" customWidth="1"/>
    <col min="52" max="52" width="10.140625" bestFit="1" customWidth="1"/>
  </cols>
  <sheetData>
    <row r="1" spans="1:53" x14ac:dyDescent="0.25">
      <c r="A1" t="s">
        <v>0</v>
      </c>
      <c r="B1" t="s">
        <v>46</v>
      </c>
      <c r="C1" s="5" t="s">
        <v>66</v>
      </c>
      <c r="D1" s="5" t="s">
        <v>67</v>
      </c>
      <c r="E1" s="5" t="s">
        <v>68</v>
      </c>
      <c r="F1" s="5" t="s">
        <v>70</v>
      </c>
      <c r="G1" s="5" t="s">
        <v>69</v>
      </c>
      <c r="H1" s="5" t="s">
        <v>8</v>
      </c>
      <c r="I1" s="5" t="s">
        <v>9</v>
      </c>
      <c r="J1" s="5" t="s">
        <v>10</v>
      </c>
      <c r="K1" t="s">
        <v>11</v>
      </c>
      <c r="L1" t="s">
        <v>12</v>
      </c>
      <c r="M1" t="s">
        <v>47</v>
      </c>
      <c r="N1" t="s">
        <v>62</v>
      </c>
      <c r="O1" t="s">
        <v>63</v>
      </c>
      <c r="P1" t="s">
        <v>64</v>
      </c>
      <c r="Q1" t="s">
        <v>65</v>
      </c>
      <c r="R1" t="s">
        <v>60</v>
      </c>
      <c r="S1" t="s">
        <v>58</v>
      </c>
      <c r="T1" t="s">
        <v>59</v>
      </c>
      <c r="U1" t="s">
        <v>57</v>
      </c>
      <c r="V1" t="s">
        <v>13</v>
      </c>
      <c r="W1" t="s">
        <v>15</v>
      </c>
      <c r="X1" t="s">
        <v>16</v>
      </c>
      <c r="Y1" s="2" t="s">
        <v>17</v>
      </c>
      <c r="Z1" s="2" t="s">
        <v>18</v>
      </c>
      <c r="AA1" t="s">
        <v>48</v>
      </c>
      <c r="AB1" t="s">
        <v>49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107</v>
      </c>
      <c r="AT1" t="s">
        <v>106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</row>
    <row r="2" spans="1:53" s="19" customFormat="1" x14ac:dyDescent="0.25">
      <c r="A2" s="19">
        <v>2003</v>
      </c>
      <c r="B2" s="19" t="s">
        <v>19</v>
      </c>
      <c r="C2" s="80">
        <v>1</v>
      </c>
      <c r="D2" s="80">
        <v>2011</v>
      </c>
      <c r="E2" s="80">
        <v>0</v>
      </c>
      <c r="F2" s="80">
        <v>0</v>
      </c>
      <c r="G2" s="80">
        <v>0</v>
      </c>
      <c r="H2" s="80">
        <v>3.3142857142857145</v>
      </c>
      <c r="I2" s="80">
        <v>3.1857142857142855</v>
      </c>
      <c r="J2" s="80">
        <v>3.0428571428571431</v>
      </c>
      <c r="K2" s="23">
        <v>0.27567653109669249</v>
      </c>
      <c r="L2" s="19">
        <v>38.880000000000003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6.4736346483669633</v>
      </c>
      <c r="V2" s="19">
        <v>0.64269200000000004</v>
      </c>
      <c r="W2" s="81">
        <v>72.299871155677593</v>
      </c>
      <c r="X2" s="23">
        <v>0.31481481481481483</v>
      </c>
      <c r="Y2" s="23">
        <v>0.21440000000000001</v>
      </c>
      <c r="Z2" s="23">
        <v>5.66</v>
      </c>
      <c r="AA2" s="23">
        <v>0</v>
      </c>
      <c r="AB2" s="19">
        <v>5.0930000000000009</v>
      </c>
      <c r="AC2" s="19">
        <f>IF(A2=2004,1,0)</f>
        <v>0</v>
      </c>
      <c r="AD2" s="19">
        <f>IF(A2=2005,1,0)</f>
        <v>0</v>
      </c>
      <c r="AE2" s="19">
        <f>IF(A2=2006,1,0)</f>
        <v>0</v>
      </c>
      <c r="AF2" s="19">
        <f>IF(A2=2007,1,0)</f>
        <v>0</v>
      </c>
      <c r="AG2" s="19">
        <f>IF(A2=2008,1,0)</f>
        <v>0</v>
      </c>
      <c r="AH2" s="19">
        <f>IF(A2=2009,1,0)</f>
        <v>0</v>
      </c>
      <c r="AI2" s="19">
        <f>IF(A2=2010,1,0)</f>
        <v>0</v>
      </c>
      <c r="AJ2" s="19">
        <f>IF(A2=2011,1,0)</f>
        <v>0</v>
      </c>
      <c r="AK2" s="19">
        <f>IF(A2=2012,1,0)</f>
        <v>0</v>
      </c>
      <c r="AL2" s="19">
        <f>IF(A2=2013,1,0)</f>
        <v>0</v>
      </c>
      <c r="AM2" s="81">
        <f>IF(A2=2014,1,0)</f>
        <v>0</v>
      </c>
      <c r="AN2" s="23">
        <f>IF(A2=2015,1,0)</f>
        <v>0</v>
      </c>
      <c r="AO2" s="23">
        <f>IF(A2=2016,1,0)</f>
        <v>0</v>
      </c>
      <c r="AP2" s="23">
        <f>IF(A2=2017,1,0)</f>
        <v>0</v>
      </c>
      <c r="AQ2" s="23">
        <f>IF(A2=2018,1,0)</f>
        <v>0</v>
      </c>
      <c r="AR2" s="23">
        <f>IF(A2=2019,1,0)</f>
        <v>0</v>
      </c>
      <c r="AS2" s="88">
        <f>IF(AND(D2&lt;&gt;0,A2&gt;=D2),1,0)</f>
        <v>0</v>
      </c>
      <c r="AT2" s="23"/>
    </row>
    <row r="3" spans="1:53" s="19" customFormat="1" x14ac:dyDescent="0.25">
      <c r="A3" s="19">
        <v>2003</v>
      </c>
      <c r="B3" s="19" t="s">
        <v>20</v>
      </c>
      <c r="C3" s="80">
        <v>2</v>
      </c>
      <c r="D3" s="80">
        <v>0</v>
      </c>
      <c r="E3" s="80">
        <v>0</v>
      </c>
      <c r="F3" s="80">
        <v>0</v>
      </c>
      <c r="G3" s="80">
        <v>0</v>
      </c>
      <c r="H3" s="80">
        <v>3.0428571428571427</v>
      </c>
      <c r="I3" s="80">
        <v>3.3</v>
      </c>
      <c r="J3" s="80">
        <v>3.1</v>
      </c>
      <c r="K3" s="23">
        <v>0.33425414364640882</v>
      </c>
      <c r="L3" s="19">
        <v>24.48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5.6231470458462027</v>
      </c>
      <c r="V3" s="19">
        <v>0.72097699999999998</v>
      </c>
      <c r="W3" s="81">
        <v>77.536810954610104</v>
      </c>
      <c r="X3" s="23">
        <v>0.5803571428571429</v>
      </c>
      <c r="Y3" s="23">
        <v>0.35770000000000002</v>
      </c>
      <c r="Z3" s="23">
        <v>8.7129999999999992</v>
      </c>
      <c r="AA3" s="23">
        <v>0</v>
      </c>
      <c r="AB3" s="19">
        <v>4.7550833333333324</v>
      </c>
      <c r="AC3" s="19">
        <f t="shared" ref="AC3:AC66" si="0">IF(A3=2004,1,0)</f>
        <v>0</v>
      </c>
      <c r="AD3" s="19">
        <f t="shared" ref="AD3:AD66" si="1">IF(A3=2005,1,0)</f>
        <v>0</v>
      </c>
      <c r="AE3" s="19">
        <f t="shared" ref="AE3:AE66" si="2">IF(A3=2006,1,0)</f>
        <v>0</v>
      </c>
      <c r="AF3" s="19">
        <f t="shared" ref="AF3:AF66" si="3">IF(A3=2007,1,0)</f>
        <v>0</v>
      </c>
      <c r="AG3" s="19">
        <f t="shared" ref="AG3:AG66" si="4">IF(A3=2008,1,0)</f>
        <v>0</v>
      </c>
      <c r="AH3" s="19">
        <f t="shared" ref="AH3:AH66" si="5">IF(A3=2009,1,0)</f>
        <v>0</v>
      </c>
      <c r="AI3" s="19">
        <f t="shared" ref="AI3:AI66" si="6">IF(A3=2010,1,0)</f>
        <v>0</v>
      </c>
      <c r="AJ3" s="19">
        <f t="shared" ref="AJ3:AJ66" si="7">IF(A3=2011,1,0)</f>
        <v>0</v>
      </c>
      <c r="AK3" s="19">
        <f t="shared" ref="AK3:AK66" si="8">IF(A3=2012,1,0)</f>
        <v>0</v>
      </c>
      <c r="AL3" s="19">
        <f t="shared" ref="AL3:AL66" si="9">IF(A3=2013,1,0)</f>
        <v>0</v>
      </c>
      <c r="AM3" s="81">
        <f t="shared" ref="AM3:AM66" si="10">IF(A3=2014,1,0)</f>
        <v>0</v>
      </c>
      <c r="AN3" s="23">
        <f t="shared" ref="AN3:AN66" si="11">IF(A3=2015,1,0)</f>
        <v>0</v>
      </c>
      <c r="AO3" s="23">
        <f t="shared" ref="AO3:AO66" si="12">IF(A3=2016,1,0)</f>
        <v>0</v>
      </c>
      <c r="AP3" s="23">
        <f t="shared" ref="AP3:AP66" si="13">IF(A3=2017,1,0)</f>
        <v>0</v>
      </c>
      <c r="AQ3" s="23">
        <f t="shared" ref="AQ3:AQ66" si="14">IF(A3=2018,1,0)</f>
        <v>0</v>
      </c>
      <c r="AR3" s="23">
        <f t="shared" ref="AR3:AR66" si="15">IF(A3=2019,1,0)</f>
        <v>0</v>
      </c>
      <c r="AS3" s="88">
        <f t="shared" ref="AS3:AS66" si="16">IF(AND(D3&lt;&gt;0,A3&gt;=D3),1,0)</f>
        <v>0</v>
      </c>
      <c r="AT3" s="23"/>
    </row>
    <row r="4" spans="1:53" s="19" customFormat="1" x14ac:dyDescent="0.25">
      <c r="A4" s="19">
        <v>2003</v>
      </c>
      <c r="B4" s="19" t="s">
        <v>21</v>
      </c>
      <c r="C4" s="80">
        <v>3</v>
      </c>
      <c r="D4" s="80">
        <v>2010</v>
      </c>
      <c r="E4" s="80">
        <v>2010</v>
      </c>
      <c r="F4" s="80">
        <v>0</v>
      </c>
      <c r="G4" s="80">
        <v>0</v>
      </c>
      <c r="H4" s="80">
        <v>2.7571428571428571</v>
      </c>
      <c r="I4" s="80">
        <v>2.4285714285714288</v>
      </c>
      <c r="J4" s="80">
        <v>2.2285714285714286</v>
      </c>
      <c r="K4" s="23">
        <v>0.31527279592222013</v>
      </c>
      <c r="L4" s="19">
        <v>18.41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8.5323503134868641</v>
      </c>
      <c r="V4" s="19">
        <v>0.898752</v>
      </c>
      <c r="W4" s="81">
        <v>64.7669146635982</v>
      </c>
      <c r="X4" s="23">
        <v>0.73027522935779821</v>
      </c>
      <c r="Y4" s="23">
        <v>0.35580000000000001</v>
      </c>
      <c r="Z4" s="23">
        <v>10.678000000000001</v>
      </c>
      <c r="AA4" s="23">
        <v>0</v>
      </c>
      <c r="AB4" s="19">
        <v>5.6375833333333336</v>
      </c>
      <c r="AC4" s="19">
        <f t="shared" si="0"/>
        <v>0</v>
      </c>
      <c r="AD4" s="19">
        <f t="shared" si="1"/>
        <v>0</v>
      </c>
      <c r="AE4" s="19">
        <f t="shared" si="2"/>
        <v>0</v>
      </c>
      <c r="AF4" s="19">
        <f t="shared" si="3"/>
        <v>0</v>
      </c>
      <c r="AG4" s="19">
        <f t="shared" si="4"/>
        <v>0</v>
      </c>
      <c r="AH4" s="19">
        <f t="shared" si="5"/>
        <v>0</v>
      </c>
      <c r="AI4" s="19">
        <f t="shared" si="6"/>
        <v>0</v>
      </c>
      <c r="AJ4" s="19">
        <f t="shared" si="7"/>
        <v>0</v>
      </c>
      <c r="AK4" s="19">
        <f t="shared" si="8"/>
        <v>0</v>
      </c>
      <c r="AL4" s="19">
        <f t="shared" si="9"/>
        <v>0</v>
      </c>
      <c r="AM4" s="81">
        <f t="shared" si="10"/>
        <v>0</v>
      </c>
      <c r="AN4" s="23">
        <f t="shared" si="11"/>
        <v>0</v>
      </c>
      <c r="AO4" s="23">
        <f t="shared" si="12"/>
        <v>0</v>
      </c>
      <c r="AP4" s="23">
        <f t="shared" si="13"/>
        <v>0</v>
      </c>
      <c r="AQ4" s="23">
        <f t="shared" si="14"/>
        <v>0</v>
      </c>
      <c r="AR4" s="23">
        <f t="shared" si="15"/>
        <v>0</v>
      </c>
      <c r="AS4" s="88">
        <f t="shared" si="16"/>
        <v>0</v>
      </c>
      <c r="AT4" s="23"/>
    </row>
    <row r="5" spans="1:53" s="19" customFormat="1" x14ac:dyDescent="0.25">
      <c r="A5" s="19">
        <v>2003</v>
      </c>
      <c r="B5" s="19" t="s">
        <v>22</v>
      </c>
      <c r="C5" s="80">
        <v>4</v>
      </c>
      <c r="D5" s="80">
        <v>0</v>
      </c>
      <c r="E5" s="80">
        <v>0</v>
      </c>
      <c r="F5" s="80">
        <v>0</v>
      </c>
      <c r="G5" s="80">
        <v>0</v>
      </c>
      <c r="H5" s="80">
        <v>3.4142857142857146</v>
      </c>
      <c r="I5" s="80">
        <v>3.2714285714285714</v>
      </c>
      <c r="J5" s="80">
        <v>3.4428571428571431</v>
      </c>
      <c r="K5" s="23">
        <v>0.24944485566247224</v>
      </c>
      <c r="L5" s="19">
        <v>29.67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7.2601916585969288</v>
      </c>
      <c r="V5" s="19">
        <v>0.75125600000000003</v>
      </c>
      <c r="W5" s="81">
        <v>72.990352301640399</v>
      </c>
      <c r="X5" s="23">
        <v>0.84507042253521125</v>
      </c>
      <c r="Y5" s="23">
        <v>0.26410000000000006</v>
      </c>
      <c r="Z5" s="23">
        <v>9.109</v>
      </c>
      <c r="AA5" s="23">
        <v>0</v>
      </c>
      <c r="AB5" s="19">
        <v>5.4141666666666675</v>
      </c>
      <c r="AC5" s="19">
        <f t="shared" si="0"/>
        <v>0</v>
      </c>
      <c r="AD5" s="19">
        <f t="shared" si="1"/>
        <v>0</v>
      </c>
      <c r="AE5" s="19">
        <f t="shared" si="2"/>
        <v>0</v>
      </c>
      <c r="AF5" s="19">
        <f t="shared" si="3"/>
        <v>0</v>
      </c>
      <c r="AG5" s="19">
        <f t="shared" si="4"/>
        <v>0</v>
      </c>
      <c r="AH5" s="19">
        <f t="shared" si="5"/>
        <v>0</v>
      </c>
      <c r="AI5" s="19">
        <f t="shared" si="6"/>
        <v>0</v>
      </c>
      <c r="AJ5" s="19">
        <f t="shared" si="7"/>
        <v>0</v>
      </c>
      <c r="AK5" s="19">
        <f t="shared" si="8"/>
        <v>0</v>
      </c>
      <c r="AL5" s="19">
        <f t="shared" si="9"/>
        <v>0</v>
      </c>
      <c r="AM5" s="81">
        <f t="shared" si="10"/>
        <v>0</v>
      </c>
      <c r="AN5" s="23">
        <f t="shared" si="11"/>
        <v>0</v>
      </c>
      <c r="AO5" s="23">
        <f t="shared" si="12"/>
        <v>0</v>
      </c>
      <c r="AP5" s="23">
        <f t="shared" si="13"/>
        <v>0</v>
      </c>
      <c r="AQ5" s="23">
        <f t="shared" si="14"/>
        <v>0</v>
      </c>
      <c r="AR5" s="23">
        <f t="shared" si="15"/>
        <v>0</v>
      </c>
      <c r="AS5" s="88">
        <f t="shared" si="16"/>
        <v>0</v>
      </c>
      <c r="AT5" s="23"/>
    </row>
    <row r="6" spans="1:53" s="19" customFormat="1" x14ac:dyDescent="0.25">
      <c r="A6" s="19">
        <v>2003</v>
      </c>
      <c r="B6" s="19" t="s">
        <v>23</v>
      </c>
      <c r="C6" s="80">
        <v>5</v>
      </c>
      <c r="D6" s="80">
        <v>2014</v>
      </c>
      <c r="E6" s="80">
        <v>0</v>
      </c>
      <c r="F6" s="80">
        <v>0</v>
      </c>
      <c r="G6" s="80">
        <v>0</v>
      </c>
      <c r="H6" s="80">
        <v>2.4999999999999996</v>
      </c>
      <c r="I6" s="80">
        <v>3.1857142857142855</v>
      </c>
      <c r="J6" s="80">
        <v>2.714285714285714</v>
      </c>
      <c r="K6" s="23">
        <v>0.31583346600859735</v>
      </c>
      <c r="L6" s="19">
        <v>21.37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4.603830300655833</v>
      </c>
      <c r="V6" s="19">
        <v>0.72501599999999999</v>
      </c>
      <c r="W6" s="81">
        <v>80.5006376422306</v>
      </c>
      <c r="X6" s="23">
        <v>0.62059620596205967</v>
      </c>
      <c r="Y6" s="23">
        <v>0.32620000000000005</v>
      </c>
      <c r="Z6" s="23">
        <v>8.5650000000000013</v>
      </c>
      <c r="AA6" s="23">
        <v>0</v>
      </c>
      <c r="AB6" s="19">
        <v>4.9827499999999993</v>
      </c>
      <c r="AC6" s="19">
        <f t="shared" si="0"/>
        <v>0</v>
      </c>
      <c r="AD6" s="19">
        <f t="shared" si="1"/>
        <v>0</v>
      </c>
      <c r="AE6" s="19">
        <f t="shared" si="2"/>
        <v>0</v>
      </c>
      <c r="AF6" s="19">
        <f t="shared" si="3"/>
        <v>0</v>
      </c>
      <c r="AG6" s="19">
        <f t="shared" si="4"/>
        <v>0</v>
      </c>
      <c r="AH6" s="19">
        <f t="shared" si="5"/>
        <v>0</v>
      </c>
      <c r="AI6" s="19">
        <f t="shared" si="6"/>
        <v>0</v>
      </c>
      <c r="AJ6" s="19">
        <f t="shared" si="7"/>
        <v>0</v>
      </c>
      <c r="AK6" s="19">
        <f t="shared" si="8"/>
        <v>0</v>
      </c>
      <c r="AL6" s="19">
        <f t="shared" si="9"/>
        <v>0</v>
      </c>
      <c r="AM6" s="81">
        <f t="shared" si="10"/>
        <v>0</v>
      </c>
      <c r="AN6" s="23">
        <f t="shared" si="11"/>
        <v>0</v>
      </c>
      <c r="AO6" s="23">
        <f t="shared" si="12"/>
        <v>0</v>
      </c>
      <c r="AP6" s="23">
        <f t="shared" si="13"/>
        <v>0</v>
      </c>
      <c r="AQ6" s="23">
        <f t="shared" si="14"/>
        <v>0</v>
      </c>
      <c r="AR6" s="23">
        <f t="shared" si="15"/>
        <v>0</v>
      </c>
      <c r="AS6" s="88">
        <f t="shared" si="16"/>
        <v>0</v>
      </c>
      <c r="AT6" s="23"/>
    </row>
    <row r="7" spans="1:53" s="19" customFormat="1" x14ac:dyDescent="0.25">
      <c r="A7" s="19">
        <v>2003</v>
      </c>
      <c r="B7" s="19" t="s">
        <v>24</v>
      </c>
      <c r="C7" s="80">
        <v>6</v>
      </c>
      <c r="D7" s="80">
        <v>0</v>
      </c>
      <c r="E7" s="80">
        <v>0</v>
      </c>
      <c r="F7" s="80">
        <v>0</v>
      </c>
      <c r="G7" s="80">
        <v>0</v>
      </c>
      <c r="H7" s="80">
        <v>2.9571428571428573</v>
      </c>
      <c r="I7" s="80">
        <v>3.4285714285714284</v>
      </c>
      <c r="J7" s="80">
        <v>2.8285714285714283</v>
      </c>
      <c r="K7" s="23">
        <v>0.26121372031662271</v>
      </c>
      <c r="L7" s="19">
        <v>34.590000000000003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6.3817719483579047</v>
      </c>
      <c r="V7" s="19">
        <v>0.78779999999999994</v>
      </c>
      <c r="W7" s="81">
        <v>76.128081403565403</v>
      </c>
      <c r="X7" s="23">
        <v>0.14414414414414414</v>
      </c>
      <c r="Y7" s="23">
        <v>0.26919999999999999</v>
      </c>
      <c r="Z7" s="23">
        <v>13.110999999999999</v>
      </c>
      <c r="AA7" s="23">
        <v>0</v>
      </c>
      <c r="AB7" s="19">
        <v>5.4628333333333332</v>
      </c>
      <c r="AC7" s="19">
        <f t="shared" si="0"/>
        <v>0</v>
      </c>
      <c r="AD7" s="19">
        <f t="shared" si="1"/>
        <v>0</v>
      </c>
      <c r="AE7" s="19">
        <f t="shared" si="2"/>
        <v>0</v>
      </c>
      <c r="AF7" s="19">
        <f t="shared" si="3"/>
        <v>0</v>
      </c>
      <c r="AG7" s="19">
        <f t="shared" si="4"/>
        <v>0</v>
      </c>
      <c r="AH7" s="19">
        <f t="shared" si="5"/>
        <v>0</v>
      </c>
      <c r="AI7" s="19">
        <f t="shared" si="6"/>
        <v>0</v>
      </c>
      <c r="AJ7" s="19">
        <f t="shared" si="7"/>
        <v>0</v>
      </c>
      <c r="AK7" s="19">
        <f t="shared" si="8"/>
        <v>0</v>
      </c>
      <c r="AL7" s="19">
        <f t="shared" si="9"/>
        <v>0</v>
      </c>
      <c r="AM7" s="81">
        <f t="shared" si="10"/>
        <v>0</v>
      </c>
      <c r="AN7" s="23">
        <f t="shared" si="11"/>
        <v>0</v>
      </c>
      <c r="AO7" s="23">
        <f t="shared" si="12"/>
        <v>0</v>
      </c>
      <c r="AP7" s="23">
        <f t="shared" si="13"/>
        <v>0</v>
      </c>
      <c r="AQ7" s="23">
        <f t="shared" si="14"/>
        <v>0</v>
      </c>
      <c r="AR7" s="23">
        <f t="shared" si="15"/>
        <v>0</v>
      </c>
      <c r="AS7" s="88">
        <f t="shared" si="16"/>
        <v>0</v>
      </c>
      <c r="AT7" s="23"/>
    </row>
    <row r="8" spans="1:53" s="19" customFormat="1" x14ac:dyDescent="0.25">
      <c r="A8" s="19">
        <v>2003</v>
      </c>
      <c r="B8" s="19" t="s">
        <v>25</v>
      </c>
      <c r="C8" s="80">
        <v>7</v>
      </c>
      <c r="D8" s="80">
        <v>2011</v>
      </c>
      <c r="E8" s="80">
        <v>0</v>
      </c>
      <c r="F8" s="80">
        <v>0</v>
      </c>
      <c r="G8" s="80">
        <v>0</v>
      </c>
      <c r="H8" s="80">
        <v>3.2</v>
      </c>
      <c r="I8" s="80">
        <v>3.214285714285714</v>
      </c>
      <c r="J8" s="80">
        <v>2.9714285714285715</v>
      </c>
      <c r="K8" s="23">
        <v>0.35694164989939636</v>
      </c>
      <c r="L8" s="19">
        <v>16.579999999999998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5.3750943966782128</v>
      </c>
      <c r="V8" s="19">
        <v>0.68955299999999997</v>
      </c>
      <c r="W8" s="81">
        <v>75.387840312607693</v>
      </c>
      <c r="X8" s="23">
        <v>0.16867469879518071</v>
      </c>
      <c r="Y8" s="23">
        <v>0.25509999999999999</v>
      </c>
      <c r="Z8" s="23">
        <v>7.5939999999999994</v>
      </c>
      <c r="AA8" s="23">
        <v>0</v>
      </c>
      <c r="AB8" s="19">
        <v>4.6979166666666679</v>
      </c>
      <c r="AC8" s="19">
        <f t="shared" si="0"/>
        <v>0</v>
      </c>
      <c r="AD8" s="19">
        <f t="shared" si="1"/>
        <v>0</v>
      </c>
      <c r="AE8" s="19">
        <f t="shared" si="2"/>
        <v>0</v>
      </c>
      <c r="AF8" s="19">
        <f t="shared" si="3"/>
        <v>0</v>
      </c>
      <c r="AG8" s="19">
        <f t="shared" si="4"/>
        <v>0</v>
      </c>
      <c r="AH8" s="19">
        <f t="shared" si="5"/>
        <v>0</v>
      </c>
      <c r="AI8" s="19">
        <f t="shared" si="6"/>
        <v>0</v>
      </c>
      <c r="AJ8" s="19">
        <f t="shared" si="7"/>
        <v>0</v>
      </c>
      <c r="AK8" s="19">
        <f t="shared" si="8"/>
        <v>0</v>
      </c>
      <c r="AL8" s="19">
        <f t="shared" si="9"/>
        <v>0</v>
      </c>
      <c r="AM8" s="81">
        <f t="shared" si="10"/>
        <v>0</v>
      </c>
      <c r="AN8" s="23">
        <f t="shared" si="11"/>
        <v>0</v>
      </c>
      <c r="AO8" s="23">
        <f t="shared" si="12"/>
        <v>0</v>
      </c>
      <c r="AP8" s="23">
        <f t="shared" si="13"/>
        <v>0</v>
      </c>
      <c r="AQ8" s="23">
        <f t="shared" si="14"/>
        <v>0</v>
      </c>
      <c r="AR8" s="23">
        <f t="shared" si="15"/>
        <v>0</v>
      </c>
      <c r="AS8" s="88">
        <f t="shared" si="16"/>
        <v>0</v>
      </c>
      <c r="AT8" s="23"/>
    </row>
    <row r="9" spans="1:53" s="19" customFormat="1" x14ac:dyDescent="0.25">
      <c r="A9" s="19">
        <v>2003</v>
      </c>
      <c r="B9" s="19" t="s">
        <v>26</v>
      </c>
      <c r="C9" s="80">
        <v>8</v>
      </c>
      <c r="D9" s="80">
        <v>2011</v>
      </c>
      <c r="E9" s="80">
        <v>2014</v>
      </c>
      <c r="F9" s="80">
        <v>0</v>
      </c>
      <c r="G9" s="80">
        <v>0</v>
      </c>
      <c r="H9" s="80">
        <v>2.6</v>
      </c>
      <c r="I9" s="80">
        <v>2.8285714285714287</v>
      </c>
      <c r="J9" s="80">
        <v>2.5428571428571431</v>
      </c>
      <c r="K9" s="23">
        <v>0.35575386254661695</v>
      </c>
      <c r="L9" s="19">
        <v>13.54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3.320402713472276</v>
      </c>
      <c r="V9" s="19">
        <v>0.72622200000000003</v>
      </c>
      <c r="W9" s="81">
        <v>75.582741587990597</v>
      </c>
      <c r="X9" s="23">
        <v>0.43290960451977401</v>
      </c>
      <c r="Y9" s="23">
        <v>0.37889999999999996</v>
      </c>
      <c r="Z9" s="23">
        <v>9.004999999999999</v>
      </c>
      <c r="AA9" s="23">
        <v>0</v>
      </c>
      <c r="AB9" s="19">
        <v>3.9240833333333338</v>
      </c>
      <c r="AC9" s="19">
        <f t="shared" si="0"/>
        <v>0</v>
      </c>
      <c r="AD9" s="19">
        <f t="shared" si="1"/>
        <v>0</v>
      </c>
      <c r="AE9" s="19">
        <f t="shared" si="2"/>
        <v>0</v>
      </c>
      <c r="AF9" s="19">
        <f t="shared" si="3"/>
        <v>0</v>
      </c>
      <c r="AG9" s="19">
        <f t="shared" si="4"/>
        <v>0</v>
      </c>
      <c r="AH9" s="19">
        <f t="shared" si="5"/>
        <v>0</v>
      </c>
      <c r="AI9" s="19">
        <f t="shared" si="6"/>
        <v>0</v>
      </c>
      <c r="AJ9" s="19">
        <f t="shared" si="7"/>
        <v>0</v>
      </c>
      <c r="AK9" s="19">
        <f t="shared" si="8"/>
        <v>0</v>
      </c>
      <c r="AL9" s="19">
        <f t="shared" si="9"/>
        <v>0</v>
      </c>
      <c r="AM9" s="81">
        <f t="shared" si="10"/>
        <v>0</v>
      </c>
      <c r="AN9" s="23">
        <f t="shared" si="11"/>
        <v>0</v>
      </c>
      <c r="AO9" s="23">
        <f t="shared" si="12"/>
        <v>0</v>
      </c>
      <c r="AP9" s="23">
        <f t="shared" si="13"/>
        <v>0</v>
      </c>
      <c r="AQ9" s="23">
        <f t="shared" si="14"/>
        <v>0</v>
      </c>
      <c r="AR9" s="23">
        <f t="shared" si="15"/>
        <v>0</v>
      </c>
      <c r="AS9" s="88">
        <f t="shared" si="16"/>
        <v>0</v>
      </c>
      <c r="AT9" s="23"/>
    </row>
    <row r="10" spans="1:53" s="19" customFormat="1" x14ac:dyDescent="0.25">
      <c r="A10" s="19">
        <v>2003</v>
      </c>
      <c r="B10" s="19" t="s">
        <v>27</v>
      </c>
      <c r="C10" s="80">
        <v>9</v>
      </c>
      <c r="D10" s="80">
        <v>2009</v>
      </c>
      <c r="E10" s="80">
        <v>0</v>
      </c>
      <c r="F10" s="80">
        <v>0</v>
      </c>
      <c r="G10" s="80">
        <v>0</v>
      </c>
      <c r="H10" s="80">
        <v>2.3857142857142857</v>
      </c>
      <c r="I10" s="80">
        <v>2.8285714285714287</v>
      </c>
      <c r="J10" s="80">
        <v>2.7428571428571429</v>
      </c>
      <c r="K10" s="23">
        <v>0.4477418425412375</v>
      </c>
      <c r="L10" s="19">
        <v>10.19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2.8781438062745299</v>
      </c>
      <c r="V10" s="19">
        <v>0.75778900000000005</v>
      </c>
      <c r="W10" s="81">
        <v>74.408995272974906</v>
      </c>
      <c r="X10" s="23">
        <v>0.45260347129506007</v>
      </c>
      <c r="Y10" s="23">
        <v>0.29959999999999998</v>
      </c>
      <c r="Z10" s="23">
        <v>7.8940000000000001</v>
      </c>
      <c r="AA10" s="23">
        <v>0</v>
      </c>
      <c r="AB10" s="19">
        <v>3.7321666666666671</v>
      </c>
      <c r="AC10" s="19">
        <f t="shared" si="0"/>
        <v>0</v>
      </c>
      <c r="AD10" s="19">
        <f t="shared" si="1"/>
        <v>0</v>
      </c>
      <c r="AE10" s="19">
        <f t="shared" si="2"/>
        <v>0</v>
      </c>
      <c r="AF10" s="19">
        <f t="shared" si="3"/>
        <v>0</v>
      </c>
      <c r="AG10" s="19">
        <f t="shared" si="4"/>
        <v>0</v>
      </c>
      <c r="AH10" s="19">
        <f t="shared" si="5"/>
        <v>0</v>
      </c>
      <c r="AI10" s="19">
        <f t="shared" si="6"/>
        <v>0</v>
      </c>
      <c r="AJ10" s="19">
        <f t="shared" si="7"/>
        <v>0</v>
      </c>
      <c r="AK10" s="19">
        <f t="shared" si="8"/>
        <v>0</v>
      </c>
      <c r="AL10" s="19">
        <f t="shared" si="9"/>
        <v>0</v>
      </c>
      <c r="AM10" s="81">
        <f t="shared" si="10"/>
        <v>0</v>
      </c>
      <c r="AN10" s="23">
        <f t="shared" si="11"/>
        <v>0</v>
      </c>
      <c r="AO10" s="23">
        <f t="shared" si="12"/>
        <v>0</v>
      </c>
      <c r="AP10" s="23">
        <f t="shared" si="13"/>
        <v>0</v>
      </c>
      <c r="AQ10" s="23">
        <f t="shared" si="14"/>
        <v>0</v>
      </c>
      <c r="AR10" s="23">
        <f t="shared" si="15"/>
        <v>0</v>
      </c>
      <c r="AS10" s="88">
        <f t="shared" si="16"/>
        <v>0</v>
      </c>
      <c r="AT10" s="23"/>
    </row>
    <row r="11" spans="1:53" s="19" customFormat="1" x14ac:dyDescent="0.25">
      <c r="A11" s="19">
        <v>2003</v>
      </c>
      <c r="B11" s="19" t="s">
        <v>28</v>
      </c>
      <c r="C11" s="80">
        <v>10</v>
      </c>
      <c r="D11" s="80">
        <v>2007</v>
      </c>
      <c r="E11" s="80">
        <v>2007</v>
      </c>
      <c r="F11" s="80">
        <v>2007</v>
      </c>
      <c r="G11" s="80">
        <v>0</v>
      </c>
      <c r="H11" s="80">
        <v>2.7428571428571429</v>
      </c>
      <c r="I11" s="80">
        <v>2.7714285714285714</v>
      </c>
      <c r="J11" s="80">
        <v>3.1428571428571428</v>
      </c>
      <c r="K11" s="23">
        <v>0.44786683588792348</v>
      </c>
      <c r="L11" s="19">
        <v>20.149999999999999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4.2131425630484269</v>
      </c>
      <c r="V11" s="19">
        <v>0.78201399999999999</v>
      </c>
      <c r="W11" s="81">
        <v>73.210957186490006</v>
      </c>
      <c r="X11" s="23">
        <v>0.43139190523198423</v>
      </c>
      <c r="Y11" s="23">
        <v>0.28889999999999999</v>
      </c>
      <c r="Z11" s="23">
        <v>8.266</v>
      </c>
      <c r="AA11" s="23">
        <v>0</v>
      </c>
      <c r="AB11" s="19">
        <v>4.2951666666666659</v>
      </c>
      <c r="AC11" s="19">
        <f t="shared" si="0"/>
        <v>0</v>
      </c>
      <c r="AD11" s="19">
        <f t="shared" si="1"/>
        <v>0</v>
      </c>
      <c r="AE11" s="19">
        <f t="shared" si="2"/>
        <v>0</v>
      </c>
      <c r="AF11" s="19">
        <f t="shared" si="3"/>
        <v>0</v>
      </c>
      <c r="AG11" s="19">
        <f t="shared" si="4"/>
        <v>0</v>
      </c>
      <c r="AH11" s="19">
        <f t="shared" si="5"/>
        <v>0</v>
      </c>
      <c r="AI11" s="19">
        <f t="shared" si="6"/>
        <v>0</v>
      </c>
      <c r="AJ11" s="19">
        <f t="shared" si="7"/>
        <v>0</v>
      </c>
      <c r="AK11" s="19">
        <f t="shared" si="8"/>
        <v>0</v>
      </c>
      <c r="AL11" s="19">
        <f t="shared" si="9"/>
        <v>0</v>
      </c>
      <c r="AM11" s="81">
        <f t="shared" si="10"/>
        <v>0</v>
      </c>
      <c r="AN11" s="23">
        <f t="shared" si="11"/>
        <v>0</v>
      </c>
      <c r="AO11" s="23">
        <f t="shared" si="12"/>
        <v>0</v>
      </c>
      <c r="AP11" s="23">
        <f t="shared" si="13"/>
        <v>0</v>
      </c>
      <c r="AQ11" s="23">
        <f t="shared" si="14"/>
        <v>0</v>
      </c>
      <c r="AR11" s="23">
        <f t="shared" si="15"/>
        <v>0</v>
      </c>
      <c r="AS11" s="88">
        <f t="shared" si="16"/>
        <v>0</v>
      </c>
      <c r="AT11" s="23"/>
    </row>
    <row r="12" spans="1:53" s="19" customFormat="1" x14ac:dyDescent="0.25">
      <c r="A12" s="19">
        <v>2003</v>
      </c>
      <c r="B12" s="19" t="s">
        <v>87</v>
      </c>
      <c r="C12" s="80">
        <v>11</v>
      </c>
      <c r="D12" s="80">
        <v>2011</v>
      </c>
      <c r="E12" s="80">
        <v>0</v>
      </c>
      <c r="F12" s="80">
        <v>0</v>
      </c>
      <c r="G12" s="80">
        <v>0</v>
      </c>
      <c r="H12" s="80">
        <v>2.342857142857143</v>
      </c>
      <c r="I12" s="80">
        <v>2.6142857142857143</v>
      </c>
      <c r="J12" s="80">
        <v>2.8142857142857141</v>
      </c>
      <c r="K12" s="23">
        <v>0.49719612555531278</v>
      </c>
      <c r="L12" s="19">
        <v>14.02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5.147209993705113</v>
      </c>
      <c r="V12" s="19">
        <v>0.79531200000000002</v>
      </c>
      <c r="W12" s="81">
        <v>71.763570858720996</v>
      </c>
      <c r="X12" s="23">
        <v>0.52307692307692311</v>
      </c>
      <c r="Y12" s="23">
        <v>0.29239999999999999</v>
      </c>
      <c r="Z12" s="23">
        <v>10.844000000000001</v>
      </c>
      <c r="AA12" s="23">
        <v>0</v>
      </c>
      <c r="AB12" s="19">
        <v>4.4891666666666667</v>
      </c>
      <c r="AC12" s="19">
        <f t="shared" si="0"/>
        <v>0</v>
      </c>
      <c r="AD12" s="19">
        <f t="shared" si="1"/>
        <v>0</v>
      </c>
      <c r="AE12" s="19">
        <f t="shared" si="2"/>
        <v>0</v>
      </c>
      <c r="AF12" s="19">
        <f t="shared" si="3"/>
        <v>0</v>
      </c>
      <c r="AG12" s="19">
        <f t="shared" si="4"/>
        <v>0</v>
      </c>
      <c r="AH12" s="19">
        <f t="shared" si="5"/>
        <v>0</v>
      </c>
      <c r="AI12" s="19">
        <f t="shared" si="6"/>
        <v>0</v>
      </c>
      <c r="AJ12" s="19">
        <f t="shared" si="7"/>
        <v>0</v>
      </c>
      <c r="AK12" s="19">
        <f t="shared" si="8"/>
        <v>0</v>
      </c>
      <c r="AL12" s="19">
        <f t="shared" si="9"/>
        <v>0</v>
      </c>
      <c r="AM12" s="81">
        <f t="shared" si="10"/>
        <v>0</v>
      </c>
      <c r="AN12" s="23">
        <f t="shared" si="11"/>
        <v>0</v>
      </c>
      <c r="AO12" s="23">
        <f t="shared" si="12"/>
        <v>0</v>
      </c>
      <c r="AP12" s="23">
        <f t="shared" si="13"/>
        <v>0</v>
      </c>
      <c r="AQ12" s="23">
        <f t="shared" si="14"/>
        <v>0</v>
      </c>
      <c r="AR12" s="23">
        <f t="shared" si="15"/>
        <v>0</v>
      </c>
      <c r="AS12" s="88">
        <f t="shared" si="16"/>
        <v>0</v>
      </c>
      <c r="AT12" s="23"/>
    </row>
    <row r="13" spans="1:53" s="19" customFormat="1" x14ac:dyDescent="0.25">
      <c r="A13" s="19">
        <v>2003</v>
      </c>
      <c r="B13" s="19" t="s">
        <v>30</v>
      </c>
      <c r="C13" s="80">
        <v>12</v>
      </c>
      <c r="D13" s="80">
        <v>2009</v>
      </c>
      <c r="E13" s="80">
        <v>2009</v>
      </c>
      <c r="F13" s="80">
        <v>0</v>
      </c>
      <c r="G13" s="80">
        <v>0</v>
      </c>
      <c r="H13" s="80">
        <v>2.657142857142857</v>
      </c>
      <c r="I13" s="80">
        <v>2.4714285714285715</v>
      </c>
      <c r="J13" s="80">
        <v>2.8571428571428572</v>
      </c>
      <c r="K13" s="23">
        <v>0.51215121512151218</v>
      </c>
      <c r="L13" s="19">
        <v>17.510000000000002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4.1885809534771692</v>
      </c>
      <c r="V13" s="19">
        <v>0.77433399999999997</v>
      </c>
      <c r="W13" s="81">
        <v>71.429475710485406</v>
      </c>
      <c r="X13" s="23">
        <v>0.43110647181628392</v>
      </c>
      <c r="Y13" s="23">
        <v>0.30649999999999994</v>
      </c>
      <c r="Z13" s="23">
        <v>8.9980000000000011</v>
      </c>
      <c r="AA13" s="23">
        <v>0</v>
      </c>
      <c r="AB13" s="19">
        <v>4.0696666666666674</v>
      </c>
      <c r="AC13" s="19">
        <f t="shared" si="0"/>
        <v>0</v>
      </c>
      <c r="AD13" s="19">
        <f t="shared" si="1"/>
        <v>0</v>
      </c>
      <c r="AE13" s="19">
        <f t="shared" si="2"/>
        <v>0</v>
      </c>
      <c r="AF13" s="19">
        <f t="shared" si="3"/>
        <v>0</v>
      </c>
      <c r="AG13" s="19">
        <f t="shared" si="4"/>
        <v>0</v>
      </c>
      <c r="AH13" s="19">
        <f t="shared" si="5"/>
        <v>0</v>
      </c>
      <c r="AI13" s="19">
        <f t="shared" si="6"/>
        <v>0</v>
      </c>
      <c r="AJ13" s="19">
        <f t="shared" si="7"/>
        <v>0</v>
      </c>
      <c r="AK13" s="19">
        <f t="shared" si="8"/>
        <v>0</v>
      </c>
      <c r="AL13" s="19">
        <f t="shared" si="9"/>
        <v>0</v>
      </c>
      <c r="AM13" s="81">
        <f t="shared" si="10"/>
        <v>0</v>
      </c>
      <c r="AN13" s="23">
        <f t="shared" si="11"/>
        <v>0</v>
      </c>
      <c r="AO13" s="23">
        <f t="shared" si="12"/>
        <v>0</v>
      </c>
      <c r="AP13" s="23">
        <f t="shared" si="13"/>
        <v>0</v>
      </c>
      <c r="AQ13" s="23">
        <f t="shared" si="14"/>
        <v>0</v>
      </c>
      <c r="AR13" s="23">
        <f t="shared" si="15"/>
        <v>0</v>
      </c>
      <c r="AS13" s="88">
        <f t="shared" si="16"/>
        <v>0</v>
      </c>
      <c r="AT13" s="23"/>
    </row>
    <row r="14" spans="1:53" s="19" customFormat="1" x14ac:dyDescent="0.25">
      <c r="A14" s="19">
        <v>2003</v>
      </c>
      <c r="B14" s="19" t="s">
        <v>31</v>
      </c>
      <c r="C14" s="80">
        <v>13</v>
      </c>
      <c r="D14" s="80">
        <v>2011</v>
      </c>
      <c r="E14" s="80">
        <v>0</v>
      </c>
      <c r="F14" s="80">
        <v>0</v>
      </c>
      <c r="G14" s="80">
        <v>0</v>
      </c>
      <c r="H14" s="80">
        <v>2.8714285714285714</v>
      </c>
      <c r="I14" s="80">
        <v>2.4000000000000004</v>
      </c>
      <c r="J14" s="80">
        <v>2.7857142857142856</v>
      </c>
      <c r="K14" s="23">
        <v>0.41907317810704564</v>
      </c>
      <c r="L14" s="19">
        <v>55.34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4.7557585511737397</v>
      </c>
      <c r="V14" s="19">
        <v>0.79199600000000003</v>
      </c>
      <c r="W14" s="81">
        <v>77.221184556626397</v>
      </c>
      <c r="X14" s="23">
        <v>0.40815391662849287</v>
      </c>
      <c r="Y14" s="23">
        <v>0.33050000000000002</v>
      </c>
      <c r="Z14" s="23">
        <v>11.709</v>
      </c>
      <c r="AA14" s="23">
        <v>0</v>
      </c>
      <c r="AB14" s="19">
        <v>4.4512499999999999</v>
      </c>
      <c r="AC14" s="19">
        <f t="shared" si="0"/>
        <v>0</v>
      </c>
      <c r="AD14" s="19">
        <f t="shared" si="1"/>
        <v>0</v>
      </c>
      <c r="AE14" s="19">
        <f t="shared" si="2"/>
        <v>0</v>
      </c>
      <c r="AF14" s="19">
        <f t="shared" si="3"/>
        <v>0</v>
      </c>
      <c r="AG14" s="19">
        <f t="shared" si="4"/>
        <v>0</v>
      </c>
      <c r="AH14" s="19">
        <f t="shared" si="5"/>
        <v>0</v>
      </c>
      <c r="AI14" s="19">
        <f t="shared" si="6"/>
        <v>0</v>
      </c>
      <c r="AJ14" s="19">
        <f t="shared" si="7"/>
        <v>0</v>
      </c>
      <c r="AK14" s="19">
        <f t="shared" si="8"/>
        <v>0</v>
      </c>
      <c r="AL14" s="19">
        <f t="shared" si="9"/>
        <v>0</v>
      </c>
      <c r="AM14" s="81">
        <f t="shared" si="10"/>
        <v>0</v>
      </c>
      <c r="AN14" s="23">
        <f t="shared" si="11"/>
        <v>0</v>
      </c>
      <c r="AO14" s="23">
        <f t="shared" si="12"/>
        <v>0</v>
      </c>
      <c r="AP14" s="23">
        <f t="shared" si="13"/>
        <v>0</v>
      </c>
      <c r="AQ14" s="23">
        <f t="shared" si="14"/>
        <v>0</v>
      </c>
      <c r="AR14" s="23">
        <f t="shared" si="15"/>
        <v>0</v>
      </c>
      <c r="AS14" s="88">
        <f t="shared" si="16"/>
        <v>0</v>
      </c>
      <c r="AT14" s="23"/>
    </row>
    <row r="15" spans="1:53" s="19" customFormat="1" x14ac:dyDescent="0.25">
      <c r="A15" s="19">
        <v>2003</v>
      </c>
      <c r="B15" s="19" t="s">
        <v>32</v>
      </c>
      <c r="C15" s="80">
        <v>14</v>
      </c>
      <c r="D15" s="80">
        <v>2011</v>
      </c>
      <c r="E15" s="80">
        <v>0</v>
      </c>
      <c r="F15" s="80">
        <v>0</v>
      </c>
      <c r="G15" s="80">
        <v>0</v>
      </c>
      <c r="H15" s="80">
        <v>2.0571428571428574</v>
      </c>
      <c r="I15" s="80">
        <v>2.0714285714285712</v>
      </c>
      <c r="J15" s="80">
        <v>2.8714285714285714</v>
      </c>
      <c r="K15" s="23">
        <v>0.36516890783863559</v>
      </c>
      <c r="L15" s="19">
        <v>35.61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4.3267593526876293</v>
      </c>
      <c r="V15" s="19">
        <v>0.72475699999999998</v>
      </c>
      <c r="W15" s="81">
        <v>71.209826883612706</v>
      </c>
      <c r="X15" s="23">
        <v>0.21024258760107817</v>
      </c>
      <c r="Y15" s="23">
        <v>0.36450000000000005</v>
      </c>
      <c r="Z15" s="23">
        <v>12.393000000000001</v>
      </c>
      <c r="AA15" s="23">
        <v>0</v>
      </c>
      <c r="AB15" s="19">
        <v>3.6637499999999998</v>
      </c>
      <c r="AC15" s="19">
        <f t="shared" si="0"/>
        <v>0</v>
      </c>
      <c r="AD15" s="19">
        <f t="shared" si="1"/>
        <v>0</v>
      </c>
      <c r="AE15" s="19">
        <f t="shared" si="2"/>
        <v>0</v>
      </c>
      <c r="AF15" s="19">
        <f t="shared" si="3"/>
        <v>0</v>
      </c>
      <c r="AG15" s="19">
        <f t="shared" si="4"/>
        <v>0</v>
      </c>
      <c r="AH15" s="19">
        <f t="shared" si="5"/>
        <v>0</v>
      </c>
      <c r="AI15" s="19">
        <f t="shared" si="6"/>
        <v>0</v>
      </c>
      <c r="AJ15" s="19">
        <f t="shared" si="7"/>
        <v>0</v>
      </c>
      <c r="AK15" s="19">
        <f t="shared" si="8"/>
        <v>0</v>
      </c>
      <c r="AL15" s="19">
        <f t="shared" si="9"/>
        <v>0</v>
      </c>
      <c r="AM15" s="81">
        <f t="shared" si="10"/>
        <v>0</v>
      </c>
      <c r="AN15" s="23">
        <f t="shared" si="11"/>
        <v>0</v>
      </c>
      <c r="AO15" s="23">
        <f t="shared" si="12"/>
        <v>0</v>
      </c>
      <c r="AP15" s="23">
        <f t="shared" si="13"/>
        <v>0</v>
      </c>
      <c r="AQ15" s="23">
        <f t="shared" si="14"/>
        <v>0</v>
      </c>
      <c r="AR15" s="23">
        <f t="shared" si="15"/>
        <v>0</v>
      </c>
      <c r="AS15" s="88">
        <f t="shared" si="16"/>
        <v>0</v>
      </c>
      <c r="AT15" s="23"/>
    </row>
    <row r="16" spans="1:53" s="19" customFormat="1" x14ac:dyDescent="0.25">
      <c r="A16" s="19">
        <v>2003</v>
      </c>
      <c r="B16" s="19" t="s">
        <v>33</v>
      </c>
      <c r="C16" s="80">
        <v>15</v>
      </c>
      <c r="D16" s="80">
        <v>2014</v>
      </c>
      <c r="E16" s="80">
        <v>0</v>
      </c>
      <c r="F16" s="80">
        <v>0</v>
      </c>
      <c r="G16" s="80">
        <v>0</v>
      </c>
      <c r="H16" s="80">
        <v>2.7</v>
      </c>
      <c r="I16" s="80">
        <v>2.842857142857143</v>
      </c>
      <c r="J16" s="80">
        <v>3.2428571428571424</v>
      </c>
      <c r="K16" s="23">
        <v>0.41436120609263288</v>
      </c>
      <c r="L16" s="19">
        <v>25.02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6.2677331267840346</v>
      </c>
      <c r="V16" s="19">
        <v>0.73187800000000003</v>
      </c>
      <c r="W16" s="81">
        <v>76.064469029033503</v>
      </c>
      <c r="X16" s="23">
        <v>0.59230769230769231</v>
      </c>
      <c r="Y16" s="23">
        <v>0.30710000000000004</v>
      </c>
      <c r="Z16" s="23">
        <v>10.654999999999998</v>
      </c>
      <c r="AA16" s="23">
        <v>0</v>
      </c>
      <c r="AB16" s="19">
        <v>4.6245833333333328</v>
      </c>
      <c r="AC16" s="19">
        <f t="shared" si="0"/>
        <v>0</v>
      </c>
      <c r="AD16" s="19">
        <f t="shared" si="1"/>
        <v>0</v>
      </c>
      <c r="AE16" s="19">
        <f t="shared" si="2"/>
        <v>0</v>
      </c>
      <c r="AF16" s="19">
        <f t="shared" si="3"/>
        <v>0</v>
      </c>
      <c r="AG16" s="19">
        <f t="shared" si="4"/>
        <v>0</v>
      </c>
      <c r="AH16" s="19">
        <f t="shared" si="5"/>
        <v>0</v>
      </c>
      <c r="AI16" s="19">
        <f t="shared" si="6"/>
        <v>0</v>
      </c>
      <c r="AJ16" s="19">
        <f t="shared" si="7"/>
        <v>0</v>
      </c>
      <c r="AK16" s="19">
        <f t="shared" si="8"/>
        <v>0</v>
      </c>
      <c r="AL16" s="19">
        <f t="shared" si="9"/>
        <v>0</v>
      </c>
      <c r="AM16" s="81">
        <f t="shared" si="10"/>
        <v>0</v>
      </c>
      <c r="AN16" s="23">
        <f t="shared" si="11"/>
        <v>0</v>
      </c>
      <c r="AO16" s="23">
        <f t="shared" si="12"/>
        <v>0</v>
      </c>
      <c r="AP16" s="23">
        <f t="shared" si="13"/>
        <v>0</v>
      </c>
      <c r="AQ16" s="23">
        <f t="shared" si="14"/>
        <v>0</v>
      </c>
      <c r="AR16" s="23">
        <f t="shared" si="15"/>
        <v>0</v>
      </c>
      <c r="AS16" s="88">
        <f t="shared" si="16"/>
        <v>0</v>
      </c>
      <c r="AT16" s="23"/>
    </row>
    <row r="17" spans="1:46" s="19" customFormat="1" x14ac:dyDescent="0.25">
      <c r="A17" s="19">
        <v>2003</v>
      </c>
      <c r="B17" s="19" t="s">
        <v>34</v>
      </c>
      <c r="C17" s="80">
        <v>16</v>
      </c>
      <c r="D17" s="80">
        <v>2009</v>
      </c>
      <c r="E17" s="80">
        <v>2009</v>
      </c>
      <c r="F17" s="80">
        <v>0</v>
      </c>
      <c r="G17" s="80">
        <v>0</v>
      </c>
      <c r="H17" s="80">
        <v>2.3285714285714287</v>
      </c>
      <c r="I17" s="80">
        <v>2.6142857142857143</v>
      </c>
      <c r="J17" s="80">
        <v>2.8142857142857141</v>
      </c>
      <c r="K17" s="23">
        <v>0.41280439293012805</v>
      </c>
      <c r="L17" s="19">
        <v>16.12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4.9997147134049422</v>
      </c>
      <c r="V17" s="19">
        <v>0.77706399999999998</v>
      </c>
      <c r="W17" s="81">
        <v>72.903546404542396</v>
      </c>
      <c r="X17" s="23">
        <v>0.48358862144420134</v>
      </c>
      <c r="Y17" s="23">
        <v>0.31009999999999993</v>
      </c>
      <c r="Z17" s="23">
        <v>11.479000000000001</v>
      </c>
      <c r="AA17" s="23">
        <v>0</v>
      </c>
      <c r="AB17" s="19">
        <v>4.2078333333333324</v>
      </c>
      <c r="AC17" s="19">
        <f t="shared" si="0"/>
        <v>0</v>
      </c>
      <c r="AD17" s="19">
        <f t="shared" si="1"/>
        <v>0</v>
      </c>
      <c r="AE17" s="19">
        <f t="shared" si="2"/>
        <v>0</v>
      </c>
      <c r="AF17" s="19">
        <f t="shared" si="3"/>
        <v>0</v>
      </c>
      <c r="AG17" s="19">
        <f t="shared" si="4"/>
        <v>0</v>
      </c>
      <c r="AH17" s="19">
        <f t="shared" si="5"/>
        <v>0</v>
      </c>
      <c r="AI17" s="19">
        <f t="shared" si="6"/>
        <v>0</v>
      </c>
      <c r="AJ17" s="19">
        <f t="shared" si="7"/>
        <v>0</v>
      </c>
      <c r="AK17" s="19">
        <f t="shared" si="8"/>
        <v>0</v>
      </c>
      <c r="AL17" s="19">
        <f t="shared" si="9"/>
        <v>0</v>
      </c>
      <c r="AM17" s="81">
        <f t="shared" si="10"/>
        <v>0</v>
      </c>
      <c r="AN17" s="23">
        <f t="shared" si="11"/>
        <v>0</v>
      </c>
      <c r="AO17" s="23">
        <f t="shared" si="12"/>
        <v>0</v>
      </c>
      <c r="AP17" s="23">
        <f t="shared" si="13"/>
        <v>0</v>
      </c>
      <c r="AQ17" s="23">
        <f t="shared" si="14"/>
        <v>0</v>
      </c>
      <c r="AR17" s="23">
        <f t="shared" si="15"/>
        <v>0</v>
      </c>
      <c r="AS17" s="88">
        <f t="shared" si="16"/>
        <v>0</v>
      </c>
      <c r="AT17" s="23"/>
    </row>
    <row r="18" spans="1:46" s="19" customFormat="1" x14ac:dyDescent="0.25">
      <c r="A18" s="19">
        <v>2003</v>
      </c>
      <c r="B18" s="19" t="s">
        <v>35</v>
      </c>
      <c r="C18" s="80">
        <v>17</v>
      </c>
      <c r="D18" s="80">
        <v>2007</v>
      </c>
      <c r="E18" s="80">
        <v>2007</v>
      </c>
      <c r="F18" s="80">
        <v>2007</v>
      </c>
      <c r="G18" s="80">
        <v>2007</v>
      </c>
      <c r="H18" s="80">
        <v>4.4428571428571431</v>
      </c>
      <c r="I18" s="80">
        <v>3.6428571428571428</v>
      </c>
      <c r="J18" s="80">
        <v>3.7428571428571424</v>
      </c>
      <c r="K18" s="23">
        <v>0.42961053837342494</v>
      </c>
      <c r="L18" s="19">
        <v>20.85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7.7716094032159866</v>
      </c>
      <c r="V18" s="19">
        <v>0.82368699999999995</v>
      </c>
      <c r="W18" s="81">
        <v>69.400715720545406</v>
      </c>
      <c r="X18" s="23">
        <v>0.74864713565963803</v>
      </c>
      <c r="Y18" s="23">
        <v>0.2152</v>
      </c>
      <c r="Z18" s="23">
        <v>7.6719999999999997</v>
      </c>
      <c r="AA18" s="23">
        <v>0</v>
      </c>
      <c r="AB18" s="19">
        <v>5.1771666666666674</v>
      </c>
      <c r="AC18" s="19">
        <f t="shared" si="0"/>
        <v>0</v>
      </c>
      <c r="AD18" s="19">
        <f t="shared" si="1"/>
        <v>0</v>
      </c>
      <c r="AE18" s="19">
        <f t="shared" si="2"/>
        <v>0</v>
      </c>
      <c r="AF18" s="19">
        <f t="shared" si="3"/>
        <v>0</v>
      </c>
      <c r="AG18" s="19">
        <f t="shared" si="4"/>
        <v>0</v>
      </c>
      <c r="AH18" s="19">
        <f t="shared" si="5"/>
        <v>0</v>
      </c>
      <c r="AI18" s="19">
        <f t="shared" si="6"/>
        <v>0</v>
      </c>
      <c r="AJ18" s="19">
        <f t="shared" si="7"/>
        <v>0</v>
      </c>
      <c r="AK18" s="19">
        <f t="shared" si="8"/>
        <v>0</v>
      </c>
      <c r="AL18" s="19">
        <f t="shared" si="9"/>
        <v>0</v>
      </c>
      <c r="AM18" s="81">
        <f t="shared" si="10"/>
        <v>0</v>
      </c>
      <c r="AN18" s="23">
        <f t="shared" si="11"/>
        <v>0</v>
      </c>
      <c r="AO18" s="23">
        <f t="shared" si="12"/>
        <v>0</v>
      </c>
      <c r="AP18" s="23">
        <f t="shared" si="13"/>
        <v>0</v>
      </c>
      <c r="AQ18" s="23">
        <f t="shared" si="14"/>
        <v>0</v>
      </c>
      <c r="AR18" s="23">
        <f t="shared" si="15"/>
        <v>0</v>
      </c>
      <c r="AS18" s="88">
        <f t="shared" si="16"/>
        <v>0</v>
      </c>
      <c r="AT18" s="23"/>
    </row>
    <row r="19" spans="1:46" s="19" customFormat="1" x14ac:dyDescent="0.25">
      <c r="A19" s="19">
        <v>2003</v>
      </c>
      <c r="B19" s="19" t="s">
        <v>36</v>
      </c>
      <c r="C19" s="80">
        <v>18</v>
      </c>
      <c r="D19" s="80">
        <v>2009</v>
      </c>
      <c r="E19" s="80">
        <v>2009</v>
      </c>
      <c r="F19" s="80">
        <v>0</v>
      </c>
      <c r="G19" s="80">
        <v>0</v>
      </c>
      <c r="H19" s="80">
        <v>3.9285714285714288</v>
      </c>
      <c r="I19" s="80">
        <v>3.6285714285714286</v>
      </c>
      <c r="J19" s="80">
        <v>3.657142857142857</v>
      </c>
      <c r="K19" s="23">
        <v>0.39969571832210388</v>
      </c>
      <c r="L19" s="19">
        <v>50.12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9.6975329970072792</v>
      </c>
      <c r="V19" s="19">
        <v>0.78797399999999995</v>
      </c>
      <c r="W19" s="81">
        <v>77.653678955608001</v>
      </c>
      <c r="X19" s="23">
        <v>0.72256728778467905</v>
      </c>
      <c r="Y19" s="23">
        <v>0.22490000000000002</v>
      </c>
      <c r="Z19" s="23">
        <v>8.2889999999999997</v>
      </c>
      <c r="AA19" s="23">
        <v>0</v>
      </c>
      <c r="AB19" s="19">
        <v>5.3323333333333336</v>
      </c>
      <c r="AC19" s="19">
        <f t="shared" si="0"/>
        <v>0</v>
      </c>
      <c r="AD19" s="19">
        <f t="shared" si="1"/>
        <v>0</v>
      </c>
      <c r="AE19" s="19">
        <f t="shared" si="2"/>
        <v>0</v>
      </c>
      <c r="AF19" s="19">
        <f t="shared" si="3"/>
        <v>0</v>
      </c>
      <c r="AG19" s="19">
        <f t="shared" si="4"/>
        <v>0</v>
      </c>
      <c r="AH19" s="19">
        <f t="shared" si="5"/>
        <v>0</v>
      </c>
      <c r="AI19" s="19">
        <f t="shared" si="6"/>
        <v>0</v>
      </c>
      <c r="AJ19" s="19">
        <f t="shared" si="7"/>
        <v>0</v>
      </c>
      <c r="AK19" s="19">
        <f t="shared" si="8"/>
        <v>0</v>
      </c>
      <c r="AL19" s="19">
        <f t="shared" si="9"/>
        <v>0</v>
      </c>
      <c r="AM19" s="81">
        <f t="shared" si="10"/>
        <v>0</v>
      </c>
      <c r="AN19" s="23">
        <f t="shared" si="11"/>
        <v>0</v>
      </c>
      <c r="AO19" s="23">
        <f t="shared" si="12"/>
        <v>0</v>
      </c>
      <c r="AP19" s="23">
        <f t="shared" si="13"/>
        <v>0</v>
      </c>
      <c r="AQ19" s="23">
        <f t="shared" si="14"/>
        <v>0</v>
      </c>
      <c r="AR19" s="23">
        <f t="shared" si="15"/>
        <v>0</v>
      </c>
      <c r="AS19" s="88">
        <f t="shared" si="16"/>
        <v>0</v>
      </c>
      <c r="AT19" s="23"/>
    </row>
    <row r="20" spans="1:46" s="19" customFormat="1" x14ac:dyDescent="0.25">
      <c r="A20" s="19">
        <v>2003</v>
      </c>
      <c r="B20" s="19" t="s">
        <v>37</v>
      </c>
      <c r="C20" s="80">
        <v>19</v>
      </c>
      <c r="D20" s="80">
        <v>2007</v>
      </c>
      <c r="E20" s="80">
        <v>2007</v>
      </c>
      <c r="F20" s="80">
        <v>2007</v>
      </c>
      <c r="G20" s="80">
        <v>2007</v>
      </c>
      <c r="H20" s="80">
        <v>4.0857142857142854</v>
      </c>
      <c r="I20" s="80">
        <v>3.4142857142857141</v>
      </c>
      <c r="J20" s="80">
        <v>3.1857142857142855</v>
      </c>
      <c r="K20" s="23">
        <v>0.42158565312333429</v>
      </c>
      <c r="L20" s="19">
        <v>54.54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13.619139857617904</v>
      </c>
      <c r="V20" s="19">
        <v>0.83894199999999997</v>
      </c>
      <c r="W20" s="81">
        <v>71.497076820519098</v>
      </c>
      <c r="X20" s="23">
        <v>0.87326246933769425</v>
      </c>
      <c r="Y20" s="23">
        <v>0.28180000000000005</v>
      </c>
      <c r="Z20" s="23">
        <v>10.306000000000001</v>
      </c>
      <c r="AA20" s="23">
        <v>0</v>
      </c>
      <c r="AB20" s="19">
        <v>6.1400000000000006</v>
      </c>
      <c r="AC20" s="19">
        <f t="shared" si="0"/>
        <v>0</v>
      </c>
      <c r="AD20" s="19">
        <f t="shared" si="1"/>
        <v>0</v>
      </c>
      <c r="AE20" s="19">
        <f t="shared" si="2"/>
        <v>0</v>
      </c>
      <c r="AF20" s="19">
        <f t="shared" si="3"/>
        <v>0</v>
      </c>
      <c r="AG20" s="19">
        <f t="shared" si="4"/>
        <v>0</v>
      </c>
      <c r="AH20" s="19">
        <f t="shared" si="5"/>
        <v>0</v>
      </c>
      <c r="AI20" s="19">
        <f t="shared" si="6"/>
        <v>0</v>
      </c>
      <c r="AJ20" s="19">
        <f t="shared" si="7"/>
        <v>0</v>
      </c>
      <c r="AK20" s="19">
        <f t="shared" si="8"/>
        <v>0</v>
      </c>
      <c r="AL20" s="19">
        <f t="shared" si="9"/>
        <v>0</v>
      </c>
      <c r="AM20" s="81">
        <f t="shared" si="10"/>
        <v>0</v>
      </c>
      <c r="AN20" s="23">
        <f t="shared" si="11"/>
        <v>0</v>
      </c>
      <c r="AO20" s="23">
        <f t="shared" si="12"/>
        <v>0</v>
      </c>
      <c r="AP20" s="23">
        <f t="shared" si="13"/>
        <v>0</v>
      </c>
      <c r="AQ20" s="23">
        <f t="shared" si="14"/>
        <v>0</v>
      </c>
      <c r="AR20" s="23">
        <f t="shared" si="15"/>
        <v>0</v>
      </c>
      <c r="AS20" s="88">
        <f t="shared" si="16"/>
        <v>0</v>
      </c>
      <c r="AT20" s="23"/>
    </row>
    <row r="21" spans="1:46" s="19" customFormat="1" x14ac:dyDescent="0.25">
      <c r="A21" s="19">
        <v>2003</v>
      </c>
      <c r="B21" s="19" t="s">
        <v>38</v>
      </c>
      <c r="C21" s="80">
        <v>20</v>
      </c>
      <c r="D21" s="80">
        <v>2007</v>
      </c>
      <c r="E21" s="80">
        <v>2007</v>
      </c>
      <c r="F21" s="80">
        <v>2007</v>
      </c>
      <c r="G21" s="80">
        <v>2007</v>
      </c>
      <c r="H21" s="80">
        <v>4.4142857142857146</v>
      </c>
      <c r="I21" s="80">
        <v>4.0142857142857142</v>
      </c>
      <c r="J21" s="80">
        <v>3.4571428571428573</v>
      </c>
      <c r="K21" s="23">
        <v>0.42420698180667882</v>
      </c>
      <c r="L21" s="19">
        <v>36.29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15.279370239518546</v>
      </c>
      <c r="V21" s="19">
        <v>0.87444699999999997</v>
      </c>
      <c r="W21" s="81">
        <v>71.294896913263599</v>
      </c>
      <c r="X21" s="23">
        <v>0.9218655881593667</v>
      </c>
      <c r="Y21" s="23">
        <v>0.24479999999999999</v>
      </c>
      <c r="Z21" s="23">
        <v>8.8610000000000007</v>
      </c>
      <c r="AA21" s="23">
        <v>0</v>
      </c>
      <c r="AB21" s="19">
        <v>6.1783333333333319</v>
      </c>
      <c r="AC21" s="19">
        <f t="shared" si="0"/>
        <v>0</v>
      </c>
      <c r="AD21" s="19">
        <f t="shared" si="1"/>
        <v>0</v>
      </c>
      <c r="AE21" s="19">
        <f t="shared" si="2"/>
        <v>0</v>
      </c>
      <c r="AF21" s="19">
        <f t="shared" si="3"/>
        <v>0</v>
      </c>
      <c r="AG21" s="19">
        <f t="shared" si="4"/>
        <v>0</v>
      </c>
      <c r="AH21" s="19">
        <f t="shared" si="5"/>
        <v>0</v>
      </c>
      <c r="AI21" s="19">
        <f t="shared" si="6"/>
        <v>0</v>
      </c>
      <c r="AJ21" s="19">
        <f t="shared" si="7"/>
        <v>0</v>
      </c>
      <c r="AK21" s="19">
        <f t="shared" si="8"/>
        <v>0</v>
      </c>
      <c r="AL21" s="19">
        <f t="shared" si="9"/>
        <v>0</v>
      </c>
      <c r="AM21" s="81">
        <f t="shared" si="10"/>
        <v>0</v>
      </c>
      <c r="AN21" s="23">
        <f t="shared" si="11"/>
        <v>0</v>
      </c>
      <c r="AO21" s="23">
        <f t="shared" si="12"/>
        <v>0</v>
      </c>
      <c r="AP21" s="23">
        <f t="shared" si="13"/>
        <v>0</v>
      </c>
      <c r="AQ21" s="23">
        <f t="shared" si="14"/>
        <v>0</v>
      </c>
      <c r="AR21" s="23">
        <f t="shared" si="15"/>
        <v>0</v>
      </c>
      <c r="AS21" s="88">
        <f t="shared" si="16"/>
        <v>0</v>
      </c>
      <c r="AT21" s="23"/>
    </row>
    <row r="22" spans="1:46" s="19" customFormat="1" x14ac:dyDescent="0.25">
      <c r="A22" s="19">
        <v>2003</v>
      </c>
      <c r="B22" s="19" t="s">
        <v>39</v>
      </c>
      <c r="C22" s="80">
        <v>21</v>
      </c>
      <c r="D22" s="80">
        <v>2009</v>
      </c>
      <c r="E22" s="80">
        <v>2009</v>
      </c>
      <c r="F22" s="80">
        <v>2014</v>
      </c>
      <c r="G22" s="80">
        <v>0</v>
      </c>
      <c r="H22" s="80">
        <v>4.3285714285714283</v>
      </c>
      <c r="I22" s="80">
        <v>3.3571428571428572</v>
      </c>
      <c r="J22" s="80">
        <v>3.4428571428571431</v>
      </c>
      <c r="K22" s="23">
        <v>0.41825035611298333</v>
      </c>
      <c r="L22" s="19">
        <v>25.79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11.107388956305657</v>
      </c>
      <c r="V22" s="19">
        <v>0.77459999999999996</v>
      </c>
      <c r="W22" s="81">
        <v>73.477238622079696</v>
      </c>
      <c r="X22" s="23">
        <v>0.66084033613445381</v>
      </c>
      <c r="Y22" s="23">
        <v>0.19399999999999998</v>
      </c>
      <c r="Z22" s="23">
        <v>5.5950000000000006</v>
      </c>
      <c r="AA22" s="23">
        <v>0</v>
      </c>
      <c r="AB22" s="19">
        <v>5.5986666666666682</v>
      </c>
      <c r="AC22" s="19">
        <f t="shared" si="0"/>
        <v>0</v>
      </c>
      <c r="AD22" s="19">
        <f t="shared" si="1"/>
        <v>0</v>
      </c>
      <c r="AE22" s="19">
        <f t="shared" si="2"/>
        <v>0</v>
      </c>
      <c r="AF22" s="19">
        <f t="shared" si="3"/>
        <v>0</v>
      </c>
      <c r="AG22" s="19">
        <f t="shared" si="4"/>
        <v>0</v>
      </c>
      <c r="AH22" s="19">
        <f t="shared" si="5"/>
        <v>0</v>
      </c>
      <c r="AI22" s="19">
        <f t="shared" si="6"/>
        <v>0</v>
      </c>
      <c r="AJ22" s="19">
        <f t="shared" si="7"/>
        <v>0</v>
      </c>
      <c r="AK22" s="19">
        <f t="shared" si="8"/>
        <v>0</v>
      </c>
      <c r="AL22" s="19">
        <f t="shared" si="9"/>
        <v>0</v>
      </c>
      <c r="AM22" s="81">
        <f t="shared" si="10"/>
        <v>0</v>
      </c>
      <c r="AN22" s="23">
        <f t="shared" si="11"/>
        <v>0</v>
      </c>
      <c r="AO22" s="23">
        <f t="shared" si="12"/>
        <v>0</v>
      </c>
      <c r="AP22" s="23">
        <f t="shared" si="13"/>
        <v>0</v>
      </c>
      <c r="AQ22" s="23">
        <f t="shared" si="14"/>
        <v>0</v>
      </c>
      <c r="AR22" s="23">
        <f t="shared" si="15"/>
        <v>0</v>
      </c>
      <c r="AS22" s="88">
        <f t="shared" si="16"/>
        <v>0</v>
      </c>
      <c r="AT22" s="23"/>
    </row>
    <row r="23" spans="1:46" s="19" customFormat="1" x14ac:dyDescent="0.25">
      <c r="A23" s="19">
        <v>2003</v>
      </c>
      <c r="B23" s="19" t="s">
        <v>40</v>
      </c>
      <c r="C23" s="80">
        <v>22</v>
      </c>
      <c r="D23" s="80">
        <v>2007</v>
      </c>
      <c r="E23" s="80">
        <v>2008</v>
      </c>
      <c r="F23" s="80">
        <v>2010</v>
      </c>
      <c r="G23" s="80">
        <v>0</v>
      </c>
      <c r="H23" s="80">
        <v>4.1000000000000005</v>
      </c>
      <c r="I23" s="80">
        <v>4.1857142857142859</v>
      </c>
      <c r="J23" s="80">
        <v>3.7428571428571424</v>
      </c>
      <c r="K23" s="23">
        <v>0.42689246401354786</v>
      </c>
      <c r="L23" s="19">
        <v>11.95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11.431391383236615</v>
      </c>
      <c r="V23" s="19">
        <v>0.73294000000000004</v>
      </c>
      <c r="W23" s="81">
        <v>73.684620725814497</v>
      </c>
      <c r="X23" s="23">
        <v>0.82557454331172653</v>
      </c>
      <c r="Y23" s="23">
        <v>0.13999999999999999</v>
      </c>
      <c r="Z23" s="23">
        <v>4.2040000000000006</v>
      </c>
      <c r="AA23" s="23">
        <v>0</v>
      </c>
      <c r="AB23" s="19">
        <v>5.7456666666666676</v>
      </c>
      <c r="AC23" s="19">
        <f t="shared" si="0"/>
        <v>0</v>
      </c>
      <c r="AD23" s="19">
        <f t="shared" si="1"/>
        <v>0</v>
      </c>
      <c r="AE23" s="19">
        <f t="shared" si="2"/>
        <v>0</v>
      </c>
      <c r="AF23" s="19">
        <f t="shared" si="3"/>
        <v>0</v>
      </c>
      <c r="AG23" s="19">
        <f t="shared" si="4"/>
        <v>0</v>
      </c>
      <c r="AH23" s="19">
        <f t="shared" si="5"/>
        <v>0</v>
      </c>
      <c r="AI23" s="19">
        <f t="shared" si="6"/>
        <v>0</v>
      </c>
      <c r="AJ23" s="19">
        <f t="shared" si="7"/>
        <v>0</v>
      </c>
      <c r="AK23" s="19">
        <f t="shared" si="8"/>
        <v>0</v>
      </c>
      <c r="AL23" s="19">
        <f t="shared" si="9"/>
        <v>0</v>
      </c>
      <c r="AM23" s="81">
        <f t="shared" si="10"/>
        <v>0</v>
      </c>
      <c r="AN23" s="23">
        <f t="shared" si="11"/>
        <v>0</v>
      </c>
      <c r="AO23" s="23">
        <f t="shared" si="12"/>
        <v>0</v>
      </c>
      <c r="AP23" s="23">
        <f t="shared" si="13"/>
        <v>0</v>
      </c>
      <c r="AQ23" s="23">
        <f t="shared" si="14"/>
        <v>0</v>
      </c>
      <c r="AR23" s="23">
        <f t="shared" si="15"/>
        <v>0</v>
      </c>
      <c r="AS23" s="88">
        <f t="shared" si="16"/>
        <v>0</v>
      </c>
      <c r="AT23" s="23"/>
    </row>
    <row r="24" spans="1:46" s="19" customFormat="1" x14ac:dyDescent="0.25">
      <c r="A24" s="19">
        <v>2003</v>
      </c>
      <c r="B24" s="19" t="s">
        <v>88</v>
      </c>
      <c r="C24" s="80">
        <v>23</v>
      </c>
      <c r="D24" s="80">
        <v>2009</v>
      </c>
      <c r="E24" s="80">
        <v>2010</v>
      </c>
      <c r="F24" s="80">
        <v>2013</v>
      </c>
      <c r="G24" s="80">
        <v>0</v>
      </c>
      <c r="H24" s="80">
        <v>4.0571428571428569</v>
      </c>
      <c r="I24" s="80">
        <v>3.657142857142857</v>
      </c>
      <c r="J24" s="80">
        <v>3.6285714285714286</v>
      </c>
      <c r="K24" s="23">
        <v>0.46628576289449059</v>
      </c>
      <c r="L24" s="19">
        <v>18.149999999999999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11.352439332082072</v>
      </c>
      <c r="V24" s="19">
        <v>0.77218200000000004</v>
      </c>
      <c r="W24" s="81">
        <v>71.709319157874205</v>
      </c>
      <c r="X24" s="23">
        <v>0.78816105769230771</v>
      </c>
      <c r="Y24" s="23">
        <v>0.20590000000000003</v>
      </c>
      <c r="Z24" s="23">
        <v>5.5559999999999992</v>
      </c>
      <c r="AA24" s="23">
        <v>0</v>
      </c>
      <c r="AB24" s="19">
        <v>5.7126666666666654</v>
      </c>
      <c r="AC24" s="19">
        <f t="shared" si="0"/>
        <v>0</v>
      </c>
      <c r="AD24" s="19">
        <f t="shared" si="1"/>
        <v>0</v>
      </c>
      <c r="AE24" s="19">
        <f t="shared" si="2"/>
        <v>0</v>
      </c>
      <c r="AF24" s="19">
        <f t="shared" si="3"/>
        <v>0</v>
      </c>
      <c r="AG24" s="19">
        <f t="shared" si="4"/>
        <v>0</v>
      </c>
      <c r="AH24" s="19">
        <f t="shared" si="5"/>
        <v>0</v>
      </c>
      <c r="AI24" s="19">
        <f t="shared" si="6"/>
        <v>0</v>
      </c>
      <c r="AJ24" s="19">
        <f t="shared" si="7"/>
        <v>0</v>
      </c>
      <c r="AK24" s="19">
        <f t="shared" si="8"/>
        <v>0</v>
      </c>
      <c r="AL24" s="19">
        <f t="shared" si="9"/>
        <v>0</v>
      </c>
      <c r="AM24" s="81">
        <f t="shared" si="10"/>
        <v>0</v>
      </c>
      <c r="AN24" s="23">
        <f t="shared" si="11"/>
        <v>0</v>
      </c>
      <c r="AO24" s="23">
        <f t="shared" si="12"/>
        <v>0</v>
      </c>
      <c r="AP24" s="23">
        <f t="shared" si="13"/>
        <v>0</v>
      </c>
      <c r="AQ24" s="23">
        <f t="shared" si="14"/>
        <v>0</v>
      </c>
      <c r="AR24" s="23">
        <f t="shared" si="15"/>
        <v>0</v>
      </c>
      <c r="AS24" s="88">
        <f t="shared" si="16"/>
        <v>0</v>
      </c>
      <c r="AT24" s="23"/>
    </row>
    <row r="25" spans="1:46" s="19" customFormat="1" x14ac:dyDescent="0.25">
      <c r="A25" s="19">
        <v>2003</v>
      </c>
      <c r="B25" s="19" t="s">
        <v>89</v>
      </c>
      <c r="C25" s="80">
        <v>24</v>
      </c>
      <c r="D25" s="80">
        <v>2014</v>
      </c>
      <c r="E25" s="80">
        <v>0</v>
      </c>
      <c r="F25" s="80">
        <v>0</v>
      </c>
      <c r="G25" s="80">
        <v>0</v>
      </c>
      <c r="H25" s="80">
        <v>3.3000000000000003</v>
      </c>
      <c r="I25" s="80">
        <v>3.1999999999999997</v>
      </c>
      <c r="J25" s="80">
        <v>3.1714285714285713</v>
      </c>
      <c r="K25" s="23">
        <v>0.38286325137735383</v>
      </c>
      <c r="L25" s="19">
        <v>32.49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10.068989642750479</v>
      </c>
      <c r="V25" s="19">
        <v>0.65590999999999999</v>
      </c>
      <c r="W25" s="81">
        <v>77.135770914684699</v>
      </c>
      <c r="X25" s="23">
        <v>0.14626865671641792</v>
      </c>
      <c r="Y25" s="23">
        <v>0.21509999999999999</v>
      </c>
      <c r="Z25" s="23">
        <v>5.4619999999999997</v>
      </c>
      <c r="AA25" s="23">
        <v>0</v>
      </c>
      <c r="AB25" s="19">
        <v>5.2503333333333337</v>
      </c>
      <c r="AC25" s="19">
        <f t="shared" si="0"/>
        <v>0</v>
      </c>
      <c r="AD25" s="19">
        <f t="shared" si="1"/>
        <v>0</v>
      </c>
      <c r="AE25" s="19">
        <f t="shared" si="2"/>
        <v>0</v>
      </c>
      <c r="AF25" s="19">
        <f t="shared" si="3"/>
        <v>0</v>
      </c>
      <c r="AG25" s="19">
        <f t="shared" si="4"/>
        <v>0</v>
      </c>
      <c r="AH25" s="19">
        <f t="shared" si="5"/>
        <v>0</v>
      </c>
      <c r="AI25" s="19">
        <f t="shared" si="6"/>
        <v>0</v>
      </c>
      <c r="AJ25" s="19">
        <f t="shared" si="7"/>
        <v>0</v>
      </c>
      <c r="AK25" s="19">
        <f t="shared" si="8"/>
        <v>0</v>
      </c>
      <c r="AL25" s="19">
        <f t="shared" si="9"/>
        <v>0</v>
      </c>
      <c r="AM25" s="81">
        <f t="shared" si="10"/>
        <v>0</v>
      </c>
      <c r="AN25" s="23">
        <f t="shared" si="11"/>
        <v>0</v>
      </c>
      <c r="AO25" s="23">
        <f t="shared" si="12"/>
        <v>0</v>
      </c>
      <c r="AP25" s="23">
        <f t="shared" si="13"/>
        <v>0</v>
      </c>
      <c r="AQ25" s="23">
        <f t="shared" si="14"/>
        <v>0</v>
      </c>
      <c r="AR25" s="23">
        <f t="shared" si="15"/>
        <v>0</v>
      </c>
      <c r="AS25" s="88">
        <f t="shared" si="16"/>
        <v>0</v>
      </c>
      <c r="AT25" s="23"/>
    </row>
    <row r="26" spans="1:46" s="19" customFormat="1" x14ac:dyDescent="0.25">
      <c r="A26" s="19">
        <v>2003</v>
      </c>
      <c r="B26" s="19" t="s">
        <v>43</v>
      </c>
      <c r="C26" s="80">
        <v>25</v>
      </c>
      <c r="D26" s="80">
        <v>2017</v>
      </c>
      <c r="E26" s="80">
        <v>0</v>
      </c>
      <c r="F26" s="80">
        <v>0</v>
      </c>
      <c r="G26" s="80">
        <v>0</v>
      </c>
      <c r="H26" s="80">
        <v>3.2714285714285714</v>
      </c>
      <c r="I26" s="80">
        <v>2.8571428571428572</v>
      </c>
      <c r="J26" s="80">
        <v>3.0285714285714285</v>
      </c>
      <c r="K26" s="23">
        <v>0.30259389575321166</v>
      </c>
      <c r="L26" s="19">
        <v>34.25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10.069303577254477</v>
      </c>
      <c r="V26" s="19">
        <v>0.70637300000000003</v>
      </c>
      <c r="W26" s="81">
        <v>77.237208204714406</v>
      </c>
      <c r="X26" s="23">
        <v>0.46567967698519513</v>
      </c>
      <c r="Y26" s="23">
        <v>0.23679999999999998</v>
      </c>
      <c r="Z26" s="23">
        <v>6.0920000000000005</v>
      </c>
      <c r="AA26" s="23">
        <v>0</v>
      </c>
      <c r="AB26" s="19">
        <v>5.1839166666666676</v>
      </c>
      <c r="AC26" s="19">
        <f t="shared" si="0"/>
        <v>0</v>
      </c>
      <c r="AD26" s="19">
        <f t="shared" si="1"/>
        <v>0</v>
      </c>
      <c r="AE26" s="19">
        <f t="shared" si="2"/>
        <v>0</v>
      </c>
      <c r="AF26" s="19">
        <f t="shared" si="3"/>
        <v>0</v>
      </c>
      <c r="AG26" s="19">
        <f t="shared" si="4"/>
        <v>0</v>
      </c>
      <c r="AH26" s="19">
        <f t="shared" si="5"/>
        <v>0</v>
      </c>
      <c r="AI26" s="19">
        <f t="shared" si="6"/>
        <v>0</v>
      </c>
      <c r="AJ26" s="19">
        <f t="shared" si="7"/>
        <v>0</v>
      </c>
      <c r="AK26" s="19">
        <f t="shared" si="8"/>
        <v>0</v>
      </c>
      <c r="AL26" s="19">
        <f t="shared" si="9"/>
        <v>0</v>
      </c>
      <c r="AM26" s="81">
        <f t="shared" si="10"/>
        <v>0</v>
      </c>
      <c r="AN26" s="23">
        <f t="shared" si="11"/>
        <v>0</v>
      </c>
      <c r="AO26" s="23">
        <f t="shared" si="12"/>
        <v>0</v>
      </c>
      <c r="AP26" s="23">
        <f t="shared" si="13"/>
        <v>0</v>
      </c>
      <c r="AQ26" s="23">
        <f t="shared" si="14"/>
        <v>0</v>
      </c>
      <c r="AR26" s="23">
        <f t="shared" si="15"/>
        <v>0</v>
      </c>
      <c r="AS26" s="88">
        <f t="shared" si="16"/>
        <v>0</v>
      </c>
      <c r="AT26" s="23"/>
    </row>
    <row r="27" spans="1:46" s="19" customFormat="1" x14ac:dyDescent="0.25">
      <c r="A27" s="19">
        <v>2003</v>
      </c>
      <c r="B27" s="19" t="s">
        <v>44</v>
      </c>
      <c r="C27" s="80">
        <v>26</v>
      </c>
      <c r="D27" s="80">
        <v>2009</v>
      </c>
      <c r="E27" s="80">
        <v>2019</v>
      </c>
      <c r="F27" s="80">
        <v>0</v>
      </c>
      <c r="G27" s="80">
        <v>0</v>
      </c>
      <c r="H27" s="80">
        <v>3.7999999999999994</v>
      </c>
      <c r="I27" s="80">
        <v>3.2428571428571429</v>
      </c>
      <c r="J27" s="80">
        <v>2.9714285714285715</v>
      </c>
      <c r="K27" s="23">
        <v>0.36163754523874381</v>
      </c>
      <c r="L27" s="19">
        <v>25.37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8.5853653066951043</v>
      </c>
      <c r="V27" s="19">
        <v>0.77810000000000001</v>
      </c>
      <c r="W27" s="81">
        <v>79.450949393145905</v>
      </c>
      <c r="X27" s="23">
        <v>0.37027863777089781</v>
      </c>
      <c r="Y27" s="23">
        <v>0.25810000000000005</v>
      </c>
      <c r="Z27" s="23">
        <v>6.7359999999999998</v>
      </c>
      <c r="AA27" s="23">
        <v>0</v>
      </c>
      <c r="AB27" s="19">
        <v>5.2089999999999996</v>
      </c>
      <c r="AC27" s="19">
        <f t="shared" si="0"/>
        <v>0</v>
      </c>
      <c r="AD27" s="19">
        <f t="shared" si="1"/>
        <v>0</v>
      </c>
      <c r="AE27" s="19">
        <f t="shared" si="2"/>
        <v>0</v>
      </c>
      <c r="AF27" s="19">
        <f t="shared" si="3"/>
        <v>0</v>
      </c>
      <c r="AG27" s="19">
        <f t="shared" si="4"/>
        <v>0</v>
      </c>
      <c r="AH27" s="19">
        <f t="shared" si="5"/>
        <v>0</v>
      </c>
      <c r="AI27" s="19">
        <f t="shared" si="6"/>
        <v>0</v>
      </c>
      <c r="AJ27" s="19">
        <f t="shared" si="7"/>
        <v>0</v>
      </c>
      <c r="AK27" s="19">
        <f t="shared" si="8"/>
        <v>0</v>
      </c>
      <c r="AL27" s="19">
        <f t="shared" si="9"/>
        <v>0</v>
      </c>
      <c r="AM27" s="81">
        <f t="shared" si="10"/>
        <v>0</v>
      </c>
      <c r="AN27" s="23">
        <f t="shared" si="11"/>
        <v>0</v>
      </c>
      <c r="AO27" s="23">
        <f t="shared" si="12"/>
        <v>0</v>
      </c>
      <c r="AP27" s="23">
        <f t="shared" si="13"/>
        <v>0</v>
      </c>
      <c r="AQ27" s="23">
        <f t="shared" si="14"/>
        <v>0</v>
      </c>
      <c r="AR27" s="23">
        <f t="shared" si="15"/>
        <v>0</v>
      </c>
      <c r="AS27" s="88">
        <f t="shared" si="16"/>
        <v>0</v>
      </c>
      <c r="AT27" s="23"/>
    </row>
    <row r="28" spans="1:46" s="19" customFormat="1" x14ac:dyDescent="0.25">
      <c r="A28" s="19">
        <v>2003</v>
      </c>
      <c r="B28" s="19" t="s">
        <v>45</v>
      </c>
      <c r="C28" s="80">
        <v>27</v>
      </c>
      <c r="D28" s="80">
        <v>2008</v>
      </c>
      <c r="E28" s="80">
        <v>2008</v>
      </c>
      <c r="F28" s="80">
        <v>0</v>
      </c>
      <c r="G28" s="80">
        <v>0</v>
      </c>
      <c r="H28" s="80">
        <v>4.5571428571428569</v>
      </c>
      <c r="I28" s="80">
        <v>3.6142857142857143</v>
      </c>
      <c r="J28" s="80">
        <v>3.4714285714285715</v>
      </c>
      <c r="K28" s="23">
        <v>0.30808136338647607</v>
      </c>
      <c r="L28" s="19">
        <v>33.880000000000003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26.694866035038078</v>
      </c>
      <c r="W28" s="81">
        <v>70.103442581381103</v>
      </c>
      <c r="X28" s="23">
        <v>0.96583850931677018</v>
      </c>
      <c r="Y28" s="23">
        <v>0.25620000000000004</v>
      </c>
      <c r="Z28" s="23">
        <v>9.3859999999999992</v>
      </c>
      <c r="AA28" s="23">
        <v>0</v>
      </c>
      <c r="AB28" s="19">
        <v>6.8164166666666679</v>
      </c>
      <c r="AC28" s="19">
        <f t="shared" si="0"/>
        <v>0</v>
      </c>
      <c r="AD28" s="19">
        <f t="shared" si="1"/>
        <v>0</v>
      </c>
      <c r="AE28" s="19">
        <f t="shared" si="2"/>
        <v>0</v>
      </c>
      <c r="AF28" s="19">
        <f t="shared" si="3"/>
        <v>0</v>
      </c>
      <c r="AG28" s="19">
        <f t="shared" si="4"/>
        <v>0</v>
      </c>
      <c r="AH28" s="19">
        <f t="shared" si="5"/>
        <v>0</v>
      </c>
      <c r="AI28" s="19">
        <f t="shared" si="6"/>
        <v>0</v>
      </c>
      <c r="AJ28" s="19">
        <f t="shared" si="7"/>
        <v>0</v>
      </c>
      <c r="AK28" s="19">
        <f t="shared" si="8"/>
        <v>0</v>
      </c>
      <c r="AL28" s="19">
        <f t="shared" si="9"/>
        <v>0</v>
      </c>
      <c r="AM28" s="81">
        <f t="shared" si="10"/>
        <v>0</v>
      </c>
      <c r="AN28" s="23">
        <f t="shared" si="11"/>
        <v>0</v>
      </c>
      <c r="AO28" s="23">
        <f t="shared" si="12"/>
        <v>0</v>
      </c>
      <c r="AP28" s="23">
        <f t="shared" si="13"/>
        <v>0</v>
      </c>
      <c r="AQ28" s="23">
        <f t="shared" si="14"/>
        <v>0</v>
      </c>
      <c r="AR28" s="23">
        <f t="shared" si="15"/>
        <v>0</v>
      </c>
      <c r="AS28" s="88">
        <f t="shared" si="16"/>
        <v>0</v>
      </c>
      <c r="AT28" s="23"/>
    </row>
    <row r="29" spans="1:46" s="72" customFormat="1" x14ac:dyDescent="0.25">
      <c r="A29" s="72">
        <v>2004</v>
      </c>
      <c r="B29" s="72" t="s">
        <v>19</v>
      </c>
      <c r="C29" s="73">
        <v>1</v>
      </c>
      <c r="D29" s="73">
        <v>2011</v>
      </c>
      <c r="E29" s="73">
        <v>0</v>
      </c>
      <c r="F29" s="73">
        <v>0</v>
      </c>
      <c r="G29" s="73">
        <v>0</v>
      </c>
      <c r="H29" s="73">
        <v>3.4571428571428573</v>
      </c>
      <c r="I29" s="73">
        <v>3.2928571428571427</v>
      </c>
      <c r="J29" s="73">
        <v>3.1214285714285719</v>
      </c>
      <c r="K29" s="74">
        <v>0.29134356702009812</v>
      </c>
      <c r="L29" s="72">
        <v>38.04</v>
      </c>
      <c r="M29" s="72">
        <v>0</v>
      </c>
      <c r="N29" s="72">
        <v>0</v>
      </c>
      <c r="O29" s="72">
        <v>0</v>
      </c>
      <c r="P29" s="72">
        <v>0</v>
      </c>
      <c r="Q29" s="72">
        <v>0</v>
      </c>
      <c r="R29" s="72">
        <v>0</v>
      </c>
      <c r="S29" s="72">
        <v>0</v>
      </c>
      <c r="T29" s="72">
        <v>0</v>
      </c>
      <c r="U29" s="72">
        <v>7.0448413498625237</v>
      </c>
      <c r="V29" s="72">
        <v>0.65589799999999998</v>
      </c>
      <c r="W29" s="75">
        <v>84.612094971485902</v>
      </c>
      <c r="X29" s="74">
        <v>0.36046511627906974</v>
      </c>
      <c r="Y29" s="74">
        <v>0.21440000000000001</v>
      </c>
      <c r="Z29" s="74">
        <v>5.66</v>
      </c>
      <c r="AA29" s="74">
        <v>0</v>
      </c>
      <c r="AB29" s="72">
        <v>4.8938333333333341</v>
      </c>
      <c r="AC29" s="72">
        <f t="shared" si="0"/>
        <v>1</v>
      </c>
      <c r="AD29" s="72">
        <f t="shared" si="1"/>
        <v>0</v>
      </c>
      <c r="AE29" s="72">
        <f t="shared" si="2"/>
        <v>0</v>
      </c>
      <c r="AF29" s="72">
        <f t="shared" si="3"/>
        <v>0</v>
      </c>
      <c r="AG29" s="72">
        <f t="shared" si="4"/>
        <v>0</v>
      </c>
      <c r="AH29" s="72">
        <f t="shared" si="5"/>
        <v>0</v>
      </c>
      <c r="AI29" s="72">
        <f t="shared" si="6"/>
        <v>0</v>
      </c>
      <c r="AJ29" s="72">
        <f t="shared" si="7"/>
        <v>0</v>
      </c>
      <c r="AK29" s="72">
        <f t="shared" si="8"/>
        <v>0</v>
      </c>
      <c r="AL29" s="72">
        <f t="shared" si="9"/>
        <v>0</v>
      </c>
      <c r="AM29" s="75">
        <f t="shared" si="10"/>
        <v>0</v>
      </c>
      <c r="AN29" s="74">
        <f t="shared" si="11"/>
        <v>0</v>
      </c>
      <c r="AO29" s="74">
        <f t="shared" si="12"/>
        <v>0</v>
      </c>
      <c r="AP29" s="74">
        <f t="shared" si="13"/>
        <v>0</v>
      </c>
      <c r="AQ29" s="74">
        <f t="shared" si="14"/>
        <v>0</v>
      </c>
      <c r="AR29" s="74">
        <f t="shared" si="15"/>
        <v>0</v>
      </c>
      <c r="AS29" s="89">
        <f t="shared" si="16"/>
        <v>0</v>
      </c>
      <c r="AT29" s="74"/>
    </row>
    <row r="30" spans="1:46" s="72" customFormat="1" x14ac:dyDescent="0.25">
      <c r="A30" s="72">
        <v>2004</v>
      </c>
      <c r="B30" s="72" t="s">
        <v>20</v>
      </c>
      <c r="C30" s="73">
        <v>2</v>
      </c>
      <c r="D30" s="73">
        <v>0</v>
      </c>
      <c r="E30" s="73">
        <v>0</v>
      </c>
      <c r="F30" s="73">
        <v>0</v>
      </c>
      <c r="G30" s="73">
        <v>0</v>
      </c>
      <c r="H30" s="73">
        <v>3.2214285714285715</v>
      </c>
      <c r="I30" s="73">
        <v>3.4</v>
      </c>
      <c r="J30" s="73">
        <v>3.1500000000000004</v>
      </c>
      <c r="K30" s="74">
        <v>0.35388639760837071</v>
      </c>
      <c r="L30" s="72">
        <v>18.559999999999999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72">
        <v>0</v>
      </c>
      <c r="U30" s="72">
        <v>6.0032284778718381</v>
      </c>
      <c r="V30" s="72">
        <v>0.73518700000000003</v>
      </c>
      <c r="W30" s="75">
        <v>83.095702460845203</v>
      </c>
      <c r="X30" s="74">
        <v>0.4451219512195122</v>
      </c>
      <c r="Y30" s="74">
        <v>0.35770000000000002</v>
      </c>
      <c r="Z30" s="74">
        <v>8.7129999999999992</v>
      </c>
      <c r="AA30" s="74">
        <v>0</v>
      </c>
      <c r="AB30" s="72">
        <v>4.3475000000000001</v>
      </c>
      <c r="AC30" s="72">
        <f t="shared" si="0"/>
        <v>1</v>
      </c>
      <c r="AD30" s="72">
        <f t="shared" si="1"/>
        <v>0</v>
      </c>
      <c r="AE30" s="72">
        <f t="shared" si="2"/>
        <v>0</v>
      </c>
      <c r="AF30" s="72">
        <f t="shared" si="3"/>
        <v>0</v>
      </c>
      <c r="AG30" s="72">
        <f t="shared" si="4"/>
        <v>0</v>
      </c>
      <c r="AH30" s="72">
        <f t="shared" si="5"/>
        <v>0</v>
      </c>
      <c r="AI30" s="72">
        <f t="shared" si="6"/>
        <v>0</v>
      </c>
      <c r="AJ30" s="72">
        <f t="shared" si="7"/>
        <v>0</v>
      </c>
      <c r="AK30" s="72">
        <f t="shared" si="8"/>
        <v>0</v>
      </c>
      <c r="AL30" s="72">
        <f t="shared" si="9"/>
        <v>0</v>
      </c>
      <c r="AM30" s="75">
        <f t="shared" si="10"/>
        <v>0</v>
      </c>
      <c r="AN30" s="74">
        <f t="shared" si="11"/>
        <v>0</v>
      </c>
      <c r="AO30" s="74">
        <f t="shared" si="12"/>
        <v>0</v>
      </c>
      <c r="AP30" s="74">
        <f t="shared" si="13"/>
        <v>0</v>
      </c>
      <c r="AQ30" s="74">
        <f t="shared" si="14"/>
        <v>0</v>
      </c>
      <c r="AR30" s="74">
        <f t="shared" si="15"/>
        <v>0</v>
      </c>
      <c r="AS30" s="89">
        <f t="shared" si="16"/>
        <v>0</v>
      </c>
      <c r="AT30" s="74"/>
    </row>
    <row r="31" spans="1:46" s="72" customFormat="1" x14ac:dyDescent="0.25">
      <c r="A31" s="72">
        <v>2004</v>
      </c>
      <c r="B31" s="72" t="s">
        <v>21</v>
      </c>
      <c r="C31" s="73">
        <v>3</v>
      </c>
      <c r="D31" s="73">
        <v>2010</v>
      </c>
      <c r="E31" s="73">
        <v>2010</v>
      </c>
      <c r="F31" s="73">
        <v>0</v>
      </c>
      <c r="G31" s="73">
        <v>0</v>
      </c>
      <c r="H31" s="73">
        <v>2.9285714285714288</v>
      </c>
      <c r="I31" s="73">
        <v>2.5642857142857145</v>
      </c>
      <c r="J31" s="73">
        <v>2.3142857142857141</v>
      </c>
      <c r="K31" s="74">
        <v>0.33204845814977973</v>
      </c>
      <c r="L31" s="72">
        <v>16.97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9.9055145304177561</v>
      </c>
      <c r="V31" s="72">
        <v>0.907582</v>
      </c>
      <c r="W31" s="75">
        <v>74.572016210538905</v>
      </c>
      <c r="X31" s="74">
        <v>0.59303882195448465</v>
      </c>
      <c r="Y31" s="74">
        <v>0.35580000000000001</v>
      </c>
      <c r="Z31" s="74">
        <v>10.678000000000001</v>
      </c>
      <c r="AA31" s="74">
        <v>0</v>
      </c>
      <c r="AB31" s="72">
        <v>5.3353333333333337</v>
      </c>
      <c r="AC31" s="72">
        <f t="shared" si="0"/>
        <v>1</v>
      </c>
      <c r="AD31" s="72">
        <f t="shared" si="1"/>
        <v>0</v>
      </c>
      <c r="AE31" s="72">
        <f t="shared" si="2"/>
        <v>0</v>
      </c>
      <c r="AF31" s="72">
        <f t="shared" si="3"/>
        <v>0</v>
      </c>
      <c r="AG31" s="72">
        <f t="shared" si="4"/>
        <v>0</v>
      </c>
      <c r="AH31" s="72">
        <f t="shared" si="5"/>
        <v>0</v>
      </c>
      <c r="AI31" s="72">
        <f t="shared" si="6"/>
        <v>0</v>
      </c>
      <c r="AJ31" s="72">
        <f t="shared" si="7"/>
        <v>0</v>
      </c>
      <c r="AK31" s="72">
        <f t="shared" si="8"/>
        <v>0</v>
      </c>
      <c r="AL31" s="72">
        <f t="shared" si="9"/>
        <v>0</v>
      </c>
      <c r="AM31" s="75">
        <f t="shared" si="10"/>
        <v>0</v>
      </c>
      <c r="AN31" s="74">
        <f t="shared" si="11"/>
        <v>0</v>
      </c>
      <c r="AO31" s="74">
        <f t="shared" si="12"/>
        <v>0</v>
      </c>
      <c r="AP31" s="74">
        <f t="shared" si="13"/>
        <v>0</v>
      </c>
      <c r="AQ31" s="74">
        <f t="shared" si="14"/>
        <v>0</v>
      </c>
      <c r="AR31" s="74">
        <f t="shared" si="15"/>
        <v>0</v>
      </c>
      <c r="AS31" s="89">
        <f t="shared" si="16"/>
        <v>0</v>
      </c>
      <c r="AT31" s="74"/>
    </row>
    <row r="32" spans="1:46" s="72" customFormat="1" x14ac:dyDescent="0.25">
      <c r="A32" s="72">
        <v>2004</v>
      </c>
      <c r="B32" s="72" t="s">
        <v>22</v>
      </c>
      <c r="C32" s="73">
        <v>4</v>
      </c>
      <c r="D32" s="73">
        <v>0</v>
      </c>
      <c r="E32" s="73">
        <v>0</v>
      </c>
      <c r="F32" s="73">
        <v>0</v>
      </c>
      <c r="G32" s="73">
        <v>0</v>
      </c>
      <c r="H32" s="73">
        <v>3.5571428571428574</v>
      </c>
      <c r="I32" s="73">
        <v>3.3357142857142854</v>
      </c>
      <c r="J32" s="73">
        <v>3.4714285714285715</v>
      </c>
      <c r="K32" s="74">
        <v>0.24005681818181818</v>
      </c>
      <c r="L32" s="72">
        <v>23.12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72">
        <v>0</v>
      </c>
      <c r="U32" s="72">
        <v>7.3914285564656348</v>
      </c>
      <c r="V32" s="72">
        <v>0.74564900000000001</v>
      </c>
      <c r="W32" s="75">
        <v>83.226545225799399</v>
      </c>
      <c r="X32" s="74">
        <v>0.78350515463917525</v>
      </c>
      <c r="Y32" s="74">
        <v>0.26410000000000006</v>
      </c>
      <c r="Z32" s="74">
        <v>9.109</v>
      </c>
      <c r="AA32" s="74">
        <v>0</v>
      </c>
      <c r="AB32" s="72">
        <v>5.2925833333333339</v>
      </c>
      <c r="AC32" s="72">
        <f t="shared" si="0"/>
        <v>1</v>
      </c>
      <c r="AD32" s="72">
        <f t="shared" si="1"/>
        <v>0</v>
      </c>
      <c r="AE32" s="72">
        <f t="shared" si="2"/>
        <v>0</v>
      </c>
      <c r="AF32" s="72">
        <f t="shared" si="3"/>
        <v>0</v>
      </c>
      <c r="AG32" s="72">
        <f t="shared" si="4"/>
        <v>0</v>
      </c>
      <c r="AH32" s="72">
        <f t="shared" si="5"/>
        <v>0</v>
      </c>
      <c r="AI32" s="72">
        <f t="shared" si="6"/>
        <v>0</v>
      </c>
      <c r="AJ32" s="72">
        <f t="shared" si="7"/>
        <v>0</v>
      </c>
      <c r="AK32" s="72">
        <f t="shared" si="8"/>
        <v>0</v>
      </c>
      <c r="AL32" s="72">
        <f t="shared" si="9"/>
        <v>0</v>
      </c>
      <c r="AM32" s="75">
        <f t="shared" si="10"/>
        <v>0</v>
      </c>
      <c r="AN32" s="74">
        <f t="shared" si="11"/>
        <v>0</v>
      </c>
      <c r="AO32" s="74">
        <f t="shared" si="12"/>
        <v>0</v>
      </c>
      <c r="AP32" s="74">
        <f t="shared" si="13"/>
        <v>0</v>
      </c>
      <c r="AQ32" s="74">
        <f t="shared" si="14"/>
        <v>0</v>
      </c>
      <c r="AR32" s="74">
        <f t="shared" si="15"/>
        <v>0</v>
      </c>
      <c r="AS32" s="89">
        <f t="shared" si="16"/>
        <v>0</v>
      </c>
      <c r="AT32" s="74"/>
    </row>
    <row r="33" spans="1:46" s="72" customFormat="1" x14ac:dyDescent="0.25">
      <c r="A33" s="72">
        <v>2004</v>
      </c>
      <c r="B33" s="72" t="s">
        <v>23</v>
      </c>
      <c r="C33" s="73">
        <v>5</v>
      </c>
      <c r="D33" s="73">
        <v>2014</v>
      </c>
      <c r="E33" s="73">
        <v>0</v>
      </c>
      <c r="F33" s="73">
        <v>0</v>
      </c>
      <c r="G33" s="73">
        <v>0</v>
      </c>
      <c r="H33" s="73">
        <v>2.6499999999999995</v>
      </c>
      <c r="I33" s="73">
        <v>3.2428571428571429</v>
      </c>
      <c r="J33" s="73">
        <v>2.7571428571428571</v>
      </c>
      <c r="K33" s="74">
        <v>0.32565865718921427</v>
      </c>
      <c r="L33" s="72">
        <v>22.69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5.4411300956865229</v>
      </c>
      <c r="V33" s="72">
        <v>0.73597000000000001</v>
      </c>
      <c r="W33" s="75">
        <v>100.631066047443</v>
      </c>
      <c r="X33" s="74">
        <v>0.5443188578227246</v>
      </c>
      <c r="Y33" s="74">
        <v>0.32620000000000005</v>
      </c>
      <c r="Z33" s="74">
        <v>8.5650000000000013</v>
      </c>
      <c r="AA33" s="74">
        <v>0</v>
      </c>
      <c r="AB33" s="72">
        <v>4.479916666666667</v>
      </c>
      <c r="AC33" s="72">
        <f t="shared" si="0"/>
        <v>1</v>
      </c>
      <c r="AD33" s="72">
        <f t="shared" si="1"/>
        <v>0</v>
      </c>
      <c r="AE33" s="72">
        <f t="shared" si="2"/>
        <v>0</v>
      </c>
      <c r="AF33" s="72">
        <f t="shared" si="3"/>
        <v>0</v>
      </c>
      <c r="AG33" s="72">
        <f t="shared" si="4"/>
        <v>0</v>
      </c>
      <c r="AH33" s="72">
        <f t="shared" si="5"/>
        <v>0</v>
      </c>
      <c r="AI33" s="72">
        <f t="shared" si="6"/>
        <v>0</v>
      </c>
      <c r="AJ33" s="72">
        <f t="shared" si="7"/>
        <v>0</v>
      </c>
      <c r="AK33" s="72">
        <f t="shared" si="8"/>
        <v>0</v>
      </c>
      <c r="AL33" s="72">
        <f t="shared" si="9"/>
        <v>0</v>
      </c>
      <c r="AM33" s="75">
        <f t="shared" si="10"/>
        <v>0</v>
      </c>
      <c r="AN33" s="74">
        <f t="shared" si="11"/>
        <v>0</v>
      </c>
      <c r="AO33" s="74">
        <f t="shared" si="12"/>
        <v>0</v>
      </c>
      <c r="AP33" s="74">
        <f t="shared" si="13"/>
        <v>0</v>
      </c>
      <c r="AQ33" s="74">
        <f t="shared" si="14"/>
        <v>0</v>
      </c>
      <c r="AR33" s="74">
        <f t="shared" si="15"/>
        <v>0</v>
      </c>
      <c r="AS33" s="89">
        <f t="shared" si="16"/>
        <v>0</v>
      </c>
      <c r="AT33" s="74"/>
    </row>
    <row r="34" spans="1:46" s="72" customFormat="1" x14ac:dyDescent="0.25">
      <c r="A34" s="72">
        <v>2004</v>
      </c>
      <c r="B34" s="72" t="s">
        <v>24</v>
      </c>
      <c r="C34" s="73">
        <v>6</v>
      </c>
      <c r="D34" s="73">
        <v>0</v>
      </c>
      <c r="E34" s="73">
        <v>0</v>
      </c>
      <c r="F34" s="73">
        <v>0</v>
      </c>
      <c r="G34" s="73">
        <v>0</v>
      </c>
      <c r="H34" s="73">
        <v>3.0785714285714287</v>
      </c>
      <c r="I34" s="73">
        <v>3.4642857142857144</v>
      </c>
      <c r="J34" s="73">
        <v>2.8642857142857139</v>
      </c>
      <c r="K34" s="74">
        <v>0.26577732170343765</v>
      </c>
      <c r="L34" s="72">
        <v>31.1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6.9871026671538177</v>
      </c>
      <c r="V34" s="72">
        <v>0.79506100000000002</v>
      </c>
      <c r="W34" s="75">
        <v>87.863258386042702</v>
      </c>
      <c r="X34" s="74">
        <v>0.16393442622950818</v>
      </c>
      <c r="Y34" s="74">
        <v>0.26919999999999999</v>
      </c>
      <c r="Z34" s="74">
        <v>13.110999999999999</v>
      </c>
      <c r="AA34" s="74">
        <v>0</v>
      </c>
      <c r="AB34" s="72">
        <v>5.491083333333334</v>
      </c>
      <c r="AC34" s="72">
        <f t="shared" si="0"/>
        <v>1</v>
      </c>
      <c r="AD34" s="72">
        <f t="shared" si="1"/>
        <v>0</v>
      </c>
      <c r="AE34" s="72">
        <f t="shared" si="2"/>
        <v>0</v>
      </c>
      <c r="AF34" s="72">
        <f t="shared" si="3"/>
        <v>0</v>
      </c>
      <c r="AG34" s="72">
        <f t="shared" si="4"/>
        <v>0</v>
      </c>
      <c r="AH34" s="72">
        <f t="shared" si="5"/>
        <v>0</v>
      </c>
      <c r="AI34" s="72">
        <f t="shared" si="6"/>
        <v>0</v>
      </c>
      <c r="AJ34" s="72">
        <f t="shared" si="7"/>
        <v>0</v>
      </c>
      <c r="AK34" s="72">
        <f t="shared" si="8"/>
        <v>0</v>
      </c>
      <c r="AL34" s="72">
        <f t="shared" si="9"/>
        <v>0</v>
      </c>
      <c r="AM34" s="75">
        <f t="shared" si="10"/>
        <v>0</v>
      </c>
      <c r="AN34" s="74">
        <f t="shared" si="11"/>
        <v>0</v>
      </c>
      <c r="AO34" s="74">
        <f t="shared" si="12"/>
        <v>0</v>
      </c>
      <c r="AP34" s="74">
        <f t="shared" si="13"/>
        <v>0</v>
      </c>
      <c r="AQ34" s="74">
        <f t="shared" si="14"/>
        <v>0</v>
      </c>
      <c r="AR34" s="74">
        <f t="shared" si="15"/>
        <v>0</v>
      </c>
      <c r="AS34" s="89">
        <f t="shared" si="16"/>
        <v>0</v>
      </c>
      <c r="AT34" s="74"/>
    </row>
    <row r="35" spans="1:46" s="72" customFormat="1" x14ac:dyDescent="0.25">
      <c r="A35" s="72">
        <v>2004</v>
      </c>
      <c r="B35" s="72" t="s">
        <v>25</v>
      </c>
      <c r="C35" s="73">
        <v>7</v>
      </c>
      <c r="D35" s="73">
        <v>2011</v>
      </c>
      <c r="E35" s="73">
        <v>0</v>
      </c>
      <c r="F35" s="73">
        <v>0</v>
      </c>
      <c r="G35" s="73">
        <v>0</v>
      </c>
      <c r="H35" s="73">
        <v>3.35</v>
      </c>
      <c r="I35" s="73">
        <v>3.3071428571428569</v>
      </c>
      <c r="J35" s="73">
        <v>3.0357142857142856</v>
      </c>
      <c r="K35" s="74">
        <v>0.36225680933852139</v>
      </c>
      <c r="L35" s="72">
        <v>15.8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5.743170679938288</v>
      </c>
      <c r="V35" s="72">
        <v>0.69240400000000002</v>
      </c>
      <c r="W35" s="75">
        <v>82.217870489351895</v>
      </c>
      <c r="X35" s="74">
        <v>0.28735632183908044</v>
      </c>
      <c r="Y35" s="74">
        <v>0.25509999999999999</v>
      </c>
      <c r="Z35" s="74">
        <v>7.5939999999999994</v>
      </c>
      <c r="AA35" s="74">
        <v>0</v>
      </c>
      <c r="AB35" s="72">
        <v>4.768583333333333</v>
      </c>
      <c r="AC35" s="72">
        <f t="shared" si="0"/>
        <v>1</v>
      </c>
      <c r="AD35" s="72">
        <f t="shared" si="1"/>
        <v>0</v>
      </c>
      <c r="AE35" s="72">
        <f t="shared" si="2"/>
        <v>0</v>
      </c>
      <c r="AF35" s="72">
        <f t="shared" si="3"/>
        <v>0</v>
      </c>
      <c r="AG35" s="72">
        <f t="shared" si="4"/>
        <v>0</v>
      </c>
      <c r="AH35" s="72">
        <f t="shared" si="5"/>
        <v>0</v>
      </c>
      <c r="AI35" s="72">
        <f t="shared" si="6"/>
        <v>0</v>
      </c>
      <c r="AJ35" s="72">
        <f t="shared" si="7"/>
        <v>0</v>
      </c>
      <c r="AK35" s="72">
        <f t="shared" si="8"/>
        <v>0</v>
      </c>
      <c r="AL35" s="72">
        <f t="shared" si="9"/>
        <v>0</v>
      </c>
      <c r="AM35" s="75">
        <f t="shared" si="10"/>
        <v>0</v>
      </c>
      <c r="AN35" s="74">
        <f t="shared" si="11"/>
        <v>0</v>
      </c>
      <c r="AO35" s="74">
        <f t="shared" si="12"/>
        <v>0</v>
      </c>
      <c r="AP35" s="74">
        <f t="shared" si="13"/>
        <v>0</v>
      </c>
      <c r="AQ35" s="74">
        <f t="shared" si="14"/>
        <v>0</v>
      </c>
      <c r="AR35" s="74">
        <f t="shared" si="15"/>
        <v>0</v>
      </c>
      <c r="AS35" s="89">
        <f t="shared" si="16"/>
        <v>0</v>
      </c>
      <c r="AT35" s="74"/>
    </row>
    <row r="36" spans="1:46" s="72" customFormat="1" x14ac:dyDescent="0.25">
      <c r="A36" s="72">
        <v>2004</v>
      </c>
      <c r="B36" s="72" t="s">
        <v>26</v>
      </c>
      <c r="C36" s="73">
        <v>8</v>
      </c>
      <c r="D36" s="73">
        <v>2011</v>
      </c>
      <c r="E36" s="73">
        <v>2014</v>
      </c>
      <c r="F36" s="73">
        <v>0</v>
      </c>
      <c r="G36" s="73">
        <v>0</v>
      </c>
      <c r="H36" s="73">
        <v>2.75</v>
      </c>
      <c r="I36" s="73">
        <v>2.9142857142857146</v>
      </c>
      <c r="J36" s="73">
        <v>2.6214285714285719</v>
      </c>
      <c r="K36" s="74">
        <v>0.36007536257284317</v>
      </c>
      <c r="L36" s="72">
        <v>12.32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3.6746852613566312</v>
      </c>
      <c r="V36" s="72">
        <v>0.73310600000000004</v>
      </c>
      <c r="W36" s="75">
        <v>85.532854462064094</v>
      </c>
      <c r="X36" s="74">
        <v>0.47958477508650521</v>
      </c>
      <c r="Y36" s="74">
        <v>0.37889999999999996</v>
      </c>
      <c r="Z36" s="74">
        <v>9.004999999999999</v>
      </c>
      <c r="AA36" s="74">
        <v>0</v>
      </c>
      <c r="AB36" s="72">
        <v>4.1670833333333333</v>
      </c>
      <c r="AC36" s="72">
        <f t="shared" si="0"/>
        <v>1</v>
      </c>
      <c r="AD36" s="72">
        <f t="shared" si="1"/>
        <v>0</v>
      </c>
      <c r="AE36" s="72">
        <f t="shared" si="2"/>
        <v>0</v>
      </c>
      <c r="AF36" s="72">
        <f t="shared" si="3"/>
        <v>0</v>
      </c>
      <c r="AG36" s="72">
        <f t="shared" si="4"/>
        <v>0</v>
      </c>
      <c r="AH36" s="72">
        <f t="shared" si="5"/>
        <v>0</v>
      </c>
      <c r="AI36" s="72">
        <f t="shared" si="6"/>
        <v>0</v>
      </c>
      <c r="AJ36" s="72">
        <f t="shared" si="7"/>
        <v>0</v>
      </c>
      <c r="AK36" s="72">
        <f t="shared" si="8"/>
        <v>0</v>
      </c>
      <c r="AL36" s="72">
        <f t="shared" si="9"/>
        <v>0</v>
      </c>
      <c r="AM36" s="75">
        <f t="shared" si="10"/>
        <v>0</v>
      </c>
      <c r="AN36" s="74">
        <f t="shared" si="11"/>
        <v>0</v>
      </c>
      <c r="AO36" s="74">
        <f t="shared" si="12"/>
        <v>0</v>
      </c>
      <c r="AP36" s="74">
        <f t="shared" si="13"/>
        <v>0</v>
      </c>
      <c r="AQ36" s="74">
        <f t="shared" si="14"/>
        <v>0</v>
      </c>
      <c r="AR36" s="74">
        <f t="shared" si="15"/>
        <v>0</v>
      </c>
      <c r="AS36" s="89">
        <f t="shared" si="16"/>
        <v>0</v>
      </c>
      <c r="AT36" s="74"/>
    </row>
    <row r="37" spans="1:46" s="72" customFormat="1" x14ac:dyDescent="0.25">
      <c r="A37" s="72">
        <v>2004</v>
      </c>
      <c r="B37" s="72" t="s">
        <v>27</v>
      </c>
      <c r="C37" s="73">
        <v>9</v>
      </c>
      <c r="D37" s="73">
        <v>2009</v>
      </c>
      <c r="E37" s="73">
        <v>0</v>
      </c>
      <c r="F37" s="73">
        <v>0</v>
      </c>
      <c r="G37" s="73">
        <v>0</v>
      </c>
      <c r="H37" s="73">
        <v>2.5928571428571425</v>
      </c>
      <c r="I37" s="73">
        <v>2.9642857142857144</v>
      </c>
      <c r="J37" s="73">
        <v>2.8214285714285712</v>
      </c>
      <c r="K37" s="74">
        <v>0.4457105050356539</v>
      </c>
      <c r="L37" s="72">
        <v>11.09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3.1621566290090626</v>
      </c>
      <c r="V37" s="72">
        <v>0.75824100000000005</v>
      </c>
      <c r="W37" s="75">
        <v>86.094116887994801</v>
      </c>
      <c r="X37" s="74">
        <v>0.5158311345646438</v>
      </c>
      <c r="Y37" s="74">
        <v>0.29959999999999998</v>
      </c>
      <c r="Z37" s="74">
        <v>7.8940000000000001</v>
      </c>
      <c r="AA37" s="74">
        <v>0</v>
      </c>
      <c r="AB37" s="72">
        <v>3.9923333333333337</v>
      </c>
      <c r="AC37" s="72">
        <f t="shared" si="0"/>
        <v>1</v>
      </c>
      <c r="AD37" s="72">
        <f t="shared" si="1"/>
        <v>0</v>
      </c>
      <c r="AE37" s="72">
        <f t="shared" si="2"/>
        <v>0</v>
      </c>
      <c r="AF37" s="72">
        <f t="shared" si="3"/>
        <v>0</v>
      </c>
      <c r="AG37" s="72">
        <f t="shared" si="4"/>
        <v>0</v>
      </c>
      <c r="AH37" s="72">
        <f t="shared" si="5"/>
        <v>0</v>
      </c>
      <c r="AI37" s="72">
        <f t="shared" si="6"/>
        <v>0</v>
      </c>
      <c r="AJ37" s="72">
        <f t="shared" si="7"/>
        <v>0</v>
      </c>
      <c r="AK37" s="72">
        <f t="shared" si="8"/>
        <v>0</v>
      </c>
      <c r="AL37" s="72">
        <f t="shared" si="9"/>
        <v>0</v>
      </c>
      <c r="AM37" s="75">
        <f t="shared" si="10"/>
        <v>0</v>
      </c>
      <c r="AN37" s="74">
        <f t="shared" si="11"/>
        <v>0</v>
      </c>
      <c r="AO37" s="74">
        <f t="shared" si="12"/>
        <v>0</v>
      </c>
      <c r="AP37" s="74">
        <f t="shared" si="13"/>
        <v>0</v>
      </c>
      <c r="AQ37" s="74">
        <f t="shared" si="14"/>
        <v>0</v>
      </c>
      <c r="AR37" s="74">
        <f t="shared" si="15"/>
        <v>0</v>
      </c>
      <c r="AS37" s="89">
        <f t="shared" si="16"/>
        <v>0</v>
      </c>
      <c r="AT37" s="74"/>
    </row>
    <row r="38" spans="1:46" s="72" customFormat="1" x14ac:dyDescent="0.25">
      <c r="A38" s="72">
        <v>2004</v>
      </c>
      <c r="B38" s="72" t="s">
        <v>28</v>
      </c>
      <c r="C38" s="73">
        <v>10</v>
      </c>
      <c r="D38" s="73">
        <v>2007</v>
      </c>
      <c r="E38" s="73">
        <v>2007</v>
      </c>
      <c r="F38" s="73">
        <v>2007</v>
      </c>
      <c r="G38" s="73">
        <v>0</v>
      </c>
      <c r="H38" s="73">
        <v>2.9714285714285715</v>
      </c>
      <c r="I38" s="73">
        <v>2.9357142857142859</v>
      </c>
      <c r="J38" s="73">
        <v>3.2214285714285715</v>
      </c>
      <c r="K38" s="74">
        <v>0.45657875564621886</v>
      </c>
      <c r="L38" s="72">
        <v>20.12</v>
      </c>
      <c r="M38" s="72">
        <v>0</v>
      </c>
      <c r="N38" s="72">
        <v>0</v>
      </c>
      <c r="O38" s="72">
        <v>0</v>
      </c>
      <c r="P38" s="72">
        <v>0</v>
      </c>
      <c r="Q38" s="72">
        <v>0</v>
      </c>
      <c r="R38" s="72">
        <v>0</v>
      </c>
      <c r="S38" s="72">
        <v>0</v>
      </c>
      <c r="T38" s="72">
        <v>0</v>
      </c>
      <c r="U38" s="72">
        <v>4.6249012262549671</v>
      </c>
      <c r="V38" s="72">
        <v>0.79261199999999998</v>
      </c>
      <c r="W38" s="75">
        <v>83.846996618978693</v>
      </c>
      <c r="X38" s="74">
        <v>0.392563978754225</v>
      </c>
      <c r="Y38" s="74">
        <v>0.28889999999999999</v>
      </c>
      <c r="Z38" s="74">
        <v>8.266</v>
      </c>
      <c r="AA38" s="74">
        <v>0</v>
      </c>
      <c r="AB38" s="72">
        <v>4.4974999999999996</v>
      </c>
      <c r="AC38" s="72">
        <f t="shared" si="0"/>
        <v>1</v>
      </c>
      <c r="AD38" s="72">
        <f t="shared" si="1"/>
        <v>0</v>
      </c>
      <c r="AE38" s="72">
        <f t="shared" si="2"/>
        <v>0</v>
      </c>
      <c r="AF38" s="72">
        <f t="shared" si="3"/>
        <v>0</v>
      </c>
      <c r="AG38" s="72">
        <f t="shared" si="4"/>
        <v>0</v>
      </c>
      <c r="AH38" s="72">
        <f t="shared" si="5"/>
        <v>0</v>
      </c>
      <c r="AI38" s="72">
        <f t="shared" si="6"/>
        <v>0</v>
      </c>
      <c r="AJ38" s="72">
        <f t="shared" si="7"/>
        <v>0</v>
      </c>
      <c r="AK38" s="72">
        <f t="shared" si="8"/>
        <v>0</v>
      </c>
      <c r="AL38" s="72">
        <f t="shared" si="9"/>
        <v>0</v>
      </c>
      <c r="AM38" s="75">
        <f t="shared" si="10"/>
        <v>0</v>
      </c>
      <c r="AN38" s="74">
        <f t="shared" si="11"/>
        <v>0</v>
      </c>
      <c r="AO38" s="74">
        <f t="shared" si="12"/>
        <v>0</v>
      </c>
      <c r="AP38" s="74">
        <f t="shared" si="13"/>
        <v>0</v>
      </c>
      <c r="AQ38" s="74">
        <f t="shared" si="14"/>
        <v>0</v>
      </c>
      <c r="AR38" s="74">
        <f t="shared" si="15"/>
        <v>0</v>
      </c>
      <c r="AS38" s="89">
        <f t="shared" si="16"/>
        <v>0</v>
      </c>
      <c r="AT38" s="74"/>
    </row>
    <row r="39" spans="1:46" s="72" customFormat="1" x14ac:dyDescent="0.25">
      <c r="A39" s="72">
        <v>2004</v>
      </c>
      <c r="B39" s="72" t="s">
        <v>87</v>
      </c>
      <c r="C39" s="73">
        <v>11</v>
      </c>
      <c r="D39" s="73">
        <v>2011</v>
      </c>
      <c r="E39" s="73">
        <v>0</v>
      </c>
      <c r="F39" s="73">
        <v>0</v>
      </c>
      <c r="G39" s="73">
        <v>0</v>
      </c>
      <c r="H39" s="73">
        <v>2.5214285714285714</v>
      </c>
      <c r="I39" s="73">
        <v>2.7071428571428573</v>
      </c>
      <c r="J39" s="73">
        <v>2.8571428571428568</v>
      </c>
      <c r="K39" s="74">
        <v>0.49487774894140146</v>
      </c>
      <c r="L39" s="72">
        <v>11.77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5.8243669117962318</v>
      </c>
      <c r="V39" s="72">
        <v>0.79942000000000002</v>
      </c>
      <c r="W39" s="75">
        <v>80.872235758708996</v>
      </c>
      <c r="X39" s="74">
        <v>0.52851711026615966</v>
      </c>
      <c r="Y39" s="74">
        <v>0.29239999999999999</v>
      </c>
      <c r="Z39" s="74">
        <v>10.844000000000001</v>
      </c>
      <c r="AA39" s="74">
        <v>0</v>
      </c>
      <c r="AB39" s="72">
        <v>4.6400833333333331</v>
      </c>
      <c r="AC39" s="72">
        <f t="shared" si="0"/>
        <v>1</v>
      </c>
      <c r="AD39" s="72">
        <f t="shared" si="1"/>
        <v>0</v>
      </c>
      <c r="AE39" s="72">
        <f t="shared" si="2"/>
        <v>0</v>
      </c>
      <c r="AF39" s="72">
        <f t="shared" si="3"/>
        <v>0</v>
      </c>
      <c r="AG39" s="72">
        <f t="shared" si="4"/>
        <v>0</v>
      </c>
      <c r="AH39" s="72">
        <f t="shared" si="5"/>
        <v>0</v>
      </c>
      <c r="AI39" s="72">
        <f t="shared" si="6"/>
        <v>0</v>
      </c>
      <c r="AJ39" s="72">
        <f t="shared" si="7"/>
        <v>0</v>
      </c>
      <c r="AK39" s="72">
        <f t="shared" si="8"/>
        <v>0</v>
      </c>
      <c r="AL39" s="72">
        <f t="shared" si="9"/>
        <v>0</v>
      </c>
      <c r="AM39" s="75">
        <f t="shared" si="10"/>
        <v>0</v>
      </c>
      <c r="AN39" s="74">
        <f t="shared" si="11"/>
        <v>0</v>
      </c>
      <c r="AO39" s="74">
        <f t="shared" si="12"/>
        <v>0</v>
      </c>
      <c r="AP39" s="74">
        <f t="shared" si="13"/>
        <v>0</v>
      </c>
      <c r="AQ39" s="74">
        <f t="shared" si="14"/>
        <v>0</v>
      </c>
      <c r="AR39" s="74">
        <f t="shared" si="15"/>
        <v>0</v>
      </c>
      <c r="AS39" s="89">
        <f t="shared" si="16"/>
        <v>0</v>
      </c>
      <c r="AT39" s="74"/>
    </row>
    <row r="40" spans="1:46" s="72" customFormat="1" x14ac:dyDescent="0.25">
      <c r="A40" s="72">
        <v>2004</v>
      </c>
      <c r="B40" s="72" t="s">
        <v>30</v>
      </c>
      <c r="C40" s="73">
        <v>12</v>
      </c>
      <c r="D40" s="73">
        <v>2009</v>
      </c>
      <c r="E40" s="73">
        <v>2009</v>
      </c>
      <c r="F40" s="73">
        <v>0</v>
      </c>
      <c r="G40" s="73">
        <v>0</v>
      </c>
      <c r="H40" s="73">
        <v>2.8285714285714283</v>
      </c>
      <c r="I40" s="73">
        <v>2.5857142857142859</v>
      </c>
      <c r="J40" s="73">
        <v>2.9285714285714288</v>
      </c>
      <c r="K40" s="74">
        <v>0.50072477773482804</v>
      </c>
      <c r="L40" s="72">
        <v>19.059999999999999</v>
      </c>
      <c r="M40" s="72">
        <v>0</v>
      </c>
      <c r="N40" s="72">
        <v>0</v>
      </c>
      <c r="O40" s="72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4.4159995516134911</v>
      </c>
      <c r="V40" s="72">
        <v>0.77066299999999999</v>
      </c>
      <c r="W40" s="75">
        <v>81.739428359684496</v>
      </c>
      <c r="X40" s="74">
        <v>0.54632587859424919</v>
      </c>
      <c r="Y40" s="74">
        <v>0.30649999999999994</v>
      </c>
      <c r="Z40" s="74">
        <v>8.9980000000000011</v>
      </c>
      <c r="AA40" s="74">
        <v>0</v>
      </c>
      <c r="AB40" s="72">
        <v>4.1519166666666667</v>
      </c>
      <c r="AC40" s="72">
        <f t="shared" si="0"/>
        <v>1</v>
      </c>
      <c r="AD40" s="72">
        <f t="shared" si="1"/>
        <v>0</v>
      </c>
      <c r="AE40" s="72">
        <f t="shared" si="2"/>
        <v>0</v>
      </c>
      <c r="AF40" s="72">
        <f t="shared" si="3"/>
        <v>0</v>
      </c>
      <c r="AG40" s="72">
        <f t="shared" si="4"/>
        <v>0</v>
      </c>
      <c r="AH40" s="72">
        <f t="shared" si="5"/>
        <v>0</v>
      </c>
      <c r="AI40" s="72">
        <f t="shared" si="6"/>
        <v>0</v>
      </c>
      <c r="AJ40" s="72">
        <f t="shared" si="7"/>
        <v>0</v>
      </c>
      <c r="AK40" s="72">
        <f t="shared" si="8"/>
        <v>0</v>
      </c>
      <c r="AL40" s="72">
        <f t="shared" si="9"/>
        <v>0</v>
      </c>
      <c r="AM40" s="75">
        <f t="shared" si="10"/>
        <v>0</v>
      </c>
      <c r="AN40" s="74">
        <f t="shared" si="11"/>
        <v>0</v>
      </c>
      <c r="AO40" s="74">
        <f t="shared" si="12"/>
        <v>0</v>
      </c>
      <c r="AP40" s="74">
        <f t="shared" si="13"/>
        <v>0</v>
      </c>
      <c r="AQ40" s="74">
        <f t="shared" si="14"/>
        <v>0</v>
      </c>
      <c r="AR40" s="74">
        <f t="shared" si="15"/>
        <v>0</v>
      </c>
      <c r="AS40" s="89">
        <f t="shared" si="16"/>
        <v>0</v>
      </c>
      <c r="AT40" s="74"/>
    </row>
    <row r="41" spans="1:46" s="72" customFormat="1" x14ac:dyDescent="0.25">
      <c r="A41" s="72">
        <v>2004</v>
      </c>
      <c r="B41" s="72" t="s">
        <v>31</v>
      </c>
      <c r="C41" s="73">
        <v>13</v>
      </c>
      <c r="D41" s="73">
        <v>2011</v>
      </c>
      <c r="E41" s="73">
        <v>0</v>
      </c>
      <c r="F41" s="73">
        <v>0</v>
      </c>
      <c r="G41" s="73">
        <v>0</v>
      </c>
      <c r="H41" s="73">
        <v>3.0357142857142856</v>
      </c>
      <c r="I41" s="73">
        <v>2.5500000000000003</v>
      </c>
      <c r="J41" s="73">
        <v>2.8928571428571428</v>
      </c>
      <c r="K41" s="74">
        <v>0.42350634802091114</v>
      </c>
      <c r="L41" s="72">
        <v>50.66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5.4040323112536885</v>
      </c>
      <c r="V41" s="72">
        <v>0.797682</v>
      </c>
      <c r="W41" s="75">
        <v>82.974390767524696</v>
      </c>
      <c r="X41" s="74">
        <v>0.38638373121131742</v>
      </c>
      <c r="Y41" s="74">
        <v>0.33050000000000002</v>
      </c>
      <c r="Z41" s="74">
        <v>11.709</v>
      </c>
      <c r="AA41" s="74">
        <v>0</v>
      </c>
      <c r="AB41" s="72">
        <v>4.61625</v>
      </c>
      <c r="AC41" s="72">
        <f t="shared" si="0"/>
        <v>1</v>
      </c>
      <c r="AD41" s="72">
        <f t="shared" si="1"/>
        <v>0</v>
      </c>
      <c r="AE41" s="72">
        <f t="shared" si="2"/>
        <v>0</v>
      </c>
      <c r="AF41" s="72">
        <f t="shared" si="3"/>
        <v>0</v>
      </c>
      <c r="AG41" s="72">
        <f t="shared" si="4"/>
        <v>0</v>
      </c>
      <c r="AH41" s="72">
        <f t="shared" si="5"/>
        <v>0</v>
      </c>
      <c r="AI41" s="72">
        <f t="shared" si="6"/>
        <v>0</v>
      </c>
      <c r="AJ41" s="72">
        <f t="shared" si="7"/>
        <v>0</v>
      </c>
      <c r="AK41" s="72">
        <f t="shared" si="8"/>
        <v>0</v>
      </c>
      <c r="AL41" s="72">
        <f t="shared" si="9"/>
        <v>0</v>
      </c>
      <c r="AM41" s="75">
        <f t="shared" si="10"/>
        <v>0</v>
      </c>
      <c r="AN41" s="74">
        <f t="shared" si="11"/>
        <v>0</v>
      </c>
      <c r="AO41" s="74">
        <f t="shared" si="12"/>
        <v>0</v>
      </c>
      <c r="AP41" s="74">
        <f t="shared" si="13"/>
        <v>0</v>
      </c>
      <c r="AQ41" s="74">
        <f t="shared" si="14"/>
        <v>0</v>
      </c>
      <c r="AR41" s="74">
        <f t="shared" si="15"/>
        <v>0</v>
      </c>
      <c r="AS41" s="89">
        <f t="shared" si="16"/>
        <v>0</v>
      </c>
      <c r="AT41" s="74"/>
    </row>
    <row r="42" spans="1:46" s="72" customFormat="1" x14ac:dyDescent="0.25">
      <c r="A42" s="72">
        <v>2004</v>
      </c>
      <c r="B42" s="72" t="s">
        <v>32</v>
      </c>
      <c r="C42" s="73">
        <v>14</v>
      </c>
      <c r="D42" s="73">
        <v>2011</v>
      </c>
      <c r="E42" s="73">
        <v>0</v>
      </c>
      <c r="F42" s="73">
        <v>0</v>
      </c>
      <c r="G42" s="73">
        <v>0</v>
      </c>
      <c r="H42" s="73">
        <v>2.2785714285714285</v>
      </c>
      <c r="I42" s="73">
        <v>2.2357142857142858</v>
      </c>
      <c r="J42" s="73">
        <v>2.9357142857142859</v>
      </c>
      <c r="K42" s="74">
        <v>0.37697100712105797</v>
      </c>
      <c r="L42" s="72">
        <v>35.11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4.7116172578172435</v>
      </c>
      <c r="V42" s="72">
        <v>0.73105900000000001</v>
      </c>
      <c r="W42" s="75">
        <v>92.366195346917095</v>
      </c>
      <c r="X42" s="74">
        <v>0.14192708333333334</v>
      </c>
      <c r="Y42" s="74">
        <v>0.36450000000000005</v>
      </c>
      <c r="Z42" s="74">
        <v>12.393000000000001</v>
      </c>
      <c r="AA42" s="74">
        <v>0</v>
      </c>
      <c r="AB42" s="72">
        <v>3.7211666666666665</v>
      </c>
      <c r="AC42" s="72">
        <f t="shared" si="0"/>
        <v>1</v>
      </c>
      <c r="AD42" s="72">
        <f t="shared" si="1"/>
        <v>0</v>
      </c>
      <c r="AE42" s="72">
        <f t="shared" si="2"/>
        <v>0</v>
      </c>
      <c r="AF42" s="72">
        <f t="shared" si="3"/>
        <v>0</v>
      </c>
      <c r="AG42" s="72">
        <f t="shared" si="4"/>
        <v>0</v>
      </c>
      <c r="AH42" s="72">
        <f t="shared" si="5"/>
        <v>0</v>
      </c>
      <c r="AI42" s="72">
        <f t="shared" si="6"/>
        <v>0</v>
      </c>
      <c r="AJ42" s="72">
        <f t="shared" si="7"/>
        <v>0</v>
      </c>
      <c r="AK42" s="72">
        <f t="shared" si="8"/>
        <v>0</v>
      </c>
      <c r="AL42" s="72">
        <f t="shared" si="9"/>
        <v>0</v>
      </c>
      <c r="AM42" s="75">
        <f t="shared" si="10"/>
        <v>0</v>
      </c>
      <c r="AN42" s="74">
        <f t="shared" si="11"/>
        <v>0</v>
      </c>
      <c r="AO42" s="74">
        <f t="shared" si="12"/>
        <v>0</v>
      </c>
      <c r="AP42" s="74">
        <f t="shared" si="13"/>
        <v>0</v>
      </c>
      <c r="AQ42" s="74">
        <f t="shared" si="14"/>
        <v>0</v>
      </c>
      <c r="AR42" s="74">
        <f t="shared" si="15"/>
        <v>0</v>
      </c>
      <c r="AS42" s="89">
        <f t="shared" si="16"/>
        <v>0</v>
      </c>
      <c r="AT42" s="74"/>
    </row>
    <row r="43" spans="1:46" s="72" customFormat="1" x14ac:dyDescent="0.25">
      <c r="A43" s="72">
        <v>2004</v>
      </c>
      <c r="B43" s="72" t="s">
        <v>33</v>
      </c>
      <c r="C43" s="73">
        <v>15</v>
      </c>
      <c r="D43" s="73">
        <v>2014</v>
      </c>
      <c r="E43" s="73">
        <v>0</v>
      </c>
      <c r="F43" s="73">
        <v>0</v>
      </c>
      <c r="G43" s="73">
        <v>0</v>
      </c>
      <c r="H43" s="73">
        <v>2.85</v>
      </c>
      <c r="I43" s="73">
        <v>2.9214285714285717</v>
      </c>
      <c r="J43" s="73">
        <v>3.2714285714285714</v>
      </c>
      <c r="K43" s="74">
        <v>0.40091733555717712</v>
      </c>
      <c r="L43" s="72">
        <v>23.86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6.8935622734669151</v>
      </c>
      <c r="V43" s="72">
        <v>0.74059600000000003</v>
      </c>
      <c r="W43" s="75">
        <v>81.308562841361706</v>
      </c>
      <c r="X43" s="74">
        <v>0.74629629629629635</v>
      </c>
      <c r="Y43" s="74">
        <v>0.30710000000000004</v>
      </c>
      <c r="Z43" s="74">
        <v>10.654999999999998</v>
      </c>
      <c r="AA43" s="74">
        <v>0</v>
      </c>
      <c r="AB43" s="72">
        <v>4.7769999999999992</v>
      </c>
      <c r="AC43" s="72">
        <f t="shared" si="0"/>
        <v>1</v>
      </c>
      <c r="AD43" s="72">
        <f t="shared" si="1"/>
        <v>0</v>
      </c>
      <c r="AE43" s="72">
        <f t="shared" si="2"/>
        <v>0</v>
      </c>
      <c r="AF43" s="72">
        <f t="shared" si="3"/>
        <v>0</v>
      </c>
      <c r="AG43" s="72">
        <f t="shared" si="4"/>
        <v>0</v>
      </c>
      <c r="AH43" s="72">
        <f t="shared" si="5"/>
        <v>0</v>
      </c>
      <c r="AI43" s="72">
        <f t="shared" si="6"/>
        <v>0</v>
      </c>
      <c r="AJ43" s="72">
        <f t="shared" si="7"/>
        <v>0</v>
      </c>
      <c r="AK43" s="72">
        <f t="shared" si="8"/>
        <v>0</v>
      </c>
      <c r="AL43" s="72">
        <f t="shared" si="9"/>
        <v>0</v>
      </c>
      <c r="AM43" s="75">
        <f t="shared" si="10"/>
        <v>0</v>
      </c>
      <c r="AN43" s="74">
        <f t="shared" si="11"/>
        <v>0</v>
      </c>
      <c r="AO43" s="74">
        <f t="shared" si="12"/>
        <v>0</v>
      </c>
      <c r="AP43" s="74">
        <f t="shared" si="13"/>
        <v>0</v>
      </c>
      <c r="AQ43" s="74">
        <f t="shared" si="14"/>
        <v>0</v>
      </c>
      <c r="AR43" s="74">
        <f t="shared" si="15"/>
        <v>0</v>
      </c>
      <c r="AS43" s="89">
        <f t="shared" si="16"/>
        <v>0</v>
      </c>
      <c r="AT43" s="74"/>
    </row>
    <row r="44" spans="1:46" s="72" customFormat="1" x14ac:dyDescent="0.25">
      <c r="A44" s="72">
        <v>2004</v>
      </c>
      <c r="B44" s="72" t="s">
        <v>34</v>
      </c>
      <c r="C44" s="73">
        <v>16</v>
      </c>
      <c r="D44" s="73">
        <v>2009</v>
      </c>
      <c r="E44" s="73">
        <v>2009</v>
      </c>
      <c r="F44" s="73">
        <v>0</v>
      </c>
      <c r="G44" s="73">
        <v>0</v>
      </c>
      <c r="H44" s="73">
        <v>2.5142857142857142</v>
      </c>
      <c r="I44" s="73">
        <v>2.7071428571428573</v>
      </c>
      <c r="J44" s="73">
        <v>2.8571428571428568</v>
      </c>
      <c r="K44" s="74">
        <v>0.41411615810837926</v>
      </c>
      <c r="L44" s="72">
        <v>16.690000000000001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5.6958999783220001</v>
      </c>
      <c r="V44" s="72">
        <v>0.788134</v>
      </c>
      <c r="W44" s="75">
        <v>95.004994446324801</v>
      </c>
      <c r="X44" s="74">
        <v>0.49351337039978821</v>
      </c>
      <c r="Y44" s="74">
        <v>0.31009999999999993</v>
      </c>
      <c r="Z44" s="74">
        <v>11.479000000000001</v>
      </c>
      <c r="AA44" s="74">
        <v>0</v>
      </c>
      <c r="AB44" s="72">
        <v>4.3464999999999998</v>
      </c>
      <c r="AC44" s="72">
        <f t="shared" si="0"/>
        <v>1</v>
      </c>
      <c r="AD44" s="72">
        <f t="shared" si="1"/>
        <v>0</v>
      </c>
      <c r="AE44" s="72">
        <f t="shared" si="2"/>
        <v>0</v>
      </c>
      <c r="AF44" s="72">
        <f t="shared" si="3"/>
        <v>0</v>
      </c>
      <c r="AG44" s="72">
        <f t="shared" si="4"/>
        <v>0</v>
      </c>
      <c r="AH44" s="72">
        <f t="shared" si="5"/>
        <v>0</v>
      </c>
      <c r="AI44" s="72">
        <f t="shared" si="6"/>
        <v>0</v>
      </c>
      <c r="AJ44" s="72">
        <f t="shared" si="7"/>
        <v>0</v>
      </c>
      <c r="AK44" s="72">
        <f t="shared" si="8"/>
        <v>0</v>
      </c>
      <c r="AL44" s="72">
        <f t="shared" si="9"/>
        <v>0</v>
      </c>
      <c r="AM44" s="75">
        <f t="shared" si="10"/>
        <v>0</v>
      </c>
      <c r="AN44" s="74">
        <f t="shared" si="11"/>
        <v>0</v>
      </c>
      <c r="AO44" s="74">
        <f t="shared" si="12"/>
        <v>0</v>
      </c>
      <c r="AP44" s="74">
        <f t="shared" si="13"/>
        <v>0</v>
      </c>
      <c r="AQ44" s="74">
        <f t="shared" si="14"/>
        <v>0</v>
      </c>
      <c r="AR44" s="74">
        <f t="shared" si="15"/>
        <v>0</v>
      </c>
      <c r="AS44" s="89">
        <f t="shared" si="16"/>
        <v>0</v>
      </c>
      <c r="AT44" s="74"/>
    </row>
    <row r="45" spans="1:46" s="72" customFormat="1" x14ac:dyDescent="0.25">
      <c r="A45" s="72">
        <v>2004</v>
      </c>
      <c r="B45" s="72" t="s">
        <v>35</v>
      </c>
      <c r="C45" s="73">
        <v>17</v>
      </c>
      <c r="D45" s="73">
        <v>2007</v>
      </c>
      <c r="E45" s="73">
        <v>2007</v>
      </c>
      <c r="F45" s="73">
        <v>2007</v>
      </c>
      <c r="G45" s="73">
        <v>2007</v>
      </c>
      <c r="H45" s="73">
        <v>4.5714285714285712</v>
      </c>
      <c r="I45" s="73">
        <v>3.7214285714285715</v>
      </c>
      <c r="J45" s="73">
        <v>3.7714285714285714</v>
      </c>
      <c r="K45" s="74">
        <v>0.43094838829886345</v>
      </c>
      <c r="L45" s="72">
        <v>22.84</v>
      </c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9.048829507858386</v>
      </c>
      <c r="V45" s="72">
        <v>0.82622200000000001</v>
      </c>
      <c r="W45" s="75">
        <v>80.034860885334894</v>
      </c>
      <c r="X45" s="74">
        <v>0.76629049872588273</v>
      </c>
      <c r="Y45" s="74">
        <v>0.2152</v>
      </c>
      <c r="Z45" s="74">
        <v>7.6719999999999997</v>
      </c>
      <c r="AA45" s="74">
        <v>0</v>
      </c>
      <c r="AB45" s="72">
        <v>5.2954999999999988</v>
      </c>
      <c r="AC45" s="72">
        <f t="shared" si="0"/>
        <v>1</v>
      </c>
      <c r="AD45" s="72">
        <f t="shared" si="1"/>
        <v>0</v>
      </c>
      <c r="AE45" s="72">
        <f t="shared" si="2"/>
        <v>0</v>
      </c>
      <c r="AF45" s="72">
        <f t="shared" si="3"/>
        <v>0</v>
      </c>
      <c r="AG45" s="72">
        <f t="shared" si="4"/>
        <v>0</v>
      </c>
      <c r="AH45" s="72">
        <f t="shared" si="5"/>
        <v>0</v>
      </c>
      <c r="AI45" s="72">
        <f t="shared" si="6"/>
        <v>0</v>
      </c>
      <c r="AJ45" s="72">
        <f t="shared" si="7"/>
        <v>0</v>
      </c>
      <c r="AK45" s="72">
        <f t="shared" si="8"/>
        <v>0</v>
      </c>
      <c r="AL45" s="72">
        <f t="shared" si="9"/>
        <v>0</v>
      </c>
      <c r="AM45" s="75">
        <f t="shared" si="10"/>
        <v>0</v>
      </c>
      <c r="AN45" s="74">
        <f t="shared" si="11"/>
        <v>0</v>
      </c>
      <c r="AO45" s="74">
        <f t="shared" si="12"/>
        <v>0</v>
      </c>
      <c r="AP45" s="74">
        <f t="shared" si="13"/>
        <v>0</v>
      </c>
      <c r="AQ45" s="74">
        <f t="shared" si="14"/>
        <v>0</v>
      </c>
      <c r="AR45" s="74">
        <f t="shared" si="15"/>
        <v>0</v>
      </c>
      <c r="AS45" s="89">
        <f t="shared" si="16"/>
        <v>0</v>
      </c>
      <c r="AT45" s="74"/>
    </row>
    <row r="46" spans="1:46" s="72" customFormat="1" x14ac:dyDescent="0.25">
      <c r="A46" s="72">
        <v>2004</v>
      </c>
      <c r="B46" s="72" t="s">
        <v>36</v>
      </c>
      <c r="C46" s="73">
        <v>18</v>
      </c>
      <c r="D46" s="73">
        <v>2009</v>
      </c>
      <c r="E46" s="73">
        <v>2009</v>
      </c>
      <c r="F46" s="73">
        <v>0</v>
      </c>
      <c r="G46" s="73">
        <v>0</v>
      </c>
      <c r="H46" s="73">
        <v>4.0642857142857149</v>
      </c>
      <c r="I46" s="73">
        <v>3.7142857142857144</v>
      </c>
      <c r="J46" s="73">
        <v>3.7285714285714286</v>
      </c>
      <c r="K46" s="74">
        <v>0.39463231347289318</v>
      </c>
      <c r="L46" s="72">
        <v>49.08</v>
      </c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11.853327422476688</v>
      </c>
      <c r="V46" s="72">
        <v>0.79830900000000005</v>
      </c>
      <c r="W46" s="75">
        <v>83.297603864209904</v>
      </c>
      <c r="X46" s="74">
        <v>0.74723061430010074</v>
      </c>
      <c r="Y46" s="74">
        <v>0.22490000000000002</v>
      </c>
      <c r="Z46" s="74">
        <v>8.2889999999999997</v>
      </c>
      <c r="AA46" s="74">
        <v>0</v>
      </c>
      <c r="AB46" s="72">
        <v>5.6058333333333339</v>
      </c>
      <c r="AC46" s="72">
        <f t="shared" si="0"/>
        <v>1</v>
      </c>
      <c r="AD46" s="72">
        <f t="shared" si="1"/>
        <v>0</v>
      </c>
      <c r="AE46" s="72">
        <f t="shared" si="2"/>
        <v>0</v>
      </c>
      <c r="AF46" s="72">
        <f t="shared" si="3"/>
        <v>0</v>
      </c>
      <c r="AG46" s="72">
        <f t="shared" si="4"/>
        <v>0</v>
      </c>
      <c r="AH46" s="72">
        <f t="shared" si="5"/>
        <v>0</v>
      </c>
      <c r="AI46" s="72">
        <f t="shared" si="6"/>
        <v>0</v>
      </c>
      <c r="AJ46" s="72">
        <f t="shared" si="7"/>
        <v>0</v>
      </c>
      <c r="AK46" s="72">
        <f t="shared" si="8"/>
        <v>0</v>
      </c>
      <c r="AL46" s="72">
        <f t="shared" si="9"/>
        <v>0</v>
      </c>
      <c r="AM46" s="75">
        <f t="shared" si="10"/>
        <v>0</v>
      </c>
      <c r="AN46" s="74">
        <f t="shared" si="11"/>
        <v>0</v>
      </c>
      <c r="AO46" s="74">
        <f t="shared" si="12"/>
        <v>0</v>
      </c>
      <c r="AP46" s="74">
        <f t="shared" si="13"/>
        <v>0</v>
      </c>
      <c r="AQ46" s="74">
        <f t="shared" si="14"/>
        <v>0</v>
      </c>
      <c r="AR46" s="74">
        <f t="shared" si="15"/>
        <v>0</v>
      </c>
      <c r="AS46" s="89">
        <f t="shared" si="16"/>
        <v>0</v>
      </c>
      <c r="AT46" s="74"/>
    </row>
    <row r="47" spans="1:46" s="72" customFormat="1" x14ac:dyDescent="0.25">
      <c r="A47" s="72">
        <v>2004</v>
      </c>
      <c r="B47" s="72" t="s">
        <v>37</v>
      </c>
      <c r="C47" s="73">
        <v>19</v>
      </c>
      <c r="D47" s="73">
        <v>2007</v>
      </c>
      <c r="E47" s="73">
        <v>2007</v>
      </c>
      <c r="F47" s="73">
        <v>2007</v>
      </c>
      <c r="G47" s="73">
        <v>2007</v>
      </c>
      <c r="H47" s="73">
        <v>4.1928571428571431</v>
      </c>
      <c r="I47" s="73">
        <v>3.5071428571428571</v>
      </c>
      <c r="J47" s="73">
        <v>3.2428571428571429</v>
      </c>
      <c r="K47" s="74">
        <v>0.42989501267675134</v>
      </c>
      <c r="L47" s="72">
        <v>51.43</v>
      </c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15.864950291868782</v>
      </c>
      <c r="V47" s="72">
        <v>0.83959899999999998</v>
      </c>
      <c r="W47" s="75">
        <v>77.471852736939198</v>
      </c>
      <c r="X47" s="74">
        <v>0.88992310805341968</v>
      </c>
      <c r="Y47" s="74">
        <v>0.28180000000000005</v>
      </c>
      <c r="Z47" s="74">
        <v>10.306000000000001</v>
      </c>
      <c r="AA47" s="74">
        <v>0</v>
      </c>
      <c r="AB47" s="72">
        <v>6.23</v>
      </c>
      <c r="AC47" s="72">
        <f t="shared" si="0"/>
        <v>1</v>
      </c>
      <c r="AD47" s="72">
        <f t="shared" si="1"/>
        <v>0</v>
      </c>
      <c r="AE47" s="72">
        <f t="shared" si="2"/>
        <v>0</v>
      </c>
      <c r="AF47" s="72">
        <f t="shared" si="3"/>
        <v>0</v>
      </c>
      <c r="AG47" s="72">
        <f t="shared" si="4"/>
        <v>0</v>
      </c>
      <c r="AH47" s="72">
        <f t="shared" si="5"/>
        <v>0</v>
      </c>
      <c r="AI47" s="72">
        <f t="shared" si="6"/>
        <v>0</v>
      </c>
      <c r="AJ47" s="72">
        <f t="shared" si="7"/>
        <v>0</v>
      </c>
      <c r="AK47" s="72">
        <f t="shared" si="8"/>
        <v>0</v>
      </c>
      <c r="AL47" s="72">
        <f t="shared" si="9"/>
        <v>0</v>
      </c>
      <c r="AM47" s="75">
        <f t="shared" si="10"/>
        <v>0</v>
      </c>
      <c r="AN47" s="74">
        <f t="shared" si="11"/>
        <v>0</v>
      </c>
      <c r="AO47" s="74">
        <f t="shared" si="12"/>
        <v>0</v>
      </c>
      <c r="AP47" s="74">
        <f t="shared" si="13"/>
        <v>0</v>
      </c>
      <c r="AQ47" s="74">
        <f t="shared" si="14"/>
        <v>0</v>
      </c>
      <c r="AR47" s="74">
        <f t="shared" si="15"/>
        <v>0</v>
      </c>
      <c r="AS47" s="89">
        <f t="shared" si="16"/>
        <v>0</v>
      </c>
      <c r="AT47" s="74"/>
    </row>
    <row r="48" spans="1:46" s="72" customFormat="1" x14ac:dyDescent="0.25">
      <c r="A48" s="72">
        <v>2004</v>
      </c>
      <c r="B48" s="72" t="s">
        <v>38</v>
      </c>
      <c r="C48" s="73">
        <v>20</v>
      </c>
      <c r="D48" s="73">
        <v>2007</v>
      </c>
      <c r="E48" s="73">
        <v>2007</v>
      </c>
      <c r="F48" s="73">
        <v>2007</v>
      </c>
      <c r="G48" s="73">
        <v>2007</v>
      </c>
      <c r="H48" s="73">
        <v>4.5571428571428569</v>
      </c>
      <c r="I48" s="73">
        <v>4.1071428571428577</v>
      </c>
      <c r="J48" s="73">
        <v>3.5285714285714285</v>
      </c>
      <c r="K48" s="74">
        <v>0.43858203816643715</v>
      </c>
      <c r="L48" s="72">
        <v>28.89</v>
      </c>
      <c r="M48" s="72">
        <v>0</v>
      </c>
      <c r="N48" s="72">
        <v>0</v>
      </c>
      <c r="O48" s="72">
        <v>0</v>
      </c>
      <c r="P48" s="72">
        <v>0</v>
      </c>
      <c r="Q48" s="72">
        <v>0</v>
      </c>
      <c r="R48" s="72">
        <v>0</v>
      </c>
      <c r="S48" s="72">
        <v>0</v>
      </c>
      <c r="T48" s="72">
        <v>0</v>
      </c>
      <c r="U48" s="72">
        <v>16.395526744782316</v>
      </c>
      <c r="V48" s="72">
        <v>0.87700800000000001</v>
      </c>
      <c r="W48" s="75">
        <v>76.363012735970102</v>
      </c>
      <c r="X48" s="74">
        <v>0.91735887438548902</v>
      </c>
      <c r="Y48" s="74">
        <v>0.24479999999999999</v>
      </c>
      <c r="Z48" s="74">
        <v>8.8610000000000007</v>
      </c>
      <c r="AA48" s="74">
        <v>0</v>
      </c>
      <c r="AB48" s="72">
        <v>6.2729166666666663</v>
      </c>
      <c r="AC48" s="72">
        <f t="shared" si="0"/>
        <v>1</v>
      </c>
      <c r="AD48" s="72">
        <f t="shared" si="1"/>
        <v>0</v>
      </c>
      <c r="AE48" s="72">
        <f t="shared" si="2"/>
        <v>0</v>
      </c>
      <c r="AF48" s="72">
        <f t="shared" si="3"/>
        <v>0</v>
      </c>
      <c r="AG48" s="72">
        <f t="shared" si="4"/>
        <v>0</v>
      </c>
      <c r="AH48" s="72">
        <f t="shared" si="5"/>
        <v>0</v>
      </c>
      <c r="AI48" s="72">
        <f t="shared" si="6"/>
        <v>0</v>
      </c>
      <c r="AJ48" s="72">
        <f t="shared" si="7"/>
        <v>0</v>
      </c>
      <c r="AK48" s="72">
        <f t="shared" si="8"/>
        <v>0</v>
      </c>
      <c r="AL48" s="72">
        <f t="shared" si="9"/>
        <v>0</v>
      </c>
      <c r="AM48" s="75">
        <f t="shared" si="10"/>
        <v>0</v>
      </c>
      <c r="AN48" s="74">
        <f t="shared" si="11"/>
        <v>0</v>
      </c>
      <c r="AO48" s="74">
        <f t="shared" si="12"/>
        <v>0</v>
      </c>
      <c r="AP48" s="74">
        <f t="shared" si="13"/>
        <v>0</v>
      </c>
      <c r="AQ48" s="74">
        <f t="shared" si="14"/>
        <v>0</v>
      </c>
      <c r="AR48" s="74">
        <f t="shared" si="15"/>
        <v>0</v>
      </c>
      <c r="AS48" s="89">
        <f t="shared" si="16"/>
        <v>0</v>
      </c>
      <c r="AT48" s="74"/>
    </row>
    <row r="49" spans="1:46" s="72" customFormat="1" x14ac:dyDescent="0.25">
      <c r="A49" s="72">
        <v>2004</v>
      </c>
      <c r="B49" s="72" t="s">
        <v>39</v>
      </c>
      <c r="C49" s="73">
        <v>21</v>
      </c>
      <c r="D49" s="73">
        <v>2009</v>
      </c>
      <c r="E49" s="73">
        <v>2009</v>
      </c>
      <c r="F49" s="73">
        <v>2014</v>
      </c>
      <c r="G49" s="73">
        <v>0</v>
      </c>
      <c r="H49" s="73">
        <v>4.4642857142857135</v>
      </c>
      <c r="I49" s="73">
        <v>3.4785714285714286</v>
      </c>
      <c r="J49" s="73">
        <v>3.5214285714285714</v>
      </c>
      <c r="K49" s="74">
        <v>0.42345212024686441</v>
      </c>
      <c r="L49" s="72">
        <v>28.22</v>
      </c>
      <c r="M49" s="72">
        <v>0</v>
      </c>
      <c r="N49" s="72">
        <v>0</v>
      </c>
      <c r="O49" s="72">
        <v>0</v>
      </c>
      <c r="P49" s="72">
        <v>0</v>
      </c>
      <c r="Q49" s="72">
        <v>0</v>
      </c>
      <c r="R49" s="72">
        <v>0</v>
      </c>
      <c r="S49" s="72">
        <v>0</v>
      </c>
      <c r="T49" s="72">
        <v>0</v>
      </c>
      <c r="U49" s="72">
        <v>12.180247070955744</v>
      </c>
      <c r="V49" s="72">
        <v>0.78314600000000001</v>
      </c>
      <c r="W49" s="75">
        <v>83.104678067264302</v>
      </c>
      <c r="X49" s="74">
        <v>0.67300131061598956</v>
      </c>
      <c r="Y49" s="74">
        <v>0.19399999999999998</v>
      </c>
      <c r="Z49" s="74">
        <v>5.5950000000000006</v>
      </c>
      <c r="AA49" s="74">
        <v>0</v>
      </c>
      <c r="AB49" s="72">
        <v>5.6717499999999985</v>
      </c>
      <c r="AC49" s="72">
        <f t="shared" si="0"/>
        <v>1</v>
      </c>
      <c r="AD49" s="72">
        <f t="shared" si="1"/>
        <v>0</v>
      </c>
      <c r="AE49" s="72">
        <f t="shared" si="2"/>
        <v>0</v>
      </c>
      <c r="AF49" s="72">
        <f t="shared" si="3"/>
        <v>0</v>
      </c>
      <c r="AG49" s="72">
        <f t="shared" si="4"/>
        <v>0</v>
      </c>
      <c r="AH49" s="72">
        <f t="shared" si="5"/>
        <v>0</v>
      </c>
      <c r="AI49" s="72">
        <f t="shared" si="6"/>
        <v>0</v>
      </c>
      <c r="AJ49" s="72">
        <f t="shared" si="7"/>
        <v>0</v>
      </c>
      <c r="AK49" s="72">
        <f t="shared" si="8"/>
        <v>0</v>
      </c>
      <c r="AL49" s="72">
        <f t="shared" si="9"/>
        <v>0</v>
      </c>
      <c r="AM49" s="75">
        <f t="shared" si="10"/>
        <v>0</v>
      </c>
      <c r="AN49" s="74">
        <f t="shared" si="11"/>
        <v>0</v>
      </c>
      <c r="AO49" s="74">
        <f t="shared" si="12"/>
        <v>0</v>
      </c>
      <c r="AP49" s="74">
        <f t="shared" si="13"/>
        <v>0</v>
      </c>
      <c r="AQ49" s="74">
        <f t="shared" si="14"/>
        <v>0</v>
      </c>
      <c r="AR49" s="74">
        <f t="shared" si="15"/>
        <v>0</v>
      </c>
      <c r="AS49" s="89">
        <f t="shared" si="16"/>
        <v>0</v>
      </c>
      <c r="AT49" s="74"/>
    </row>
    <row r="50" spans="1:46" s="72" customFormat="1" x14ac:dyDescent="0.25">
      <c r="A50" s="72">
        <v>2004</v>
      </c>
      <c r="B50" s="72" t="s">
        <v>40</v>
      </c>
      <c r="C50" s="73">
        <v>22</v>
      </c>
      <c r="D50" s="73">
        <v>2007</v>
      </c>
      <c r="E50" s="73">
        <v>2008</v>
      </c>
      <c r="F50" s="73">
        <v>2010</v>
      </c>
      <c r="G50" s="73">
        <v>0</v>
      </c>
      <c r="H50" s="73">
        <v>4.25</v>
      </c>
      <c r="I50" s="73">
        <v>4.2428571428571429</v>
      </c>
      <c r="J50" s="73">
        <v>3.7714285714285714</v>
      </c>
      <c r="K50" s="74">
        <v>0.43074103168368683</v>
      </c>
      <c r="L50" s="72">
        <v>11.22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0</v>
      </c>
      <c r="S50" s="72">
        <v>0</v>
      </c>
      <c r="T50" s="72">
        <v>0</v>
      </c>
      <c r="U50" s="72">
        <v>12.749687661170126</v>
      </c>
      <c r="V50" s="72">
        <v>0.74283900000000003</v>
      </c>
      <c r="W50" s="75">
        <v>76.0405560630591</v>
      </c>
      <c r="X50" s="74">
        <v>0.81562320505456631</v>
      </c>
      <c r="Y50" s="74">
        <v>0.13999999999999999</v>
      </c>
      <c r="Z50" s="74">
        <v>4.2040000000000006</v>
      </c>
      <c r="AA50" s="74">
        <v>0</v>
      </c>
      <c r="AB50" s="72">
        <v>5.7825833333333341</v>
      </c>
      <c r="AC50" s="72">
        <f t="shared" si="0"/>
        <v>1</v>
      </c>
      <c r="AD50" s="72">
        <f t="shared" si="1"/>
        <v>0</v>
      </c>
      <c r="AE50" s="72">
        <f t="shared" si="2"/>
        <v>0</v>
      </c>
      <c r="AF50" s="72">
        <f t="shared" si="3"/>
        <v>0</v>
      </c>
      <c r="AG50" s="72">
        <f t="shared" si="4"/>
        <v>0</v>
      </c>
      <c r="AH50" s="72">
        <f t="shared" si="5"/>
        <v>0</v>
      </c>
      <c r="AI50" s="72">
        <f t="shared" si="6"/>
        <v>0</v>
      </c>
      <c r="AJ50" s="72">
        <f t="shared" si="7"/>
        <v>0</v>
      </c>
      <c r="AK50" s="72">
        <f t="shared" si="8"/>
        <v>0</v>
      </c>
      <c r="AL50" s="72">
        <f t="shared" si="9"/>
        <v>0</v>
      </c>
      <c r="AM50" s="75">
        <f t="shared" si="10"/>
        <v>0</v>
      </c>
      <c r="AN50" s="74">
        <f t="shared" si="11"/>
        <v>0</v>
      </c>
      <c r="AO50" s="74">
        <f t="shared" si="12"/>
        <v>0</v>
      </c>
      <c r="AP50" s="74">
        <f t="shared" si="13"/>
        <v>0</v>
      </c>
      <c r="AQ50" s="74">
        <f t="shared" si="14"/>
        <v>0</v>
      </c>
      <c r="AR50" s="74">
        <f t="shared" si="15"/>
        <v>0</v>
      </c>
      <c r="AS50" s="89">
        <f t="shared" si="16"/>
        <v>0</v>
      </c>
      <c r="AT50" s="74"/>
    </row>
    <row r="51" spans="1:46" s="72" customFormat="1" x14ac:dyDescent="0.25">
      <c r="A51" s="72">
        <v>2004</v>
      </c>
      <c r="B51" s="72" t="s">
        <v>88</v>
      </c>
      <c r="C51" s="73">
        <v>23</v>
      </c>
      <c r="D51" s="73">
        <v>2009</v>
      </c>
      <c r="E51" s="73">
        <v>2010</v>
      </c>
      <c r="F51" s="73">
        <v>2013</v>
      </c>
      <c r="G51" s="73">
        <v>0</v>
      </c>
      <c r="H51" s="73">
        <v>4.1785714285714288</v>
      </c>
      <c r="I51" s="73">
        <v>3.7285714285714286</v>
      </c>
      <c r="J51" s="73">
        <v>3.6642857142857146</v>
      </c>
      <c r="K51" s="74">
        <v>0.4736579828908391</v>
      </c>
      <c r="L51" s="72">
        <v>18.670000000000002</v>
      </c>
      <c r="M51" s="72">
        <v>0</v>
      </c>
      <c r="N51" s="72">
        <v>0</v>
      </c>
      <c r="O51" s="72">
        <v>0</v>
      </c>
      <c r="P51" s="72">
        <v>0</v>
      </c>
      <c r="Q51" s="72">
        <v>0</v>
      </c>
      <c r="R51" s="72">
        <v>0</v>
      </c>
      <c r="S51" s="72">
        <v>0</v>
      </c>
      <c r="T51" s="72">
        <v>0</v>
      </c>
      <c r="U51" s="72">
        <v>12.231161237818574</v>
      </c>
      <c r="V51" s="72">
        <v>0.78956899999999997</v>
      </c>
      <c r="W51" s="75">
        <v>74.423615546298393</v>
      </c>
      <c r="X51" s="74">
        <v>0.81048267693218834</v>
      </c>
      <c r="Y51" s="74">
        <v>0.20590000000000003</v>
      </c>
      <c r="Z51" s="74">
        <v>5.5559999999999992</v>
      </c>
      <c r="AA51" s="74">
        <v>0</v>
      </c>
      <c r="AB51" s="72">
        <v>5.803583333333334</v>
      </c>
      <c r="AC51" s="72">
        <f t="shared" si="0"/>
        <v>1</v>
      </c>
      <c r="AD51" s="72">
        <f t="shared" si="1"/>
        <v>0</v>
      </c>
      <c r="AE51" s="72">
        <f t="shared" si="2"/>
        <v>0</v>
      </c>
      <c r="AF51" s="72">
        <f t="shared" si="3"/>
        <v>0</v>
      </c>
      <c r="AG51" s="72">
        <f t="shared" si="4"/>
        <v>0</v>
      </c>
      <c r="AH51" s="72">
        <f t="shared" si="5"/>
        <v>0</v>
      </c>
      <c r="AI51" s="72">
        <f t="shared" si="6"/>
        <v>0</v>
      </c>
      <c r="AJ51" s="72">
        <f t="shared" si="7"/>
        <v>0</v>
      </c>
      <c r="AK51" s="72">
        <f t="shared" si="8"/>
        <v>0</v>
      </c>
      <c r="AL51" s="72">
        <f t="shared" si="9"/>
        <v>0</v>
      </c>
      <c r="AM51" s="75">
        <f t="shared" si="10"/>
        <v>0</v>
      </c>
      <c r="AN51" s="74">
        <f t="shared" si="11"/>
        <v>0</v>
      </c>
      <c r="AO51" s="74">
        <f t="shared" si="12"/>
        <v>0</v>
      </c>
      <c r="AP51" s="74">
        <f t="shared" si="13"/>
        <v>0</v>
      </c>
      <c r="AQ51" s="74">
        <f t="shared" si="14"/>
        <v>0</v>
      </c>
      <c r="AR51" s="74">
        <f t="shared" si="15"/>
        <v>0</v>
      </c>
      <c r="AS51" s="89">
        <f t="shared" si="16"/>
        <v>0</v>
      </c>
      <c r="AT51" s="74"/>
    </row>
    <row r="52" spans="1:46" s="72" customFormat="1" x14ac:dyDescent="0.25">
      <c r="A52" s="72">
        <v>2004</v>
      </c>
      <c r="B52" s="72" t="s">
        <v>89</v>
      </c>
      <c r="C52" s="73">
        <v>24</v>
      </c>
      <c r="D52" s="73">
        <v>2014</v>
      </c>
      <c r="E52" s="73">
        <v>0</v>
      </c>
      <c r="F52" s="73">
        <v>0</v>
      </c>
      <c r="G52" s="73">
        <v>0</v>
      </c>
      <c r="H52" s="73">
        <v>3.45</v>
      </c>
      <c r="I52" s="73">
        <v>3.3</v>
      </c>
      <c r="J52" s="73">
        <v>3.2357142857142858</v>
      </c>
      <c r="K52" s="74">
        <v>0.37995542111128799</v>
      </c>
      <c r="L52" s="72">
        <v>29.84</v>
      </c>
      <c r="M52" s="72">
        <v>0</v>
      </c>
      <c r="N52" s="72">
        <v>0</v>
      </c>
      <c r="O52" s="72">
        <v>0</v>
      </c>
      <c r="P52" s="72">
        <v>0</v>
      </c>
      <c r="Q52" s="72">
        <v>0</v>
      </c>
      <c r="R52" s="72">
        <v>0</v>
      </c>
      <c r="S52" s="72">
        <v>0</v>
      </c>
      <c r="T52" s="72">
        <v>0</v>
      </c>
      <c r="U52" s="72">
        <v>10.491233929169393</v>
      </c>
      <c r="V52" s="72">
        <v>0.66394200000000003</v>
      </c>
      <c r="W52" s="75">
        <v>78.077916902349997</v>
      </c>
      <c r="X52" s="74">
        <v>0.11567732115677321</v>
      </c>
      <c r="Y52" s="74">
        <v>0.21509999999999999</v>
      </c>
      <c r="Z52" s="74">
        <v>5.4619999999999997</v>
      </c>
      <c r="AA52" s="74">
        <v>0</v>
      </c>
      <c r="AB52" s="72">
        <v>5.2920833333333341</v>
      </c>
      <c r="AC52" s="72">
        <f t="shared" si="0"/>
        <v>1</v>
      </c>
      <c r="AD52" s="72">
        <f t="shared" si="1"/>
        <v>0</v>
      </c>
      <c r="AE52" s="72">
        <f t="shared" si="2"/>
        <v>0</v>
      </c>
      <c r="AF52" s="72">
        <f t="shared" si="3"/>
        <v>0</v>
      </c>
      <c r="AG52" s="72">
        <f t="shared" si="4"/>
        <v>0</v>
      </c>
      <c r="AH52" s="72">
        <f t="shared" si="5"/>
        <v>0</v>
      </c>
      <c r="AI52" s="72">
        <f t="shared" si="6"/>
        <v>0</v>
      </c>
      <c r="AJ52" s="72">
        <f t="shared" si="7"/>
        <v>0</v>
      </c>
      <c r="AK52" s="72">
        <f t="shared" si="8"/>
        <v>0</v>
      </c>
      <c r="AL52" s="72">
        <f t="shared" si="9"/>
        <v>0</v>
      </c>
      <c r="AM52" s="75">
        <f t="shared" si="10"/>
        <v>0</v>
      </c>
      <c r="AN52" s="74">
        <f t="shared" si="11"/>
        <v>0</v>
      </c>
      <c r="AO52" s="74">
        <f t="shared" si="12"/>
        <v>0</v>
      </c>
      <c r="AP52" s="74">
        <f t="shared" si="13"/>
        <v>0</v>
      </c>
      <c r="AQ52" s="74">
        <f t="shared" si="14"/>
        <v>0</v>
      </c>
      <c r="AR52" s="74">
        <f t="shared" si="15"/>
        <v>0</v>
      </c>
      <c r="AS52" s="89">
        <f t="shared" si="16"/>
        <v>0</v>
      </c>
      <c r="AT52" s="74"/>
    </row>
    <row r="53" spans="1:46" s="72" customFormat="1" x14ac:dyDescent="0.25">
      <c r="A53" s="72">
        <v>2004</v>
      </c>
      <c r="B53" s="72" t="s">
        <v>43</v>
      </c>
      <c r="C53" s="73">
        <v>25</v>
      </c>
      <c r="D53" s="73">
        <v>2017</v>
      </c>
      <c r="E53" s="73">
        <v>0</v>
      </c>
      <c r="F53" s="73">
        <v>0</v>
      </c>
      <c r="G53" s="73">
        <v>0</v>
      </c>
      <c r="H53" s="73">
        <v>3.4357142857142859</v>
      </c>
      <c r="I53" s="73">
        <v>2.9785714285714286</v>
      </c>
      <c r="J53" s="73">
        <v>3.0642857142857141</v>
      </c>
      <c r="K53" s="74">
        <v>0.30959944216316726</v>
      </c>
      <c r="L53" s="72">
        <v>31.62</v>
      </c>
      <c r="M53" s="72">
        <v>0</v>
      </c>
      <c r="N53" s="72">
        <v>0</v>
      </c>
      <c r="O53" s="72">
        <v>0</v>
      </c>
      <c r="P53" s="72">
        <v>0</v>
      </c>
      <c r="Q53" s="72">
        <v>0</v>
      </c>
      <c r="R53" s="72">
        <v>0</v>
      </c>
      <c r="S53" s="72">
        <v>0</v>
      </c>
      <c r="T53" s="72">
        <v>0</v>
      </c>
      <c r="U53" s="72">
        <v>12.173889740053948</v>
      </c>
      <c r="V53" s="72">
        <v>0.70662499999999995</v>
      </c>
      <c r="W53" s="75">
        <v>85.231280779204397</v>
      </c>
      <c r="X53" s="74">
        <v>0.38636363636363635</v>
      </c>
      <c r="Y53" s="74">
        <v>0.23679999999999998</v>
      </c>
      <c r="Z53" s="74">
        <v>6.0920000000000005</v>
      </c>
      <c r="AA53" s="74">
        <v>0</v>
      </c>
      <c r="AB53" s="72">
        <v>5.3193333333333337</v>
      </c>
      <c r="AC53" s="72">
        <f t="shared" si="0"/>
        <v>1</v>
      </c>
      <c r="AD53" s="72">
        <f t="shared" si="1"/>
        <v>0</v>
      </c>
      <c r="AE53" s="72">
        <f t="shared" si="2"/>
        <v>0</v>
      </c>
      <c r="AF53" s="72">
        <f t="shared" si="3"/>
        <v>0</v>
      </c>
      <c r="AG53" s="72">
        <f t="shared" si="4"/>
        <v>0</v>
      </c>
      <c r="AH53" s="72">
        <f t="shared" si="5"/>
        <v>0</v>
      </c>
      <c r="AI53" s="72">
        <f t="shared" si="6"/>
        <v>0</v>
      </c>
      <c r="AJ53" s="72">
        <f t="shared" si="7"/>
        <v>0</v>
      </c>
      <c r="AK53" s="72">
        <f t="shared" si="8"/>
        <v>0</v>
      </c>
      <c r="AL53" s="72">
        <f t="shared" si="9"/>
        <v>0</v>
      </c>
      <c r="AM53" s="75">
        <f t="shared" si="10"/>
        <v>0</v>
      </c>
      <c r="AN53" s="74">
        <f t="shared" si="11"/>
        <v>0</v>
      </c>
      <c r="AO53" s="74">
        <f t="shared" si="12"/>
        <v>0</v>
      </c>
      <c r="AP53" s="74">
        <f t="shared" si="13"/>
        <v>0</v>
      </c>
      <c r="AQ53" s="74">
        <f t="shared" si="14"/>
        <v>0</v>
      </c>
      <c r="AR53" s="74">
        <f t="shared" si="15"/>
        <v>0</v>
      </c>
      <c r="AS53" s="89">
        <f t="shared" si="16"/>
        <v>0</v>
      </c>
      <c r="AT53" s="74"/>
    </row>
    <row r="54" spans="1:46" s="72" customFormat="1" x14ac:dyDescent="0.25">
      <c r="A54" s="72">
        <v>2004</v>
      </c>
      <c r="B54" s="72" t="s">
        <v>44</v>
      </c>
      <c r="C54" s="73">
        <v>26</v>
      </c>
      <c r="D54" s="73">
        <v>2009</v>
      </c>
      <c r="E54" s="73">
        <v>2019</v>
      </c>
      <c r="F54" s="73">
        <v>0</v>
      </c>
      <c r="G54" s="73">
        <v>0</v>
      </c>
      <c r="H54" s="73">
        <v>3.9499999999999993</v>
      </c>
      <c r="I54" s="73">
        <v>3.3714285714285714</v>
      </c>
      <c r="J54" s="73">
        <v>3.0857142857142859</v>
      </c>
      <c r="K54" s="74">
        <v>0.36660010891268835</v>
      </c>
      <c r="L54" s="72">
        <v>28.21</v>
      </c>
      <c r="M54" s="72">
        <v>0</v>
      </c>
      <c r="N54" s="72">
        <v>0</v>
      </c>
      <c r="O54" s="72">
        <v>0</v>
      </c>
      <c r="P54" s="72">
        <v>0</v>
      </c>
      <c r="Q54" s="72">
        <v>0</v>
      </c>
      <c r="R54" s="72">
        <v>0</v>
      </c>
      <c r="S54" s="72">
        <v>0</v>
      </c>
      <c r="T54" s="72">
        <v>0</v>
      </c>
      <c r="U54" s="72">
        <v>9.2776946196111467</v>
      </c>
      <c r="V54" s="72">
        <v>0.78120999999999996</v>
      </c>
      <c r="W54" s="75">
        <v>95.302984421789304</v>
      </c>
      <c r="X54" s="74">
        <v>0.33491969066032123</v>
      </c>
      <c r="Y54" s="74">
        <v>0.25810000000000005</v>
      </c>
      <c r="Z54" s="74">
        <v>6.7359999999999998</v>
      </c>
      <c r="AA54" s="74">
        <v>0</v>
      </c>
      <c r="AB54" s="72">
        <v>5.3612500000000001</v>
      </c>
      <c r="AC54" s="72">
        <f t="shared" si="0"/>
        <v>1</v>
      </c>
      <c r="AD54" s="72">
        <f t="shared" si="1"/>
        <v>0</v>
      </c>
      <c r="AE54" s="72">
        <f t="shared" si="2"/>
        <v>0</v>
      </c>
      <c r="AF54" s="72">
        <f t="shared" si="3"/>
        <v>0</v>
      </c>
      <c r="AG54" s="72">
        <f t="shared" si="4"/>
        <v>0</v>
      </c>
      <c r="AH54" s="72">
        <f t="shared" si="5"/>
        <v>0</v>
      </c>
      <c r="AI54" s="72">
        <f t="shared" si="6"/>
        <v>0</v>
      </c>
      <c r="AJ54" s="72">
        <f t="shared" si="7"/>
        <v>0</v>
      </c>
      <c r="AK54" s="72">
        <f t="shared" si="8"/>
        <v>0</v>
      </c>
      <c r="AL54" s="72">
        <f t="shared" si="9"/>
        <v>0</v>
      </c>
      <c r="AM54" s="75">
        <f t="shared" si="10"/>
        <v>0</v>
      </c>
      <c r="AN54" s="74">
        <f t="shared" si="11"/>
        <v>0</v>
      </c>
      <c r="AO54" s="74">
        <f t="shared" si="12"/>
        <v>0</v>
      </c>
      <c r="AP54" s="74">
        <f t="shared" si="13"/>
        <v>0</v>
      </c>
      <c r="AQ54" s="74">
        <f t="shared" si="14"/>
        <v>0</v>
      </c>
      <c r="AR54" s="74">
        <f t="shared" si="15"/>
        <v>0</v>
      </c>
      <c r="AS54" s="89">
        <f t="shared" si="16"/>
        <v>0</v>
      </c>
      <c r="AT54" s="74"/>
    </row>
    <row r="55" spans="1:46" s="72" customFormat="1" x14ac:dyDescent="0.25">
      <c r="A55" s="72">
        <v>2004</v>
      </c>
      <c r="B55" s="72" t="s">
        <v>45</v>
      </c>
      <c r="C55" s="73">
        <v>27</v>
      </c>
      <c r="D55" s="73">
        <v>2008</v>
      </c>
      <c r="E55" s="73">
        <v>2008</v>
      </c>
      <c r="F55" s="73">
        <v>0</v>
      </c>
      <c r="G55" s="73">
        <v>0</v>
      </c>
      <c r="H55" s="73">
        <v>4.6785714285714288</v>
      </c>
      <c r="I55" s="73">
        <v>3.7071428571428573</v>
      </c>
      <c r="J55" s="73">
        <v>3.5357142857142856</v>
      </c>
      <c r="K55" s="74">
        <v>0.32532001248829223</v>
      </c>
      <c r="L55" s="72">
        <v>31.16</v>
      </c>
      <c r="M55" s="72">
        <v>0</v>
      </c>
      <c r="N55" s="72">
        <v>0</v>
      </c>
      <c r="O55" s="72">
        <v>0</v>
      </c>
      <c r="P55" s="72">
        <v>0</v>
      </c>
      <c r="Q55" s="72">
        <v>0</v>
      </c>
      <c r="R55" s="72">
        <v>0</v>
      </c>
      <c r="S55" s="72">
        <v>0</v>
      </c>
      <c r="T55" s="72">
        <v>0</v>
      </c>
      <c r="U55" s="72">
        <v>29.39310461782372</v>
      </c>
      <c r="W55" s="75">
        <v>124.2319054746</v>
      </c>
      <c r="X55" s="74">
        <v>0.95950155763239875</v>
      </c>
      <c r="Y55" s="74">
        <v>0.25620000000000004</v>
      </c>
      <c r="Z55" s="74">
        <v>9.3859999999999992</v>
      </c>
      <c r="AA55" s="74">
        <v>0</v>
      </c>
      <c r="AB55" s="72">
        <v>6.8488333333333333</v>
      </c>
      <c r="AC55" s="72">
        <f t="shared" si="0"/>
        <v>1</v>
      </c>
      <c r="AD55" s="72">
        <f t="shared" si="1"/>
        <v>0</v>
      </c>
      <c r="AE55" s="72">
        <f t="shared" si="2"/>
        <v>0</v>
      </c>
      <c r="AF55" s="72">
        <f t="shared" si="3"/>
        <v>0</v>
      </c>
      <c r="AG55" s="72">
        <f t="shared" si="4"/>
        <v>0</v>
      </c>
      <c r="AH55" s="72">
        <f t="shared" si="5"/>
        <v>0</v>
      </c>
      <c r="AI55" s="72">
        <f t="shared" si="6"/>
        <v>0</v>
      </c>
      <c r="AJ55" s="72">
        <f t="shared" si="7"/>
        <v>0</v>
      </c>
      <c r="AK55" s="72">
        <f t="shared" si="8"/>
        <v>0</v>
      </c>
      <c r="AL55" s="72">
        <f t="shared" si="9"/>
        <v>0</v>
      </c>
      <c r="AM55" s="75">
        <f t="shared" si="10"/>
        <v>0</v>
      </c>
      <c r="AN55" s="74">
        <f t="shared" si="11"/>
        <v>0</v>
      </c>
      <c r="AO55" s="74">
        <f t="shared" si="12"/>
        <v>0</v>
      </c>
      <c r="AP55" s="74">
        <f t="shared" si="13"/>
        <v>0</v>
      </c>
      <c r="AQ55" s="74">
        <f t="shared" si="14"/>
        <v>0</v>
      </c>
      <c r="AR55" s="74">
        <f t="shared" si="15"/>
        <v>0</v>
      </c>
      <c r="AS55" s="89">
        <f t="shared" si="16"/>
        <v>0</v>
      </c>
      <c r="AT55" s="74"/>
    </row>
    <row r="56" spans="1:46" s="41" customFormat="1" x14ac:dyDescent="0.25">
      <c r="A56" s="41">
        <v>2005</v>
      </c>
      <c r="B56" s="41" t="s">
        <v>19</v>
      </c>
      <c r="C56" s="76">
        <v>1</v>
      </c>
      <c r="D56" s="76">
        <v>2011</v>
      </c>
      <c r="E56" s="76">
        <v>0</v>
      </c>
      <c r="F56" s="76">
        <v>0</v>
      </c>
      <c r="G56" s="76">
        <v>0</v>
      </c>
      <c r="H56" s="76">
        <v>3.6</v>
      </c>
      <c r="I56" s="76">
        <v>3.4</v>
      </c>
      <c r="J56" s="76">
        <v>3.2</v>
      </c>
      <c r="K56" s="44">
        <v>0.30422264875239924</v>
      </c>
      <c r="L56" s="41">
        <v>36.17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8.1531799290235725</v>
      </c>
      <c r="V56" s="41">
        <v>0.66196900000000003</v>
      </c>
      <c r="W56" s="77">
        <v>80.746525991033593</v>
      </c>
      <c r="X56" s="44">
        <v>0.48847926267281105</v>
      </c>
      <c r="Y56" s="44">
        <v>0.21440000000000001</v>
      </c>
      <c r="Z56" s="44">
        <v>5.66</v>
      </c>
      <c r="AA56" s="44">
        <v>0</v>
      </c>
      <c r="AB56" s="41">
        <v>4.8128333333333337</v>
      </c>
      <c r="AC56" s="41">
        <f t="shared" si="0"/>
        <v>0</v>
      </c>
      <c r="AD56" s="41">
        <f t="shared" si="1"/>
        <v>1</v>
      </c>
      <c r="AE56" s="41">
        <f t="shared" si="2"/>
        <v>0</v>
      </c>
      <c r="AF56" s="41">
        <f t="shared" si="3"/>
        <v>0</v>
      </c>
      <c r="AG56" s="41">
        <f t="shared" si="4"/>
        <v>0</v>
      </c>
      <c r="AH56" s="41">
        <f t="shared" si="5"/>
        <v>0</v>
      </c>
      <c r="AI56" s="41">
        <f t="shared" si="6"/>
        <v>0</v>
      </c>
      <c r="AJ56" s="41">
        <f t="shared" si="7"/>
        <v>0</v>
      </c>
      <c r="AK56" s="41">
        <f t="shared" si="8"/>
        <v>0</v>
      </c>
      <c r="AL56" s="41">
        <f t="shared" si="9"/>
        <v>0</v>
      </c>
      <c r="AM56" s="77">
        <f t="shared" si="10"/>
        <v>0</v>
      </c>
      <c r="AN56" s="44">
        <f t="shared" si="11"/>
        <v>0</v>
      </c>
      <c r="AO56" s="44">
        <f t="shared" si="12"/>
        <v>0</v>
      </c>
      <c r="AP56" s="44">
        <f t="shared" si="13"/>
        <v>0</v>
      </c>
      <c r="AQ56" s="44">
        <f t="shared" si="14"/>
        <v>0</v>
      </c>
      <c r="AR56" s="44">
        <f t="shared" si="15"/>
        <v>0</v>
      </c>
      <c r="AS56" s="90">
        <f t="shared" si="16"/>
        <v>0</v>
      </c>
      <c r="AT56" s="44"/>
    </row>
    <row r="57" spans="1:46" s="41" customFormat="1" x14ac:dyDescent="0.25">
      <c r="A57" s="41">
        <v>2005</v>
      </c>
      <c r="B57" s="41" t="s">
        <v>20</v>
      </c>
      <c r="C57" s="76">
        <v>2</v>
      </c>
      <c r="D57" s="76">
        <v>0</v>
      </c>
      <c r="E57" s="76">
        <v>0</v>
      </c>
      <c r="F57" s="76">
        <v>0</v>
      </c>
      <c r="G57" s="76">
        <v>0</v>
      </c>
      <c r="H57" s="76">
        <v>3.4</v>
      </c>
      <c r="I57" s="76">
        <v>3.5</v>
      </c>
      <c r="J57" s="76">
        <v>3.2</v>
      </c>
      <c r="K57" s="44">
        <v>0.36321593738882962</v>
      </c>
      <c r="L57" s="41">
        <v>18.510000000000002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6.4213077988938929</v>
      </c>
      <c r="V57" s="41">
        <v>0.73327900000000001</v>
      </c>
      <c r="W57" s="77">
        <v>72.087266795799806</v>
      </c>
      <c r="X57" s="44">
        <v>0.44910179640718562</v>
      </c>
      <c r="Y57" s="44">
        <v>0.35770000000000002</v>
      </c>
      <c r="Z57" s="44">
        <v>8.7129999999999992</v>
      </c>
      <c r="AA57" s="44">
        <v>0</v>
      </c>
      <c r="AB57" s="41">
        <v>4.5367499999999987</v>
      </c>
      <c r="AC57" s="41">
        <f t="shared" si="0"/>
        <v>0</v>
      </c>
      <c r="AD57" s="41">
        <f t="shared" si="1"/>
        <v>1</v>
      </c>
      <c r="AE57" s="41">
        <f t="shared" si="2"/>
        <v>0</v>
      </c>
      <c r="AF57" s="41">
        <f t="shared" si="3"/>
        <v>0</v>
      </c>
      <c r="AG57" s="41">
        <f t="shared" si="4"/>
        <v>0</v>
      </c>
      <c r="AH57" s="41">
        <f t="shared" si="5"/>
        <v>0</v>
      </c>
      <c r="AI57" s="41">
        <f t="shared" si="6"/>
        <v>0</v>
      </c>
      <c r="AJ57" s="41">
        <f t="shared" si="7"/>
        <v>0</v>
      </c>
      <c r="AK57" s="41">
        <f t="shared" si="8"/>
        <v>0</v>
      </c>
      <c r="AL57" s="41">
        <f t="shared" si="9"/>
        <v>0</v>
      </c>
      <c r="AM57" s="77">
        <f t="shared" si="10"/>
        <v>0</v>
      </c>
      <c r="AN57" s="44">
        <f t="shared" si="11"/>
        <v>0</v>
      </c>
      <c r="AO57" s="44">
        <f t="shared" si="12"/>
        <v>0</v>
      </c>
      <c r="AP57" s="44">
        <f t="shared" si="13"/>
        <v>0</v>
      </c>
      <c r="AQ57" s="44">
        <f t="shared" si="14"/>
        <v>0</v>
      </c>
      <c r="AR57" s="44">
        <f t="shared" si="15"/>
        <v>0</v>
      </c>
      <c r="AS57" s="90">
        <f t="shared" si="16"/>
        <v>0</v>
      </c>
      <c r="AT57" s="44"/>
    </row>
    <row r="58" spans="1:46" s="41" customFormat="1" x14ac:dyDescent="0.25">
      <c r="A58" s="41">
        <v>2005</v>
      </c>
      <c r="B58" s="41" t="s">
        <v>21</v>
      </c>
      <c r="C58" s="76">
        <v>3</v>
      </c>
      <c r="D58" s="76">
        <v>2010</v>
      </c>
      <c r="E58" s="76">
        <v>2010</v>
      </c>
      <c r="F58" s="76">
        <v>0</v>
      </c>
      <c r="G58" s="76">
        <v>0</v>
      </c>
      <c r="H58" s="76">
        <v>3.1</v>
      </c>
      <c r="I58" s="76">
        <v>2.7</v>
      </c>
      <c r="J58" s="76">
        <v>2.4</v>
      </c>
      <c r="K58" s="44">
        <v>0.33129716133668702</v>
      </c>
      <c r="L58" s="41">
        <v>18.53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10.512811810675272</v>
      </c>
      <c r="V58" s="41">
        <v>0.90651099999999996</v>
      </c>
      <c r="W58" s="77">
        <v>73.670962352264496</v>
      </c>
      <c r="X58" s="44">
        <v>0.55151515151515151</v>
      </c>
      <c r="Y58" s="44">
        <v>0.35580000000000001</v>
      </c>
      <c r="Z58" s="44">
        <v>10.678000000000001</v>
      </c>
      <c r="AA58" s="44">
        <v>0</v>
      </c>
      <c r="AB58" s="41">
        <v>5.5422500000000001</v>
      </c>
      <c r="AC58" s="41">
        <f t="shared" si="0"/>
        <v>0</v>
      </c>
      <c r="AD58" s="41">
        <f t="shared" si="1"/>
        <v>1</v>
      </c>
      <c r="AE58" s="41">
        <f t="shared" si="2"/>
        <v>0</v>
      </c>
      <c r="AF58" s="41">
        <f t="shared" si="3"/>
        <v>0</v>
      </c>
      <c r="AG58" s="41">
        <f t="shared" si="4"/>
        <v>0</v>
      </c>
      <c r="AH58" s="41">
        <f t="shared" si="5"/>
        <v>0</v>
      </c>
      <c r="AI58" s="41">
        <f t="shared" si="6"/>
        <v>0</v>
      </c>
      <c r="AJ58" s="41">
        <f t="shared" si="7"/>
        <v>0</v>
      </c>
      <c r="AK58" s="41">
        <f t="shared" si="8"/>
        <v>0</v>
      </c>
      <c r="AL58" s="41">
        <f t="shared" si="9"/>
        <v>0</v>
      </c>
      <c r="AM58" s="77">
        <f t="shared" si="10"/>
        <v>0</v>
      </c>
      <c r="AN58" s="44">
        <f t="shared" si="11"/>
        <v>0</v>
      </c>
      <c r="AO58" s="44">
        <f t="shared" si="12"/>
        <v>0</v>
      </c>
      <c r="AP58" s="44">
        <f t="shared" si="13"/>
        <v>0</v>
      </c>
      <c r="AQ58" s="44">
        <f t="shared" si="14"/>
        <v>0</v>
      </c>
      <c r="AR58" s="44">
        <f t="shared" si="15"/>
        <v>0</v>
      </c>
      <c r="AS58" s="90">
        <f t="shared" si="16"/>
        <v>0</v>
      </c>
      <c r="AT58" s="44"/>
    </row>
    <row r="59" spans="1:46" s="41" customFormat="1" x14ac:dyDescent="0.25">
      <c r="A59" s="41">
        <v>2005</v>
      </c>
      <c r="B59" s="41" t="s">
        <v>22</v>
      </c>
      <c r="C59" s="76">
        <v>4</v>
      </c>
      <c r="D59" s="76">
        <v>0</v>
      </c>
      <c r="E59" s="76">
        <v>0</v>
      </c>
      <c r="F59" s="76">
        <v>0</v>
      </c>
      <c r="G59" s="76">
        <v>0</v>
      </c>
      <c r="H59" s="76">
        <v>3.7</v>
      </c>
      <c r="I59" s="76">
        <v>3.4</v>
      </c>
      <c r="J59" s="76">
        <v>3.5</v>
      </c>
      <c r="K59" s="44">
        <v>0.26041666666666669</v>
      </c>
      <c r="L59" s="41">
        <v>24.28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8.1607239143712125</v>
      </c>
      <c r="V59" s="41">
        <v>0.74650399999999995</v>
      </c>
      <c r="W59" s="77">
        <v>78.261581151754598</v>
      </c>
      <c r="X59" s="44">
        <v>0.72277227722772275</v>
      </c>
      <c r="Y59" s="44">
        <v>0.26410000000000006</v>
      </c>
      <c r="Z59" s="44">
        <v>9.109</v>
      </c>
      <c r="AA59" s="44">
        <v>0</v>
      </c>
      <c r="AB59" s="41">
        <v>5.427416666666665</v>
      </c>
      <c r="AC59" s="41">
        <f t="shared" si="0"/>
        <v>0</v>
      </c>
      <c r="AD59" s="41">
        <f t="shared" si="1"/>
        <v>1</v>
      </c>
      <c r="AE59" s="41">
        <f t="shared" si="2"/>
        <v>0</v>
      </c>
      <c r="AF59" s="41">
        <f t="shared" si="3"/>
        <v>0</v>
      </c>
      <c r="AG59" s="41">
        <f t="shared" si="4"/>
        <v>0</v>
      </c>
      <c r="AH59" s="41">
        <f t="shared" si="5"/>
        <v>0</v>
      </c>
      <c r="AI59" s="41">
        <f t="shared" si="6"/>
        <v>0</v>
      </c>
      <c r="AJ59" s="41">
        <f t="shared" si="7"/>
        <v>0</v>
      </c>
      <c r="AK59" s="41">
        <f t="shared" si="8"/>
        <v>0</v>
      </c>
      <c r="AL59" s="41">
        <f t="shared" si="9"/>
        <v>0</v>
      </c>
      <c r="AM59" s="77">
        <f t="shared" si="10"/>
        <v>0</v>
      </c>
      <c r="AN59" s="44">
        <f t="shared" si="11"/>
        <v>0</v>
      </c>
      <c r="AO59" s="44">
        <f t="shared" si="12"/>
        <v>0</v>
      </c>
      <c r="AP59" s="44">
        <f t="shared" si="13"/>
        <v>0</v>
      </c>
      <c r="AQ59" s="44">
        <f t="shared" si="14"/>
        <v>0</v>
      </c>
      <c r="AR59" s="44">
        <f t="shared" si="15"/>
        <v>0</v>
      </c>
      <c r="AS59" s="90">
        <f t="shared" si="16"/>
        <v>0</v>
      </c>
      <c r="AT59" s="44"/>
    </row>
    <row r="60" spans="1:46" s="41" customFormat="1" x14ac:dyDescent="0.25">
      <c r="A60" s="41">
        <v>2005</v>
      </c>
      <c r="B60" s="41" t="s">
        <v>23</v>
      </c>
      <c r="C60" s="76">
        <v>5</v>
      </c>
      <c r="D60" s="76">
        <v>2014</v>
      </c>
      <c r="E60" s="76">
        <v>0</v>
      </c>
      <c r="F60" s="76">
        <v>0</v>
      </c>
      <c r="G60" s="76">
        <v>0</v>
      </c>
      <c r="H60" s="76">
        <v>2.8</v>
      </c>
      <c r="I60" s="76">
        <v>3.3</v>
      </c>
      <c r="J60" s="76">
        <v>2.8</v>
      </c>
      <c r="K60" s="44">
        <v>0.3253920157563821</v>
      </c>
      <c r="L60" s="41">
        <v>27.63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5.8134126743433052</v>
      </c>
      <c r="V60" s="41">
        <v>0.73149299999999995</v>
      </c>
      <c r="W60" s="77">
        <v>89.238916093343803</v>
      </c>
      <c r="X60" s="44">
        <v>0.5544554455445545</v>
      </c>
      <c r="Y60" s="44">
        <v>0.32620000000000005</v>
      </c>
      <c r="Z60" s="44">
        <v>8.5650000000000013</v>
      </c>
      <c r="AA60" s="44">
        <v>0</v>
      </c>
      <c r="AB60" s="41">
        <v>4.6389999999999993</v>
      </c>
      <c r="AC60" s="41">
        <f t="shared" si="0"/>
        <v>0</v>
      </c>
      <c r="AD60" s="41">
        <f t="shared" si="1"/>
        <v>1</v>
      </c>
      <c r="AE60" s="41">
        <f t="shared" si="2"/>
        <v>0</v>
      </c>
      <c r="AF60" s="41">
        <f t="shared" si="3"/>
        <v>0</v>
      </c>
      <c r="AG60" s="41">
        <f t="shared" si="4"/>
        <v>0</v>
      </c>
      <c r="AH60" s="41">
        <f t="shared" si="5"/>
        <v>0</v>
      </c>
      <c r="AI60" s="41">
        <f t="shared" si="6"/>
        <v>0</v>
      </c>
      <c r="AJ60" s="41">
        <f t="shared" si="7"/>
        <v>0</v>
      </c>
      <c r="AK60" s="41">
        <f t="shared" si="8"/>
        <v>0</v>
      </c>
      <c r="AL60" s="41">
        <f t="shared" si="9"/>
        <v>0</v>
      </c>
      <c r="AM60" s="77">
        <f t="shared" si="10"/>
        <v>0</v>
      </c>
      <c r="AN60" s="44">
        <f t="shared" si="11"/>
        <v>0</v>
      </c>
      <c r="AO60" s="44">
        <f t="shared" si="12"/>
        <v>0</v>
      </c>
      <c r="AP60" s="44">
        <f t="shared" si="13"/>
        <v>0</v>
      </c>
      <c r="AQ60" s="44">
        <f t="shared" si="14"/>
        <v>0</v>
      </c>
      <c r="AR60" s="44">
        <f t="shared" si="15"/>
        <v>0</v>
      </c>
      <c r="AS60" s="90">
        <f t="shared" si="16"/>
        <v>0</v>
      </c>
      <c r="AT60" s="44"/>
    </row>
    <row r="61" spans="1:46" s="41" customFormat="1" x14ac:dyDescent="0.25">
      <c r="A61" s="41">
        <v>2005</v>
      </c>
      <c r="B61" s="41" t="s">
        <v>24</v>
      </c>
      <c r="C61" s="76">
        <v>6</v>
      </c>
      <c r="D61" s="76">
        <v>0</v>
      </c>
      <c r="E61" s="76">
        <v>0</v>
      </c>
      <c r="F61" s="76">
        <v>0</v>
      </c>
      <c r="G61" s="76">
        <v>0</v>
      </c>
      <c r="H61" s="76">
        <v>3.2</v>
      </c>
      <c r="I61" s="76">
        <v>3.5</v>
      </c>
      <c r="J61" s="76">
        <v>2.9</v>
      </c>
      <c r="K61" s="44">
        <v>0.25042492917847026</v>
      </c>
      <c r="L61" s="41">
        <v>32.96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7.2426911452823557</v>
      </c>
      <c r="V61" s="41">
        <v>0.78270799999999996</v>
      </c>
      <c r="W61" s="77">
        <v>81.018652943120003</v>
      </c>
      <c r="X61" s="44">
        <v>0.56617647058823528</v>
      </c>
      <c r="Y61" s="44">
        <v>0.26919999999999999</v>
      </c>
      <c r="Z61" s="44">
        <v>13.110999999999999</v>
      </c>
      <c r="AA61" s="44">
        <v>0</v>
      </c>
      <c r="AB61" s="41">
        <v>5.94475</v>
      </c>
      <c r="AC61" s="41">
        <f t="shared" si="0"/>
        <v>0</v>
      </c>
      <c r="AD61" s="41">
        <f t="shared" si="1"/>
        <v>1</v>
      </c>
      <c r="AE61" s="41">
        <f t="shared" si="2"/>
        <v>0</v>
      </c>
      <c r="AF61" s="41">
        <f t="shared" si="3"/>
        <v>0</v>
      </c>
      <c r="AG61" s="41">
        <f t="shared" si="4"/>
        <v>0</v>
      </c>
      <c r="AH61" s="41">
        <f t="shared" si="5"/>
        <v>0</v>
      </c>
      <c r="AI61" s="41">
        <f t="shared" si="6"/>
        <v>0</v>
      </c>
      <c r="AJ61" s="41">
        <f t="shared" si="7"/>
        <v>0</v>
      </c>
      <c r="AK61" s="41">
        <f t="shared" si="8"/>
        <v>0</v>
      </c>
      <c r="AL61" s="41">
        <f t="shared" si="9"/>
        <v>0</v>
      </c>
      <c r="AM61" s="77">
        <f t="shared" si="10"/>
        <v>0</v>
      </c>
      <c r="AN61" s="44">
        <f t="shared" si="11"/>
        <v>0</v>
      </c>
      <c r="AO61" s="44">
        <f t="shared" si="12"/>
        <v>0</v>
      </c>
      <c r="AP61" s="44">
        <f t="shared" si="13"/>
        <v>0</v>
      </c>
      <c r="AQ61" s="44">
        <f t="shared" si="14"/>
        <v>0</v>
      </c>
      <c r="AR61" s="44">
        <f t="shared" si="15"/>
        <v>0</v>
      </c>
      <c r="AS61" s="90">
        <f t="shared" si="16"/>
        <v>0</v>
      </c>
      <c r="AT61" s="44"/>
    </row>
    <row r="62" spans="1:46" s="41" customFormat="1" x14ac:dyDescent="0.25">
      <c r="A62" s="41">
        <v>2005</v>
      </c>
      <c r="B62" s="41" t="s">
        <v>25</v>
      </c>
      <c r="C62" s="76">
        <v>7</v>
      </c>
      <c r="D62" s="76">
        <v>2011</v>
      </c>
      <c r="E62" s="76">
        <v>0</v>
      </c>
      <c r="F62" s="76">
        <v>0</v>
      </c>
      <c r="G62" s="76">
        <v>0</v>
      </c>
      <c r="H62" s="76">
        <v>3.5</v>
      </c>
      <c r="I62" s="76">
        <v>3.4</v>
      </c>
      <c r="J62" s="76">
        <v>3.1</v>
      </c>
      <c r="K62" s="44">
        <v>0.37349159248269043</v>
      </c>
      <c r="L62" s="41">
        <v>14.55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5.9027148073718259</v>
      </c>
      <c r="V62" s="41">
        <v>0.69470399999999999</v>
      </c>
      <c r="W62" s="77">
        <v>78.765756485476402</v>
      </c>
      <c r="X62" s="44">
        <v>0.23529411764705882</v>
      </c>
      <c r="Y62" s="44">
        <v>0.25509999999999999</v>
      </c>
      <c r="Z62" s="44">
        <v>7.5939999999999994</v>
      </c>
      <c r="AA62" s="44">
        <v>0</v>
      </c>
      <c r="AB62" s="41">
        <v>4.9597499999999997</v>
      </c>
      <c r="AC62" s="41">
        <f t="shared" si="0"/>
        <v>0</v>
      </c>
      <c r="AD62" s="41">
        <f t="shared" si="1"/>
        <v>1</v>
      </c>
      <c r="AE62" s="41">
        <f t="shared" si="2"/>
        <v>0</v>
      </c>
      <c r="AF62" s="41">
        <f t="shared" si="3"/>
        <v>0</v>
      </c>
      <c r="AG62" s="41">
        <f t="shared" si="4"/>
        <v>0</v>
      </c>
      <c r="AH62" s="41">
        <f t="shared" si="5"/>
        <v>0</v>
      </c>
      <c r="AI62" s="41">
        <f t="shared" si="6"/>
        <v>0</v>
      </c>
      <c r="AJ62" s="41">
        <f t="shared" si="7"/>
        <v>0</v>
      </c>
      <c r="AK62" s="41">
        <f t="shared" si="8"/>
        <v>0</v>
      </c>
      <c r="AL62" s="41">
        <f t="shared" si="9"/>
        <v>0</v>
      </c>
      <c r="AM62" s="77">
        <f t="shared" si="10"/>
        <v>0</v>
      </c>
      <c r="AN62" s="44">
        <f t="shared" si="11"/>
        <v>0</v>
      </c>
      <c r="AO62" s="44">
        <f t="shared" si="12"/>
        <v>0</v>
      </c>
      <c r="AP62" s="44">
        <f t="shared" si="13"/>
        <v>0</v>
      </c>
      <c r="AQ62" s="44">
        <f t="shared" si="14"/>
        <v>0</v>
      </c>
      <c r="AR62" s="44">
        <f t="shared" si="15"/>
        <v>0</v>
      </c>
      <c r="AS62" s="90">
        <f t="shared" si="16"/>
        <v>0</v>
      </c>
      <c r="AT62" s="44"/>
    </row>
    <row r="63" spans="1:46" s="41" customFormat="1" x14ac:dyDescent="0.25">
      <c r="A63" s="41">
        <v>2005</v>
      </c>
      <c r="B63" s="41" t="s">
        <v>26</v>
      </c>
      <c r="C63" s="76">
        <v>8</v>
      </c>
      <c r="D63" s="76">
        <v>2011</v>
      </c>
      <c r="E63" s="76">
        <v>2014</v>
      </c>
      <c r="F63" s="76">
        <v>0</v>
      </c>
      <c r="G63" s="76">
        <v>0</v>
      </c>
      <c r="H63" s="76">
        <v>2.9</v>
      </c>
      <c r="I63" s="76">
        <v>3</v>
      </c>
      <c r="J63" s="76">
        <v>2.7</v>
      </c>
      <c r="K63" s="44">
        <v>0.35828005515858091</v>
      </c>
      <c r="L63" s="41">
        <v>15.32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4.1132007182312202</v>
      </c>
      <c r="V63" s="41">
        <v>0.747359</v>
      </c>
      <c r="W63" s="77">
        <v>83.501446207506106</v>
      </c>
      <c r="X63" s="44">
        <v>0.49491525423728816</v>
      </c>
      <c r="Y63" s="44">
        <v>0.37889999999999996</v>
      </c>
      <c r="Z63" s="44">
        <v>9.004999999999999</v>
      </c>
      <c r="AA63" s="44">
        <v>0</v>
      </c>
      <c r="AB63" s="41">
        <v>4.1165833333333328</v>
      </c>
      <c r="AC63" s="41">
        <f t="shared" si="0"/>
        <v>0</v>
      </c>
      <c r="AD63" s="41">
        <f t="shared" si="1"/>
        <v>1</v>
      </c>
      <c r="AE63" s="41">
        <f t="shared" si="2"/>
        <v>0</v>
      </c>
      <c r="AF63" s="41">
        <f t="shared" si="3"/>
        <v>0</v>
      </c>
      <c r="AG63" s="41">
        <f t="shared" si="4"/>
        <v>0</v>
      </c>
      <c r="AH63" s="41">
        <f t="shared" si="5"/>
        <v>0</v>
      </c>
      <c r="AI63" s="41">
        <f t="shared" si="6"/>
        <v>0</v>
      </c>
      <c r="AJ63" s="41">
        <f t="shared" si="7"/>
        <v>0</v>
      </c>
      <c r="AK63" s="41">
        <f t="shared" si="8"/>
        <v>0</v>
      </c>
      <c r="AL63" s="41">
        <f t="shared" si="9"/>
        <v>0</v>
      </c>
      <c r="AM63" s="77">
        <f t="shared" si="10"/>
        <v>0</v>
      </c>
      <c r="AN63" s="44">
        <f t="shared" si="11"/>
        <v>0</v>
      </c>
      <c r="AO63" s="44">
        <f t="shared" si="12"/>
        <v>0</v>
      </c>
      <c r="AP63" s="44">
        <f t="shared" si="13"/>
        <v>0</v>
      </c>
      <c r="AQ63" s="44">
        <f t="shared" si="14"/>
        <v>0</v>
      </c>
      <c r="AR63" s="44">
        <f t="shared" si="15"/>
        <v>0</v>
      </c>
      <c r="AS63" s="90">
        <f t="shared" si="16"/>
        <v>0</v>
      </c>
      <c r="AT63" s="44"/>
    </row>
    <row r="64" spans="1:46" s="41" customFormat="1" x14ac:dyDescent="0.25">
      <c r="A64" s="41">
        <v>2005</v>
      </c>
      <c r="B64" s="41" t="s">
        <v>27</v>
      </c>
      <c r="C64" s="76">
        <v>9</v>
      </c>
      <c r="D64" s="76">
        <v>2009</v>
      </c>
      <c r="E64" s="76">
        <v>0</v>
      </c>
      <c r="F64" s="76">
        <v>0</v>
      </c>
      <c r="G64" s="76">
        <v>0</v>
      </c>
      <c r="H64" s="76">
        <v>2.8</v>
      </c>
      <c r="I64" s="76">
        <v>3.1</v>
      </c>
      <c r="J64" s="76">
        <v>2.9</v>
      </c>
      <c r="K64" s="44">
        <v>0.44559040202062722</v>
      </c>
      <c r="L64" s="41">
        <v>12.24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1">
        <v>3.5624355437604032</v>
      </c>
      <c r="V64" s="41">
        <v>0.76797300000000002</v>
      </c>
      <c r="W64" s="77">
        <v>76.635520763935105</v>
      </c>
      <c r="X64" s="44">
        <v>0.53248407643312101</v>
      </c>
      <c r="Y64" s="44">
        <v>0.29959999999999998</v>
      </c>
      <c r="Z64" s="44">
        <v>7.8940000000000001</v>
      </c>
      <c r="AA64" s="44">
        <v>0</v>
      </c>
      <c r="AB64" s="41">
        <v>4.067166666666667</v>
      </c>
      <c r="AC64" s="41">
        <f t="shared" si="0"/>
        <v>0</v>
      </c>
      <c r="AD64" s="41">
        <f t="shared" si="1"/>
        <v>1</v>
      </c>
      <c r="AE64" s="41">
        <f t="shared" si="2"/>
        <v>0</v>
      </c>
      <c r="AF64" s="41">
        <f t="shared" si="3"/>
        <v>0</v>
      </c>
      <c r="AG64" s="41">
        <f t="shared" si="4"/>
        <v>0</v>
      </c>
      <c r="AH64" s="41">
        <f t="shared" si="5"/>
        <v>0</v>
      </c>
      <c r="AI64" s="41">
        <f t="shared" si="6"/>
        <v>0</v>
      </c>
      <c r="AJ64" s="41">
        <f t="shared" si="7"/>
        <v>0</v>
      </c>
      <c r="AK64" s="41">
        <f t="shared" si="8"/>
        <v>0</v>
      </c>
      <c r="AL64" s="41">
        <f t="shared" si="9"/>
        <v>0</v>
      </c>
      <c r="AM64" s="77">
        <f t="shared" si="10"/>
        <v>0</v>
      </c>
      <c r="AN64" s="44">
        <f t="shared" si="11"/>
        <v>0</v>
      </c>
      <c r="AO64" s="44">
        <f t="shared" si="12"/>
        <v>0</v>
      </c>
      <c r="AP64" s="44">
        <f t="shared" si="13"/>
        <v>0</v>
      </c>
      <c r="AQ64" s="44">
        <f t="shared" si="14"/>
        <v>0</v>
      </c>
      <c r="AR64" s="44">
        <f t="shared" si="15"/>
        <v>0</v>
      </c>
      <c r="AS64" s="90">
        <f t="shared" si="16"/>
        <v>0</v>
      </c>
      <c r="AT64" s="44"/>
    </row>
    <row r="65" spans="1:46" s="41" customFormat="1" x14ac:dyDescent="0.25">
      <c r="A65" s="41">
        <v>2005</v>
      </c>
      <c r="B65" s="41" t="s">
        <v>28</v>
      </c>
      <c r="C65" s="76">
        <v>10</v>
      </c>
      <c r="D65" s="76">
        <v>2007</v>
      </c>
      <c r="E65" s="76">
        <v>2007</v>
      </c>
      <c r="F65" s="76">
        <v>2007</v>
      </c>
      <c r="G65" s="76">
        <v>0</v>
      </c>
      <c r="H65" s="76">
        <v>3.2</v>
      </c>
      <c r="I65" s="76">
        <v>3.1</v>
      </c>
      <c r="J65" s="76">
        <v>3.3</v>
      </c>
      <c r="K65" s="44">
        <v>0.46451952742870045</v>
      </c>
      <c r="L65" s="41">
        <v>20.98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5.0707742949604286</v>
      </c>
      <c r="V65" s="41">
        <v>0.79261700000000002</v>
      </c>
      <c r="W65" s="77">
        <v>78.932590061099503</v>
      </c>
      <c r="X65" s="44">
        <v>0.41154562383612664</v>
      </c>
      <c r="Y65" s="44">
        <v>0.28889999999999999</v>
      </c>
      <c r="Z65" s="44">
        <v>8.266</v>
      </c>
      <c r="AA65" s="44">
        <v>0</v>
      </c>
      <c r="AB65" s="41">
        <v>4.6018333333333334</v>
      </c>
      <c r="AC65" s="41">
        <f t="shared" si="0"/>
        <v>0</v>
      </c>
      <c r="AD65" s="41">
        <f t="shared" si="1"/>
        <v>1</v>
      </c>
      <c r="AE65" s="41">
        <f t="shared" si="2"/>
        <v>0</v>
      </c>
      <c r="AF65" s="41">
        <f t="shared" si="3"/>
        <v>0</v>
      </c>
      <c r="AG65" s="41">
        <f t="shared" si="4"/>
        <v>0</v>
      </c>
      <c r="AH65" s="41">
        <f t="shared" si="5"/>
        <v>0</v>
      </c>
      <c r="AI65" s="41">
        <f t="shared" si="6"/>
        <v>0</v>
      </c>
      <c r="AJ65" s="41">
        <f t="shared" si="7"/>
        <v>0</v>
      </c>
      <c r="AK65" s="41">
        <f t="shared" si="8"/>
        <v>0</v>
      </c>
      <c r="AL65" s="41">
        <f t="shared" si="9"/>
        <v>0</v>
      </c>
      <c r="AM65" s="77">
        <f t="shared" si="10"/>
        <v>0</v>
      </c>
      <c r="AN65" s="44">
        <f t="shared" si="11"/>
        <v>0</v>
      </c>
      <c r="AO65" s="44">
        <f t="shared" si="12"/>
        <v>0</v>
      </c>
      <c r="AP65" s="44">
        <f t="shared" si="13"/>
        <v>0</v>
      </c>
      <c r="AQ65" s="44">
        <f t="shared" si="14"/>
        <v>0</v>
      </c>
      <c r="AR65" s="44">
        <f t="shared" si="15"/>
        <v>0</v>
      </c>
      <c r="AS65" s="90">
        <f t="shared" si="16"/>
        <v>0</v>
      </c>
      <c r="AT65" s="44"/>
    </row>
    <row r="66" spans="1:46" s="41" customFormat="1" x14ac:dyDescent="0.25">
      <c r="A66" s="41">
        <v>2005</v>
      </c>
      <c r="B66" s="41" t="s">
        <v>87</v>
      </c>
      <c r="C66" s="76">
        <v>11</v>
      </c>
      <c r="D66" s="76">
        <v>2011</v>
      </c>
      <c r="E66" s="76">
        <v>0</v>
      </c>
      <c r="F66" s="76">
        <v>0</v>
      </c>
      <c r="G66" s="76">
        <v>0</v>
      </c>
      <c r="H66" s="76">
        <v>2.7</v>
      </c>
      <c r="I66" s="76">
        <v>2.8</v>
      </c>
      <c r="J66" s="76">
        <v>2.9</v>
      </c>
      <c r="K66" s="44">
        <v>0.49364944961896695</v>
      </c>
      <c r="L66" s="41">
        <v>13.52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6.6487977204789601</v>
      </c>
      <c r="V66" s="41">
        <v>0.80362199999999995</v>
      </c>
      <c r="W66" s="77">
        <v>72.551701939325696</v>
      </c>
      <c r="X66" s="44">
        <v>0.55975609756097566</v>
      </c>
      <c r="Y66" s="44">
        <v>0.29239999999999999</v>
      </c>
      <c r="Z66" s="44">
        <v>10.844000000000001</v>
      </c>
      <c r="AA66" s="44">
        <v>0</v>
      </c>
      <c r="AB66" s="41">
        <v>4.8034166666666662</v>
      </c>
      <c r="AC66" s="41">
        <f t="shared" si="0"/>
        <v>0</v>
      </c>
      <c r="AD66" s="41">
        <f t="shared" si="1"/>
        <v>1</v>
      </c>
      <c r="AE66" s="41">
        <f t="shared" si="2"/>
        <v>0</v>
      </c>
      <c r="AF66" s="41">
        <f t="shared" si="3"/>
        <v>0</v>
      </c>
      <c r="AG66" s="41">
        <f t="shared" si="4"/>
        <v>0</v>
      </c>
      <c r="AH66" s="41">
        <f t="shared" si="5"/>
        <v>0</v>
      </c>
      <c r="AI66" s="41">
        <f t="shared" si="6"/>
        <v>0</v>
      </c>
      <c r="AJ66" s="41">
        <f t="shared" si="7"/>
        <v>0</v>
      </c>
      <c r="AK66" s="41">
        <f t="shared" si="8"/>
        <v>0</v>
      </c>
      <c r="AL66" s="41">
        <f t="shared" si="9"/>
        <v>0</v>
      </c>
      <c r="AM66" s="77">
        <f t="shared" si="10"/>
        <v>0</v>
      </c>
      <c r="AN66" s="44">
        <f t="shared" si="11"/>
        <v>0</v>
      </c>
      <c r="AO66" s="44">
        <f t="shared" si="12"/>
        <v>0</v>
      </c>
      <c r="AP66" s="44">
        <f t="shared" si="13"/>
        <v>0</v>
      </c>
      <c r="AQ66" s="44">
        <f t="shared" si="14"/>
        <v>0</v>
      </c>
      <c r="AR66" s="44">
        <f t="shared" si="15"/>
        <v>0</v>
      </c>
      <c r="AS66" s="90">
        <f t="shared" si="16"/>
        <v>0</v>
      </c>
      <c r="AT66" s="44"/>
    </row>
    <row r="67" spans="1:46" s="41" customFormat="1" x14ac:dyDescent="0.25">
      <c r="A67" s="41">
        <v>2005</v>
      </c>
      <c r="B67" s="41" t="s">
        <v>30</v>
      </c>
      <c r="C67" s="76">
        <v>12</v>
      </c>
      <c r="D67" s="76">
        <v>2009</v>
      </c>
      <c r="E67" s="76">
        <v>2009</v>
      </c>
      <c r="F67" s="76">
        <v>0</v>
      </c>
      <c r="G67" s="76">
        <v>0</v>
      </c>
      <c r="H67" s="76">
        <v>3</v>
      </c>
      <c r="I67" s="76">
        <v>2.7</v>
      </c>
      <c r="J67" s="76">
        <v>3</v>
      </c>
      <c r="K67" s="44">
        <v>0.49731381536793334</v>
      </c>
      <c r="L67" s="41">
        <v>20.72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4.8825869340685442</v>
      </c>
      <c r="V67" s="41">
        <v>0.76893999999999996</v>
      </c>
      <c r="W67" s="77">
        <v>76.300331469258097</v>
      </c>
      <c r="X67" s="44">
        <v>0.52356020942408377</v>
      </c>
      <c r="Y67" s="44">
        <v>0.30649999999999994</v>
      </c>
      <c r="Z67" s="44">
        <v>8.9980000000000011</v>
      </c>
      <c r="AA67" s="44">
        <v>0</v>
      </c>
      <c r="AB67" s="41">
        <v>4.3342499999999999</v>
      </c>
      <c r="AC67" s="41">
        <f t="shared" ref="AC67:AC130" si="17">IF(A67=2004,1,0)</f>
        <v>0</v>
      </c>
      <c r="AD67" s="41">
        <f t="shared" ref="AD67:AD130" si="18">IF(A67=2005,1,0)</f>
        <v>1</v>
      </c>
      <c r="AE67" s="41">
        <f t="shared" ref="AE67:AE130" si="19">IF(A67=2006,1,0)</f>
        <v>0</v>
      </c>
      <c r="AF67" s="41">
        <f t="shared" ref="AF67:AF130" si="20">IF(A67=2007,1,0)</f>
        <v>0</v>
      </c>
      <c r="AG67" s="41">
        <f t="shared" ref="AG67:AG130" si="21">IF(A67=2008,1,0)</f>
        <v>0</v>
      </c>
      <c r="AH67" s="41">
        <f t="shared" ref="AH67:AH130" si="22">IF(A67=2009,1,0)</f>
        <v>0</v>
      </c>
      <c r="AI67" s="41">
        <f t="shared" ref="AI67:AI130" si="23">IF(A67=2010,1,0)</f>
        <v>0</v>
      </c>
      <c r="AJ67" s="41">
        <f t="shared" ref="AJ67:AJ130" si="24">IF(A67=2011,1,0)</f>
        <v>0</v>
      </c>
      <c r="AK67" s="41">
        <f t="shared" ref="AK67:AK130" si="25">IF(A67=2012,1,0)</f>
        <v>0</v>
      </c>
      <c r="AL67" s="41">
        <f t="shared" ref="AL67:AL130" si="26">IF(A67=2013,1,0)</f>
        <v>0</v>
      </c>
      <c r="AM67" s="77">
        <f t="shared" ref="AM67:AM130" si="27">IF(A67=2014,1,0)</f>
        <v>0</v>
      </c>
      <c r="AN67" s="44">
        <f t="shared" ref="AN67:AN130" si="28">IF(A67=2015,1,0)</f>
        <v>0</v>
      </c>
      <c r="AO67" s="44">
        <f t="shared" ref="AO67:AO130" si="29">IF(A67=2016,1,0)</f>
        <v>0</v>
      </c>
      <c r="AP67" s="44">
        <f t="shared" ref="AP67:AP130" si="30">IF(A67=2017,1,0)</f>
        <v>0</v>
      </c>
      <c r="AQ67" s="44">
        <f t="shared" ref="AQ67:AQ130" si="31">IF(A67=2018,1,0)</f>
        <v>0</v>
      </c>
      <c r="AR67" s="44">
        <f t="shared" ref="AR67:AR130" si="32">IF(A67=2019,1,0)</f>
        <v>0</v>
      </c>
      <c r="AS67" s="90">
        <f t="shared" ref="AS67:AS130" si="33">IF(AND(D67&lt;&gt;0,A67&gt;=D67),1,0)</f>
        <v>0</v>
      </c>
      <c r="AT67" s="44"/>
    </row>
    <row r="68" spans="1:46" s="41" customFormat="1" x14ac:dyDescent="0.25">
      <c r="A68" s="41">
        <v>2005</v>
      </c>
      <c r="B68" s="41" t="s">
        <v>31</v>
      </c>
      <c r="C68" s="76">
        <v>13</v>
      </c>
      <c r="D68" s="76">
        <v>2011</v>
      </c>
      <c r="E68" s="76">
        <v>0</v>
      </c>
      <c r="F68" s="76">
        <v>0</v>
      </c>
      <c r="G68" s="76">
        <v>0</v>
      </c>
      <c r="H68" s="76">
        <v>3.2</v>
      </c>
      <c r="I68" s="76">
        <v>2.7</v>
      </c>
      <c r="J68" s="76">
        <v>3</v>
      </c>
      <c r="K68" s="44">
        <v>0.42448370241353572</v>
      </c>
      <c r="L68" s="41">
        <v>51.46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5.9713281828583815</v>
      </c>
      <c r="V68" s="41">
        <v>0.793659</v>
      </c>
      <c r="W68" s="77">
        <v>78.071798303450194</v>
      </c>
      <c r="X68" s="44">
        <v>0.40531127557683938</v>
      </c>
      <c r="Y68" s="44">
        <v>0.33050000000000002</v>
      </c>
      <c r="Z68" s="44">
        <v>11.709</v>
      </c>
      <c r="AA68" s="44">
        <v>0</v>
      </c>
      <c r="AB68" s="41">
        <v>4.7268333333333334</v>
      </c>
      <c r="AC68" s="41">
        <f t="shared" si="17"/>
        <v>0</v>
      </c>
      <c r="AD68" s="41">
        <f t="shared" si="18"/>
        <v>1</v>
      </c>
      <c r="AE68" s="41">
        <f t="shared" si="19"/>
        <v>0</v>
      </c>
      <c r="AF68" s="41">
        <f t="shared" si="20"/>
        <v>0</v>
      </c>
      <c r="AG68" s="41">
        <f t="shared" si="21"/>
        <v>0</v>
      </c>
      <c r="AH68" s="41">
        <f t="shared" si="22"/>
        <v>0</v>
      </c>
      <c r="AI68" s="41">
        <f t="shared" si="23"/>
        <v>0</v>
      </c>
      <c r="AJ68" s="41">
        <f t="shared" si="24"/>
        <v>0</v>
      </c>
      <c r="AK68" s="41">
        <f t="shared" si="25"/>
        <v>0</v>
      </c>
      <c r="AL68" s="41">
        <f t="shared" si="26"/>
        <v>0</v>
      </c>
      <c r="AM68" s="77">
        <f t="shared" si="27"/>
        <v>0</v>
      </c>
      <c r="AN68" s="44">
        <f t="shared" si="28"/>
        <v>0</v>
      </c>
      <c r="AO68" s="44">
        <f t="shared" si="29"/>
        <v>0</v>
      </c>
      <c r="AP68" s="44">
        <f t="shared" si="30"/>
        <v>0</v>
      </c>
      <c r="AQ68" s="44">
        <f t="shared" si="31"/>
        <v>0</v>
      </c>
      <c r="AR68" s="44">
        <f t="shared" si="32"/>
        <v>0</v>
      </c>
      <c r="AS68" s="90">
        <f t="shared" si="33"/>
        <v>0</v>
      </c>
      <c r="AT68" s="44"/>
    </row>
    <row r="69" spans="1:46" s="41" customFormat="1" x14ac:dyDescent="0.25">
      <c r="A69" s="41">
        <v>2005</v>
      </c>
      <c r="B69" s="41" t="s">
        <v>32</v>
      </c>
      <c r="C69" s="76">
        <v>14</v>
      </c>
      <c r="D69" s="76">
        <v>2011</v>
      </c>
      <c r="E69" s="76">
        <v>0</v>
      </c>
      <c r="F69" s="76">
        <v>0</v>
      </c>
      <c r="G69" s="76">
        <v>0</v>
      </c>
      <c r="H69" s="76">
        <v>2.5</v>
      </c>
      <c r="I69" s="76">
        <v>2.4</v>
      </c>
      <c r="J69" s="76">
        <v>3</v>
      </c>
      <c r="K69" s="44">
        <v>0.36457448892952782</v>
      </c>
      <c r="L69" s="41">
        <v>39.89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5.1342748064267125</v>
      </c>
      <c r="V69" s="41">
        <v>0.72581200000000001</v>
      </c>
      <c r="W69" s="77">
        <v>76.649492069481397</v>
      </c>
      <c r="X69" s="44">
        <v>0.30551989730423618</v>
      </c>
      <c r="Y69" s="44">
        <v>0.36450000000000005</v>
      </c>
      <c r="Z69" s="44">
        <v>12.393000000000001</v>
      </c>
      <c r="AA69" s="44">
        <v>0</v>
      </c>
      <c r="AB69" s="41">
        <v>3.8400833333333333</v>
      </c>
      <c r="AC69" s="41">
        <f t="shared" si="17"/>
        <v>0</v>
      </c>
      <c r="AD69" s="41">
        <f t="shared" si="18"/>
        <v>1</v>
      </c>
      <c r="AE69" s="41">
        <f t="shared" si="19"/>
        <v>0</v>
      </c>
      <c r="AF69" s="41">
        <f t="shared" si="20"/>
        <v>0</v>
      </c>
      <c r="AG69" s="41">
        <f t="shared" si="21"/>
        <v>0</v>
      </c>
      <c r="AH69" s="41">
        <f t="shared" si="22"/>
        <v>0</v>
      </c>
      <c r="AI69" s="41">
        <f t="shared" si="23"/>
        <v>0</v>
      </c>
      <c r="AJ69" s="41">
        <f t="shared" si="24"/>
        <v>0</v>
      </c>
      <c r="AK69" s="41">
        <f t="shared" si="25"/>
        <v>0</v>
      </c>
      <c r="AL69" s="41">
        <f t="shared" si="26"/>
        <v>0</v>
      </c>
      <c r="AM69" s="77">
        <f t="shared" si="27"/>
        <v>0</v>
      </c>
      <c r="AN69" s="44">
        <f t="shared" si="28"/>
        <v>0</v>
      </c>
      <c r="AO69" s="44">
        <f t="shared" si="29"/>
        <v>0</v>
      </c>
      <c r="AP69" s="44">
        <f t="shared" si="30"/>
        <v>0</v>
      </c>
      <c r="AQ69" s="44">
        <f t="shared" si="31"/>
        <v>0</v>
      </c>
      <c r="AR69" s="44">
        <f t="shared" si="32"/>
        <v>0</v>
      </c>
      <c r="AS69" s="90">
        <f t="shared" si="33"/>
        <v>0</v>
      </c>
      <c r="AT69" s="44"/>
    </row>
    <row r="70" spans="1:46" s="41" customFormat="1" x14ac:dyDescent="0.25">
      <c r="A70" s="41">
        <v>2005</v>
      </c>
      <c r="B70" s="41" t="s">
        <v>33</v>
      </c>
      <c r="C70" s="76">
        <v>15</v>
      </c>
      <c r="D70" s="76">
        <v>2014</v>
      </c>
      <c r="E70" s="76">
        <v>0</v>
      </c>
      <c r="F70" s="76">
        <v>0</v>
      </c>
      <c r="G70" s="76">
        <v>0</v>
      </c>
      <c r="H70" s="76">
        <v>3</v>
      </c>
      <c r="I70" s="76">
        <v>3</v>
      </c>
      <c r="J70" s="76">
        <v>3.3</v>
      </c>
      <c r="K70" s="44">
        <v>0.40277919689383879</v>
      </c>
      <c r="L70" s="41">
        <v>24.75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7.3331558077051886</v>
      </c>
      <c r="V70" s="41">
        <v>0.73627399999999998</v>
      </c>
      <c r="W70" s="77">
        <v>73.633529414862494</v>
      </c>
      <c r="X70" s="44">
        <v>0.71762589928057552</v>
      </c>
      <c r="Y70" s="44">
        <v>0.30710000000000004</v>
      </c>
      <c r="Z70" s="44">
        <v>10.654999999999998</v>
      </c>
      <c r="AA70" s="44">
        <v>0</v>
      </c>
      <c r="AB70" s="41">
        <v>4.6354999999999995</v>
      </c>
      <c r="AC70" s="41">
        <f t="shared" si="17"/>
        <v>0</v>
      </c>
      <c r="AD70" s="41">
        <f t="shared" si="18"/>
        <v>1</v>
      </c>
      <c r="AE70" s="41">
        <f t="shared" si="19"/>
        <v>0</v>
      </c>
      <c r="AF70" s="41">
        <f t="shared" si="20"/>
        <v>0</v>
      </c>
      <c r="AG70" s="41">
        <f t="shared" si="21"/>
        <v>0</v>
      </c>
      <c r="AH70" s="41">
        <f t="shared" si="22"/>
        <v>0</v>
      </c>
      <c r="AI70" s="41">
        <f t="shared" si="23"/>
        <v>0</v>
      </c>
      <c r="AJ70" s="41">
        <f t="shared" si="24"/>
        <v>0</v>
      </c>
      <c r="AK70" s="41">
        <f t="shared" si="25"/>
        <v>0</v>
      </c>
      <c r="AL70" s="41">
        <f t="shared" si="26"/>
        <v>0</v>
      </c>
      <c r="AM70" s="77">
        <f t="shared" si="27"/>
        <v>0</v>
      </c>
      <c r="AN70" s="44">
        <f t="shared" si="28"/>
        <v>0</v>
      </c>
      <c r="AO70" s="44">
        <f t="shared" si="29"/>
        <v>0</v>
      </c>
      <c r="AP70" s="44">
        <f t="shared" si="30"/>
        <v>0</v>
      </c>
      <c r="AQ70" s="44">
        <f t="shared" si="31"/>
        <v>0</v>
      </c>
      <c r="AR70" s="44">
        <f t="shared" si="32"/>
        <v>0</v>
      </c>
      <c r="AS70" s="90">
        <f t="shared" si="33"/>
        <v>0</v>
      </c>
      <c r="AT70" s="44"/>
    </row>
    <row r="71" spans="1:46" s="41" customFormat="1" x14ac:dyDescent="0.25">
      <c r="A71" s="41">
        <v>2005</v>
      </c>
      <c r="B71" s="41" t="s">
        <v>34</v>
      </c>
      <c r="C71" s="76">
        <v>16</v>
      </c>
      <c r="D71" s="76">
        <v>2009</v>
      </c>
      <c r="E71" s="76">
        <v>2009</v>
      </c>
      <c r="F71" s="76">
        <v>0</v>
      </c>
      <c r="G71" s="76">
        <v>0</v>
      </c>
      <c r="H71" s="76">
        <v>2.7</v>
      </c>
      <c r="I71" s="76">
        <v>2.8</v>
      </c>
      <c r="J71" s="76">
        <v>2.9</v>
      </c>
      <c r="K71" s="44">
        <v>0.41305053565631428</v>
      </c>
      <c r="L71" s="41">
        <v>20.85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6.3908612705273722</v>
      </c>
      <c r="V71" s="41">
        <v>0.79203000000000001</v>
      </c>
      <c r="W71" s="77">
        <v>81.474232923604504</v>
      </c>
      <c r="X71" s="44">
        <v>0.46907080810739671</v>
      </c>
      <c r="Y71" s="44">
        <v>0.31009999999999993</v>
      </c>
      <c r="Z71" s="44">
        <v>11.479000000000001</v>
      </c>
      <c r="AA71" s="44">
        <v>0</v>
      </c>
      <c r="AB71" s="41">
        <v>4.5179999999999998</v>
      </c>
      <c r="AC71" s="41">
        <f t="shared" si="17"/>
        <v>0</v>
      </c>
      <c r="AD71" s="41">
        <f t="shared" si="18"/>
        <v>1</v>
      </c>
      <c r="AE71" s="41">
        <f t="shared" si="19"/>
        <v>0</v>
      </c>
      <c r="AF71" s="41">
        <f t="shared" si="20"/>
        <v>0</v>
      </c>
      <c r="AG71" s="41">
        <f t="shared" si="21"/>
        <v>0</v>
      </c>
      <c r="AH71" s="41">
        <f t="shared" si="22"/>
        <v>0</v>
      </c>
      <c r="AI71" s="41">
        <f t="shared" si="23"/>
        <v>0</v>
      </c>
      <c r="AJ71" s="41">
        <f t="shared" si="24"/>
        <v>0</v>
      </c>
      <c r="AK71" s="41">
        <f t="shared" si="25"/>
        <v>0</v>
      </c>
      <c r="AL71" s="41">
        <f t="shared" si="26"/>
        <v>0</v>
      </c>
      <c r="AM71" s="77">
        <f t="shared" si="27"/>
        <v>0</v>
      </c>
      <c r="AN71" s="44">
        <f t="shared" si="28"/>
        <v>0</v>
      </c>
      <c r="AO71" s="44">
        <f t="shared" si="29"/>
        <v>0</v>
      </c>
      <c r="AP71" s="44">
        <f t="shared" si="30"/>
        <v>0</v>
      </c>
      <c r="AQ71" s="44">
        <f t="shared" si="31"/>
        <v>0</v>
      </c>
      <c r="AR71" s="44">
        <f t="shared" si="32"/>
        <v>0</v>
      </c>
      <c r="AS71" s="90">
        <f t="shared" si="33"/>
        <v>0</v>
      </c>
      <c r="AT71" s="44"/>
    </row>
    <row r="72" spans="1:46" s="41" customFormat="1" x14ac:dyDescent="0.25">
      <c r="A72" s="41">
        <v>2005</v>
      </c>
      <c r="B72" s="41" t="s">
        <v>35</v>
      </c>
      <c r="C72" s="76">
        <v>17</v>
      </c>
      <c r="D72" s="76">
        <v>2007</v>
      </c>
      <c r="E72" s="76">
        <v>2007</v>
      </c>
      <c r="F72" s="76">
        <v>2007</v>
      </c>
      <c r="G72" s="76">
        <v>2007</v>
      </c>
      <c r="H72" s="76">
        <v>4.7</v>
      </c>
      <c r="I72" s="76">
        <v>3.8</v>
      </c>
      <c r="J72" s="76">
        <v>3.8</v>
      </c>
      <c r="K72" s="44">
        <v>0.43428840272876967</v>
      </c>
      <c r="L72" s="41">
        <v>21.95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9.7915490878468816</v>
      </c>
      <c r="V72" s="41">
        <v>0.82400600000000002</v>
      </c>
      <c r="W72" s="77">
        <v>77.6795865485322</v>
      </c>
      <c r="X72" s="44">
        <v>0.74715909090909094</v>
      </c>
      <c r="Y72" s="44">
        <v>0.2152</v>
      </c>
      <c r="Z72" s="44">
        <v>7.6719999999999997</v>
      </c>
      <c r="AA72" s="44">
        <v>0</v>
      </c>
      <c r="AB72" s="41">
        <v>5.3791666666666664</v>
      </c>
      <c r="AC72" s="41">
        <f t="shared" si="17"/>
        <v>0</v>
      </c>
      <c r="AD72" s="41">
        <f t="shared" si="18"/>
        <v>1</v>
      </c>
      <c r="AE72" s="41">
        <f t="shared" si="19"/>
        <v>0</v>
      </c>
      <c r="AF72" s="41">
        <f t="shared" si="20"/>
        <v>0</v>
      </c>
      <c r="AG72" s="41">
        <f t="shared" si="21"/>
        <v>0</v>
      </c>
      <c r="AH72" s="41">
        <f t="shared" si="22"/>
        <v>0</v>
      </c>
      <c r="AI72" s="41">
        <f t="shared" si="23"/>
        <v>0</v>
      </c>
      <c r="AJ72" s="41">
        <f t="shared" si="24"/>
        <v>0</v>
      </c>
      <c r="AK72" s="41">
        <f t="shared" si="25"/>
        <v>0</v>
      </c>
      <c r="AL72" s="41">
        <f t="shared" si="26"/>
        <v>0</v>
      </c>
      <c r="AM72" s="77">
        <f t="shared" si="27"/>
        <v>0</v>
      </c>
      <c r="AN72" s="44">
        <f t="shared" si="28"/>
        <v>0</v>
      </c>
      <c r="AO72" s="44">
        <f t="shared" si="29"/>
        <v>0</v>
      </c>
      <c r="AP72" s="44">
        <f t="shared" si="30"/>
        <v>0</v>
      </c>
      <c r="AQ72" s="44">
        <f t="shared" si="31"/>
        <v>0</v>
      </c>
      <c r="AR72" s="44">
        <f t="shared" si="32"/>
        <v>0</v>
      </c>
      <c r="AS72" s="90">
        <f t="shared" si="33"/>
        <v>0</v>
      </c>
      <c r="AT72" s="44"/>
    </row>
    <row r="73" spans="1:46" s="41" customFormat="1" x14ac:dyDescent="0.25">
      <c r="A73" s="41">
        <v>2005</v>
      </c>
      <c r="B73" s="41" t="s">
        <v>36</v>
      </c>
      <c r="C73" s="76">
        <v>18</v>
      </c>
      <c r="D73" s="76">
        <v>2009</v>
      </c>
      <c r="E73" s="76">
        <v>2009</v>
      </c>
      <c r="F73" s="76">
        <v>0</v>
      </c>
      <c r="G73" s="76">
        <v>0</v>
      </c>
      <c r="H73" s="76">
        <v>4.2</v>
      </c>
      <c r="I73" s="76">
        <v>3.8</v>
      </c>
      <c r="J73" s="76">
        <v>3.8</v>
      </c>
      <c r="K73" s="44">
        <v>0.40303062754337116</v>
      </c>
      <c r="L73" s="41">
        <v>47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13.795643365660661</v>
      </c>
      <c r="V73" s="41">
        <v>0.79550799999999999</v>
      </c>
      <c r="W73" s="77">
        <v>78.616840093513005</v>
      </c>
      <c r="X73" s="44">
        <v>0.75808031341821747</v>
      </c>
      <c r="Y73" s="44">
        <v>0.22490000000000002</v>
      </c>
      <c r="Z73" s="44">
        <v>8.2889999999999997</v>
      </c>
      <c r="AA73" s="44">
        <v>0</v>
      </c>
      <c r="AB73" s="41">
        <v>5.8033333333333337</v>
      </c>
      <c r="AC73" s="41">
        <f t="shared" si="17"/>
        <v>0</v>
      </c>
      <c r="AD73" s="41">
        <f t="shared" si="18"/>
        <v>1</v>
      </c>
      <c r="AE73" s="41">
        <f t="shared" si="19"/>
        <v>0</v>
      </c>
      <c r="AF73" s="41">
        <f t="shared" si="20"/>
        <v>0</v>
      </c>
      <c r="AG73" s="41">
        <f t="shared" si="21"/>
        <v>0</v>
      </c>
      <c r="AH73" s="41">
        <f t="shared" si="22"/>
        <v>0</v>
      </c>
      <c r="AI73" s="41">
        <f t="shared" si="23"/>
        <v>0</v>
      </c>
      <c r="AJ73" s="41">
        <f t="shared" si="24"/>
        <v>0</v>
      </c>
      <c r="AK73" s="41">
        <f t="shared" si="25"/>
        <v>0</v>
      </c>
      <c r="AL73" s="41">
        <f t="shared" si="26"/>
        <v>0</v>
      </c>
      <c r="AM73" s="77">
        <f t="shared" si="27"/>
        <v>0</v>
      </c>
      <c r="AN73" s="44">
        <f t="shared" si="28"/>
        <v>0</v>
      </c>
      <c r="AO73" s="44">
        <f t="shared" si="29"/>
        <v>0</v>
      </c>
      <c r="AP73" s="44">
        <f t="shared" si="30"/>
        <v>0</v>
      </c>
      <c r="AQ73" s="44">
        <f t="shared" si="31"/>
        <v>0</v>
      </c>
      <c r="AR73" s="44">
        <f t="shared" si="32"/>
        <v>0</v>
      </c>
      <c r="AS73" s="90">
        <f t="shared" si="33"/>
        <v>0</v>
      </c>
      <c r="AT73" s="44"/>
    </row>
    <row r="74" spans="1:46" s="41" customFormat="1" x14ac:dyDescent="0.25">
      <c r="A74" s="41">
        <v>2005</v>
      </c>
      <c r="B74" s="41" t="s">
        <v>37</v>
      </c>
      <c r="C74" s="76">
        <v>19</v>
      </c>
      <c r="D74" s="76">
        <v>2007</v>
      </c>
      <c r="E74" s="76">
        <v>2007</v>
      </c>
      <c r="F74" s="76">
        <v>2007</v>
      </c>
      <c r="G74" s="76">
        <v>2007</v>
      </c>
      <c r="H74" s="76">
        <v>4.3</v>
      </c>
      <c r="I74" s="76">
        <v>3.6</v>
      </c>
      <c r="J74" s="76">
        <v>3.3</v>
      </c>
      <c r="K74" s="44">
        <v>0.43631659003094569</v>
      </c>
      <c r="L74" s="41">
        <v>48.16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17.540331670351048</v>
      </c>
      <c r="V74" s="41">
        <v>0.844974</v>
      </c>
      <c r="W74" s="77">
        <v>75.272790963579993</v>
      </c>
      <c r="X74" s="44">
        <v>0.8789642713769571</v>
      </c>
      <c r="Y74" s="44">
        <v>0.28180000000000005</v>
      </c>
      <c r="Z74" s="44">
        <v>10.306000000000001</v>
      </c>
      <c r="AA74" s="44">
        <v>0</v>
      </c>
      <c r="AB74" s="41">
        <v>6.2952499999999993</v>
      </c>
      <c r="AC74" s="41">
        <f t="shared" si="17"/>
        <v>0</v>
      </c>
      <c r="AD74" s="41">
        <f t="shared" si="18"/>
        <v>1</v>
      </c>
      <c r="AE74" s="41">
        <f t="shared" si="19"/>
        <v>0</v>
      </c>
      <c r="AF74" s="41">
        <f t="shared" si="20"/>
        <v>0</v>
      </c>
      <c r="AG74" s="41">
        <f t="shared" si="21"/>
        <v>0</v>
      </c>
      <c r="AH74" s="41">
        <f t="shared" si="22"/>
        <v>0</v>
      </c>
      <c r="AI74" s="41">
        <f t="shared" si="23"/>
        <v>0</v>
      </c>
      <c r="AJ74" s="41">
        <f t="shared" si="24"/>
        <v>0</v>
      </c>
      <c r="AK74" s="41">
        <f t="shared" si="25"/>
        <v>0</v>
      </c>
      <c r="AL74" s="41">
        <f t="shared" si="26"/>
        <v>0</v>
      </c>
      <c r="AM74" s="77">
        <f t="shared" si="27"/>
        <v>0</v>
      </c>
      <c r="AN74" s="44">
        <f t="shared" si="28"/>
        <v>0</v>
      </c>
      <c r="AO74" s="44">
        <f t="shared" si="29"/>
        <v>0</v>
      </c>
      <c r="AP74" s="44">
        <f t="shared" si="30"/>
        <v>0</v>
      </c>
      <c r="AQ74" s="44">
        <f t="shared" si="31"/>
        <v>0</v>
      </c>
      <c r="AR74" s="44">
        <f t="shared" si="32"/>
        <v>0</v>
      </c>
      <c r="AS74" s="90">
        <f t="shared" si="33"/>
        <v>0</v>
      </c>
      <c r="AT74" s="44"/>
    </row>
    <row r="75" spans="1:46" s="41" customFormat="1" x14ac:dyDescent="0.25">
      <c r="A75" s="41">
        <v>2005</v>
      </c>
      <c r="B75" s="41" t="s">
        <v>38</v>
      </c>
      <c r="C75" s="76">
        <v>20</v>
      </c>
      <c r="D75" s="76">
        <v>2007</v>
      </c>
      <c r="E75" s="76">
        <v>2007</v>
      </c>
      <c r="F75" s="76">
        <v>2007</v>
      </c>
      <c r="G75" s="76">
        <v>2007</v>
      </c>
      <c r="H75" s="76">
        <v>4.7</v>
      </c>
      <c r="I75" s="76">
        <v>4.2</v>
      </c>
      <c r="J75" s="76">
        <v>3.6</v>
      </c>
      <c r="K75" s="44">
        <v>0.44292384206786889</v>
      </c>
      <c r="L75" s="41">
        <v>21.93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18.372690215896306</v>
      </c>
      <c r="V75" s="41">
        <v>0.87917900000000004</v>
      </c>
      <c r="W75" s="77">
        <v>72.451101946234999</v>
      </c>
      <c r="X75" s="44">
        <v>0.9304676584203172</v>
      </c>
      <c r="Y75" s="44">
        <v>0.24479999999999999</v>
      </c>
      <c r="Z75" s="44">
        <v>8.8610000000000007</v>
      </c>
      <c r="AA75" s="44">
        <v>0</v>
      </c>
      <c r="AB75" s="41">
        <v>6.3541666666666661</v>
      </c>
      <c r="AC75" s="41">
        <f t="shared" si="17"/>
        <v>0</v>
      </c>
      <c r="AD75" s="41">
        <f t="shared" si="18"/>
        <v>1</v>
      </c>
      <c r="AE75" s="41">
        <f t="shared" si="19"/>
        <v>0</v>
      </c>
      <c r="AF75" s="41">
        <f t="shared" si="20"/>
        <v>0</v>
      </c>
      <c r="AG75" s="41">
        <f t="shared" si="21"/>
        <v>0</v>
      </c>
      <c r="AH75" s="41">
        <f t="shared" si="22"/>
        <v>0</v>
      </c>
      <c r="AI75" s="41">
        <f t="shared" si="23"/>
        <v>0</v>
      </c>
      <c r="AJ75" s="41">
        <f t="shared" si="24"/>
        <v>0</v>
      </c>
      <c r="AK75" s="41">
        <f t="shared" si="25"/>
        <v>0</v>
      </c>
      <c r="AL75" s="41">
        <f t="shared" si="26"/>
        <v>0</v>
      </c>
      <c r="AM75" s="77">
        <f t="shared" si="27"/>
        <v>0</v>
      </c>
      <c r="AN75" s="44">
        <f t="shared" si="28"/>
        <v>0</v>
      </c>
      <c r="AO75" s="44">
        <f t="shared" si="29"/>
        <v>0</v>
      </c>
      <c r="AP75" s="44">
        <f t="shared" si="30"/>
        <v>0</v>
      </c>
      <c r="AQ75" s="44">
        <f t="shared" si="31"/>
        <v>0</v>
      </c>
      <c r="AR75" s="44">
        <f t="shared" si="32"/>
        <v>0</v>
      </c>
      <c r="AS75" s="90">
        <f t="shared" si="33"/>
        <v>0</v>
      </c>
      <c r="AT75" s="44"/>
    </row>
    <row r="76" spans="1:46" s="41" customFormat="1" x14ac:dyDescent="0.25">
      <c r="A76" s="41">
        <v>2005</v>
      </c>
      <c r="B76" s="41" t="s">
        <v>39</v>
      </c>
      <c r="C76" s="76">
        <v>21</v>
      </c>
      <c r="D76" s="76">
        <v>2009</v>
      </c>
      <c r="E76" s="76">
        <v>2009</v>
      </c>
      <c r="F76" s="76">
        <v>2014</v>
      </c>
      <c r="G76" s="76">
        <v>0</v>
      </c>
      <c r="H76" s="76">
        <v>4.5999999999999996</v>
      </c>
      <c r="I76" s="76">
        <v>3.6</v>
      </c>
      <c r="J76" s="76">
        <v>3.6</v>
      </c>
      <c r="K76" s="44">
        <v>0.4227432032393072</v>
      </c>
      <c r="L76" s="41">
        <v>29.01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12.421194275187647</v>
      </c>
      <c r="V76" s="41">
        <v>0.79208900000000004</v>
      </c>
      <c r="W76" s="77">
        <v>73.682045550005398</v>
      </c>
      <c r="X76" s="44">
        <v>0.68168651432249761</v>
      </c>
      <c r="Y76" s="44">
        <v>0.19399999999999998</v>
      </c>
      <c r="Z76" s="44">
        <v>5.5950000000000006</v>
      </c>
      <c r="AA76" s="44">
        <v>0</v>
      </c>
      <c r="AB76" s="41">
        <v>5.7557500000000008</v>
      </c>
      <c r="AC76" s="41">
        <f t="shared" si="17"/>
        <v>0</v>
      </c>
      <c r="AD76" s="41">
        <f t="shared" si="18"/>
        <v>1</v>
      </c>
      <c r="AE76" s="41">
        <f t="shared" si="19"/>
        <v>0</v>
      </c>
      <c r="AF76" s="41">
        <f t="shared" si="20"/>
        <v>0</v>
      </c>
      <c r="AG76" s="41">
        <f t="shared" si="21"/>
        <v>0</v>
      </c>
      <c r="AH76" s="41">
        <f t="shared" si="22"/>
        <v>0</v>
      </c>
      <c r="AI76" s="41">
        <f t="shared" si="23"/>
        <v>0</v>
      </c>
      <c r="AJ76" s="41">
        <f t="shared" si="24"/>
        <v>0</v>
      </c>
      <c r="AK76" s="41">
        <f t="shared" si="25"/>
        <v>0</v>
      </c>
      <c r="AL76" s="41">
        <f t="shared" si="26"/>
        <v>0</v>
      </c>
      <c r="AM76" s="77">
        <f t="shared" si="27"/>
        <v>0</v>
      </c>
      <c r="AN76" s="44">
        <f t="shared" si="28"/>
        <v>0</v>
      </c>
      <c r="AO76" s="44">
        <f t="shared" si="29"/>
        <v>0</v>
      </c>
      <c r="AP76" s="44">
        <f t="shared" si="30"/>
        <v>0</v>
      </c>
      <c r="AQ76" s="44">
        <f t="shared" si="31"/>
        <v>0</v>
      </c>
      <c r="AR76" s="44">
        <f t="shared" si="32"/>
        <v>0</v>
      </c>
      <c r="AS76" s="90">
        <f t="shared" si="33"/>
        <v>0</v>
      </c>
      <c r="AT76" s="44"/>
    </row>
    <row r="77" spans="1:46" s="41" customFormat="1" x14ac:dyDescent="0.25">
      <c r="A77" s="41">
        <v>2005</v>
      </c>
      <c r="B77" s="41" t="s">
        <v>40</v>
      </c>
      <c r="C77" s="76">
        <v>22</v>
      </c>
      <c r="D77" s="76">
        <v>2007</v>
      </c>
      <c r="E77" s="76">
        <v>2008</v>
      </c>
      <c r="F77" s="76">
        <v>2010</v>
      </c>
      <c r="G77" s="76">
        <v>0</v>
      </c>
      <c r="H77" s="76">
        <v>4.4000000000000004</v>
      </c>
      <c r="I77" s="76">
        <v>4.3</v>
      </c>
      <c r="J77" s="76">
        <v>3.8</v>
      </c>
      <c r="K77" s="44">
        <v>0.43697141902055825</v>
      </c>
      <c r="L77" s="41">
        <v>10.79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13.900673102229447</v>
      </c>
      <c r="V77" s="41">
        <v>0.75076699999999996</v>
      </c>
      <c r="W77" s="77">
        <v>74.043303540147093</v>
      </c>
      <c r="X77" s="44">
        <v>0.82579933847850051</v>
      </c>
      <c r="Y77" s="44">
        <v>0.13999999999999999</v>
      </c>
      <c r="Z77" s="44">
        <v>4.2040000000000006</v>
      </c>
      <c r="AA77" s="44">
        <v>0</v>
      </c>
      <c r="AB77" s="41">
        <v>6.003166666666667</v>
      </c>
      <c r="AC77" s="41">
        <f t="shared" si="17"/>
        <v>0</v>
      </c>
      <c r="AD77" s="41">
        <f t="shared" si="18"/>
        <v>1</v>
      </c>
      <c r="AE77" s="41">
        <f t="shared" si="19"/>
        <v>0</v>
      </c>
      <c r="AF77" s="41">
        <f t="shared" si="20"/>
        <v>0</v>
      </c>
      <c r="AG77" s="41">
        <f t="shared" si="21"/>
        <v>0</v>
      </c>
      <c r="AH77" s="41">
        <f t="shared" si="22"/>
        <v>0</v>
      </c>
      <c r="AI77" s="41">
        <f t="shared" si="23"/>
        <v>0</v>
      </c>
      <c r="AJ77" s="41">
        <f t="shared" si="24"/>
        <v>0</v>
      </c>
      <c r="AK77" s="41">
        <f t="shared" si="25"/>
        <v>0</v>
      </c>
      <c r="AL77" s="41">
        <f t="shared" si="26"/>
        <v>0</v>
      </c>
      <c r="AM77" s="77">
        <f t="shared" si="27"/>
        <v>0</v>
      </c>
      <c r="AN77" s="44">
        <f t="shared" si="28"/>
        <v>0</v>
      </c>
      <c r="AO77" s="44">
        <f t="shared" si="29"/>
        <v>0</v>
      </c>
      <c r="AP77" s="44">
        <f t="shared" si="30"/>
        <v>0</v>
      </c>
      <c r="AQ77" s="44">
        <f t="shared" si="31"/>
        <v>0</v>
      </c>
      <c r="AR77" s="44">
        <f t="shared" si="32"/>
        <v>0</v>
      </c>
      <c r="AS77" s="90">
        <f t="shared" si="33"/>
        <v>0</v>
      </c>
      <c r="AT77" s="44"/>
    </row>
    <row r="78" spans="1:46" s="41" customFormat="1" x14ac:dyDescent="0.25">
      <c r="A78" s="41">
        <v>2005</v>
      </c>
      <c r="B78" s="41" t="s">
        <v>88</v>
      </c>
      <c r="C78" s="76">
        <v>23</v>
      </c>
      <c r="D78" s="76">
        <v>2009</v>
      </c>
      <c r="E78" s="76">
        <v>2010</v>
      </c>
      <c r="F78" s="76">
        <v>2013</v>
      </c>
      <c r="G78" s="76">
        <v>0</v>
      </c>
      <c r="H78" s="76">
        <v>4.3</v>
      </c>
      <c r="I78" s="76">
        <v>3.8</v>
      </c>
      <c r="J78" s="76">
        <v>3.7</v>
      </c>
      <c r="K78" s="44">
        <v>0.48220528155666931</v>
      </c>
      <c r="L78" s="41">
        <v>18.64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41">
        <v>0</v>
      </c>
      <c r="U78" s="41">
        <v>12.573690649046892</v>
      </c>
      <c r="V78" s="41">
        <v>0.81393300000000002</v>
      </c>
      <c r="W78" s="77">
        <v>70.251512084570194</v>
      </c>
      <c r="X78" s="44">
        <v>0.80643274853801172</v>
      </c>
      <c r="Y78" s="44">
        <v>0.20590000000000003</v>
      </c>
      <c r="Z78" s="44">
        <v>5.5559999999999992</v>
      </c>
      <c r="AA78" s="44">
        <v>0</v>
      </c>
      <c r="AB78" s="41">
        <v>5.8620833333333318</v>
      </c>
      <c r="AC78" s="41">
        <f t="shared" si="17"/>
        <v>0</v>
      </c>
      <c r="AD78" s="41">
        <f t="shared" si="18"/>
        <v>1</v>
      </c>
      <c r="AE78" s="41">
        <f t="shared" si="19"/>
        <v>0</v>
      </c>
      <c r="AF78" s="41">
        <f t="shared" si="20"/>
        <v>0</v>
      </c>
      <c r="AG78" s="41">
        <f t="shared" si="21"/>
        <v>0</v>
      </c>
      <c r="AH78" s="41">
        <f t="shared" si="22"/>
        <v>0</v>
      </c>
      <c r="AI78" s="41">
        <f t="shared" si="23"/>
        <v>0</v>
      </c>
      <c r="AJ78" s="41">
        <f t="shared" si="24"/>
        <v>0</v>
      </c>
      <c r="AK78" s="41">
        <f t="shared" si="25"/>
        <v>0</v>
      </c>
      <c r="AL78" s="41">
        <f t="shared" si="26"/>
        <v>0</v>
      </c>
      <c r="AM78" s="77">
        <f t="shared" si="27"/>
        <v>0</v>
      </c>
      <c r="AN78" s="44">
        <f t="shared" si="28"/>
        <v>0</v>
      </c>
      <c r="AO78" s="44">
        <f t="shared" si="29"/>
        <v>0</v>
      </c>
      <c r="AP78" s="44">
        <f t="shared" si="30"/>
        <v>0</v>
      </c>
      <c r="AQ78" s="44">
        <f t="shared" si="31"/>
        <v>0</v>
      </c>
      <c r="AR78" s="44">
        <f t="shared" si="32"/>
        <v>0</v>
      </c>
      <c r="AS78" s="90">
        <f t="shared" si="33"/>
        <v>0</v>
      </c>
      <c r="AT78" s="44"/>
    </row>
    <row r="79" spans="1:46" s="41" customFormat="1" x14ac:dyDescent="0.25">
      <c r="A79" s="41">
        <v>2005</v>
      </c>
      <c r="B79" s="41" t="s">
        <v>89</v>
      </c>
      <c r="C79" s="76">
        <v>24</v>
      </c>
      <c r="D79" s="76">
        <v>2014</v>
      </c>
      <c r="E79" s="76">
        <v>0</v>
      </c>
      <c r="F79" s="76">
        <v>0</v>
      </c>
      <c r="G79" s="76">
        <v>0</v>
      </c>
      <c r="H79" s="76">
        <v>3.6</v>
      </c>
      <c r="I79" s="76">
        <v>3.4</v>
      </c>
      <c r="J79" s="76">
        <v>3.3</v>
      </c>
      <c r="K79" s="44">
        <v>0.38111608570514871</v>
      </c>
      <c r="L79" s="41">
        <v>27.87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10.477188461042505</v>
      </c>
      <c r="V79" s="41">
        <v>0.67754700000000001</v>
      </c>
      <c r="W79" s="77">
        <v>75.049231511979102</v>
      </c>
      <c r="X79" s="44">
        <v>0.15827338129496402</v>
      </c>
      <c r="Y79" s="44">
        <v>0.21509999999999999</v>
      </c>
      <c r="Z79" s="44">
        <v>5.4619999999999997</v>
      </c>
      <c r="AA79" s="44">
        <v>0</v>
      </c>
      <c r="AB79" s="41">
        <v>5.4645833333333336</v>
      </c>
      <c r="AC79" s="41">
        <f t="shared" si="17"/>
        <v>0</v>
      </c>
      <c r="AD79" s="41">
        <f t="shared" si="18"/>
        <v>1</v>
      </c>
      <c r="AE79" s="41">
        <f t="shared" si="19"/>
        <v>0</v>
      </c>
      <c r="AF79" s="41">
        <f t="shared" si="20"/>
        <v>0</v>
      </c>
      <c r="AG79" s="41">
        <f t="shared" si="21"/>
        <v>0</v>
      </c>
      <c r="AH79" s="41">
        <f t="shared" si="22"/>
        <v>0</v>
      </c>
      <c r="AI79" s="41">
        <f t="shared" si="23"/>
        <v>0</v>
      </c>
      <c r="AJ79" s="41">
        <f t="shared" si="24"/>
        <v>0</v>
      </c>
      <c r="AK79" s="41">
        <f t="shared" si="25"/>
        <v>0</v>
      </c>
      <c r="AL79" s="41">
        <f t="shared" si="26"/>
        <v>0</v>
      </c>
      <c r="AM79" s="77">
        <f t="shared" si="27"/>
        <v>0</v>
      </c>
      <c r="AN79" s="44">
        <f t="shared" si="28"/>
        <v>0</v>
      </c>
      <c r="AO79" s="44">
        <f t="shared" si="29"/>
        <v>0</v>
      </c>
      <c r="AP79" s="44">
        <f t="shared" si="30"/>
        <v>0</v>
      </c>
      <c r="AQ79" s="44">
        <f t="shared" si="31"/>
        <v>0</v>
      </c>
      <c r="AR79" s="44">
        <f t="shared" si="32"/>
        <v>0</v>
      </c>
      <c r="AS79" s="90">
        <f t="shared" si="33"/>
        <v>0</v>
      </c>
      <c r="AT79" s="44"/>
    </row>
    <row r="80" spans="1:46" s="41" customFormat="1" x14ac:dyDescent="0.25">
      <c r="A80" s="41">
        <v>2005</v>
      </c>
      <c r="B80" s="41" t="s">
        <v>43</v>
      </c>
      <c r="C80" s="76">
        <v>25</v>
      </c>
      <c r="D80" s="76">
        <v>2017</v>
      </c>
      <c r="E80" s="76">
        <v>0</v>
      </c>
      <c r="F80" s="76">
        <v>0</v>
      </c>
      <c r="G80" s="76">
        <v>0</v>
      </c>
      <c r="H80" s="76">
        <v>3.6</v>
      </c>
      <c r="I80" s="76">
        <v>3.1</v>
      </c>
      <c r="J80" s="76">
        <v>3.1</v>
      </c>
      <c r="K80" s="44">
        <v>0.30991032776747063</v>
      </c>
      <c r="L80" s="41">
        <v>32.36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12.220373391969533</v>
      </c>
      <c r="V80" s="41">
        <v>0.71171600000000002</v>
      </c>
      <c r="W80" s="77">
        <v>81.557587727604798</v>
      </c>
      <c r="X80" s="44">
        <v>0.43969849246231157</v>
      </c>
      <c r="Y80" s="44">
        <v>0.23679999999999998</v>
      </c>
      <c r="Z80" s="44">
        <v>6.0920000000000005</v>
      </c>
      <c r="AA80" s="44">
        <v>0</v>
      </c>
      <c r="AB80" s="41">
        <v>5.385416666666667</v>
      </c>
      <c r="AC80" s="41">
        <f t="shared" si="17"/>
        <v>0</v>
      </c>
      <c r="AD80" s="41">
        <f t="shared" si="18"/>
        <v>1</v>
      </c>
      <c r="AE80" s="41">
        <f t="shared" si="19"/>
        <v>0</v>
      </c>
      <c r="AF80" s="41">
        <f t="shared" si="20"/>
        <v>0</v>
      </c>
      <c r="AG80" s="41">
        <f t="shared" si="21"/>
        <v>0</v>
      </c>
      <c r="AH80" s="41">
        <f t="shared" si="22"/>
        <v>0</v>
      </c>
      <c r="AI80" s="41">
        <f t="shared" si="23"/>
        <v>0</v>
      </c>
      <c r="AJ80" s="41">
        <f t="shared" si="24"/>
        <v>0</v>
      </c>
      <c r="AK80" s="41">
        <f t="shared" si="25"/>
        <v>0</v>
      </c>
      <c r="AL80" s="41">
        <f t="shared" si="26"/>
        <v>0</v>
      </c>
      <c r="AM80" s="77">
        <f t="shared" si="27"/>
        <v>0</v>
      </c>
      <c r="AN80" s="44">
        <f t="shared" si="28"/>
        <v>0</v>
      </c>
      <c r="AO80" s="44">
        <f t="shared" si="29"/>
        <v>0</v>
      </c>
      <c r="AP80" s="44">
        <f t="shared" si="30"/>
        <v>0</v>
      </c>
      <c r="AQ80" s="44">
        <f t="shared" si="31"/>
        <v>0</v>
      </c>
      <c r="AR80" s="44">
        <f t="shared" si="32"/>
        <v>0</v>
      </c>
      <c r="AS80" s="90">
        <f t="shared" si="33"/>
        <v>0</v>
      </c>
      <c r="AT80" s="44"/>
    </row>
    <row r="81" spans="1:46" s="41" customFormat="1" x14ac:dyDescent="0.25">
      <c r="A81" s="41">
        <v>2005</v>
      </c>
      <c r="B81" s="41" t="s">
        <v>44</v>
      </c>
      <c r="C81" s="76">
        <v>26</v>
      </c>
      <c r="D81" s="76">
        <v>2009</v>
      </c>
      <c r="E81" s="76">
        <v>2019</v>
      </c>
      <c r="F81" s="76">
        <v>0</v>
      </c>
      <c r="G81" s="76">
        <v>0</v>
      </c>
      <c r="H81" s="76">
        <v>4.0999999999999996</v>
      </c>
      <c r="I81" s="76">
        <v>3.5</v>
      </c>
      <c r="J81" s="76">
        <v>3.2</v>
      </c>
      <c r="K81" s="44">
        <v>0.37228888723261533</v>
      </c>
      <c r="L81" s="41">
        <v>26.12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41">
        <v>0</v>
      </c>
      <c r="S81" s="41">
        <v>0</v>
      </c>
      <c r="T81" s="41">
        <v>0</v>
      </c>
      <c r="U81" s="41">
        <v>9.5846812328367132</v>
      </c>
      <c r="V81" s="41">
        <v>0.78954500000000005</v>
      </c>
      <c r="W81" s="77">
        <v>81.919461277574797</v>
      </c>
      <c r="X81" s="44">
        <v>0.36549707602339182</v>
      </c>
      <c r="Y81" s="44">
        <v>0.25810000000000005</v>
      </c>
      <c r="Z81" s="44">
        <v>6.7359999999999998</v>
      </c>
      <c r="AA81" s="44">
        <v>0</v>
      </c>
      <c r="AB81" s="41">
        <v>5.4581666666666671</v>
      </c>
      <c r="AC81" s="41">
        <f t="shared" si="17"/>
        <v>0</v>
      </c>
      <c r="AD81" s="41">
        <f t="shared" si="18"/>
        <v>1</v>
      </c>
      <c r="AE81" s="41">
        <f t="shared" si="19"/>
        <v>0</v>
      </c>
      <c r="AF81" s="41">
        <f t="shared" si="20"/>
        <v>0</v>
      </c>
      <c r="AG81" s="41">
        <f t="shared" si="21"/>
        <v>0</v>
      </c>
      <c r="AH81" s="41">
        <f t="shared" si="22"/>
        <v>0</v>
      </c>
      <c r="AI81" s="41">
        <f t="shared" si="23"/>
        <v>0</v>
      </c>
      <c r="AJ81" s="41">
        <f t="shared" si="24"/>
        <v>0</v>
      </c>
      <c r="AK81" s="41">
        <f t="shared" si="25"/>
        <v>0</v>
      </c>
      <c r="AL81" s="41">
        <f t="shared" si="26"/>
        <v>0</v>
      </c>
      <c r="AM81" s="77">
        <f t="shared" si="27"/>
        <v>0</v>
      </c>
      <c r="AN81" s="44">
        <f t="shared" si="28"/>
        <v>0</v>
      </c>
      <c r="AO81" s="44">
        <f t="shared" si="29"/>
        <v>0</v>
      </c>
      <c r="AP81" s="44">
        <f t="shared" si="30"/>
        <v>0</v>
      </c>
      <c r="AQ81" s="44">
        <f t="shared" si="31"/>
        <v>0</v>
      </c>
      <c r="AR81" s="44">
        <f t="shared" si="32"/>
        <v>0</v>
      </c>
      <c r="AS81" s="90">
        <f t="shared" si="33"/>
        <v>0</v>
      </c>
      <c r="AT81" s="44"/>
    </row>
    <row r="82" spans="1:46" s="41" customFormat="1" x14ac:dyDescent="0.25">
      <c r="A82" s="41">
        <v>2005</v>
      </c>
      <c r="B82" s="41" t="s">
        <v>45</v>
      </c>
      <c r="C82" s="76">
        <v>27</v>
      </c>
      <c r="D82" s="76">
        <v>2008</v>
      </c>
      <c r="E82" s="76">
        <v>2008</v>
      </c>
      <c r="F82" s="76">
        <v>0</v>
      </c>
      <c r="G82" s="76">
        <v>0</v>
      </c>
      <c r="H82" s="76">
        <v>4.8</v>
      </c>
      <c r="I82" s="76">
        <v>3.8</v>
      </c>
      <c r="J82" s="76">
        <v>3.6</v>
      </c>
      <c r="K82" s="44">
        <v>0.33315649867374003</v>
      </c>
      <c r="L82" s="41">
        <v>28.16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0</v>
      </c>
      <c r="U82" s="41">
        <v>32.459997994091999</v>
      </c>
      <c r="W82" s="77">
        <v>112.52491580784999</v>
      </c>
      <c r="X82" s="44">
        <v>0.94239290989660263</v>
      </c>
      <c r="Y82" s="44">
        <v>0.25620000000000004</v>
      </c>
      <c r="Z82" s="44">
        <v>9.3859999999999992</v>
      </c>
      <c r="AA82" s="44">
        <v>0</v>
      </c>
      <c r="AB82" s="41">
        <v>7.0250000000000004</v>
      </c>
      <c r="AC82" s="41">
        <f t="shared" si="17"/>
        <v>0</v>
      </c>
      <c r="AD82" s="41">
        <f t="shared" si="18"/>
        <v>1</v>
      </c>
      <c r="AE82" s="41">
        <f t="shared" si="19"/>
        <v>0</v>
      </c>
      <c r="AF82" s="41">
        <f t="shared" si="20"/>
        <v>0</v>
      </c>
      <c r="AG82" s="41">
        <f t="shared" si="21"/>
        <v>0</v>
      </c>
      <c r="AH82" s="41">
        <f t="shared" si="22"/>
        <v>0</v>
      </c>
      <c r="AI82" s="41">
        <f t="shared" si="23"/>
        <v>0</v>
      </c>
      <c r="AJ82" s="41">
        <f t="shared" si="24"/>
        <v>0</v>
      </c>
      <c r="AK82" s="41">
        <f t="shared" si="25"/>
        <v>0</v>
      </c>
      <c r="AL82" s="41">
        <f t="shared" si="26"/>
        <v>0</v>
      </c>
      <c r="AM82" s="77">
        <f t="shared" si="27"/>
        <v>0</v>
      </c>
      <c r="AN82" s="44">
        <f t="shared" si="28"/>
        <v>0</v>
      </c>
      <c r="AO82" s="44">
        <f t="shared" si="29"/>
        <v>0</v>
      </c>
      <c r="AP82" s="44">
        <f t="shared" si="30"/>
        <v>0</v>
      </c>
      <c r="AQ82" s="44">
        <f t="shared" si="31"/>
        <v>0</v>
      </c>
      <c r="AR82" s="44">
        <f t="shared" si="32"/>
        <v>0</v>
      </c>
      <c r="AS82" s="90">
        <f t="shared" si="33"/>
        <v>0</v>
      </c>
      <c r="AT82" s="44"/>
    </row>
    <row r="83" spans="1:46" s="33" customFormat="1" x14ac:dyDescent="0.25">
      <c r="A83" s="33">
        <v>2006</v>
      </c>
      <c r="B83" s="33" t="s">
        <v>19</v>
      </c>
      <c r="C83" s="78">
        <v>1</v>
      </c>
      <c r="D83" s="78">
        <v>2011</v>
      </c>
      <c r="E83" s="78">
        <v>0</v>
      </c>
      <c r="F83" s="78">
        <v>0</v>
      </c>
      <c r="G83" s="78">
        <v>0</v>
      </c>
      <c r="H83" s="78">
        <v>3.8</v>
      </c>
      <c r="I83" s="78">
        <v>3.4</v>
      </c>
      <c r="J83" s="78">
        <v>3.2</v>
      </c>
      <c r="K83" s="37">
        <v>0.30978260869565216</v>
      </c>
      <c r="L83" s="33">
        <v>37.44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8.3554601620438085</v>
      </c>
      <c r="V83" s="33">
        <v>0.66411399999999998</v>
      </c>
      <c r="W83" s="79">
        <v>84.438817226021797</v>
      </c>
      <c r="X83" s="37">
        <v>0.4680365296803653</v>
      </c>
      <c r="Y83" s="37">
        <v>0.21440000000000001</v>
      </c>
      <c r="Z83" s="37">
        <v>5.66</v>
      </c>
      <c r="AA83" s="37">
        <v>0</v>
      </c>
      <c r="AB83" s="33">
        <v>4.9404166666666676</v>
      </c>
      <c r="AC83" s="33">
        <f t="shared" si="17"/>
        <v>0</v>
      </c>
      <c r="AD83" s="33">
        <f t="shared" si="18"/>
        <v>0</v>
      </c>
      <c r="AE83" s="33">
        <f t="shared" si="19"/>
        <v>1</v>
      </c>
      <c r="AF83" s="33">
        <f t="shared" si="20"/>
        <v>0</v>
      </c>
      <c r="AG83" s="33">
        <f t="shared" si="21"/>
        <v>0</v>
      </c>
      <c r="AH83" s="33">
        <f t="shared" si="22"/>
        <v>0</v>
      </c>
      <c r="AI83" s="33">
        <f t="shared" si="23"/>
        <v>0</v>
      </c>
      <c r="AJ83" s="33">
        <f t="shared" si="24"/>
        <v>0</v>
      </c>
      <c r="AK83" s="33">
        <f t="shared" si="25"/>
        <v>0</v>
      </c>
      <c r="AL83" s="33">
        <f t="shared" si="26"/>
        <v>0</v>
      </c>
      <c r="AM83" s="79">
        <f t="shared" si="27"/>
        <v>0</v>
      </c>
      <c r="AN83" s="37">
        <f t="shared" si="28"/>
        <v>0</v>
      </c>
      <c r="AO83" s="37">
        <f t="shared" si="29"/>
        <v>0</v>
      </c>
      <c r="AP83" s="37">
        <f t="shared" si="30"/>
        <v>0</v>
      </c>
      <c r="AQ83" s="37">
        <f t="shared" si="31"/>
        <v>0</v>
      </c>
      <c r="AR83" s="37">
        <f t="shared" si="32"/>
        <v>0</v>
      </c>
      <c r="AS83" s="91">
        <f t="shared" si="33"/>
        <v>0</v>
      </c>
      <c r="AT83" s="37"/>
    </row>
    <row r="84" spans="1:46" s="33" customFormat="1" x14ac:dyDescent="0.25">
      <c r="A84" s="33">
        <v>2006</v>
      </c>
      <c r="B84" s="33" t="s">
        <v>20</v>
      </c>
      <c r="C84" s="78">
        <v>2</v>
      </c>
      <c r="D84" s="78">
        <v>0</v>
      </c>
      <c r="E84" s="78">
        <v>0</v>
      </c>
      <c r="F84" s="78">
        <v>0</v>
      </c>
      <c r="G84" s="78">
        <v>0</v>
      </c>
      <c r="H84" s="78">
        <v>3.5999999999999996</v>
      </c>
      <c r="I84" s="78">
        <v>3.65</v>
      </c>
      <c r="J84" s="78">
        <v>3.35</v>
      </c>
      <c r="K84" s="37">
        <v>0.35230155853570133</v>
      </c>
      <c r="L84" s="33">
        <v>23.01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6.78918433209253</v>
      </c>
      <c r="V84" s="33">
        <v>0.73289499999999996</v>
      </c>
      <c r="W84" s="79">
        <v>70.658188024221204</v>
      </c>
      <c r="X84" s="37">
        <v>0.45180722891566266</v>
      </c>
      <c r="Y84" s="37">
        <v>0.35770000000000002</v>
      </c>
      <c r="Z84" s="37">
        <v>8.7129999999999992</v>
      </c>
      <c r="AA84" s="37">
        <v>0</v>
      </c>
      <c r="AB84" s="33">
        <v>4.8097499999999993</v>
      </c>
      <c r="AC84" s="33">
        <f t="shared" si="17"/>
        <v>0</v>
      </c>
      <c r="AD84" s="33">
        <f t="shared" si="18"/>
        <v>0</v>
      </c>
      <c r="AE84" s="33">
        <f t="shared" si="19"/>
        <v>1</v>
      </c>
      <c r="AF84" s="33">
        <f t="shared" si="20"/>
        <v>0</v>
      </c>
      <c r="AG84" s="33">
        <f t="shared" si="21"/>
        <v>0</v>
      </c>
      <c r="AH84" s="33">
        <f t="shared" si="22"/>
        <v>0</v>
      </c>
      <c r="AI84" s="33">
        <f t="shared" si="23"/>
        <v>0</v>
      </c>
      <c r="AJ84" s="33">
        <f t="shared" si="24"/>
        <v>0</v>
      </c>
      <c r="AK84" s="33">
        <f t="shared" si="25"/>
        <v>0</v>
      </c>
      <c r="AL84" s="33">
        <f t="shared" si="26"/>
        <v>0</v>
      </c>
      <c r="AM84" s="79">
        <f t="shared" si="27"/>
        <v>0</v>
      </c>
      <c r="AN84" s="37">
        <f t="shared" si="28"/>
        <v>0</v>
      </c>
      <c r="AO84" s="37">
        <f t="shared" si="29"/>
        <v>0</v>
      </c>
      <c r="AP84" s="37">
        <f t="shared" si="30"/>
        <v>0</v>
      </c>
      <c r="AQ84" s="37">
        <f t="shared" si="31"/>
        <v>0</v>
      </c>
      <c r="AR84" s="37">
        <f t="shared" si="32"/>
        <v>0</v>
      </c>
      <c r="AS84" s="91">
        <f t="shared" si="33"/>
        <v>0</v>
      </c>
      <c r="AT84" s="37"/>
    </row>
    <row r="85" spans="1:46" s="33" customFormat="1" x14ac:dyDescent="0.25">
      <c r="A85" s="33">
        <v>2006</v>
      </c>
      <c r="B85" s="33" t="s">
        <v>21</v>
      </c>
      <c r="C85" s="78">
        <v>3</v>
      </c>
      <c r="D85" s="78">
        <v>2010</v>
      </c>
      <c r="E85" s="78">
        <v>2010</v>
      </c>
      <c r="F85" s="78">
        <v>0</v>
      </c>
      <c r="G85" s="78">
        <v>0</v>
      </c>
      <c r="H85" s="78">
        <v>3.35</v>
      </c>
      <c r="I85" s="78">
        <v>3</v>
      </c>
      <c r="J85" s="78">
        <v>2.65</v>
      </c>
      <c r="K85" s="37">
        <v>0.33905468345696049</v>
      </c>
      <c r="L85" s="33">
        <v>21.11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12.060676358325184</v>
      </c>
      <c r="V85" s="33">
        <v>0.90479799999999999</v>
      </c>
      <c r="W85" s="79">
        <v>74.812792774875405</v>
      </c>
      <c r="X85" s="37">
        <v>0.6115196078431373</v>
      </c>
      <c r="Y85" s="37">
        <v>0.35580000000000001</v>
      </c>
      <c r="Z85" s="37">
        <v>10.678000000000001</v>
      </c>
      <c r="AA85" s="37">
        <v>0</v>
      </c>
      <c r="AB85" s="33">
        <v>5.7186666666666657</v>
      </c>
      <c r="AC85" s="33">
        <f t="shared" si="17"/>
        <v>0</v>
      </c>
      <c r="AD85" s="33">
        <f t="shared" si="18"/>
        <v>0</v>
      </c>
      <c r="AE85" s="33">
        <f t="shared" si="19"/>
        <v>1</v>
      </c>
      <c r="AF85" s="33">
        <f t="shared" si="20"/>
        <v>0</v>
      </c>
      <c r="AG85" s="33">
        <f t="shared" si="21"/>
        <v>0</v>
      </c>
      <c r="AH85" s="33">
        <f t="shared" si="22"/>
        <v>0</v>
      </c>
      <c r="AI85" s="33">
        <f t="shared" si="23"/>
        <v>0</v>
      </c>
      <c r="AJ85" s="33">
        <f t="shared" si="24"/>
        <v>0</v>
      </c>
      <c r="AK85" s="33">
        <f t="shared" si="25"/>
        <v>0</v>
      </c>
      <c r="AL85" s="33">
        <f t="shared" si="26"/>
        <v>0</v>
      </c>
      <c r="AM85" s="79">
        <f t="shared" si="27"/>
        <v>0</v>
      </c>
      <c r="AN85" s="37">
        <f t="shared" si="28"/>
        <v>0</v>
      </c>
      <c r="AO85" s="37">
        <f t="shared" si="29"/>
        <v>0</v>
      </c>
      <c r="AP85" s="37">
        <f t="shared" si="30"/>
        <v>0</v>
      </c>
      <c r="AQ85" s="37">
        <f t="shared" si="31"/>
        <v>0</v>
      </c>
      <c r="AR85" s="37">
        <f t="shared" si="32"/>
        <v>0</v>
      </c>
      <c r="AS85" s="91">
        <f t="shared" si="33"/>
        <v>0</v>
      </c>
      <c r="AT85" s="37"/>
    </row>
    <row r="86" spans="1:46" s="33" customFormat="1" x14ac:dyDescent="0.25">
      <c r="A86" s="33">
        <v>2006</v>
      </c>
      <c r="B86" s="33" t="s">
        <v>22</v>
      </c>
      <c r="C86" s="78">
        <v>4</v>
      </c>
      <c r="D86" s="78">
        <v>0</v>
      </c>
      <c r="E86" s="78">
        <v>0</v>
      </c>
      <c r="F86" s="78">
        <v>0</v>
      </c>
      <c r="G86" s="78">
        <v>0</v>
      </c>
      <c r="H86" s="78">
        <v>3.9</v>
      </c>
      <c r="I86" s="78">
        <v>3.55</v>
      </c>
      <c r="J86" s="78">
        <v>3.5</v>
      </c>
      <c r="K86" s="37">
        <v>0.26441351888667991</v>
      </c>
      <c r="L86" s="33">
        <v>27.52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9.4273176246578601</v>
      </c>
      <c r="V86" s="33">
        <v>0.75740399999999997</v>
      </c>
      <c r="W86" s="79">
        <v>74.221329843495099</v>
      </c>
      <c r="X86" s="37">
        <v>0.68867924528301883</v>
      </c>
      <c r="Y86" s="37">
        <v>0.26410000000000006</v>
      </c>
      <c r="Z86" s="37">
        <v>9.109</v>
      </c>
      <c r="AA86" s="37">
        <v>0</v>
      </c>
      <c r="AB86" s="33">
        <v>5.5443333333333333</v>
      </c>
      <c r="AC86" s="33">
        <f t="shared" si="17"/>
        <v>0</v>
      </c>
      <c r="AD86" s="33">
        <f t="shared" si="18"/>
        <v>0</v>
      </c>
      <c r="AE86" s="33">
        <f t="shared" si="19"/>
        <v>1</v>
      </c>
      <c r="AF86" s="33">
        <f t="shared" si="20"/>
        <v>0</v>
      </c>
      <c r="AG86" s="33">
        <f t="shared" si="21"/>
        <v>0</v>
      </c>
      <c r="AH86" s="33">
        <f t="shared" si="22"/>
        <v>0</v>
      </c>
      <c r="AI86" s="33">
        <f t="shared" si="23"/>
        <v>0</v>
      </c>
      <c r="AJ86" s="33">
        <f t="shared" si="24"/>
        <v>0</v>
      </c>
      <c r="AK86" s="33">
        <f t="shared" si="25"/>
        <v>0</v>
      </c>
      <c r="AL86" s="33">
        <f t="shared" si="26"/>
        <v>0</v>
      </c>
      <c r="AM86" s="79">
        <f t="shared" si="27"/>
        <v>0</v>
      </c>
      <c r="AN86" s="37">
        <f t="shared" si="28"/>
        <v>0</v>
      </c>
      <c r="AO86" s="37">
        <f t="shared" si="29"/>
        <v>0</v>
      </c>
      <c r="AP86" s="37">
        <f t="shared" si="30"/>
        <v>0</v>
      </c>
      <c r="AQ86" s="37">
        <f t="shared" si="31"/>
        <v>0</v>
      </c>
      <c r="AR86" s="37">
        <f t="shared" si="32"/>
        <v>0</v>
      </c>
      <c r="AS86" s="91">
        <f t="shared" si="33"/>
        <v>0</v>
      </c>
      <c r="AT86" s="37"/>
    </row>
    <row r="87" spans="1:46" s="33" customFormat="1" x14ac:dyDescent="0.25">
      <c r="A87" s="33">
        <v>2006</v>
      </c>
      <c r="B87" s="33" t="s">
        <v>23</v>
      </c>
      <c r="C87" s="78">
        <v>5</v>
      </c>
      <c r="D87" s="78">
        <v>2014</v>
      </c>
      <c r="E87" s="78">
        <v>0</v>
      </c>
      <c r="F87" s="78">
        <v>0</v>
      </c>
      <c r="G87" s="78">
        <v>0</v>
      </c>
      <c r="H87" s="78">
        <v>2.95</v>
      </c>
      <c r="I87" s="78">
        <v>3.3</v>
      </c>
      <c r="J87" s="78">
        <v>2.75</v>
      </c>
      <c r="K87" s="37">
        <v>0.32715158245419212</v>
      </c>
      <c r="L87" s="33">
        <v>29.15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6.466950754978753</v>
      </c>
      <c r="V87" s="33">
        <v>0.73773</v>
      </c>
      <c r="W87" s="79">
        <v>86.994183479412698</v>
      </c>
      <c r="X87" s="37">
        <v>0.54462762933484932</v>
      </c>
      <c r="Y87" s="37">
        <v>0.32620000000000005</v>
      </c>
      <c r="Z87" s="37">
        <v>8.5650000000000013</v>
      </c>
      <c r="AA87" s="37">
        <v>0</v>
      </c>
      <c r="AB87" s="33">
        <v>4.7739166666666666</v>
      </c>
      <c r="AC87" s="33">
        <f t="shared" si="17"/>
        <v>0</v>
      </c>
      <c r="AD87" s="33">
        <f t="shared" si="18"/>
        <v>0</v>
      </c>
      <c r="AE87" s="33">
        <f t="shared" si="19"/>
        <v>1</v>
      </c>
      <c r="AF87" s="33">
        <f t="shared" si="20"/>
        <v>0</v>
      </c>
      <c r="AG87" s="33">
        <f t="shared" si="21"/>
        <v>0</v>
      </c>
      <c r="AH87" s="33">
        <f t="shared" si="22"/>
        <v>0</v>
      </c>
      <c r="AI87" s="33">
        <f t="shared" si="23"/>
        <v>0</v>
      </c>
      <c r="AJ87" s="33">
        <f t="shared" si="24"/>
        <v>0</v>
      </c>
      <c r="AK87" s="33">
        <f t="shared" si="25"/>
        <v>0</v>
      </c>
      <c r="AL87" s="33">
        <f t="shared" si="26"/>
        <v>0</v>
      </c>
      <c r="AM87" s="79">
        <f t="shared" si="27"/>
        <v>0</v>
      </c>
      <c r="AN87" s="37">
        <f t="shared" si="28"/>
        <v>0</v>
      </c>
      <c r="AO87" s="37">
        <f t="shared" si="29"/>
        <v>0</v>
      </c>
      <c r="AP87" s="37">
        <f t="shared" si="30"/>
        <v>0</v>
      </c>
      <c r="AQ87" s="37">
        <f t="shared" si="31"/>
        <v>0</v>
      </c>
      <c r="AR87" s="37">
        <f t="shared" si="32"/>
        <v>0</v>
      </c>
      <c r="AS87" s="91">
        <f t="shared" si="33"/>
        <v>0</v>
      </c>
      <c r="AT87" s="37"/>
    </row>
    <row r="88" spans="1:46" s="33" customFormat="1" x14ac:dyDescent="0.25">
      <c r="A88" s="33">
        <v>2006</v>
      </c>
      <c r="B88" s="33" t="s">
        <v>24</v>
      </c>
      <c r="C88" s="78">
        <v>6</v>
      </c>
      <c r="D88" s="78">
        <v>0</v>
      </c>
      <c r="E88" s="78">
        <v>0</v>
      </c>
      <c r="F88" s="78">
        <v>0</v>
      </c>
      <c r="G88" s="78">
        <v>0</v>
      </c>
      <c r="H88" s="78">
        <v>3.3</v>
      </c>
      <c r="I88" s="78">
        <v>3.5</v>
      </c>
      <c r="J88" s="78">
        <v>2.8499999999999996</v>
      </c>
      <c r="K88" s="37">
        <v>0.23960066555740434</v>
      </c>
      <c r="L88" s="33">
        <v>32.81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8.5767311174813017</v>
      </c>
      <c r="V88" s="33">
        <v>0.79140500000000003</v>
      </c>
      <c r="W88" s="79">
        <v>76.093423014200994</v>
      </c>
      <c r="X88" s="37">
        <v>0.2638888888888889</v>
      </c>
      <c r="Y88" s="37">
        <v>0.26919999999999999</v>
      </c>
      <c r="Z88" s="37">
        <v>13.110999999999999</v>
      </c>
      <c r="AA88" s="37">
        <v>0</v>
      </c>
      <c r="AB88" s="33">
        <v>6.0801666666666669</v>
      </c>
      <c r="AC88" s="33">
        <f t="shared" si="17"/>
        <v>0</v>
      </c>
      <c r="AD88" s="33">
        <f t="shared" si="18"/>
        <v>0</v>
      </c>
      <c r="AE88" s="33">
        <f t="shared" si="19"/>
        <v>1</v>
      </c>
      <c r="AF88" s="33">
        <f t="shared" si="20"/>
        <v>0</v>
      </c>
      <c r="AG88" s="33">
        <f t="shared" si="21"/>
        <v>0</v>
      </c>
      <c r="AH88" s="33">
        <f t="shared" si="22"/>
        <v>0</v>
      </c>
      <c r="AI88" s="33">
        <f t="shared" si="23"/>
        <v>0</v>
      </c>
      <c r="AJ88" s="33">
        <f t="shared" si="24"/>
        <v>0</v>
      </c>
      <c r="AK88" s="33">
        <f t="shared" si="25"/>
        <v>0</v>
      </c>
      <c r="AL88" s="33">
        <f t="shared" si="26"/>
        <v>0</v>
      </c>
      <c r="AM88" s="79">
        <f t="shared" si="27"/>
        <v>0</v>
      </c>
      <c r="AN88" s="37">
        <f t="shared" si="28"/>
        <v>0</v>
      </c>
      <c r="AO88" s="37">
        <f t="shared" si="29"/>
        <v>0</v>
      </c>
      <c r="AP88" s="37">
        <f t="shared" si="30"/>
        <v>0</v>
      </c>
      <c r="AQ88" s="37">
        <f t="shared" si="31"/>
        <v>0</v>
      </c>
      <c r="AR88" s="37">
        <f t="shared" si="32"/>
        <v>0</v>
      </c>
      <c r="AS88" s="91">
        <f t="shared" si="33"/>
        <v>0</v>
      </c>
      <c r="AT88" s="37"/>
    </row>
    <row r="89" spans="1:46" s="33" customFormat="1" x14ac:dyDescent="0.25">
      <c r="A89" s="33">
        <v>2006</v>
      </c>
      <c r="B89" s="33" t="s">
        <v>25</v>
      </c>
      <c r="C89" s="78">
        <v>7</v>
      </c>
      <c r="D89" s="78">
        <v>2011</v>
      </c>
      <c r="E89" s="78">
        <v>0</v>
      </c>
      <c r="F89" s="78">
        <v>0</v>
      </c>
      <c r="G89" s="78">
        <v>0</v>
      </c>
      <c r="H89" s="78">
        <v>3.8</v>
      </c>
      <c r="I89" s="78">
        <v>3.55</v>
      </c>
      <c r="J89" s="78">
        <v>3.1500000000000004</v>
      </c>
      <c r="K89" s="37">
        <v>0.37636718749999998</v>
      </c>
      <c r="L89" s="33">
        <v>17.190000000000001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6.496057236305397</v>
      </c>
      <c r="V89" s="33">
        <v>0.70442199999999999</v>
      </c>
      <c r="W89" s="79">
        <v>78.677515802098398</v>
      </c>
      <c r="X89" s="37">
        <v>0.21546961325966851</v>
      </c>
      <c r="Y89" s="37">
        <v>0.25509999999999999</v>
      </c>
      <c r="Z89" s="37">
        <v>7.5939999999999994</v>
      </c>
      <c r="AA89" s="37">
        <v>0</v>
      </c>
      <c r="AB89" s="33">
        <v>5.0775833333333349</v>
      </c>
      <c r="AC89" s="33">
        <f t="shared" si="17"/>
        <v>0</v>
      </c>
      <c r="AD89" s="33">
        <f t="shared" si="18"/>
        <v>0</v>
      </c>
      <c r="AE89" s="33">
        <f t="shared" si="19"/>
        <v>1</v>
      </c>
      <c r="AF89" s="33">
        <f t="shared" si="20"/>
        <v>0</v>
      </c>
      <c r="AG89" s="33">
        <f t="shared" si="21"/>
        <v>0</v>
      </c>
      <c r="AH89" s="33">
        <f t="shared" si="22"/>
        <v>0</v>
      </c>
      <c r="AI89" s="33">
        <f t="shared" si="23"/>
        <v>0</v>
      </c>
      <c r="AJ89" s="33">
        <f t="shared" si="24"/>
        <v>0</v>
      </c>
      <c r="AK89" s="33">
        <f t="shared" si="25"/>
        <v>0</v>
      </c>
      <c r="AL89" s="33">
        <f t="shared" si="26"/>
        <v>0</v>
      </c>
      <c r="AM89" s="79">
        <f t="shared" si="27"/>
        <v>0</v>
      </c>
      <c r="AN89" s="37">
        <f t="shared" si="28"/>
        <v>0</v>
      </c>
      <c r="AO89" s="37">
        <f t="shared" si="29"/>
        <v>0</v>
      </c>
      <c r="AP89" s="37">
        <f t="shared" si="30"/>
        <v>0</v>
      </c>
      <c r="AQ89" s="37">
        <f t="shared" si="31"/>
        <v>0</v>
      </c>
      <c r="AR89" s="37">
        <f t="shared" si="32"/>
        <v>0</v>
      </c>
      <c r="AS89" s="91">
        <f t="shared" si="33"/>
        <v>0</v>
      </c>
      <c r="AT89" s="37"/>
    </row>
    <row r="90" spans="1:46" s="33" customFormat="1" x14ac:dyDescent="0.25">
      <c r="A90" s="33">
        <v>2006</v>
      </c>
      <c r="B90" s="33" t="s">
        <v>26</v>
      </c>
      <c r="C90" s="78">
        <v>8</v>
      </c>
      <c r="D90" s="78">
        <v>2011</v>
      </c>
      <c r="E90" s="78">
        <v>2014</v>
      </c>
      <c r="F90" s="78">
        <v>0</v>
      </c>
      <c r="G90" s="78">
        <v>0</v>
      </c>
      <c r="H90" s="78">
        <v>3.3</v>
      </c>
      <c r="I90" s="78">
        <v>3.15</v>
      </c>
      <c r="J90" s="78">
        <v>2.85</v>
      </c>
      <c r="K90" s="37">
        <v>0.36192200680121894</v>
      </c>
      <c r="L90" s="33">
        <v>15.67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4.8040197990537044</v>
      </c>
      <c r="V90" s="33">
        <v>0.75424400000000003</v>
      </c>
      <c r="W90" s="79">
        <v>82.763036558883897</v>
      </c>
      <c r="X90" s="37">
        <v>0.52995391705069128</v>
      </c>
      <c r="Y90" s="37">
        <v>0.37889999999999996</v>
      </c>
      <c r="Z90" s="37">
        <v>9.004999999999999</v>
      </c>
      <c r="AA90" s="37">
        <v>0</v>
      </c>
      <c r="AB90" s="33">
        <v>4.3197499999999991</v>
      </c>
      <c r="AC90" s="33">
        <f t="shared" si="17"/>
        <v>0</v>
      </c>
      <c r="AD90" s="33">
        <f t="shared" si="18"/>
        <v>0</v>
      </c>
      <c r="AE90" s="33">
        <f t="shared" si="19"/>
        <v>1</v>
      </c>
      <c r="AF90" s="33">
        <f t="shared" si="20"/>
        <v>0</v>
      </c>
      <c r="AG90" s="33">
        <f t="shared" si="21"/>
        <v>0</v>
      </c>
      <c r="AH90" s="33">
        <f t="shared" si="22"/>
        <v>0</v>
      </c>
      <c r="AI90" s="33">
        <f t="shared" si="23"/>
        <v>0</v>
      </c>
      <c r="AJ90" s="33">
        <f t="shared" si="24"/>
        <v>0</v>
      </c>
      <c r="AK90" s="33">
        <f t="shared" si="25"/>
        <v>0</v>
      </c>
      <c r="AL90" s="33">
        <f t="shared" si="26"/>
        <v>0</v>
      </c>
      <c r="AM90" s="79">
        <f t="shared" si="27"/>
        <v>0</v>
      </c>
      <c r="AN90" s="37">
        <f t="shared" si="28"/>
        <v>0</v>
      </c>
      <c r="AO90" s="37">
        <f t="shared" si="29"/>
        <v>0</v>
      </c>
      <c r="AP90" s="37">
        <f t="shared" si="30"/>
        <v>0</v>
      </c>
      <c r="AQ90" s="37">
        <f t="shared" si="31"/>
        <v>0</v>
      </c>
      <c r="AR90" s="37">
        <f t="shared" si="32"/>
        <v>0</v>
      </c>
      <c r="AS90" s="91">
        <f t="shared" si="33"/>
        <v>0</v>
      </c>
      <c r="AT90" s="37"/>
    </row>
    <row r="91" spans="1:46" s="33" customFormat="1" x14ac:dyDescent="0.25">
      <c r="A91" s="33">
        <v>2006</v>
      </c>
      <c r="B91" s="33" t="s">
        <v>27</v>
      </c>
      <c r="C91" s="78">
        <v>9</v>
      </c>
      <c r="D91" s="78">
        <v>2009</v>
      </c>
      <c r="E91" s="78">
        <v>0</v>
      </c>
      <c r="F91" s="78">
        <v>0</v>
      </c>
      <c r="G91" s="78">
        <v>0</v>
      </c>
      <c r="H91" s="78">
        <v>3.15</v>
      </c>
      <c r="I91" s="78">
        <v>3.3</v>
      </c>
      <c r="J91" s="78">
        <v>2.9</v>
      </c>
      <c r="K91" s="37">
        <v>0.44297155481911077</v>
      </c>
      <c r="L91" s="33">
        <v>13.77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4.4002641381422727</v>
      </c>
      <c r="V91" s="33">
        <v>0.78412700000000002</v>
      </c>
      <c r="W91" s="79">
        <v>78.182497960034993</v>
      </c>
      <c r="X91" s="37">
        <v>0.6386449184441656</v>
      </c>
      <c r="Y91" s="37">
        <v>0.29959999999999998</v>
      </c>
      <c r="Z91" s="37">
        <v>7.8940000000000001</v>
      </c>
      <c r="AA91" s="37">
        <v>0</v>
      </c>
      <c r="AB91" s="33">
        <v>4.2714166666666671</v>
      </c>
      <c r="AC91" s="33">
        <f t="shared" si="17"/>
        <v>0</v>
      </c>
      <c r="AD91" s="33">
        <f t="shared" si="18"/>
        <v>0</v>
      </c>
      <c r="AE91" s="33">
        <f t="shared" si="19"/>
        <v>1</v>
      </c>
      <c r="AF91" s="33">
        <f t="shared" si="20"/>
        <v>0</v>
      </c>
      <c r="AG91" s="33">
        <f t="shared" si="21"/>
        <v>0</v>
      </c>
      <c r="AH91" s="33">
        <f t="shared" si="22"/>
        <v>0</v>
      </c>
      <c r="AI91" s="33">
        <f t="shared" si="23"/>
        <v>0</v>
      </c>
      <c r="AJ91" s="33">
        <f t="shared" si="24"/>
        <v>0</v>
      </c>
      <c r="AK91" s="33">
        <f t="shared" si="25"/>
        <v>0</v>
      </c>
      <c r="AL91" s="33">
        <f t="shared" si="26"/>
        <v>0</v>
      </c>
      <c r="AM91" s="79">
        <f t="shared" si="27"/>
        <v>0</v>
      </c>
      <c r="AN91" s="37">
        <f t="shared" si="28"/>
        <v>0</v>
      </c>
      <c r="AO91" s="37">
        <f t="shared" si="29"/>
        <v>0</v>
      </c>
      <c r="AP91" s="37">
        <f t="shared" si="30"/>
        <v>0</v>
      </c>
      <c r="AQ91" s="37">
        <f t="shared" si="31"/>
        <v>0</v>
      </c>
      <c r="AR91" s="37">
        <f t="shared" si="32"/>
        <v>0</v>
      </c>
      <c r="AS91" s="91">
        <f t="shared" si="33"/>
        <v>0</v>
      </c>
      <c r="AT91" s="37"/>
    </row>
    <row r="92" spans="1:46" s="33" customFormat="1" x14ac:dyDescent="0.25">
      <c r="A92" s="33">
        <v>2006</v>
      </c>
      <c r="B92" s="33" t="s">
        <v>28</v>
      </c>
      <c r="C92" s="78">
        <v>10</v>
      </c>
      <c r="D92" s="78">
        <v>2007</v>
      </c>
      <c r="E92" s="78">
        <v>2007</v>
      </c>
      <c r="F92" s="78">
        <v>2007</v>
      </c>
      <c r="G92" s="78">
        <v>0</v>
      </c>
      <c r="H92" s="78">
        <v>3.5</v>
      </c>
      <c r="I92" s="78">
        <v>3.3</v>
      </c>
      <c r="J92" s="78">
        <v>3.3499999999999996</v>
      </c>
      <c r="K92" s="37">
        <v>0.47490991101414459</v>
      </c>
      <c r="L92" s="33">
        <v>21.81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0</v>
      </c>
      <c r="U92" s="33">
        <v>5.6589801614562827</v>
      </c>
      <c r="V92" s="33">
        <v>0.78605100000000006</v>
      </c>
      <c r="W92" s="79">
        <v>76.585055646618997</v>
      </c>
      <c r="X92" s="37">
        <v>0.42811355311355309</v>
      </c>
      <c r="Y92" s="37">
        <v>0.28889999999999999</v>
      </c>
      <c r="Z92" s="37">
        <v>8.266</v>
      </c>
      <c r="AA92" s="37">
        <v>0</v>
      </c>
      <c r="AB92" s="33">
        <v>4.7978333333333332</v>
      </c>
      <c r="AC92" s="33">
        <f t="shared" si="17"/>
        <v>0</v>
      </c>
      <c r="AD92" s="33">
        <f t="shared" si="18"/>
        <v>0</v>
      </c>
      <c r="AE92" s="33">
        <f t="shared" si="19"/>
        <v>1</v>
      </c>
      <c r="AF92" s="33">
        <f t="shared" si="20"/>
        <v>0</v>
      </c>
      <c r="AG92" s="33">
        <f t="shared" si="21"/>
        <v>0</v>
      </c>
      <c r="AH92" s="33">
        <f t="shared" si="22"/>
        <v>0</v>
      </c>
      <c r="AI92" s="33">
        <f t="shared" si="23"/>
        <v>0</v>
      </c>
      <c r="AJ92" s="33">
        <f t="shared" si="24"/>
        <v>0</v>
      </c>
      <c r="AK92" s="33">
        <f t="shared" si="25"/>
        <v>0</v>
      </c>
      <c r="AL92" s="33">
        <f t="shared" si="26"/>
        <v>0</v>
      </c>
      <c r="AM92" s="79">
        <f t="shared" si="27"/>
        <v>0</v>
      </c>
      <c r="AN92" s="37">
        <f t="shared" si="28"/>
        <v>0</v>
      </c>
      <c r="AO92" s="37">
        <f t="shared" si="29"/>
        <v>0</v>
      </c>
      <c r="AP92" s="37">
        <f t="shared" si="30"/>
        <v>0</v>
      </c>
      <c r="AQ92" s="37">
        <f t="shared" si="31"/>
        <v>0</v>
      </c>
      <c r="AR92" s="37">
        <f t="shared" si="32"/>
        <v>0</v>
      </c>
      <c r="AS92" s="91">
        <f t="shared" si="33"/>
        <v>0</v>
      </c>
      <c r="AT92" s="37"/>
    </row>
    <row r="93" spans="1:46" s="33" customFormat="1" x14ac:dyDescent="0.25">
      <c r="A93" s="33">
        <v>2006</v>
      </c>
      <c r="B93" s="33" t="s">
        <v>87</v>
      </c>
      <c r="C93" s="78">
        <v>11</v>
      </c>
      <c r="D93" s="78">
        <v>2011</v>
      </c>
      <c r="E93" s="78">
        <v>0</v>
      </c>
      <c r="F93" s="78">
        <v>0</v>
      </c>
      <c r="G93" s="78">
        <v>0</v>
      </c>
      <c r="H93" s="78">
        <v>3.05</v>
      </c>
      <c r="I93" s="78">
        <v>2.95</v>
      </c>
      <c r="J93" s="78">
        <v>2.9</v>
      </c>
      <c r="K93" s="37">
        <v>0.48327110330185225</v>
      </c>
      <c r="L93" s="33">
        <v>14.95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7.5203445738165948</v>
      </c>
      <c r="V93" s="33">
        <v>0.804342</v>
      </c>
      <c r="W93" s="79">
        <v>73.238551860633507</v>
      </c>
      <c r="X93" s="37">
        <v>0.45882352941176469</v>
      </c>
      <c r="Y93" s="37">
        <v>0.29239999999999999</v>
      </c>
      <c r="Z93" s="37">
        <v>10.844000000000001</v>
      </c>
      <c r="AA93" s="37">
        <v>0</v>
      </c>
      <c r="AB93" s="33">
        <v>4.8732500000000005</v>
      </c>
      <c r="AC93" s="33">
        <f t="shared" si="17"/>
        <v>0</v>
      </c>
      <c r="AD93" s="33">
        <f t="shared" si="18"/>
        <v>0</v>
      </c>
      <c r="AE93" s="33">
        <f t="shared" si="19"/>
        <v>1</v>
      </c>
      <c r="AF93" s="33">
        <f t="shared" si="20"/>
        <v>0</v>
      </c>
      <c r="AG93" s="33">
        <f t="shared" si="21"/>
        <v>0</v>
      </c>
      <c r="AH93" s="33">
        <f t="shared" si="22"/>
        <v>0</v>
      </c>
      <c r="AI93" s="33">
        <f t="shared" si="23"/>
        <v>0</v>
      </c>
      <c r="AJ93" s="33">
        <f t="shared" si="24"/>
        <v>0</v>
      </c>
      <c r="AK93" s="33">
        <f t="shared" si="25"/>
        <v>0</v>
      </c>
      <c r="AL93" s="33">
        <f t="shared" si="26"/>
        <v>0</v>
      </c>
      <c r="AM93" s="79">
        <f t="shared" si="27"/>
        <v>0</v>
      </c>
      <c r="AN93" s="37">
        <f t="shared" si="28"/>
        <v>0</v>
      </c>
      <c r="AO93" s="37">
        <f t="shared" si="29"/>
        <v>0</v>
      </c>
      <c r="AP93" s="37">
        <f t="shared" si="30"/>
        <v>0</v>
      </c>
      <c r="AQ93" s="37">
        <f t="shared" si="31"/>
        <v>0</v>
      </c>
      <c r="AR93" s="37">
        <f t="shared" si="32"/>
        <v>0</v>
      </c>
      <c r="AS93" s="91">
        <f t="shared" si="33"/>
        <v>0</v>
      </c>
      <c r="AT93" s="37"/>
    </row>
    <row r="94" spans="1:46" s="33" customFormat="1" x14ac:dyDescent="0.25">
      <c r="A94" s="33">
        <v>2006</v>
      </c>
      <c r="B94" s="33" t="s">
        <v>30</v>
      </c>
      <c r="C94" s="78">
        <v>12</v>
      </c>
      <c r="D94" s="78">
        <v>2009</v>
      </c>
      <c r="E94" s="78">
        <v>2009</v>
      </c>
      <c r="F94" s="78">
        <v>0</v>
      </c>
      <c r="G94" s="78">
        <v>0</v>
      </c>
      <c r="H94" s="78">
        <v>3.2</v>
      </c>
      <c r="I94" s="78">
        <v>2.85</v>
      </c>
      <c r="J94" s="78">
        <v>3.1</v>
      </c>
      <c r="K94" s="37">
        <v>0.5</v>
      </c>
      <c r="L94" s="33">
        <v>22.77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5.7512502018235185</v>
      </c>
      <c r="V94" s="33">
        <v>0.77412700000000001</v>
      </c>
      <c r="W94" s="79">
        <v>76.764493953710002</v>
      </c>
      <c r="X94" s="37">
        <v>0.49551345962113658</v>
      </c>
      <c r="Y94" s="37">
        <v>0.30649999999999994</v>
      </c>
      <c r="Z94" s="37">
        <v>8.9980000000000011</v>
      </c>
      <c r="AA94" s="37">
        <v>0</v>
      </c>
      <c r="AB94" s="33">
        <v>4.439750000000001</v>
      </c>
      <c r="AC94" s="33">
        <f t="shared" si="17"/>
        <v>0</v>
      </c>
      <c r="AD94" s="33">
        <f t="shared" si="18"/>
        <v>0</v>
      </c>
      <c r="AE94" s="33">
        <f t="shared" si="19"/>
        <v>1</v>
      </c>
      <c r="AF94" s="33">
        <f t="shared" si="20"/>
        <v>0</v>
      </c>
      <c r="AG94" s="33">
        <f t="shared" si="21"/>
        <v>0</v>
      </c>
      <c r="AH94" s="33">
        <f t="shared" si="22"/>
        <v>0</v>
      </c>
      <c r="AI94" s="33">
        <f t="shared" si="23"/>
        <v>0</v>
      </c>
      <c r="AJ94" s="33">
        <f t="shared" si="24"/>
        <v>0</v>
      </c>
      <c r="AK94" s="33">
        <f t="shared" si="25"/>
        <v>0</v>
      </c>
      <c r="AL94" s="33">
        <f t="shared" si="26"/>
        <v>0</v>
      </c>
      <c r="AM94" s="79">
        <f t="shared" si="27"/>
        <v>0</v>
      </c>
      <c r="AN94" s="37">
        <f t="shared" si="28"/>
        <v>0</v>
      </c>
      <c r="AO94" s="37">
        <f t="shared" si="29"/>
        <v>0</v>
      </c>
      <c r="AP94" s="37">
        <f t="shared" si="30"/>
        <v>0</v>
      </c>
      <c r="AQ94" s="37">
        <f t="shared" si="31"/>
        <v>0</v>
      </c>
      <c r="AR94" s="37">
        <f t="shared" si="32"/>
        <v>0</v>
      </c>
      <c r="AS94" s="91">
        <f t="shared" si="33"/>
        <v>0</v>
      </c>
      <c r="AT94" s="37"/>
    </row>
    <row r="95" spans="1:46" s="33" customFormat="1" x14ac:dyDescent="0.25">
      <c r="A95" s="33">
        <v>2006</v>
      </c>
      <c r="B95" s="33" t="s">
        <v>31</v>
      </c>
      <c r="C95" s="78">
        <v>13</v>
      </c>
      <c r="D95" s="78">
        <v>2011</v>
      </c>
      <c r="E95" s="78">
        <v>0</v>
      </c>
      <c r="F95" s="78">
        <v>0</v>
      </c>
      <c r="G95" s="78">
        <v>0</v>
      </c>
      <c r="H95" s="78">
        <v>3.4000000000000004</v>
      </c>
      <c r="I95" s="78">
        <v>2.8</v>
      </c>
      <c r="J95" s="78">
        <v>3</v>
      </c>
      <c r="K95" s="37">
        <v>0.4266358292377373</v>
      </c>
      <c r="L95" s="33">
        <v>52.6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6.5256831349176245</v>
      </c>
      <c r="V95" s="33">
        <v>0.78675499999999998</v>
      </c>
      <c r="W95" s="79">
        <v>76.813266349035501</v>
      </c>
      <c r="X95" s="37">
        <v>0.41464435146443512</v>
      </c>
      <c r="Y95" s="37">
        <v>0.33050000000000002</v>
      </c>
      <c r="Z95" s="37">
        <v>11.709</v>
      </c>
      <c r="AA95" s="37">
        <v>0</v>
      </c>
      <c r="AB95" s="33">
        <v>4.8384166666666664</v>
      </c>
      <c r="AC95" s="33">
        <f t="shared" si="17"/>
        <v>0</v>
      </c>
      <c r="AD95" s="33">
        <f t="shared" si="18"/>
        <v>0</v>
      </c>
      <c r="AE95" s="33">
        <f t="shared" si="19"/>
        <v>1</v>
      </c>
      <c r="AF95" s="33">
        <f t="shared" si="20"/>
        <v>0</v>
      </c>
      <c r="AG95" s="33">
        <f t="shared" si="21"/>
        <v>0</v>
      </c>
      <c r="AH95" s="33">
        <f t="shared" si="22"/>
        <v>0</v>
      </c>
      <c r="AI95" s="33">
        <f t="shared" si="23"/>
        <v>0</v>
      </c>
      <c r="AJ95" s="33">
        <f t="shared" si="24"/>
        <v>0</v>
      </c>
      <c r="AK95" s="33">
        <f t="shared" si="25"/>
        <v>0</v>
      </c>
      <c r="AL95" s="33">
        <f t="shared" si="26"/>
        <v>0</v>
      </c>
      <c r="AM95" s="79">
        <f t="shared" si="27"/>
        <v>0</v>
      </c>
      <c r="AN95" s="37">
        <f t="shared" si="28"/>
        <v>0</v>
      </c>
      <c r="AO95" s="37">
        <f t="shared" si="29"/>
        <v>0</v>
      </c>
      <c r="AP95" s="37">
        <f t="shared" si="30"/>
        <v>0</v>
      </c>
      <c r="AQ95" s="37">
        <f t="shared" si="31"/>
        <v>0</v>
      </c>
      <c r="AR95" s="37">
        <f t="shared" si="32"/>
        <v>0</v>
      </c>
      <c r="AS95" s="91">
        <f t="shared" si="33"/>
        <v>0</v>
      </c>
      <c r="AT95" s="37"/>
    </row>
    <row r="96" spans="1:46" s="33" customFormat="1" x14ac:dyDescent="0.25">
      <c r="A96" s="33">
        <v>2006</v>
      </c>
      <c r="B96" s="33" t="s">
        <v>32</v>
      </c>
      <c r="C96" s="78">
        <v>14</v>
      </c>
      <c r="D96" s="78">
        <v>2011</v>
      </c>
      <c r="E96" s="78">
        <v>0</v>
      </c>
      <c r="F96" s="78">
        <v>0</v>
      </c>
      <c r="G96" s="78">
        <v>0</v>
      </c>
      <c r="H96" s="78">
        <v>2.9</v>
      </c>
      <c r="I96" s="78">
        <v>2.5499999999999998</v>
      </c>
      <c r="J96" s="78">
        <v>2.95</v>
      </c>
      <c r="K96" s="37">
        <v>0.36045908442484764</v>
      </c>
      <c r="L96" s="33">
        <v>53.1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5.7022797093867146</v>
      </c>
      <c r="V96" s="33">
        <v>0.732877</v>
      </c>
      <c r="W96" s="79">
        <v>74.402841949263404</v>
      </c>
      <c r="X96" s="37">
        <v>0.29648241206030151</v>
      </c>
      <c r="Y96" s="37">
        <v>0.36450000000000005</v>
      </c>
      <c r="Z96" s="37">
        <v>12.393000000000001</v>
      </c>
      <c r="AA96" s="37">
        <v>0</v>
      </c>
      <c r="AB96" s="33">
        <v>4.095416666666666</v>
      </c>
      <c r="AC96" s="33">
        <f t="shared" si="17"/>
        <v>0</v>
      </c>
      <c r="AD96" s="33">
        <f t="shared" si="18"/>
        <v>0</v>
      </c>
      <c r="AE96" s="33">
        <f t="shared" si="19"/>
        <v>1</v>
      </c>
      <c r="AF96" s="33">
        <f t="shared" si="20"/>
        <v>0</v>
      </c>
      <c r="AG96" s="33">
        <f t="shared" si="21"/>
        <v>0</v>
      </c>
      <c r="AH96" s="33">
        <f t="shared" si="22"/>
        <v>0</v>
      </c>
      <c r="AI96" s="33">
        <f t="shared" si="23"/>
        <v>0</v>
      </c>
      <c r="AJ96" s="33">
        <f t="shared" si="24"/>
        <v>0</v>
      </c>
      <c r="AK96" s="33">
        <f t="shared" si="25"/>
        <v>0</v>
      </c>
      <c r="AL96" s="33">
        <f t="shared" si="26"/>
        <v>0</v>
      </c>
      <c r="AM96" s="79">
        <f t="shared" si="27"/>
        <v>0</v>
      </c>
      <c r="AN96" s="37">
        <f t="shared" si="28"/>
        <v>0</v>
      </c>
      <c r="AO96" s="37">
        <f t="shared" si="29"/>
        <v>0</v>
      </c>
      <c r="AP96" s="37">
        <f t="shared" si="30"/>
        <v>0</v>
      </c>
      <c r="AQ96" s="37">
        <f t="shared" si="31"/>
        <v>0</v>
      </c>
      <c r="AR96" s="37">
        <f t="shared" si="32"/>
        <v>0</v>
      </c>
      <c r="AS96" s="91">
        <f t="shared" si="33"/>
        <v>0</v>
      </c>
      <c r="AT96" s="37"/>
    </row>
    <row r="97" spans="1:53" s="33" customFormat="1" x14ac:dyDescent="0.25">
      <c r="A97" s="33">
        <v>2006</v>
      </c>
      <c r="B97" s="33" t="s">
        <v>33</v>
      </c>
      <c r="C97" s="78">
        <v>15</v>
      </c>
      <c r="D97" s="78">
        <v>2014</v>
      </c>
      <c r="E97" s="78">
        <v>0</v>
      </c>
      <c r="F97" s="78">
        <v>0</v>
      </c>
      <c r="G97" s="78">
        <v>0</v>
      </c>
      <c r="H97" s="78">
        <v>3.2</v>
      </c>
      <c r="I97" s="78">
        <v>3.05</v>
      </c>
      <c r="J97" s="78">
        <v>3.0999999999999996</v>
      </c>
      <c r="K97" s="37">
        <v>0.40381806801585646</v>
      </c>
      <c r="L97" s="33">
        <v>29.24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8.2068706647247165</v>
      </c>
      <c r="V97" s="33">
        <v>0.720503</v>
      </c>
      <c r="W97" s="79">
        <v>73.275332746063995</v>
      </c>
      <c r="X97" s="37">
        <v>0.71678321678321677</v>
      </c>
      <c r="Y97" s="37">
        <v>0.30710000000000004</v>
      </c>
      <c r="Z97" s="37">
        <v>10.654999999999998</v>
      </c>
      <c r="AA97" s="37">
        <v>0</v>
      </c>
      <c r="AB97" s="33">
        <v>4.7760833333333332</v>
      </c>
      <c r="AC97" s="33">
        <f t="shared" si="17"/>
        <v>0</v>
      </c>
      <c r="AD97" s="33">
        <f t="shared" si="18"/>
        <v>0</v>
      </c>
      <c r="AE97" s="33">
        <f t="shared" si="19"/>
        <v>1</v>
      </c>
      <c r="AF97" s="33">
        <f t="shared" si="20"/>
        <v>0</v>
      </c>
      <c r="AG97" s="33">
        <f t="shared" si="21"/>
        <v>0</v>
      </c>
      <c r="AH97" s="33">
        <f t="shared" si="22"/>
        <v>0</v>
      </c>
      <c r="AI97" s="33">
        <f t="shared" si="23"/>
        <v>0</v>
      </c>
      <c r="AJ97" s="33">
        <f t="shared" si="24"/>
        <v>0</v>
      </c>
      <c r="AK97" s="33">
        <f t="shared" si="25"/>
        <v>0</v>
      </c>
      <c r="AL97" s="33">
        <f t="shared" si="26"/>
        <v>0</v>
      </c>
      <c r="AM97" s="79">
        <f t="shared" si="27"/>
        <v>0</v>
      </c>
      <c r="AN97" s="37">
        <f t="shared" si="28"/>
        <v>0</v>
      </c>
      <c r="AO97" s="37">
        <f t="shared" si="29"/>
        <v>0</v>
      </c>
      <c r="AP97" s="37">
        <f t="shared" si="30"/>
        <v>0</v>
      </c>
      <c r="AQ97" s="37">
        <f t="shared" si="31"/>
        <v>0</v>
      </c>
      <c r="AR97" s="37">
        <f t="shared" si="32"/>
        <v>0</v>
      </c>
      <c r="AS97" s="91">
        <f t="shared" si="33"/>
        <v>0</v>
      </c>
      <c r="AT97" s="37"/>
    </row>
    <row r="98" spans="1:53" s="33" customFormat="1" x14ac:dyDescent="0.25">
      <c r="A98" s="33">
        <v>2006</v>
      </c>
      <c r="B98" s="33" t="s">
        <v>34</v>
      </c>
      <c r="C98" s="78">
        <v>16</v>
      </c>
      <c r="D98" s="78">
        <v>2009</v>
      </c>
      <c r="E98" s="78">
        <v>2009</v>
      </c>
      <c r="F98" s="78">
        <v>0</v>
      </c>
      <c r="G98" s="78">
        <v>0</v>
      </c>
      <c r="H98" s="78">
        <v>3.05</v>
      </c>
      <c r="I98" s="78">
        <v>2.9</v>
      </c>
      <c r="J98" s="78">
        <v>2.95</v>
      </c>
      <c r="K98" s="37">
        <v>0.41903958064946029</v>
      </c>
      <c r="L98" s="33">
        <v>23.73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6.8348963516224135</v>
      </c>
      <c r="V98" s="33">
        <v>0.78624799999999995</v>
      </c>
      <c r="W98" s="79">
        <v>80.391979124042706</v>
      </c>
      <c r="X98" s="37">
        <v>0.52356687898089171</v>
      </c>
      <c r="Y98" s="37">
        <v>0.31009999999999993</v>
      </c>
      <c r="Z98" s="37">
        <v>11.479000000000001</v>
      </c>
      <c r="AA98" s="37">
        <v>0</v>
      </c>
      <c r="AB98" s="33">
        <v>4.6820000000000004</v>
      </c>
      <c r="AC98" s="33">
        <f t="shared" si="17"/>
        <v>0</v>
      </c>
      <c r="AD98" s="33">
        <f t="shared" si="18"/>
        <v>0</v>
      </c>
      <c r="AE98" s="33">
        <f t="shared" si="19"/>
        <v>1</v>
      </c>
      <c r="AF98" s="33">
        <f t="shared" si="20"/>
        <v>0</v>
      </c>
      <c r="AG98" s="33">
        <f t="shared" si="21"/>
        <v>0</v>
      </c>
      <c r="AH98" s="33">
        <f t="shared" si="22"/>
        <v>0</v>
      </c>
      <c r="AI98" s="33">
        <f t="shared" si="23"/>
        <v>0</v>
      </c>
      <c r="AJ98" s="33">
        <f t="shared" si="24"/>
        <v>0</v>
      </c>
      <c r="AK98" s="33">
        <f t="shared" si="25"/>
        <v>0</v>
      </c>
      <c r="AL98" s="33">
        <f t="shared" si="26"/>
        <v>0</v>
      </c>
      <c r="AM98" s="79">
        <f t="shared" si="27"/>
        <v>0</v>
      </c>
      <c r="AN98" s="37">
        <f t="shared" si="28"/>
        <v>0</v>
      </c>
      <c r="AO98" s="37">
        <f t="shared" si="29"/>
        <v>0</v>
      </c>
      <c r="AP98" s="37">
        <f t="shared" si="30"/>
        <v>0</v>
      </c>
      <c r="AQ98" s="37">
        <f t="shared" si="31"/>
        <v>0</v>
      </c>
      <c r="AR98" s="37">
        <f t="shared" si="32"/>
        <v>0</v>
      </c>
      <c r="AS98" s="91">
        <f t="shared" si="33"/>
        <v>0</v>
      </c>
      <c r="AT98" s="37"/>
    </row>
    <row r="99" spans="1:53" s="33" customFormat="1" x14ac:dyDescent="0.25">
      <c r="A99" s="33">
        <v>2006</v>
      </c>
      <c r="B99" s="33" t="s">
        <v>35</v>
      </c>
      <c r="C99" s="78">
        <v>17</v>
      </c>
      <c r="D99" s="78">
        <v>2007</v>
      </c>
      <c r="E99" s="78">
        <v>2007</v>
      </c>
      <c r="F99" s="78">
        <v>2007</v>
      </c>
      <c r="G99" s="78">
        <v>2007</v>
      </c>
      <c r="H99" s="78">
        <v>4.7</v>
      </c>
      <c r="I99" s="78">
        <v>3.9</v>
      </c>
      <c r="J99" s="78">
        <v>3.8</v>
      </c>
      <c r="K99" s="37">
        <v>0.44826352553954585</v>
      </c>
      <c r="L99" s="33">
        <v>21.44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10.917175444609155</v>
      </c>
      <c r="V99" s="33">
        <v>0.82525700000000002</v>
      </c>
      <c r="W99" s="79">
        <v>76.920844540854404</v>
      </c>
      <c r="X99" s="37">
        <v>0.76827562084644985</v>
      </c>
      <c r="Y99" s="37">
        <v>0.2152</v>
      </c>
      <c r="Z99" s="37">
        <v>7.6719999999999997</v>
      </c>
      <c r="AA99" s="37">
        <v>0</v>
      </c>
      <c r="AB99" s="33">
        <v>5.5349166666666667</v>
      </c>
      <c r="AC99" s="33">
        <f t="shared" si="17"/>
        <v>0</v>
      </c>
      <c r="AD99" s="33">
        <f t="shared" si="18"/>
        <v>0</v>
      </c>
      <c r="AE99" s="33">
        <f t="shared" si="19"/>
        <v>1</v>
      </c>
      <c r="AF99" s="33">
        <f t="shared" si="20"/>
        <v>0</v>
      </c>
      <c r="AG99" s="33">
        <f t="shared" si="21"/>
        <v>0</v>
      </c>
      <c r="AH99" s="33">
        <f t="shared" si="22"/>
        <v>0</v>
      </c>
      <c r="AI99" s="33">
        <f t="shared" si="23"/>
        <v>0</v>
      </c>
      <c r="AJ99" s="33">
        <f t="shared" si="24"/>
        <v>0</v>
      </c>
      <c r="AK99" s="33">
        <f t="shared" si="25"/>
        <v>0</v>
      </c>
      <c r="AL99" s="33">
        <f t="shared" si="26"/>
        <v>0</v>
      </c>
      <c r="AM99" s="79">
        <f t="shared" si="27"/>
        <v>0</v>
      </c>
      <c r="AN99" s="37">
        <f t="shared" si="28"/>
        <v>0</v>
      </c>
      <c r="AO99" s="37">
        <f t="shared" si="29"/>
        <v>0</v>
      </c>
      <c r="AP99" s="37">
        <f t="shared" si="30"/>
        <v>0</v>
      </c>
      <c r="AQ99" s="37">
        <f t="shared" si="31"/>
        <v>0</v>
      </c>
      <c r="AR99" s="37">
        <f t="shared" si="32"/>
        <v>0</v>
      </c>
      <c r="AS99" s="91">
        <f t="shared" si="33"/>
        <v>0</v>
      </c>
      <c r="AT99" s="37"/>
    </row>
    <row r="100" spans="1:53" s="33" customFormat="1" x14ac:dyDescent="0.25">
      <c r="A100" s="33">
        <v>2006</v>
      </c>
      <c r="B100" s="33" t="s">
        <v>36</v>
      </c>
      <c r="C100" s="78">
        <v>18</v>
      </c>
      <c r="D100" s="78">
        <v>2009</v>
      </c>
      <c r="E100" s="78">
        <v>2009</v>
      </c>
      <c r="F100" s="78">
        <v>0</v>
      </c>
      <c r="G100" s="78">
        <v>0</v>
      </c>
      <c r="H100" s="78">
        <v>4.4000000000000004</v>
      </c>
      <c r="I100" s="78">
        <v>3.9</v>
      </c>
      <c r="J100" s="78">
        <v>3.7</v>
      </c>
      <c r="K100" s="37">
        <v>0.41195016526824307</v>
      </c>
      <c r="L100" s="33">
        <v>50.86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15.432872295437587</v>
      </c>
      <c r="V100" s="33">
        <v>0.79256599999999999</v>
      </c>
      <c r="W100" s="79">
        <v>77.392661168693607</v>
      </c>
      <c r="X100" s="37">
        <v>0.7607879924953096</v>
      </c>
      <c r="Y100" s="37">
        <v>0.22490000000000002</v>
      </c>
      <c r="Z100" s="37">
        <v>8.2889999999999997</v>
      </c>
      <c r="AA100" s="37">
        <v>0</v>
      </c>
      <c r="AB100" s="33">
        <v>5.7496666666666663</v>
      </c>
      <c r="AC100" s="33">
        <f t="shared" si="17"/>
        <v>0</v>
      </c>
      <c r="AD100" s="33">
        <f t="shared" si="18"/>
        <v>0</v>
      </c>
      <c r="AE100" s="33">
        <f t="shared" si="19"/>
        <v>1</v>
      </c>
      <c r="AF100" s="33">
        <f t="shared" si="20"/>
        <v>0</v>
      </c>
      <c r="AG100" s="33">
        <f t="shared" si="21"/>
        <v>0</v>
      </c>
      <c r="AH100" s="33">
        <f t="shared" si="22"/>
        <v>0</v>
      </c>
      <c r="AI100" s="33">
        <f t="shared" si="23"/>
        <v>0</v>
      </c>
      <c r="AJ100" s="33">
        <f t="shared" si="24"/>
        <v>0</v>
      </c>
      <c r="AK100" s="33">
        <f t="shared" si="25"/>
        <v>0</v>
      </c>
      <c r="AL100" s="33">
        <f t="shared" si="26"/>
        <v>0</v>
      </c>
      <c r="AM100" s="79">
        <f t="shared" si="27"/>
        <v>0</v>
      </c>
      <c r="AN100" s="37">
        <f t="shared" si="28"/>
        <v>0</v>
      </c>
      <c r="AO100" s="37">
        <f t="shared" si="29"/>
        <v>0</v>
      </c>
      <c r="AP100" s="37">
        <f t="shared" si="30"/>
        <v>0</v>
      </c>
      <c r="AQ100" s="37">
        <f t="shared" si="31"/>
        <v>0</v>
      </c>
      <c r="AR100" s="37">
        <f t="shared" si="32"/>
        <v>0</v>
      </c>
      <c r="AS100" s="91">
        <f t="shared" si="33"/>
        <v>0</v>
      </c>
      <c r="AT100" s="37"/>
    </row>
    <row r="101" spans="1:53" s="33" customFormat="1" x14ac:dyDescent="0.25">
      <c r="A101" s="33">
        <v>2006</v>
      </c>
      <c r="B101" s="33" t="s">
        <v>37</v>
      </c>
      <c r="C101" s="78">
        <v>19</v>
      </c>
      <c r="D101" s="78">
        <v>2007</v>
      </c>
      <c r="E101" s="78">
        <v>2007</v>
      </c>
      <c r="F101" s="78">
        <v>2007</v>
      </c>
      <c r="G101" s="78">
        <v>2007</v>
      </c>
      <c r="H101" s="78">
        <v>4.3499999999999996</v>
      </c>
      <c r="I101" s="78">
        <v>3.7</v>
      </c>
      <c r="J101" s="78">
        <v>3.25</v>
      </c>
      <c r="K101" s="37">
        <v>0.44894995060081233</v>
      </c>
      <c r="L101" s="33">
        <v>47.48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19.261250234549909</v>
      </c>
      <c r="V101" s="33">
        <v>0.84486799999999995</v>
      </c>
      <c r="W101" s="79">
        <v>71.881066706710698</v>
      </c>
      <c r="X101" s="37">
        <v>0.90375677769171181</v>
      </c>
      <c r="Y101" s="37">
        <v>0.28180000000000005</v>
      </c>
      <c r="Z101" s="37">
        <v>10.306000000000001</v>
      </c>
      <c r="AA101" s="37">
        <v>0</v>
      </c>
      <c r="AB101" s="33">
        <v>6.4885833333333336</v>
      </c>
      <c r="AC101" s="33">
        <f t="shared" si="17"/>
        <v>0</v>
      </c>
      <c r="AD101" s="33">
        <f t="shared" si="18"/>
        <v>0</v>
      </c>
      <c r="AE101" s="33">
        <f t="shared" si="19"/>
        <v>1</v>
      </c>
      <c r="AF101" s="33">
        <f t="shared" si="20"/>
        <v>0</v>
      </c>
      <c r="AG101" s="33">
        <f t="shared" si="21"/>
        <v>0</v>
      </c>
      <c r="AH101" s="33">
        <f t="shared" si="22"/>
        <v>0</v>
      </c>
      <c r="AI101" s="33">
        <f t="shared" si="23"/>
        <v>0</v>
      </c>
      <c r="AJ101" s="33">
        <f t="shared" si="24"/>
        <v>0</v>
      </c>
      <c r="AK101" s="33">
        <f t="shared" si="25"/>
        <v>0</v>
      </c>
      <c r="AL101" s="33">
        <f t="shared" si="26"/>
        <v>0</v>
      </c>
      <c r="AM101" s="79">
        <f t="shared" si="27"/>
        <v>0</v>
      </c>
      <c r="AN101" s="37">
        <f t="shared" si="28"/>
        <v>0</v>
      </c>
      <c r="AO101" s="37">
        <f t="shared" si="29"/>
        <v>0</v>
      </c>
      <c r="AP101" s="37">
        <f t="shared" si="30"/>
        <v>0</v>
      </c>
      <c r="AQ101" s="37">
        <f t="shared" si="31"/>
        <v>0</v>
      </c>
      <c r="AR101" s="37">
        <f t="shared" si="32"/>
        <v>0</v>
      </c>
      <c r="AS101" s="91">
        <f t="shared" si="33"/>
        <v>0</v>
      </c>
      <c r="AT101" s="37"/>
    </row>
    <row r="102" spans="1:53" s="33" customFormat="1" x14ac:dyDescent="0.25">
      <c r="A102" s="33">
        <v>2006</v>
      </c>
      <c r="B102" s="33" t="s">
        <v>38</v>
      </c>
      <c r="C102" s="78">
        <v>20</v>
      </c>
      <c r="D102" s="78">
        <v>2007</v>
      </c>
      <c r="E102" s="78">
        <v>2007</v>
      </c>
      <c r="F102" s="78">
        <v>2007</v>
      </c>
      <c r="G102" s="78">
        <v>2007</v>
      </c>
      <c r="H102" s="78">
        <v>4.8499999999999996</v>
      </c>
      <c r="I102" s="78">
        <v>4.25</v>
      </c>
      <c r="J102" s="78">
        <v>3.75</v>
      </c>
      <c r="K102" s="37">
        <v>0.45668668401959378</v>
      </c>
      <c r="L102" s="33">
        <v>20.399999999999999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20.083170331335449</v>
      </c>
      <c r="V102" s="33">
        <v>0.87669600000000003</v>
      </c>
      <c r="W102" s="79">
        <v>71.612756658538402</v>
      </c>
      <c r="X102" s="37">
        <v>0.92279999999999995</v>
      </c>
      <c r="Y102" s="37">
        <v>0.24479999999999999</v>
      </c>
      <c r="Z102" s="37">
        <v>8.8610000000000007</v>
      </c>
      <c r="AA102" s="37">
        <v>0</v>
      </c>
      <c r="AB102" s="33">
        <v>6.5104166666666661</v>
      </c>
      <c r="AC102" s="33">
        <f t="shared" si="17"/>
        <v>0</v>
      </c>
      <c r="AD102" s="33">
        <f t="shared" si="18"/>
        <v>0</v>
      </c>
      <c r="AE102" s="33">
        <f t="shared" si="19"/>
        <v>1</v>
      </c>
      <c r="AF102" s="33">
        <f t="shared" si="20"/>
        <v>0</v>
      </c>
      <c r="AG102" s="33">
        <f t="shared" si="21"/>
        <v>0</v>
      </c>
      <c r="AH102" s="33">
        <f t="shared" si="22"/>
        <v>0</v>
      </c>
      <c r="AI102" s="33">
        <f t="shared" si="23"/>
        <v>0</v>
      </c>
      <c r="AJ102" s="33">
        <f t="shared" si="24"/>
        <v>0</v>
      </c>
      <c r="AK102" s="33">
        <f t="shared" si="25"/>
        <v>0</v>
      </c>
      <c r="AL102" s="33">
        <f t="shared" si="26"/>
        <v>0</v>
      </c>
      <c r="AM102" s="79">
        <f t="shared" si="27"/>
        <v>0</v>
      </c>
      <c r="AN102" s="37">
        <f t="shared" si="28"/>
        <v>0</v>
      </c>
      <c r="AO102" s="37">
        <f t="shared" si="29"/>
        <v>0</v>
      </c>
      <c r="AP102" s="37">
        <f t="shared" si="30"/>
        <v>0</v>
      </c>
      <c r="AQ102" s="37">
        <f t="shared" si="31"/>
        <v>0</v>
      </c>
      <c r="AR102" s="37">
        <f t="shared" si="32"/>
        <v>0</v>
      </c>
      <c r="AS102" s="91">
        <f t="shared" si="33"/>
        <v>0</v>
      </c>
      <c r="AT102" s="37"/>
    </row>
    <row r="103" spans="1:53" s="33" customFormat="1" x14ac:dyDescent="0.25">
      <c r="A103" s="33">
        <v>2006</v>
      </c>
      <c r="B103" s="33" t="s">
        <v>39</v>
      </c>
      <c r="C103" s="78">
        <v>21</v>
      </c>
      <c r="D103" s="78">
        <v>2009</v>
      </c>
      <c r="E103" s="78">
        <v>2009</v>
      </c>
      <c r="F103" s="78">
        <v>2014</v>
      </c>
      <c r="G103" s="78">
        <v>0</v>
      </c>
      <c r="H103" s="78">
        <v>4.8</v>
      </c>
      <c r="I103" s="78">
        <v>3.9000000000000004</v>
      </c>
      <c r="J103" s="78">
        <v>3.8</v>
      </c>
      <c r="K103" s="37">
        <v>0.43400428972116811</v>
      </c>
      <c r="L103" s="33">
        <v>29.82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13.25149724983533</v>
      </c>
      <c r="V103" s="33">
        <v>0.80003400000000002</v>
      </c>
      <c r="W103" s="79">
        <v>74.623000331660904</v>
      </c>
      <c r="X103" s="37">
        <v>0.69345143941790577</v>
      </c>
      <c r="Y103" s="37">
        <v>0.19399999999999998</v>
      </c>
      <c r="Z103" s="37">
        <v>5.5950000000000006</v>
      </c>
      <c r="AA103" s="37">
        <v>0</v>
      </c>
      <c r="AB103" s="33">
        <v>5.9533333333333314</v>
      </c>
      <c r="AC103" s="33">
        <f t="shared" si="17"/>
        <v>0</v>
      </c>
      <c r="AD103" s="33">
        <f t="shared" si="18"/>
        <v>0</v>
      </c>
      <c r="AE103" s="33">
        <f t="shared" si="19"/>
        <v>1</v>
      </c>
      <c r="AF103" s="33">
        <f t="shared" si="20"/>
        <v>0</v>
      </c>
      <c r="AG103" s="33">
        <f t="shared" si="21"/>
        <v>0</v>
      </c>
      <c r="AH103" s="33">
        <f t="shared" si="22"/>
        <v>0</v>
      </c>
      <c r="AI103" s="33">
        <f t="shared" si="23"/>
        <v>0</v>
      </c>
      <c r="AJ103" s="33">
        <f t="shared" si="24"/>
        <v>0</v>
      </c>
      <c r="AK103" s="33">
        <f t="shared" si="25"/>
        <v>0</v>
      </c>
      <c r="AL103" s="33">
        <f t="shared" si="26"/>
        <v>0</v>
      </c>
      <c r="AM103" s="79">
        <f t="shared" si="27"/>
        <v>0</v>
      </c>
      <c r="AN103" s="37">
        <f t="shared" si="28"/>
        <v>0</v>
      </c>
      <c r="AO103" s="37">
        <f t="shared" si="29"/>
        <v>0</v>
      </c>
      <c r="AP103" s="37">
        <f t="shared" si="30"/>
        <v>0</v>
      </c>
      <c r="AQ103" s="37">
        <f t="shared" si="31"/>
        <v>0</v>
      </c>
      <c r="AR103" s="37">
        <f t="shared" si="32"/>
        <v>0</v>
      </c>
      <c r="AS103" s="91">
        <f t="shared" si="33"/>
        <v>0</v>
      </c>
      <c r="AT103" s="37"/>
    </row>
    <row r="104" spans="1:53" s="33" customFormat="1" x14ac:dyDescent="0.25">
      <c r="A104" s="33">
        <v>2006</v>
      </c>
      <c r="B104" s="33" t="s">
        <v>40</v>
      </c>
      <c r="C104" s="78">
        <v>22</v>
      </c>
      <c r="D104" s="78">
        <v>2007</v>
      </c>
      <c r="E104" s="78">
        <v>2008</v>
      </c>
      <c r="F104" s="78">
        <v>2010</v>
      </c>
      <c r="G104" s="78">
        <v>0</v>
      </c>
      <c r="H104" s="78">
        <v>4.6500000000000004</v>
      </c>
      <c r="I104" s="78">
        <v>4.3</v>
      </c>
      <c r="J104" s="78">
        <v>3.9</v>
      </c>
      <c r="K104" s="37">
        <v>0.43811840504914368</v>
      </c>
      <c r="L104" s="33">
        <v>11.18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15.283548770732962</v>
      </c>
      <c r="V104" s="33">
        <v>0.75696799999999997</v>
      </c>
      <c r="W104" s="79">
        <v>73.085960156205601</v>
      </c>
      <c r="X104" s="37">
        <v>0.85303687635574832</v>
      </c>
      <c r="Y104" s="37">
        <v>0.13999999999999999</v>
      </c>
      <c r="Z104" s="37">
        <v>4.2040000000000006</v>
      </c>
      <c r="AA104" s="37">
        <v>0</v>
      </c>
      <c r="AB104" s="33">
        <v>6.0781666666666672</v>
      </c>
      <c r="AC104" s="33">
        <f t="shared" si="17"/>
        <v>0</v>
      </c>
      <c r="AD104" s="33">
        <f t="shared" si="18"/>
        <v>0</v>
      </c>
      <c r="AE104" s="33">
        <f t="shared" si="19"/>
        <v>1</v>
      </c>
      <c r="AF104" s="33">
        <f t="shared" si="20"/>
        <v>0</v>
      </c>
      <c r="AG104" s="33">
        <f t="shared" si="21"/>
        <v>0</v>
      </c>
      <c r="AH104" s="33">
        <f t="shared" si="22"/>
        <v>0</v>
      </c>
      <c r="AI104" s="33">
        <f t="shared" si="23"/>
        <v>0</v>
      </c>
      <c r="AJ104" s="33">
        <f t="shared" si="24"/>
        <v>0</v>
      </c>
      <c r="AK104" s="33">
        <f t="shared" si="25"/>
        <v>0</v>
      </c>
      <c r="AL104" s="33">
        <f t="shared" si="26"/>
        <v>0</v>
      </c>
      <c r="AM104" s="79">
        <f t="shared" si="27"/>
        <v>0</v>
      </c>
      <c r="AN104" s="37">
        <f t="shared" si="28"/>
        <v>0</v>
      </c>
      <c r="AO104" s="37">
        <f t="shared" si="29"/>
        <v>0</v>
      </c>
      <c r="AP104" s="37">
        <f t="shared" si="30"/>
        <v>0</v>
      </c>
      <c r="AQ104" s="37">
        <f t="shared" si="31"/>
        <v>0</v>
      </c>
      <c r="AR104" s="37">
        <f t="shared" si="32"/>
        <v>0</v>
      </c>
      <c r="AS104" s="91">
        <f t="shared" si="33"/>
        <v>0</v>
      </c>
      <c r="AT104" s="37"/>
    </row>
    <row r="105" spans="1:53" s="33" customFormat="1" x14ac:dyDescent="0.25">
      <c r="A105" s="33">
        <v>2006</v>
      </c>
      <c r="B105" s="33" t="s">
        <v>88</v>
      </c>
      <c r="C105" s="78">
        <v>23</v>
      </c>
      <c r="D105" s="78">
        <v>2009</v>
      </c>
      <c r="E105" s="78">
        <v>2010</v>
      </c>
      <c r="F105" s="78">
        <v>2013</v>
      </c>
      <c r="G105" s="78">
        <v>0</v>
      </c>
      <c r="H105" s="78">
        <v>4.4499999999999993</v>
      </c>
      <c r="I105" s="78">
        <v>3.8499999999999996</v>
      </c>
      <c r="J105" s="78">
        <v>3.7</v>
      </c>
      <c r="K105" s="37">
        <v>0.48466630733723065</v>
      </c>
      <c r="L105" s="33">
        <v>18.09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13.465260431265671</v>
      </c>
      <c r="V105" s="33">
        <v>0.79967200000000005</v>
      </c>
      <c r="W105" s="79">
        <v>69.2674626842728</v>
      </c>
      <c r="X105" s="37">
        <v>0.80287356321839076</v>
      </c>
      <c r="Y105" s="37">
        <v>0.20590000000000003</v>
      </c>
      <c r="Z105" s="37">
        <v>5.5559999999999992</v>
      </c>
      <c r="AA105" s="37">
        <v>0</v>
      </c>
      <c r="AB105" s="33">
        <v>5.966499999999999</v>
      </c>
      <c r="AC105" s="33">
        <f t="shared" si="17"/>
        <v>0</v>
      </c>
      <c r="AD105" s="33">
        <f t="shared" si="18"/>
        <v>0</v>
      </c>
      <c r="AE105" s="33">
        <f t="shared" si="19"/>
        <v>1</v>
      </c>
      <c r="AF105" s="33">
        <f t="shared" si="20"/>
        <v>0</v>
      </c>
      <c r="AG105" s="33">
        <f t="shared" si="21"/>
        <v>0</v>
      </c>
      <c r="AH105" s="33">
        <f t="shared" si="22"/>
        <v>0</v>
      </c>
      <c r="AI105" s="33">
        <f t="shared" si="23"/>
        <v>0</v>
      </c>
      <c r="AJ105" s="33">
        <f t="shared" si="24"/>
        <v>0</v>
      </c>
      <c r="AK105" s="33">
        <f t="shared" si="25"/>
        <v>0</v>
      </c>
      <c r="AL105" s="33">
        <f t="shared" si="26"/>
        <v>0</v>
      </c>
      <c r="AM105" s="79">
        <f t="shared" si="27"/>
        <v>0</v>
      </c>
      <c r="AN105" s="37">
        <f t="shared" si="28"/>
        <v>0</v>
      </c>
      <c r="AO105" s="37">
        <f t="shared" si="29"/>
        <v>0</v>
      </c>
      <c r="AP105" s="37">
        <f t="shared" si="30"/>
        <v>0</v>
      </c>
      <c r="AQ105" s="37">
        <f t="shared" si="31"/>
        <v>0</v>
      </c>
      <c r="AR105" s="37">
        <f t="shared" si="32"/>
        <v>0</v>
      </c>
      <c r="AS105" s="91">
        <f t="shared" si="33"/>
        <v>0</v>
      </c>
      <c r="AT105" s="37"/>
    </row>
    <row r="106" spans="1:53" s="33" customFormat="1" x14ac:dyDescent="0.25">
      <c r="A106" s="33">
        <v>2006</v>
      </c>
      <c r="B106" s="33" t="s">
        <v>89</v>
      </c>
      <c r="C106" s="78">
        <v>24</v>
      </c>
      <c r="D106" s="78">
        <v>2014</v>
      </c>
      <c r="E106" s="78">
        <v>0</v>
      </c>
      <c r="F106" s="78">
        <v>0</v>
      </c>
      <c r="G106" s="78">
        <v>0</v>
      </c>
      <c r="H106" s="78">
        <v>3.95</v>
      </c>
      <c r="I106" s="78">
        <v>3.65</v>
      </c>
      <c r="J106" s="78">
        <v>3.55</v>
      </c>
      <c r="K106" s="37">
        <v>0.38573667711598747</v>
      </c>
      <c r="L106" s="33">
        <v>29.72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11.604923626435554</v>
      </c>
      <c r="V106" s="33">
        <v>0.68307499999999999</v>
      </c>
      <c r="W106" s="79">
        <v>76.698981008670003</v>
      </c>
      <c r="X106" s="37">
        <v>0.23563218390804597</v>
      </c>
      <c r="Y106" s="37">
        <v>0.21509999999999999</v>
      </c>
      <c r="Z106" s="37">
        <v>5.4619999999999997</v>
      </c>
      <c r="AA106" s="37">
        <v>0</v>
      </c>
      <c r="AB106" s="33">
        <v>5.5389999999999997</v>
      </c>
      <c r="AC106" s="33">
        <f t="shared" si="17"/>
        <v>0</v>
      </c>
      <c r="AD106" s="33">
        <f t="shared" si="18"/>
        <v>0</v>
      </c>
      <c r="AE106" s="33">
        <f t="shared" si="19"/>
        <v>1</v>
      </c>
      <c r="AF106" s="33">
        <f t="shared" si="20"/>
        <v>0</v>
      </c>
      <c r="AG106" s="33">
        <f t="shared" si="21"/>
        <v>0</v>
      </c>
      <c r="AH106" s="33">
        <f t="shared" si="22"/>
        <v>0</v>
      </c>
      <c r="AI106" s="33">
        <f t="shared" si="23"/>
        <v>0</v>
      </c>
      <c r="AJ106" s="33">
        <f t="shared" si="24"/>
        <v>0</v>
      </c>
      <c r="AK106" s="33">
        <f t="shared" si="25"/>
        <v>0</v>
      </c>
      <c r="AL106" s="33">
        <f t="shared" si="26"/>
        <v>0</v>
      </c>
      <c r="AM106" s="79">
        <f t="shared" si="27"/>
        <v>0</v>
      </c>
      <c r="AN106" s="37">
        <f t="shared" si="28"/>
        <v>0</v>
      </c>
      <c r="AO106" s="37">
        <f t="shared" si="29"/>
        <v>0</v>
      </c>
      <c r="AP106" s="37">
        <f t="shared" si="30"/>
        <v>0</v>
      </c>
      <c r="AQ106" s="37">
        <f t="shared" si="31"/>
        <v>0</v>
      </c>
      <c r="AR106" s="37">
        <f t="shared" si="32"/>
        <v>0</v>
      </c>
      <c r="AS106" s="91">
        <f t="shared" si="33"/>
        <v>0</v>
      </c>
      <c r="AT106" s="37"/>
    </row>
    <row r="107" spans="1:53" s="33" customFormat="1" x14ac:dyDescent="0.25">
      <c r="A107" s="33">
        <v>2006</v>
      </c>
      <c r="B107" s="33" t="s">
        <v>43</v>
      </c>
      <c r="C107" s="78">
        <v>25</v>
      </c>
      <c r="D107" s="78">
        <v>2017</v>
      </c>
      <c r="E107" s="78">
        <v>0</v>
      </c>
      <c r="F107" s="78">
        <v>0</v>
      </c>
      <c r="G107" s="78">
        <v>0</v>
      </c>
      <c r="H107" s="78">
        <v>4</v>
      </c>
      <c r="I107" s="78">
        <v>3.45</v>
      </c>
      <c r="J107" s="78">
        <v>3.1500000000000004</v>
      </c>
      <c r="K107" s="37">
        <v>0.32366105880537122</v>
      </c>
      <c r="L107" s="33">
        <v>31.36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10.745598790899122</v>
      </c>
      <c r="V107" s="33">
        <v>0.71879099999999996</v>
      </c>
      <c r="W107" s="79">
        <v>79.430426404542601</v>
      </c>
      <c r="X107" s="37">
        <v>0.34169653524492233</v>
      </c>
      <c r="Y107" s="37">
        <v>0.23679999999999998</v>
      </c>
      <c r="Z107" s="37">
        <v>6.0920000000000005</v>
      </c>
      <c r="AA107" s="37">
        <v>0</v>
      </c>
      <c r="AB107" s="33">
        <v>5.4248333333333338</v>
      </c>
      <c r="AC107" s="33">
        <f t="shared" si="17"/>
        <v>0</v>
      </c>
      <c r="AD107" s="33">
        <f t="shared" si="18"/>
        <v>0</v>
      </c>
      <c r="AE107" s="33">
        <f t="shared" si="19"/>
        <v>1</v>
      </c>
      <c r="AF107" s="33">
        <f t="shared" si="20"/>
        <v>0</v>
      </c>
      <c r="AG107" s="33">
        <f t="shared" si="21"/>
        <v>0</v>
      </c>
      <c r="AH107" s="33">
        <f t="shared" si="22"/>
        <v>0</v>
      </c>
      <c r="AI107" s="33">
        <f t="shared" si="23"/>
        <v>0</v>
      </c>
      <c r="AJ107" s="33">
        <f t="shared" si="24"/>
        <v>0</v>
      </c>
      <c r="AK107" s="33">
        <f t="shared" si="25"/>
        <v>0</v>
      </c>
      <c r="AL107" s="33">
        <f t="shared" si="26"/>
        <v>0</v>
      </c>
      <c r="AM107" s="79">
        <f t="shared" si="27"/>
        <v>0</v>
      </c>
      <c r="AN107" s="37">
        <f t="shared" si="28"/>
        <v>0</v>
      </c>
      <c r="AO107" s="37">
        <f t="shared" si="29"/>
        <v>0</v>
      </c>
      <c r="AP107" s="37">
        <f t="shared" si="30"/>
        <v>0</v>
      </c>
      <c r="AQ107" s="37">
        <f t="shared" si="31"/>
        <v>0</v>
      </c>
      <c r="AR107" s="37">
        <f t="shared" si="32"/>
        <v>0</v>
      </c>
      <c r="AS107" s="91">
        <f t="shared" si="33"/>
        <v>0</v>
      </c>
      <c r="AT107" s="37"/>
    </row>
    <row r="108" spans="1:53" s="33" customFormat="1" x14ac:dyDescent="0.25">
      <c r="A108" s="33">
        <v>2006</v>
      </c>
      <c r="B108" s="33" t="s">
        <v>44</v>
      </c>
      <c r="C108" s="78">
        <v>26</v>
      </c>
      <c r="D108" s="78">
        <v>2009</v>
      </c>
      <c r="E108" s="78">
        <v>2019</v>
      </c>
      <c r="F108" s="78">
        <v>0</v>
      </c>
      <c r="G108" s="78">
        <v>0</v>
      </c>
      <c r="H108" s="78">
        <v>4.1999999999999993</v>
      </c>
      <c r="I108" s="78">
        <v>3.65</v>
      </c>
      <c r="J108" s="78">
        <v>3.1500000000000004</v>
      </c>
      <c r="K108" s="37">
        <v>0.38135312924920067</v>
      </c>
      <c r="L108" s="33">
        <v>26.33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10.709832198316695</v>
      </c>
      <c r="V108" s="33">
        <v>0.80165500000000001</v>
      </c>
      <c r="W108" s="79">
        <v>81.858481768548998</v>
      </c>
      <c r="X108" s="37">
        <v>0.37165623221400113</v>
      </c>
      <c r="Y108" s="37">
        <v>0.25810000000000005</v>
      </c>
      <c r="Z108" s="37">
        <v>6.7359999999999998</v>
      </c>
      <c r="AA108" s="37">
        <v>0</v>
      </c>
      <c r="AB108" s="33">
        <v>5.6339166666666651</v>
      </c>
      <c r="AC108" s="33">
        <f t="shared" si="17"/>
        <v>0</v>
      </c>
      <c r="AD108" s="33">
        <f t="shared" si="18"/>
        <v>0</v>
      </c>
      <c r="AE108" s="33">
        <f t="shared" si="19"/>
        <v>1</v>
      </c>
      <c r="AF108" s="33">
        <f t="shared" si="20"/>
        <v>0</v>
      </c>
      <c r="AG108" s="33">
        <f t="shared" si="21"/>
        <v>0</v>
      </c>
      <c r="AH108" s="33">
        <f t="shared" si="22"/>
        <v>0</v>
      </c>
      <c r="AI108" s="33">
        <f t="shared" si="23"/>
        <v>0</v>
      </c>
      <c r="AJ108" s="33">
        <f t="shared" si="24"/>
        <v>0</v>
      </c>
      <c r="AK108" s="33">
        <f t="shared" si="25"/>
        <v>0</v>
      </c>
      <c r="AL108" s="33">
        <f t="shared" si="26"/>
        <v>0</v>
      </c>
      <c r="AM108" s="79">
        <f t="shared" si="27"/>
        <v>0</v>
      </c>
      <c r="AN108" s="37">
        <f t="shared" si="28"/>
        <v>0</v>
      </c>
      <c r="AO108" s="37">
        <f t="shared" si="29"/>
        <v>0</v>
      </c>
      <c r="AP108" s="37">
        <f t="shared" si="30"/>
        <v>0</v>
      </c>
      <c r="AQ108" s="37">
        <f t="shared" si="31"/>
        <v>0</v>
      </c>
      <c r="AR108" s="37">
        <f t="shared" si="32"/>
        <v>0</v>
      </c>
      <c r="AS108" s="91">
        <f t="shared" si="33"/>
        <v>0</v>
      </c>
      <c r="AT108" s="37"/>
    </row>
    <row r="109" spans="1:53" s="33" customFormat="1" x14ac:dyDescent="0.25">
      <c r="A109" s="33">
        <v>2006</v>
      </c>
      <c r="B109" s="33" t="s">
        <v>45</v>
      </c>
      <c r="C109" s="78">
        <v>27</v>
      </c>
      <c r="D109" s="78">
        <v>2008</v>
      </c>
      <c r="E109" s="78">
        <v>2008</v>
      </c>
      <c r="F109" s="78">
        <v>0</v>
      </c>
      <c r="G109" s="78">
        <v>0</v>
      </c>
      <c r="H109" s="78">
        <v>4.9000000000000004</v>
      </c>
      <c r="I109" s="78">
        <v>3.9</v>
      </c>
      <c r="J109" s="78">
        <v>3.8</v>
      </c>
      <c r="K109" s="37">
        <v>0.34647324713549882</v>
      </c>
      <c r="L109" s="33">
        <v>27.69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35.515552583623347</v>
      </c>
      <c r="W109" s="79">
        <v>114.73145353123699</v>
      </c>
      <c r="X109" s="37">
        <v>0.95695839311334285</v>
      </c>
      <c r="Y109" s="37">
        <v>0.25620000000000004</v>
      </c>
      <c r="Z109" s="37">
        <v>9.3859999999999992</v>
      </c>
      <c r="AA109" s="37">
        <v>0</v>
      </c>
      <c r="AB109" s="33">
        <v>7.1397499999999985</v>
      </c>
      <c r="AC109" s="33">
        <f t="shared" si="17"/>
        <v>0</v>
      </c>
      <c r="AD109" s="33">
        <f t="shared" si="18"/>
        <v>0</v>
      </c>
      <c r="AE109" s="33">
        <f t="shared" si="19"/>
        <v>1</v>
      </c>
      <c r="AF109" s="33">
        <f t="shared" si="20"/>
        <v>0</v>
      </c>
      <c r="AG109" s="33">
        <f t="shared" si="21"/>
        <v>0</v>
      </c>
      <c r="AH109" s="33">
        <f t="shared" si="22"/>
        <v>0</v>
      </c>
      <c r="AI109" s="33">
        <f t="shared" si="23"/>
        <v>0</v>
      </c>
      <c r="AJ109" s="33">
        <f t="shared" si="24"/>
        <v>0</v>
      </c>
      <c r="AK109" s="33">
        <f t="shared" si="25"/>
        <v>0</v>
      </c>
      <c r="AL109" s="33">
        <f t="shared" si="26"/>
        <v>0</v>
      </c>
      <c r="AM109" s="79">
        <f t="shared" si="27"/>
        <v>0</v>
      </c>
      <c r="AN109" s="37">
        <f t="shared" si="28"/>
        <v>0</v>
      </c>
      <c r="AO109" s="37">
        <f t="shared" si="29"/>
        <v>0</v>
      </c>
      <c r="AP109" s="37">
        <f t="shared" si="30"/>
        <v>0</v>
      </c>
      <c r="AQ109" s="37">
        <f t="shared" si="31"/>
        <v>0</v>
      </c>
      <c r="AR109" s="37">
        <f t="shared" si="32"/>
        <v>0</v>
      </c>
      <c r="AS109" s="91">
        <f t="shared" si="33"/>
        <v>0</v>
      </c>
      <c r="AT109" s="37"/>
    </row>
    <row r="110" spans="1:53" s="11" customFormat="1" x14ac:dyDescent="0.25">
      <c r="A110" s="11">
        <v>2007</v>
      </c>
      <c r="B110" s="11" t="s">
        <v>19</v>
      </c>
      <c r="C110" s="12">
        <v>1</v>
      </c>
      <c r="D110" s="12">
        <v>2011</v>
      </c>
      <c r="E110" s="12">
        <v>0</v>
      </c>
      <c r="F110" s="13">
        <v>0</v>
      </c>
      <c r="G110" s="14">
        <v>0</v>
      </c>
      <c r="H110" s="12">
        <v>4</v>
      </c>
      <c r="I110" s="13">
        <v>3.4</v>
      </c>
      <c r="J110" s="14">
        <v>3.2</v>
      </c>
      <c r="K110" s="15">
        <v>0.32416891284815813</v>
      </c>
      <c r="L110" s="11">
        <v>27.17</v>
      </c>
      <c r="M110" s="16">
        <v>0</v>
      </c>
      <c r="N110" s="11">
        <v>0</v>
      </c>
      <c r="O110" s="11">
        <v>0</v>
      </c>
      <c r="P110" s="11">
        <v>0</v>
      </c>
      <c r="Q110" s="11">
        <v>0</v>
      </c>
      <c r="R110" s="66">
        <f t="shared" ref="R110:R173" si="34">IF(OR(B110 = "Acre",B110 = "Alagoas",B110 = "Roraima", B110= "Sergipe", B110 = "Rio de Janeiro", B110 = "São Paulo"), "SEM VALOR",M110)</f>
        <v>0</v>
      </c>
      <c r="S110" s="11">
        <f t="shared" ref="S110:S173" si="35">IF(B110 = "São Paulo",M110, 0)</f>
        <v>0</v>
      </c>
      <c r="T110" s="16">
        <f t="shared" ref="T110:T173" si="36">IF(B110 = "Rio de Janeiro", M110, 0)</f>
        <v>0</v>
      </c>
      <c r="U110" s="15">
        <v>9.9317739703223928</v>
      </c>
      <c r="V110" s="15">
        <v>0.66805199999999998</v>
      </c>
      <c r="W110" s="17">
        <v>86.21</v>
      </c>
      <c r="X110" s="15">
        <v>0.28476821192052981</v>
      </c>
      <c r="Y110" s="15">
        <v>0.21440000000000001</v>
      </c>
      <c r="Z110" s="15">
        <v>5.66</v>
      </c>
      <c r="AA110" s="11">
        <v>0.69</v>
      </c>
      <c r="AB110" s="15">
        <v>6.330379619373681</v>
      </c>
      <c r="AC110" s="16">
        <f t="shared" si="17"/>
        <v>0</v>
      </c>
      <c r="AD110" s="11">
        <f t="shared" si="18"/>
        <v>0</v>
      </c>
      <c r="AE110" s="11">
        <f t="shared" si="19"/>
        <v>0</v>
      </c>
      <c r="AF110" s="11">
        <f t="shared" si="20"/>
        <v>1</v>
      </c>
      <c r="AG110" s="11">
        <f t="shared" si="21"/>
        <v>0</v>
      </c>
      <c r="AH110" s="66">
        <f t="shared" si="22"/>
        <v>0</v>
      </c>
      <c r="AI110" s="11">
        <f t="shared" si="23"/>
        <v>0</v>
      </c>
      <c r="AJ110" s="16">
        <f t="shared" si="24"/>
        <v>0</v>
      </c>
      <c r="AK110" s="15">
        <f t="shared" si="25"/>
        <v>0</v>
      </c>
      <c r="AL110" s="15">
        <f t="shared" si="26"/>
        <v>0</v>
      </c>
      <c r="AM110" s="17">
        <f t="shared" si="27"/>
        <v>0</v>
      </c>
      <c r="AN110" s="15">
        <f t="shared" si="28"/>
        <v>0</v>
      </c>
      <c r="AO110" s="15">
        <f t="shared" si="29"/>
        <v>0</v>
      </c>
      <c r="AP110" s="15">
        <f t="shared" si="30"/>
        <v>0</v>
      </c>
      <c r="AQ110" s="11">
        <f t="shared" si="31"/>
        <v>0</v>
      </c>
      <c r="AR110" s="11">
        <f t="shared" si="32"/>
        <v>0</v>
      </c>
      <c r="AS110" s="92">
        <f t="shared" si="33"/>
        <v>0</v>
      </c>
      <c r="AU110" s="11">
        <v>233.28516016517042</v>
      </c>
      <c r="AW110" s="11">
        <v>2</v>
      </c>
      <c r="AX110" s="11">
        <v>1.9479</v>
      </c>
      <c r="AY110" s="11">
        <v>0</v>
      </c>
      <c r="AZ110" s="11">
        <v>1453756</v>
      </c>
      <c r="BA110" s="11">
        <v>1.3757466865141056E-6</v>
      </c>
    </row>
    <row r="111" spans="1:53" s="11" customFormat="1" x14ac:dyDescent="0.25">
      <c r="A111" s="11">
        <v>2007</v>
      </c>
      <c r="B111" s="11" t="s">
        <v>20</v>
      </c>
      <c r="C111" s="12">
        <v>2</v>
      </c>
      <c r="D111" s="12">
        <v>0</v>
      </c>
      <c r="E111" s="12">
        <v>0</v>
      </c>
      <c r="F111" s="13">
        <v>0</v>
      </c>
      <c r="G111" s="14">
        <v>0</v>
      </c>
      <c r="H111" s="12">
        <v>3.8</v>
      </c>
      <c r="I111" s="13">
        <v>3.8</v>
      </c>
      <c r="J111" s="14">
        <v>3.5</v>
      </c>
      <c r="K111" s="15">
        <v>0.34583779921400498</v>
      </c>
      <c r="L111" s="11">
        <v>19.48</v>
      </c>
      <c r="M111" s="16">
        <v>0</v>
      </c>
      <c r="N111" s="11">
        <v>0</v>
      </c>
      <c r="O111" s="11">
        <v>0</v>
      </c>
      <c r="P111" s="11">
        <v>0</v>
      </c>
      <c r="Q111" s="11">
        <v>0</v>
      </c>
      <c r="R111" s="66" t="str">
        <f t="shared" si="34"/>
        <v>SEM VALOR</v>
      </c>
      <c r="S111" s="11">
        <f t="shared" si="35"/>
        <v>0</v>
      </c>
      <c r="T111" s="16">
        <f t="shared" si="36"/>
        <v>0</v>
      </c>
      <c r="U111" s="15">
        <v>8.3281918261785055</v>
      </c>
      <c r="V111" s="15">
        <v>0.726051</v>
      </c>
      <c r="W111" s="17">
        <v>80.540000000000006</v>
      </c>
      <c r="X111" s="15">
        <v>0.56395348837209303</v>
      </c>
      <c r="Y111" s="15">
        <v>0.35770000000000002</v>
      </c>
      <c r="Z111" s="15">
        <v>8.7129999999999992</v>
      </c>
      <c r="AA111" s="11">
        <v>1</v>
      </c>
      <c r="AB111" s="15">
        <v>6.2125667103010791</v>
      </c>
      <c r="AC111" s="16">
        <f t="shared" si="17"/>
        <v>0</v>
      </c>
      <c r="AD111" s="11">
        <f t="shared" si="18"/>
        <v>0</v>
      </c>
      <c r="AE111" s="11">
        <f t="shared" si="19"/>
        <v>0</v>
      </c>
      <c r="AF111" s="11">
        <f t="shared" si="20"/>
        <v>1</v>
      </c>
      <c r="AG111" s="11">
        <f t="shared" si="21"/>
        <v>0</v>
      </c>
      <c r="AH111" s="66">
        <f t="shared" si="22"/>
        <v>0</v>
      </c>
      <c r="AI111" s="11">
        <f t="shared" si="23"/>
        <v>0</v>
      </c>
      <c r="AJ111" s="16">
        <f t="shared" si="24"/>
        <v>0</v>
      </c>
      <c r="AK111" s="15">
        <f t="shared" si="25"/>
        <v>0</v>
      </c>
      <c r="AL111" s="15">
        <f t="shared" si="26"/>
        <v>0</v>
      </c>
      <c r="AM111" s="17">
        <f t="shared" si="27"/>
        <v>0</v>
      </c>
      <c r="AN111" s="15">
        <f t="shared" si="28"/>
        <v>0</v>
      </c>
      <c r="AO111" s="15">
        <f t="shared" si="29"/>
        <v>0</v>
      </c>
      <c r="AP111" s="15">
        <f t="shared" si="30"/>
        <v>0</v>
      </c>
      <c r="AQ111" s="11">
        <f t="shared" si="31"/>
        <v>0</v>
      </c>
      <c r="AR111" s="11">
        <f t="shared" si="32"/>
        <v>0</v>
      </c>
      <c r="AS111" s="92">
        <f t="shared" si="33"/>
        <v>0</v>
      </c>
      <c r="AU111" s="11">
        <v>116.54452536192753</v>
      </c>
      <c r="AW111" s="11">
        <v>1</v>
      </c>
      <c r="AX111" s="11">
        <v>1.9479</v>
      </c>
      <c r="AY111" s="11">
        <v>0</v>
      </c>
      <c r="AZ111" s="11">
        <v>655385</v>
      </c>
      <c r="BA111" s="11">
        <v>1.525820700809448E-6</v>
      </c>
    </row>
    <row r="112" spans="1:53" s="11" customFormat="1" x14ac:dyDescent="0.25">
      <c r="A112" s="11">
        <v>2007</v>
      </c>
      <c r="B112" s="11" t="s">
        <v>21</v>
      </c>
      <c r="C112" s="12">
        <v>3</v>
      </c>
      <c r="D112" s="12">
        <v>2010</v>
      </c>
      <c r="E112" s="12">
        <v>2010</v>
      </c>
      <c r="F112" s="13">
        <v>0</v>
      </c>
      <c r="G112" s="14">
        <v>0</v>
      </c>
      <c r="H112" s="12">
        <v>3.6</v>
      </c>
      <c r="I112" s="13">
        <v>3.3</v>
      </c>
      <c r="J112" s="14">
        <v>2.9</v>
      </c>
      <c r="K112" s="15">
        <v>0.34209407161690908</v>
      </c>
      <c r="L112" s="11">
        <v>21.1</v>
      </c>
      <c r="M112" s="16">
        <v>0</v>
      </c>
      <c r="N112" s="11">
        <v>0</v>
      </c>
      <c r="O112" s="11">
        <v>0</v>
      </c>
      <c r="P112" s="11">
        <v>0</v>
      </c>
      <c r="Q112" s="11">
        <v>0</v>
      </c>
      <c r="R112" s="66">
        <f t="shared" si="34"/>
        <v>0</v>
      </c>
      <c r="S112" s="11">
        <f t="shared" si="35"/>
        <v>0</v>
      </c>
      <c r="T112" s="16">
        <f t="shared" si="36"/>
        <v>0</v>
      </c>
      <c r="U112" s="15">
        <v>13.494904622680744</v>
      </c>
      <c r="V112" s="15">
        <v>0.90546099999999996</v>
      </c>
      <c r="W112" s="17">
        <v>78.84</v>
      </c>
      <c r="X112" s="15">
        <v>0.71775223499361429</v>
      </c>
      <c r="Y112" s="15">
        <v>0.35580000000000001</v>
      </c>
      <c r="Z112" s="15">
        <v>10.678000000000001</v>
      </c>
      <c r="AA112" s="11">
        <v>0.79</v>
      </c>
      <c r="AB112" s="15">
        <v>6.6726412244487001</v>
      </c>
      <c r="AC112" s="16">
        <f t="shared" si="17"/>
        <v>0</v>
      </c>
      <c r="AD112" s="11">
        <f t="shared" si="18"/>
        <v>0</v>
      </c>
      <c r="AE112" s="11">
        <f t="shared" si="19"/>
        <v>0</v>
      </c>
      <c r="AF112" s="11">
        <f t="shared" si="20"/>
        <v>1</v>
      </c>
      <c r="AG112" s="11">
        <f t="shared" si="21"/>
        <v>0</v>
      </c>
      <c r="AH112" s="66">
        <f t="shared" si="22"/>
        <v>0</v>
      </c>
      <c r="AI112" s="11">
        <f t="shared" si="23"/>
        <v>0</v>
      </c>
      <c r="AJ112" s="16">
        <f t="shared" si="24"/>
        <v>0</v>
      </c>
      <c r="AK112" s="15">
        <f t="shared" si="25"/>
        <v>0</v>
      </c>
      <c r="AL112" s="15">
        <f t="shared" si="26"/>
        <v>0</v>
      </c>
      <c r="AM112" s="17">
        <f t="shared" si="27"/>
        <v>0</v>
      </c>
      <c r="AN112" s="15">
        <f t="shared" si="28"/>
        <v>0</v>
      </c>
      <c r="AO112" s="15">
        <f t="shared" si="29"/>
        <v>0</v>
      </c>
      <c r="AP112" s="15">
        <f t="shared" si="30"/>
        <v>0</v>
      </c>
      <c r="AQ112" s="11">
        <f t="shared" si="31"/>
        <v>0</v>
      </c>
      <c r="AR112" s="11">
        <f t="shared" si="32"/>
        <v>0</v>
      </c>
      <c r="AS112" s="92">
        <f t="shared" si="33"/>
        <v>0</v>
      </c>
      <c r="AU112" s="11">
        <v>548.74595928528674</v>
      </c>
      <c r="AW112" s="11">
        <v>2</v>
      </c>
      <c r="AX112" s="11">
        <v>1.9479</v>
      </c>
      <c r="AY112" s="11">
        <v>0</v>
      </c>
      <c r="AZ112" s="11">
        <v>3221940</v>
      </c>
      <c r="BA112" s="11">
        <v>6.2074402378691094E-7</v>
      </c>
    </row>
    <row r="113" spans="1:53" s="11" customFormat="1" x14ac:dyDescent="0.25">
      <c r="A113" s="11">
        <v>2007</v>
      </c>
      <c r="B113" s="11" t="s">
        <v>22</v>
      </c>
      <c r="C113" s="12">
        <v>4</v>
      </c>
      <c r="D113" s="12">
        <v>0</v>
      </c>
      <c r="E113" s="12">
        <v>0</v>
      </c>
      <c r="F113" s="13">
        <v>0</v>
      </c>
      <c r="G113" s="14">
        <v>0</v>
      </c>
      <c r="H113" s="12">
        <v>4.0999999999999996</v>
      </c>
      <c r="I113" s="13">
        <v>3.7</v>
      </c>
      <c r="J113" s="14">
        <v>3.5</v>
      </c>
      <c r="K113" s="15">
        <v>0.27108433734939757</v>
      </c>
      <c r="L113" s="11">
        <v>27.93</v>
      </c>
      <c r="M113" s="16">
        <v>0</v>
      </c>
      <c r="N113" s="11">
        <v>0</v>
      </c>
      <c r="O113" s="11">
        <v>0</v>
      </c>
      <c r="P113" s="11">
        <v>0</v>
      </c>
      <c r="Q113" s="11">
        <v>0</v>
      </c>
      <c r="R113" s="66" t="str">
        <f t="shared" si="34"/>
        <v>SEM VALOR</v>
      </c>
      <c r="S113" s="11">
        <f t="shared" si="35"/>
        <v>0</v>
      </c>
      <c r="T113" s="16">
        <f t="shared" si="36"/>
        <v>0</v>
      </c>
      <c r="U113" s="15">
        <v>10.621775222692527</v>
      </c>
      <c r="V113" s="15">
        <v>0.74906099999999998</v>
      </c>
      <c r="W113" s="17">
        <v>76.900000000000006</v>
      </c>
      <c r="X113" s="15">
        <v>0.73275862068965514</v>
      </c>
      <c r="Y113" s="15">
        <v>0.26410000000000006</v>
      </c>
      <c r="Z113" s="15">
        <v>9.109</v>
      </c>
      <c r="AA113" s="11">
        <v>0.85</v>
      </c>
      <c r="AB113" s="15">
        <v>7.0046319605276421</v>
      </c>
      <c r="AC113" s="16">
        <f t="shared" si="17"/>
        <v>0</v>
      </c>
      <c r="AD113" s="11">
        <f t="shared" si="18"/>
        <v>0</v>
      </c>
      <c r="AE113" s="11">
        <f t="shared" si="19"/>
        <v>0</v>
      </c>
      <c r="AF113" s="11">
        <f t="shared" si="20"/>
        <v>1</v>
      </c>
      <c r="AG113" s="11">
        <f t="shared" si="21"/>
        <v>0</v>
      </c>
      <c r="AH113" s="66">
        <f t="shared" si="22"/>
        <v>0</v>
      </c>
      <c r="AI113" s="11">
        <f t="shared" si="23"/>
        <v>0</v>
      </c>
      <c r="AJ113" s="16">
        <f t="shared" si="24"/>
        <v>0</v>
      </c>
      <c r="AK113" s="15">
        <f t="shared" si="25"/>
        <v>0</v>
      </c>
      <c r="AL113" s="15">
        <f t="shared" si="26"/>
        <v>0</v>
      </c>
      <c r="AM113" s="17">
        <f t="shared" si="27"/>
        <v>0</v>
      </c>
      <c r="AN113" s="15">
        <f t="shared" si="28"/>
        <v>0</v>
      </c>
      <c r="AO113" s="15">
        <f t="shared" si="29"/>
        <v>0</v>
      </c>
      <c r="AP113" s="15">
        <f t="shared" si="30"/>
        <v>0</v>
      </c>
      <c r="AQ113" s="11">
        <f t="shared" si="31"/>
        <v>0</v>
      </c>
      <c r="AR113" s="11">
        <f t="shared" si="32"/>
        <v>0</v>
      </c>
      <c r="AS113" s="92">
        <f t="shared" si="33"/>
        <v>0</v>
      </c>
      <c r="AU113" s="11">
        <v>83.881508367803079</v>
      </c>
      <c r="AW113" s="11">
        <v>1</v>
      </c>
      <c r="AX113" s="11">
        <v>1.9479</v>
      </c>
      <c r="AY113" s="11">
        <v>0</v>
      </c>
      <c r="AZ113" s="11">
        <v>395725</v>
      </c>
      <c r="BA113" s="11">
        <v>2.52700739149662E-6</v>
      </c>
    </row>
    <row r="114" spans="1:53" s="11" customFormat="1" x14ac:dyDescent="0.25">
      <c r="A114" s="11">
        <v>2007</v>
      </c>
      <c r="B114" s="11" t="s">
        <v>23</v>
      </c>
      <c r="C114" s="12">
        <v>5</v>
      </c>
      <c r="D114" s="12">
        <v>2014</v>
      </c>
      <c r="E114" s="12">
        <v>0</v>
      </c>
      <c r="F114" s="13">
        <v>0</v>
      </c>
      <c r="G114" s="14">
        <v>0</v>
      </c>
      <c r="H114" s="12">
        <v>3.1</v>
      </c>
      <c r="I114" s="13">
        <v>3.3</v>
      </c>
      <c r="J114" s="14">
        <v>2.7</v>
      </c>
      <c r="K114" s="15">
        <v>0.33573445305147326</v>
      </c>
      <c r="L114" s="11">
        <v>30.27</v>
      </c>
      <c r="M114" s="16">
        <v>0</v>
      </c>
      <c r="N114" s="11">
        <v>0</v>
      </c>
      <c r="O114" s="11">
        <v>0</v>
      </c>
      <c r="P114" s="11">
        <v>0</v>
      </c>
      <c r="Q114" s="11">
        <v>0</v>
      </c>
      <c r="R114" s="66">
        <f t="shared" si="34"/>
        <v>0</v>
      </c>
      <c r="S114" s="11">
        <f t="shared" si="35"/>
        <v>0</v>
      </c>
      <c r="T114" s="16">
        <f t="shared" si="36"/>
        <v>0</v>
      </c>
      <c r="U114" s="15">
        <v>7.312286594593405</v>
      </c>
      <c r="V114" s="15">
        <v>0.73505799999999999</v>
      </c>
      <c r="W114" s="17">
        <v>87.91</v>
      </c>
      <c r="X114" s="15">
        <v>0.54099244875943908</v>
      </c>
      <c r="Y114" s="15">
        <v>0.32620000000000005</v>
      </c>
      <c r="Z114" s="15">
        <v>8.5650000000000013</v>
      </c>
      <c r="AA114" s="11">
        <v>0.59</v>
      </c>
      <c r="AB114" s="15">
        <v>5.9206525022656358</v>
      </c>
      <c r="AC114" s="16">
        <f t="shared" si="17"/>
        <v>0</v>
      </c>
      <c r="AD114" s="11">
        <f t="shared" si="18"/>
        <v>0</v>
      </c>
      <c r="AE114" s="11">
        <f t="shared" si="19"/>
        <v>0</v>
      </c>
      <c r="AF114" s="11">
        <f t="shared" si="20"/>
        <v>1</v>
      </c>
      <c r="AG114" s="11">
        <f t="shared" si="21"/>
        <v>0</v>
      </c>
      <c r="AH114" s="66">
        <f t="shared" si="22"/>
        <v>0</v>
      </c>
      <c r="AI114" s="11">
        <f t="shared" si="23"/>
        <v>0</v>
      </c>
      <c r="AJ114" s="16">
        <f t="shared" si="24"/>
        <v>0</v>
      </c>
      <c r="AK114" s="15">
        <f t="shared" si="25"/>
        <v>0</v>
      </c>
      <c r="AL114" s="15">
        <f t="shared" si="26"/>
        <v>0</v>
      </c>
      <c r="AM114" s="17">
        <f t="shared" si="27"/>
        <v>0</v>
      </c>
      <c r="AN114" s="15">
        <f t="shared" si="28"/>
        <v>0</v>
      </c>
      <c r="AO114" s="15">
        <f t="shared" si="29"/>
        <v>0</v>
      </c>
      <c r="AP114" s="15">
        <f t="shared" si="30"/>
        <v>0</v>
      </c>
      <c r="AQ114" s="11">
        <f t="shared" si="31"/>
        <v>0</v>
      </c>
      <c r="AR114" s="11">
        <f t="shared" si="32"/>
        <v>0</v>
      </c>
      <c r="AS114" s="92">
        <f t="shared" si="33"/>
        <v>0</v>
      </c>
      <c r="AU114" s="11">
        <v>1127.9665032736368</v>
      </c>
      <c r="AW114" s="11">
        <v>6</v>
      </c>
      <c r="AX114" s="11">
        <v>1.9479</v>
      </c>
      <c r="AY114" s="11">
        <v>0</v>
      </c>
      <c r="AZ114" s="11">
        <v>7090378</v>
      </c>
      <c r="BA114" s="11">
        <v>8.4621722565425985E-7</v>
      </c>
    </row>
    <row r="115" spans="1:53" s="11" customFormat="1" x14ac:dyDescent="0.25">
      <c r="A115" s="11">
        <v>2007</v>
      </c>
      <c r="B115" s="11" t="s">
        <v>24</v>
      </c>
      <c r="C115" s="12">
        <v>6</v>
      </c>
      <c r="D115" s="12">
        <v>0</v>
      </c>
      <c r="E115" s="12">
        <v>0</v>
      </c>
      <c r="F115" s="13">
        <v>0</v>
      </c>
      <c r="G115" s="14">
        <v>0</v>
      </c>
      <c r="H115" s="12">
        <v>3.4</v>
      </c>
      <c r="I115" s="13">
        <v>3.5</v>
      </c>
      <c r="J115" s="14">
        <v>2.8</v>
      </c>
      <c r="K115" s="15">
        <v>0.2582184517497349</v>
      </c>
      <c r="L115" s="11">
        <v>27.02</v>
      </c>
      <c r="M115" s="16">
        <v>0</v>
      </c>
      <c r="N115" s="11">
        <v>0</v>
      </c>
      <c r="O115" s="11">
        <v>0</v>
      </c>
      <c r="P115" s="11">
        <v>0</v>
      </c>
      <c r="Q115" s="11">
        <v>0</v>
      </c>
      <c r="R115" s="66">
        <f t="shared" si="34"/>
        <v>0</v>
      </c>
      <c r="S115" s="11">
        <f t="shared" si="35"/>
        <v>0</v>
      </c>
      <c r="T115" s="16">
        <f t="shared" si="36"/>
        <v>0</v>
      </c>
      <c r="U115" s="15">
        <v>10.23737508747495</v>
      </c>
      <c r="V115" s="15">
        <v>0.77785499999999996</v>
      </c>
      <c r="W115" s="17">
        <v>76.760000000000005</v>
      </c>
      <c r="X115" s="15">
        <v>0.55629139072847678</v>
      </c>
      <c r="Y115" s="15">
        <v>0.26919999999999999</v>
      </c>
      <c r="Z115" s="15">
        <v>13.110999999999999</v>
      </c>
      <c r="AA115" s="11">
        <v>0.73</v>
      </c>
      <c r="AB115" s="15">
        <v>7.2957406102104541</v>
      </c>
      <c r="AC115" s="16">
        <f t="shared" si="17"/>
        <v>0</v>
      </c>
      <c r="AD115" s="11">
        <f t="shared" si="18"/>
        <v>0</v>
      </c>
      <c r="AE115" s="11">
        <f t="shared" si="19"/>
        <v>0</v>
      </c>
      <c r="AF115" s="11">
        <f t="shared" si="20"/>
        <v>1</v>
      </c>
      <c r="AG115" s="11">
        <f t="shared" si="21"/>
        <v>0</v>
      </c>
      <c r="AH115" s="66">
        <f t="shared" si="22"/>
        <v>0</v>
      </c>
      <c r="AI115" s="11">
        <f t="shared" si="23"/>
        <v>0</v>
      </c>
      <c r="AJ115" s="16">
        <f t="shared" si="24"/>
        <v>0</v>
      </c>
      <c r="AK115" s="15">
        <f t="shared" si="25"/>
        <v>0</v>
      </c>
      <c r="AL115" s="15">
        <f t="shared" si="26"/>
        <v>0</v>
      </c>
      <c r="AM115" s="17">
        <f t="shared" si="27"/>
        <v>0</v>
      </c>
      <c r="AN115" s="15">
        <f t="shared" si="28"/>
        <v>0</v>
      </c>
      <c r="AO115" s="15">
        <f t="shared" si="29"/>
        <v>0</v>
      </c>
      <c r="AP115" s="15">
        <f t="shared" si="30"/>
        <v>0</v>
      </c>
      <c r="AQ115" s="11">
        <f t="shared" si="31"/>
        <v>0</v>
      </c>
      <c r="AR115" s="11">
        <f t="shared" si="32"/>
        <v>0</v>
      </c>
      <c r="AS115" s="92">
        <f t="shared" si="33"/>
        <v>0</v>
      </c>
      <c r="AU115" s="11">
        <v>112.78387622614039</v>
      </c>
      <c r="AW115" s="11">
        <v>0</v>
      </c>
      <c r="AX115" s="11">
        <v>1.9479</v>
      </c>
      <c r="AY115" s="11">
        <v>0</v>
      </c>
      <c r="AZ115" s="11">
        <v>587311</v>
      </c>
      <c r="BA115" s="11">
        <v>0</v>
      </c>
    </row>
    <row r="116" spans="1:53" s="11" customFormat="1" x14ac:dyDescent="0.25">
      <c r="A116" s="11">
        <v>2007</v>
      </c>
      <c r="B116" s="11" t="s">
        <v>25</v>
      </c>
      <c r="C116" s="12">
        <v>7</v>
      </c>
      <c r="D116" s="12">
        <v>2011</v>
      </c>
      <c r="E116" s="12">
        <v>0</v>
      </c>
      <c r="F116" s="13">
        <v>0</v>
      </c>
      <c r="G116" s="14">
        <v>0</v>
      </c>
      <c r="H116" s="12">
        <v>4.0999999999999996</v>
      </c>
      <c r="I116" s="13">
        <v>3.7</v>
      </c>
      <c r="J116" s="14">
        <v>3.2</v>
      </c>
      <c r="K116" s="15">
        <v>0.38044254104211278</v>
      </c>
      <c r="L116" s="11">
        <v>16.63</v>
      </c>
      <c r="M116" s="16">
        <v>0</v>
      </c>
      <c r="N116" s="11">
        <v>0</v>
      </c>
      <c r="O116" s="11">
        <v>0</v>
      </c>
      <c r="P116" s="11">
        <v>0</v>
      </c>
      <c r="Q116" s="11">
        <v>0</v>
      </c>
      <c r="R116" s="66">
        <f t="shared" si="34"/>
        <v>0</v>
      </c>
      <c r="S116" s="11">
        <f t="shared" si="35"/>
        <v>0</v>
      </c>
      <c r="T116" s="16">
        <f t="shared" si="36"/>
        <v>0</v>
      </c>
      <c r="U116" s="15">
        <v>8.1960620025136155</v>
      </c>
      <c r="V116" s="15">
        <v>0.70216299999999998</v>
      </c>
      <c r="W116" s="17">
        <v>81.819999999999993</v>
      </c>
      <c r="X116" s="15">
        <v>0.30158730158730157</v>
      </c>
      <c r="Y116" s="15">
        <v>0.25509999999999999</v>
      </c>
      <c r="Z116" s="15">
        <v>7.5939999999999994</v>
      </c>
      <c r="AA116" s="11">
        <v>0.92</v>
      </c>
      <c r="AB116" s="15">
        <v>6.3686436411237555</v>
      </c>
      <c r="AC116" s="16">
        <f t="shared" si="17"/>
        <v>0</v>
      </c>
      <c r="AD116" s="11">
        <f t="shared" si="18"/>
        <v>0</v>
      </c>
      <c r="AE116" s="11">
        <f t="shared" si="19"/>
        <v>0</v>
      </c>
      <c r="AF116" s="11">
        <f t="shared" si="20"/>
        <v>1</v>
      </c>
      <c r="AG116" s="11">
        <f t="shared" si="21"/>
        <v>0</v>
      </c>
      <c r="AH116" s="66">
        <f t="shared" si="22"/>
        <v>0</v>
      </c>
      <c r="AI116" s="11">
        <f t="shared" si="23"/>
        <v>0</v>
      </c>
      <c r="AJ116" s="16">
        <f t="shared" si="24"/>
        <v>0</v>
      </c>
      <c r="AK116" s="15">
        <f t="shared" si="25"/>
        <v>0</v>
      </c>
      <c r="AL116" s="15">
        <f t="shared" si="26"/>
        <v>0</v>
      </c>
      <c r="AM116" s="17">
        <f t="shared" si="27"/>
        <v>0</v>
      </c>
      <c r="AN116" s="15">
        <f t="shared" si="28"/>
        <v>0</v>
      </c>
      <c r="AO116" s="15">
        <f t="shared" si="29"/>
        <v>0</v>
      </c>
      <c r="AP116" s="15">
        <f t="shared" si="30"/>
        <v>0</v>
      </c>
      <c r="AQ116" s="11">
        <f t="shared" si="31"/>
        <v>0</v>
      </c>
      <c r="AR116" s="11">
        <f t="shared" si="32"/>
        <v>0</v>
      </c>
      <c r="AS116" s="92">
        <f t="shared" si="33"/>
        <v>0</v>
      </c>
      <c r="AU116" s="11">
        <v>206.56557006616549</v>
      </c>
      <c r="AW116" s="11">
        <v>1</v>
      </c>
      <c r="AX116" s="11">
        <v>1.9479</v>
      </c>
      <c r="AY116" s="11">
        <v>0</v>
      </c>
      <c r="AZ116" s="11">
        <v>1243627</v>
      </c>
      <c r="BA116" s="11">
        <v>8.0409962151030819E-7</v>
      </c>
    </row>
    <row r="117" spans="1:53" s="11" customFormat="1" x14ac:dyDescent="0.25">
      <c r="A117" s="11">
        <v>2007</v>
      </c>
      <c r="B117" s="11" t="s">
        <v>26</v>
      </c>
      <c r="C117" s="12">
        <v>8</v>
      </c>
      <c r="D117" s="12">
        <v>2011</v>
      </c>
      <c r="E117" s="12">
        <v>2014</v>
      </c>
      <c r="F117" s="13">
        <v>0</v>
      </c>
      <c r="G117" s="14">
        <v>0</v>
      </c>
      <c r="H117" s="12">
        <v>3.7</v>
      </c>
      <c r="I117" s="13">
        <v>3.3</v>
      </c>
      <c r="J117" s="14">
        <v>3</v>
      </c>
      <c r="K117" s="15">
        <v>0.37278031988581506</v>
      </c>
      <c r="L117" s="11">
        <v>17.989999999999998</v>
      </c>
      <c r="M117" s="16">
        <v>0</v>
      </c>
      <c r="N117" s="11">
        <v>0</v>
      </c>
      <c r="O117" s="11">
        <v>0</v>
      </c>
      <c r="P117" s="11">
        <v>0</v>
      </c>
      <c r="Q117" s="11">
        <v>0</v>
      </c>
      <c r="R117" s="66">
        <f t="shared" si="34"/>
        <v>0</v>
      </c>
      <c r="S117" s="11">
        <f t="shared" si="35"/>
        <v>0</v>
      </c>
      <c r="T117" s="16">
        <f t="shared" si="36"/>
        <v>0</v>
      </c>
      <c r="U117" s="15">
        <v>5.022208058676302</v>
      </c>
      <c r="V117" s="15">
        <v>0.74065199999999998</v>
      </c>
      <c r="W117" s="17">
        <v>87.34</v>
      </c>
      <c r="X117" s="15">
        <v>0.52727272727272723</v>
      </c>
      <c r="Y117" s="15">
        <v>0.37889999999999996</v>
      </c>
      <c r="Z117" s="15">
        <v>9.004999999999999</v>
      </c>
      <c r="AA117" s="11">
        <v>0.76</v>
      </c>
      <c r="AB117" s="15">
        <v>5.5232101500352444</v>
      </c>
      <c r="AC117" s="16">
        <f t="shared" si="17"/>
        <v>0</v>
      </c>
      <c r="AD117" s="11">
        <f t="shared" si="18"/>
        <v>0</v>
      </c>
      <c r="AE117" s="11">
        <f t="shared" si="19"/>
        <v>0</v>
      </c>
      <c r="AF117" s="11">
        <f t="shared" si="20"/>
        <v>1</v>
      </c>
      <c r="AG117" s="11">
        <f t="shared" si="21"/>
        <v>0</v>
      </c>
      <c r="AH117" s="66">
        <f t="shared" si="22"/>
        <v>0</v>
      </c>
      <c r="AI117" s="11">
        <f t="shared" si="23"/>
        <v>0</v>
      </c>
      <c r="AJ117" s="16">
        <f t="shared" si="24"/>
        <v>0</v>
      </c>
      <c r="AK117" s="15">
        <f t="shared" si="25"/>
        <v>0</v>
      </c>
      <c r="AL117" s="15">
        <f t="shared" si="26"/>
        <v>0</v>
      </c>
      <c r="AM117" s="17">
        <f t="shared" si="27"/>
        <v>0</v>
      </c>
      <c r="AN117" s="15">
        <f t="shared" si="28"/>
        <v>0</v>
      </c>
      <c r="AO117" s="15">
        <f t="shared" si="29"/>
        <v>0</v>
      </c>
      <c r="AP117" s="15">
        <f t="shared" si="30"/>
        <v>0</v>
      </c>
      <c r="AQ117" s="11">
        <f t="shared" si="31"/>
        <v>0</v>
      </c>
      <c r="AR117" s="11">
        <f t="shared" si="32"/>
        <v>0</v>
      </c>
      <c r="AS117" s="92">
        <f t="shared" si="33"/>
        <v>0</v>
      </c>
      <c r="AU117" s="11">
        <v>919.28061232132325</v>
      </c>
      <c r="AW117" s="11">
        <v>3</v>
      </c>
      <c r="AX117" s="11">
        <v>1.9479</v>
      </c>
      <c r="AY117" s="11">
        <v>1</v>
      </c>
      <c r="AZ117" s="11">
        <v>6118995</v>
      </c>
      <c r="BA117" s="11">
        <v>4.9027658953798788E-7</v>
      </c>
    </row>
    <row r="118" spans="1:53" s="11" customFormat="1" x14ac:dyDescent="0.25">
      <c r="A118" s="11">
        <v>2007</v>
      </c>
      <c r="B118" s="11" t="s">
        <v>27</v>
      </c>
      <c r="C118" s="12">
        <v>9</v>
      </c>
      <c r="D118" s="12">
        <v>2009</v>
      </c>
      <c r="E118" s="12">
        <v>0</v>
      </c>
      <c r="F118" s="13">
        <v>0</v>
      </c>
      <c r="G118" s="14">
        <v>0</v>
      </c>
      <c r="H118" s="12">
        <v>3.5</v>
      </c>
      <c r="I118" s="13">
        <v>3.5</v>
      </c>
      <c r="J118" s="14">
        <v>2.9</v>
      </c>
      <c r="K118" s="15">
        <v>0.45881483472184897</v>
      </c>
      <c r="L118" s="11">
        <v>12.49</v>
      </c>
      <c r="M118" s="16">
        <v>0</v>
      </c>
      <c r="N118" s="11">
        <v>0</v>
      </c>
      <c r="O118" s="11">
        <v>0</v>
      </c>
      <c r="P118" s="11">
        <v>0</v>
      </c>
      <c r="Q118" s="11">
        <v>0</v>
      </c>
      <c r="R118" s="66">
        <f t="shared" si="34"/>
        <v>0</v>
      </c>
      <c r="S118" s="11">
        <f t="shared" si="35"/>
        <v>0</v>
      </c>
      <c r="T118" s="16">
        <f t="shared" si="36"/>
        <v>0</v>
      </c>
      <c r="U118" s="15">
        <v>4.5297211646745934</v>
      </c>
      <c r="V118" s="15">
        <v>0.76122100000000004</v>
      </c>
      <c r="W118" s="17">
        <v>80.349999999999994</v>
      </c>
      <c r="X118" s="15">
        <v>0.59469240048250904</v>
      </c>
      <c r="Y118" s="15">
        <v>0.29959999999999998</v>
      </c>
      <c r="Z118" s="15">
        <v>7.8940000000000001</v>
      </c>
      <c r="AA118" s="11">
        <v>0.62</v>
      </c>
      <c r="AB118" s="15">
        <v>5.3007753499144119</v>
      </c>
      <c r="AC118" s="16">
        <f t="shared" si="17"/>
        <v>0</v>
      </c>
      <c r="AD118" s="11">
        <f t="shared" si="18"/>
        <v>0</v>
      </c>
      <c r="AE118" s="11">
        <f t="shared" si="19"/>
        <v>0</v>
      </c>
      <c r="AF118" s="11">
        <f t="shared" si="20"/>
        <v>1</v>
      </c>
      <c r="AG118" s="11">
        <f t="shared" si="21"/>
        <v>0</v>
      </c>
      <c r="AH118" s="66">
        <f t="shared" si="22"/>
        <v>0</v>
      </c>
      <c r="AI118" s="11">
        <f t="shared" si="23"/>
        <v>0</v>
      </c>
      <c r="AJ118" s="16">
        <f t="shared" si="24"/>
        <v>0</v>
      </c>
      <c r="AK118" s="15">
        <f t="shared" si="25"/>
        <v>0</v>
      </c>
      <c r="AL118" s="15">
        <f t="shared" si="26"/>
        <v>0</v>
      </c>
      <c r="AM118" s="17">
        <f t="shared" si="27"/>
        <v>0</v>
      </c>
      <c r="AN118" s="15">
        <f t="shared" si="28"/>
        <v>0</v>
      </c>
      <c r="AO118" s="15">
        <f t="shared" si="29"/>
        <v>0</v>
      </c>
      <c r="AP118" s="15">
        <f t="shared" si="30"/>
        <v>0</v>
      </c>
      <c r="AQ118" s="11">
        <f t="shared" si="31"/>
        <v>0</v>
      </c>
      <c r="AR118" s="11">
        <f t="shared" si="32"/>
        <v>0</v>
      </c>
      <c r="AS118" s="92">
        <f t="shared" si="33"/>
        <v>0</v>
      </c>
      <c r="AU118" s="11">
        <v>422.7135152189876</v>
      </c>
      <c r="AW118" s="11">
        <v>1</v>
      </c>
      <c r="AX118" s="11">
        <v>1.9479</v>
      </c>
      <c r="AY118" s="11">
        <v>0</v>
      </c>
      <c r="AZ118" s="11">
        <v>3032435</v>
      </c>
      <c r="BA118" s="11">
        <v>3.2976799172941876E-7</v>
      </c>
    </row>
    <row r="119" spans="1:53" s="11" customFormat="1" x14ac:dyDescent="0.25">
      <c r="A119" s="11">
        <v>2007</v>
      </c>
      <c r="B119" s="11" t="s">
        <v>28</v>
      </c>
      <c r="C119" s="12">
        <v>10</v>
      </c>
      <c r="D119" s="12">
        <v>2007</v>
      </c>
      <c r="E119" s="12">
        <v>2007</v>
      </c>
      <c r="F119" s="13">
        <v>2007</v>
      </c>
      <c r="G119" s="14">
        <v>0</v>
      </c>
      <c r="H119" s="12">
        <v>3.8</v>
      </c>
      <c r="I119" s="13">
        <v>3.5</v>
      </c>
      <c r="J119" s="14">
        <v>3.4</v>
      </c>
      <c r="K119" s="15">
        <v>0.47276505219413251</v>
      </c>
      <c r="L119" s="11">
        <v>23.19</v>
      </c>
      <c r="M119" s="16">
        <v>256194.27</v>
      </c>
      <c r="N119" s="11">
        <v>1</v>
      </c>
      <c r="O119" s="11">
        <v>1</v>
      </c>
      <c r="P119" s="11">
        <v>1</v>
      </c>
      <c r="Q119" s="11">
        <v>0</v>
      </c>
      <c r="R119" s="66">
        <f t="shared" si="34"/>
        <v>256194.27</v>
      </c>
      <c r="S119" s="11">
        <f t="shared" si="35"/>
        <v>0</v>
      </c>
      <c r="T119" s="16">
        <f t="shared" si="36"/>
        <v>0</v>
      </c>
      <c r="U119" s="15">
        <v>6.2085762805045661</v>
      </c>
      <c r="V119" s="15">
        <v>0.79422700000000002</v>
      </c>
      <c r="W119" s="17">
        <v>78.59</v>
      </c>
      <c r="X119" s="15">
        <v>0.50177304964539005</v>
      </c>
      <c r="Y119" s="15">
        <v>0.28889999999999999</v>
      </c>
      <c r="Z119" s="15">
        <v>8.266</v>
      </c>
      <c r="AA119" s="11">
        <v>0.68</v>
      </c>
      <c r="AB119" s="15">
        <v>5.9218608397945829</v>
      </c>
      <c r="AC119" s="16">
        <f t="shared" si="17"/>
        <v>0</v>
      </c>
      <c r="AD119" s="11">
        <f t="shared" si="18"/>
        <v>0</v>
      </c>
      <c r="AE119" s="11">
        <f t="shared" si="19"/>
        <v>0</v>
      </c>
      <c r="AF119" s="11">
        <f t="shared" si="20"/>
        <v>1</v>
      </c>
      <c r="AG119" s="11">
        <f t="shared" si="21"/>
        <v>0</v>
      </c>
      <c r="AH119" s="66">
        <f t="shared" si="22"/>
        <v>0</v>
      </c>
      <c r="AI119" s="11">
        <f t="shared" si="23"/>
        <v>0</v>
      </c>
      <c r="AJ119" s="16">
        <f t="shared" si="24"/>
        <v>0</v>
      </c>
      <c r="AK119" s="15">
        <f t="shared" si="25"/>
        <v>0</v>
      </c>
      <c r="AL119" s="15">
        <f t="shared" si="26"/>
        <v>0</v>
      </c>
      <c r="AM119" s="17">
        <f t="shared" si="27"/>
        <v>0</v>
      </c>
      <c r="AN119" s="15">
        <f t="shared" si="28"/>
        <v>0</v>
      </c>
      <c r="AO119" s="15">
        <f t="shared" si="29"/>
        <v>0</v>
      </c>
      <c r="AP119" s="15">
        <f t="shared" si="30"/>
        <v>0</v>
      </c>
      <c r="AQ119" s="11">
        <f t="shared" si="31"/>
        <v>0</v>
      </c>
      <c r="AR119" s="11">
        <f t="shared" si="32"/>
        <v>0</v>
      </c>
      <c r="AS119" s="92">
        <f t="shared" si="33"/>
        <v>1</v>
      </c>
      <c r="AU119" s="11">
        <v>1187.5262000195398</v>
      </c>
      <c r="AW119" s="11">
        <v>9</v>
      </c>
      <c r="AX119" s="11">
        <v>1.9479</v>
      </c>
      <c r="AY119" s="11">
        <v>1</v>
      </c>
      <c r="AZ119" s="11">
        <v>8185250</v>
      </c>
      <c r="BA119" s="11">
        <v>1.0995388045569775E-6</v>
      </c>
    </row>
    <row r="120" spans="1:53" s="11" customFormat="1" x14ac:dyDescent="0.25">
      <c r="A120" s="11">
        <v>2007</v>
      </c>
      <c r="B120" s="11" t="s">
        <v>87</v>
      </c>
      <c r="C120" s="12">
        <v>11</v>
      </c>
      <c r="D120" s="12">
        <v>2011</v>
      </c>
      <c r="E120" s="12">
        <v>0</v>
      </c>
      <c r="F120" s="13">
        <v>0</v>
      </c>
      <c r="G120" s="14">
        <v>0</v>
      </c>
      <c r="H120" s="12">
        <v>3.4</v>
      </c>
      <c r="I120" s="13">
        <v>3.1</v>
      </c>
      <c r="J120" s="14">
        <v>2.9</v>
      </c>
      <c r="K120" s="15">
        <v>0.48476720995804967</v>
      </c>
      <c r="L120" s="11">
        <v>19.100000000000001</v>
      </c>
      <c r="M120" s="16">
        <v>0</v>
      </c>
      <c r="N120" s="11">
        <v>0</v>
      </c>
      <c r="O120" s="11">
        <v>0</v>
      </c>
      <c r="P120" s="11">
        <v>0</v>
      </c>
      <c r="Q120" s="11">
        <v>0</v>
      </c>
      <c r="R120" s="66">
        <f t="shared" si="34"/>
        <v>0</v>
      </c>
      <c r="S120" s="11">
        <f t="shared" si="35"/>
        <v>0</v>
      </c>
      <c r="T120" s="16">
        <f t="shared" si="36"/>
        <v>0</v>
      </c>
      <c r="U120" s="15">
        <v>8.7327569730633705</v>
      </c>
      <c r="V120" s="15">
        <v>0.80411299999999997</v>
      </c>
      <c r="W120" s="17">
        <v>74.53</v>
      </c>
      <c r="X120" s="15">
        <v>0.56876456876456871</v>
      </c>
      <c r="Y120" s="15">
        <v>0.29239999999999999</v>
      </c>
      <c r="Z120" s="15">
        <v>10.844000000000001</v>
      </c>
      <c r="AA120" s="11">
        <v>0.54</v>
      </c>
      <c r="AB120" s="15">
        <v>6.0283959319303211</v>
      </c>
      <c r="AC120" s="16">
        <f t="shared" si="17"/>
        <v>0</v>
      </c>
      <c r="AD120" s="11">
        <f t="shared" si="18"/>
        <v>0</v>
      </c>
      <c r="AE120" s="11">
        <f t="shared" si="19"/>
        <v>0</v>
      </c>
      <c r="AF120" s="11">
        <f t="shared" si="20"/>
        <v>1</v>
      </c>
      <c r="AG120" s="11">
        <f t="shared" si="21"/>
        <v>0</v>
      </c>
      <c r="AH120" s="66">
        <f t="shared" si="22"/>
        <v>0</v>
      </c>
      <c r="AI120" s="11">
        <f t="shared" si="23"/>
        <v>0</v>
      </c>
      <c r="AJ120" s="16">
        <f t="shared" si="24"/>
        <v>0</v>
      </c>
      <c r="AK120" s="15">
        <f t="shared" si="25"/>
        <v>0</v>
      </c>
      <c r="AL120" s="15">
        <f t="shared" si="26"/>
        <v>0</v>
      </c>
      <c r="AM120" s="17">
        <f t="shared" si="27"/>
        <v>0</v>
      </c>
      <c r="AN120" s="15">
        <f t="shared" si="28"/>
        <v>0</v>
      </c>
      <c r="AO120" s="15">
        <f t="shared" si="29"/>
        <v>0</v>
      </c>
      <c r="AP120" s="15">
        <f t="shared" si="30"/>
        <v>0</v>
      </c>
      <c r="AQ120" s="11">
        <f t="shared" si="31"/>
        <v>0</v>
      </c>
      <c r="AR120" s="11">
        <f t="shared" si="32"/>
        <v>0</v>
      </c>
      <c r="AS120" s="92">
        <f t="shared" si="33"/>
        <v>0</v>
      </c>
      <c r="AU120" s="11">
        <v>457.61906809184916</v>
      </c>
      <c r="AW120" s="11">
        <v>2</v>
      </c>
      <c r="AX120" s="11">
        <v>1.9479</v>
      </c>
      <c r="AY120" s="11">
        <v>0</v>
      </c>
      <c r="AZ120" s="11">
        <v>3013740</v>
      </c>
      <c r="BA120" s="11">
        <v>6.6362725384406088E-7</v>
      </c>
    </row>
    <row r="121" spans="1:53" s="11" customFormat="1" x14ac:dyDescent="0.25">
      <c r="A121" s="11">
        <v>2007</v>
      </c>
      <c r="B121" s="11" t="s">
        <v>30</v>
      </c>
      <c r="C121" s="12">
        <v>12</v>
      </c>
      <c r="D121" s="12">
        <v>2009</v>
      </c>
      <c r="E121" s="12">
        <v>2009</v>
      </c>
      <c r="F121" s="13">
        <v>0</v>
      </c>
      <c r="G121" s="14">
        <v>0</v>
      </c>
      <c r="H121" s="12">
        <v>3.4</v>
      </c>
      <c r="I121" s="13">
        <v>3</v>
      </c>
      <c r="J121" s="14">
        <v>3.2</v>
      </c>
      <c r="K121" s="15">
        <v>0.50839012925969451</v>
      </c>
      <c r="L121" s="11">
        <v>23.67</v>
      </c>
      <c r="M121" s="16">
        <v>0</v>
      </c>
      <c r="N121" s="11">
        <v>0</v>
      </c>
      <c r="O121" s="11">
        <v>0</v>
      </c>
      <c r="P121" s="11">
        <v>0</v>
      </c>
      <c r="Q121" s="11">
        <v>0</v>
      </c>
      <c r="R121" s="66">
        <f t="shared" si="34"/>
        <v>0</v>
      </c>
      <c r="S121" s="11">
        <f t="shared" si="35"/>
        <v>0</v>
      </c>
      <c r="T121" s="16">
        <f t="shared" si="36"/>
        <v>0</v>
      </c>
      <c r="U121" s="15">
        <v>6.2914895025178526</v>
      </c>
      <c r="V121" s="15">
        <v>0.77831099999999998</v>
      </c>
      <c r="W121" s="17">
        <v>79.48</v>
      </c>
      <c r="X121" s="15">
        <v>0.56640625</v>
      </c>
      <c r="Y121" s="15">
        <v>0.30649999999999994</v>
      </c>
      <c r="Z121" s="15">
        <v>8.9980000000000011</v>
      </c>
      <c r="AA121" s="11">
        <v>0.73</v>
      </c>
      <c r="AB121" s="15">
        <v>5.4971301983687457</v>
      </c>
      <c r="AC121" s="16">
        <f t="shared" si="17"/>
        <v>0</v>
      </c>
      <c r="AD121" s="11">
        <f t="shared" si="18"/>
        <v>0</v>
      </c>
      <c r="AE121" s="11">
        <f t="shared" si="19"/>
        <v>0</v>
      </c>
      <c r="AF121" s="11">
        <f t="shared" si="20"/>
        <v>1</v>
      </c>
      <c r="AG121" s="11">
        <f t="shared" si="21"/>
        <v>0</v>
      </c>
      <c r="AH121" s="66">
        <f t="shared" si="22"/>
        <v>0</v>
      </c>
      <c r="AI121" s="11">
        <f t="shared" si="23"/>
        <v>0</v>
      </c>
      <c r="AJ121" s="16">
        <f t="shared" si="24"/>
        <v>0</v>
      </c>
      <c r="AK121" s="15">
        <f t="shared" si="25"/>
        <v>0</v>
      </c>
      <c r="AL121" s="15">
        <f t="shared" si="26"/>
        <v>0</v>
      </c>
      <c r="AM121" s="17">
        <f t="shared" si="27"/>
        <v>0</v>
      </c>
      <c r="AN121" s="15">
        <f t="shared" si="28"/>
        <v>0</v>
      </c>
      <c r="AO121" s="15">
        <f t="shared" si="29"/>
        <v>0</v>
      </c>
      <c r="AP121" s="15">
        <f t="shared" si="30"/>
        <v>0</v>
      </c>
      <c r="AQ121" s="11">
        <f t="shared" si="31"/>
        <v>0</v>
      </c>
      <c r="AR121" s="11">
        <f t="shared" si="32"/>
        <v>0</v>
      </c>
      <c r="AS121" s="92">
        <f t="shared" si="33"/>
        <v>0</v>
      </c>
      <c r="AU121" s="11">
        <v>521.74685540196924</v>
      </c>
      <c r="AW121" s="11">
        <v>3</v>
      </c>
      <c r="AX121" s="11">
        <v>1.9479</v>
      </c>
      <c r="AY121" s="11">
        <v>0</v>
      </c>
      <c r="AZ121" s="11">
        <v>3641397</v>
      </c>
      <c r="BA121" s="11">
        <v>8.238596340909821E-7</v>
      </c>
    </row>
    <row r="122" spans="1:53" s="11" customFormat="1" x14ac:dyDescent="0.25">
      <c r="A122" s="11">
        <v>2007</v>
      </c>
      <c r="B122" s="11" t="s">
        <v>31</v>
      </c>
      <c r="C122" s="12">
        <v>13</v>
      </c>
      <c r="D122" s="12">
        <v>2011</v>
      </c>
      <c r="E122" s="12">
        <v>0</v>
      </c>
      <c r="F122" s="13">
        <v>0</v>
      </c>
      <c r="G122" s="14">
        <v>0</v>
      </c>
      <c r="H122" s="12">
        <v>3.6</v>
      </c>
      <c r="I122" s="13">
        <v>2.9</v>
      </c>
      <c r="J122" s="14">
        <v>3</v>
      </c>
      <c r="K122" s="15">
        <v>0.43299336308073044</v>
      </c>
      <c r="L122" s="11">
        <v>53.04</v>
      </c>
      <c r="M122" s="16">
        <v>0</v>
      </c>
      <c r="N122" s="11">
        <v>0</v>
      </c>
      <c r="O122" s="11">
        <v>0</v>
      </c>
      <c r="P122" s="11">
        <v>0</v>
      </c>
      <c r="Q122" s="11">
        <v>0</v>
      </c>
      <c r="R122" s="66">
        <f t="shared" si="34"/>
        <v>0</v>
      </c>
      <c r="S122" s="11">
        <f t="shared" si="35"/>
        <v>0</v>
      </c>
      <c r="T122" s="16">
        <f t="shared" si="36"/>
        <v>0</v>
      </c>
      <c r="U122" s="15">
        <v>7.3597253706355801</v>
      </c>
      <c r="V122" s="15">
        <v>0.79237199999999997</v>
      </c>
      <c r="W122" s="17">
        <v>80.37</v>
      </c>
      <c r="X122" s="15">
        <v>0.53909128121162508</v>
      </c>
      <c r="Y122" s="15">
        <v>0.33050000000000002</v>
      </c>
      <c r="Z122" s="15">
        <v>11.709</v>
      </c>
      <c r="AA122" s="11">
        <v>0.82</v>
      </c>
      <c r="AB122" s="15">
        <v>5.9220622293827425</v>
      </c>
      <c r="AC122" s="16">
        <f t="shared" si="17"/>
        <v>0</v>
      </c>
      <c r="AD122" s="11">
        <f t="shared" si="18"/>
        <v>0</v>
      </c>
      <c r="AE122" s="11">
        <f t="shared" si="19"/>
        <v>0</v>
      </c>
      <c r="AF122" s="11">
        <f t="shared" si="20"/>
        <v>1</v>
      </c>
      <c r="AG122" s="11">
        <f t="shared" si="21"/>
        <v>0</v>
      </c>
      <c r="AH122" s="66">
        <f t="shared" si="22"/>
        <v>0</v>
      </c>
      <c r="AI122" s="11">
        <f t="shared" si="23"/>
        <v>0</v>
      </c>
      <c r="AJ122" s="16">
        <f t="shared" si="24"/>
        <v>0</v>
      </c>
      <c r="AK122" s="15">
        <f t="shared" si="25"/>
        <v>0</v>
      </c>
      <c r="AL122" s="15">
        <f t="shared" si="26"/>
        <v>0</v>
      </c>
      <c r="AM122" s="17">
        <f t="shared" si="27"/>
        <v>0</v>
      </c>
      <c r="AN122" s="15">
        <f t="shared" si="28"/>
        <v>0</v>
      </c>
      <c r="AO122" s="15">
        <f t="shared" si="29"/>
        <v>0</v>
      </c>
      <c r="AP122" s="15">
        <f t="shared" si="30"/>
        <v>0</v>
      </c>
      <c r="AQ122" s="11">
        <f t="shared" si="31"/>
        <v>0</v>
      </c>
      <c r="AR122" s="11">
        <f t="shared" si="32"/>
        <v>0</v>
      </c>
      <c r="AS122" s="92">
        <f t="shared" si="33"/>
        <v>0</v>
      </c>
      <c r="AU122" s="11">
        <v>1243.3278178713504</v>
      </c>
      <c r="AW122" s="11">
        <v>8</v>
      </c>
      <c r="AX122" s="11">
        <v>1.9479</v>
      </c>
      <c r="AY122" s="11">
        <v>0</v>
      </c>
      <c r="AZ122" s="11">
        <v>8486638</v>
      </c>
      <c r="BA122" s="11">
        <v>9.4265832948218126E-7</v>
      </c>
    </row>
    <row r="123" spans="1:53" s="11" customFormat="1" x14ac:dyDescent="0.25">
      <c r="A123" s="11">
        <v>2007</v>
      </c>
      <c r="B123" s="11" t="s">
        <v>32</v>
      </c>
      <c r="C123" s="12">
        <v>14</v>
      </c>
      <c r="D123" s="12">
        <v>2011</v>
      </c>
      <c r="E123" s="12">
        <v>0</v>
      </c>
      <c r="F123" s="13">
        <v>0</v>
      </c>
      <c r="G123" s="14">
        <v>0</v>
      </c>
      <c r="H123" s="12">
        <v>3.3</v>
      </c>
      <c r="I123" s="13">
        <v>2.7</v>
      </c>
      <c r="J123" s="14">
        <v>2.9</v>
      </c>
      <c r="K123" s="15">
        <v>0.35844281065445344</v>
      </c>
      <c r="L123" s="11">
        <v>59.51</v>
      </c>
      <c r="M123" s="16">
        <v>0</v>
      </c>
      <c r="N123" s="11">
        <v>0</v>
      </c>
      <c r="O123" s="11">
        <v>0</v>
      </c>
      <c r="P123" s="11">
        <v>0</v>
      </c>
      <c r="Q123" s="11">
        <v>0</v>
      </c>
      <c r="R123" s="66" t="str">
        <f t="shared" si="34"/>
        <v>SEM VALOR</v>
      </c>
      <c r="S123" s="11">
        <f t="shared" si="35"/>
        <v>0</v>
      </c>
      <c r="T123" s="16">
        <f t="shared" si="36"/>
        <v>0</v>
      </c>
      <c r="U123" s="15">
        <v>6.5425599830898609</v>
      </c>
      <c r="V123" s="15">
        <v>0.74050099999999996</v>
      </c>
      <c r="W123" s="17">
        <v>72.64</v>
      </c>
      <c r="X123" s="15">
        <v>0.31721698113207547</v>
      </c>
      <c r="Y123" s="15">
        <v>0.36450000000000005</v>
      </c>
      <c r="Z123" s="15">
        <v>12.393000000000001</v>
      </c>
      <c r="AA123" s="11">
        <v>0.72</v>
      </c>
      <c r="AB123" s="15">
        <v>5.1138858121035158</v>
      </c>
      <c r="AC123" s="16">
        <f t="shared" si="17"/>
        <v>0</v>
      </c>
      <c r="AD123" s="11">
        <f t="shared" si="18"/>
        <v>0</v>
      </c>
      <c r="AE123" s="11">
        <f t="shared" si="19"/>
        <v>0</v>
      </c>
      <c r="AF123" s="11">
        <f t="shared" si="20"/>
        <v>1</v>
      </c>
      <c r="AG123" s="11">
        <f t="shared" si="21"/>
        <v>0</v>
      </c>
      <c r="AH123" s="66">
        <f t="shared" si="22"/>
        <v>0</v>
      </c>
      <c r="AI123" s="11">
        <f t="shared" si="23"/>
        <v>0</v>
      </c>
      <c r="AJ123" s="16">
        <f t="shared" si="24"/>
        <v>0</v>
      </c>
      <c r="AK123" s="15">
        <f t="shared" si="25"/>
        <v>0</v>
      </c>
      <c r="AL123" s="15">
        <f t="shared" si="26"/>
        <v>0</v>
      </c>
      <c r="AM123" s="17">
        <f t="shared" si="27"/>
        <v>0</v>
      </c>
      <c r="AN123" s="15">
        <f t="shared" si="28"/>
        <v>0</v>
      </c>
      <c r="AO123" s="15">
        <f t="shared" si="29"/>
        <v>0</v>
      </c>
      <c r="AP123" s="15">
        <f t="shared" si="30"/>
        <v>0</v>
      </c>
      <c r="AQ123" s="11">
        <f t="shared" si="31"/>
        <v>0</v>
      </c>
      <c r="AR123" s="11">
        <f t="shared" si="32"/>
        <v>0</v>
      </c>
      <c r="AS123" s="92">
        <f t="shared" si="33"/>
        <v>0</v>
      </c>
      <c r="AU123" s="11">
        <v>432.48827289650205</v>
      </c>
      <c r="AW123" s="11">
        <v>3</v>
      </c>
      <c r="AX123" s="11">
        <v>1.9479</v>
      </c>
      <c r="AY123" s="11">
        <v>0</v>
      </c>
      <c r="AZ123" s="11">
        <v>3037231</v>
      </c>
      <c r="BA123" s="11">
        <v>9.8774179507584373E-7</v>
      </c>
    </row>
    <row r="124" spans="1:53" s="11" customFormat="1" x14ac:dyDescent="0.25">
      <c r="A124" s="11">
        <v>2007</v>
      </c>
      <c r="B124" s="11" t="s">
        <v>33</v>
      </c>
      <c r="C124" s="12">
        <v>15</v>
      </c>
      <c r="D124" s="12">
        <v>2014</v>
      </c>
      <c r="E124" s="12">
        <v>0</v>
      </c>
      <c r="F124" s="13">
        <v>0</v>
      </c>
      <c r="G124" s="14">
        <v>0</v>
      </c>
      <c r="H124" s="12">
        <v>3.4</v>
      </c>
      <c r="I124" s="13">
        <v>3.1</v>
      </c>
      <c r="J124" s="14">
        <v>2.9</v>
      </c>
      <c r="K124" s="15">
        <v>0.42216738638700391</v>
      </c>
      <c r="L124" s="11">
        <v>25.67</v>
      </c>
      <c r="M124" s="16">
        <v>0</v>
      </c>
      <c r="N124" s="11">
        <v>0</v>
      </c>
      <c r="O124" s="11">
        <v>0</v>
      </c>
      <c r="P124" s="11">
        <v>0</v>
      </c>
      <c r="Q124" s="11">
        <v>0</v>
      </c>
      <c r="R124" s="66" t="str">
        <f t="shared" si="34"/>
        <v>SEM VALOR</v>
      </c>
      <c r="S124" s="11">
        <f t="shared" si="35"/>
        <v>0</v>
      </c>
      <c r="T124" s="16">
        <f t="shared" si="36"/>
        <v>0</v>
      </c>
      <c r="U124" s="15">
        <v>9.3937329911014906</v>
      </c>
      <c r="V124" s="15">
        <v>0.72683500000000001</v>
      </c>
      <c r="W124" s="17">
        <v>77.599999999999994</v>
      </c>
      <c r="X124" s="15">
        <v>0.71830985915492962</v>
      </c>
      <c r="Y124" s="15">
        <v>0.30710000000000004</v>
      </c>
      <c r="Z124" s="15">
        <v>10.654999999999998</v>
      </c>
      <c r="AA124" s="11">
        <v>0.49</v>
      </c>
      <c r="AB124" s="15">
        <v>6.0973718658745355</v>
      </c>
      <c r="AC124" s="16">
        <f t="shared" si="17"/>
        <v>0</v>
      </c>
      <c r="AD124" s="11">
        <f t="shared" si="18"/>
        <v>0</v>
      </c>
      <c r="AE124" s="11">
        <f t="shared" si="19"/>
        <v>0</v>
      </c>
      <c r="AF124" s="11">
        <f t="shared" si="20"/>
        <v>1</v>
      </c>
      <c r="AG124" s="11">
        <f t="shared" si="21"/>
        <v>0</v>
      </c>
      <c r="AH124" s="66">
        <f t="shared" si="22"/>
        <v>0</v>
      </c>
      <c r="AI124" s="11">
        <f t="shared" si="23"/>
        <v>0</v>
      </c>
      <c r="AJ124" s="16">
        <f t="shared" si="24"/>
        <v>0</v>
      </c>
      <c r="AK124" s="15">
        <f t="shared" si="25"/>
        <v>0</v>
      </c>
      <c r="AL124" s="15">
        <f t="shared" si="26"/>
        <v>0</v>
      </c>
      <c r="AM124" s="17">
        <f t="shared" si="27"/>
        <v>0</v>
      </c>
      <c r="AN124" s="15">
        <f t="shared" si="28"/>
        <v>0</v>
      </c>
      <c r="AO124" s="15">
        <f t="shared" si="29"/>
        <v>0</v>
      </c>
      <c r="AP124" s="15">
        <f t="shared" si="30"/>
        <v>0</v>
      </c>
      <c r="AQ124" s="11">
        <f t="shared" si="31"/>
        <v>0</v>
      </c>
      <c r="AR124" s="11">
        <f t="shared" si="32"/>
        <v>0</v>
      </c>
      <c r="AS124" s="92">
        <f t="shared" si="33"/>
        <v>0</v>
      </c>
      <c r="AU124" s="11">
        <v>300.52216885352362</v>
      </c>
      <c r="AW124" s="11">
        <v>2</v>
      </c>
      <c r="AX124" s="11">
        <v>1.9479</v>
      </c>
      <c r="AY124" s="11">
        <v>37</v>
      </c>
      <c r="AZ124" s="11">
        <v>1939426</v>
      </c>
      <c r="BA124" s="11">
        <v>1.0312329524302551E-6</v>
      </c>
    </row>
    <row r="125" spans="1:53" s="11" customFormat="1" x14ac:dyDescent="0.25">
      <c r="A125" s="11">
        <v>2007</v>
      </c>
      <c r="B125" s="11" t="s">
        <v>34</v>
      </c>
      <c r="C125" s="12">
        <v>16</v>
      </c>
      <c r="D125" s="12">
        <v>2009</v>
      </c>
      <c r="E125" s="12">
        <v>2009</v>
      </c>
      <c r="F125" s="13">
        <v>0</v>
      </c>
      <c r="G125" s="14">
        <v>0</v>
      </c>
      <c r="H125" s="12">
        <v>3.4</v>
      </c>
      <c r="I125" s="13">
        <v>3</v>
      </c>
      <c r="J125" s="14">
        <v>3</v>
      </c>
      <c r="K125" s="15">
        <v>0.41414156359117005</v>
      </c>
      <c r="L125" s="11">
        <v>25.98</v>
      </c>
      <c r="M125" s="16">
        <v>0</v>
      </c>
      <c r="N125" s="11">
        <v>0</v>
      </c>
      <c r="O125" s="11">
        <v>0</v>
      </c>
      <c r="P125" s="11">
        <v>0</v>
      </c>
      <c r="Q125" s="11">
        <v>0</v>
      </c>
      <c r="R125" s="66">
        <f t="shared" si="34"/>
        <v>0</v>
      </c>
      <c r="S125" s="11">
        <f t="shared" si="35"/>
        <v>0</v>
      </c>
      <c r="T125" s="16">
        <f t="shared" si="36"/>
        <v>0</v>
      </c>
      <c r="U125" s="15">
        <v>7.7645117739425755</v>
      </c>
      <c r="V125" s="15">
        <v>0.78869800000000001</v>
      </c>
      <c r="W125" s="17">
        <v>78.42</v>
      </c>
      <c r="X125" s="15">
        <v>0.60492004920049203</v>
      </c>
      <c r="Y125" s="15">
        <v>0.31009999999999993</v>
      </c>
      <c r="Z125" s="15">
        <v>11.479000000000001</v>
      </c>
      <c r="AA125" s="11">
        <v>0.69</v>
      </c>
      <c r="AB125" s="15">
        <v>5.7306414258382858</v>
      </c>
      <c r="AC125" s="16">
        <f t="shared" si="17"/>
        <v>0</v>
      </c>
      <c r="AD125" s="11">
        <f t="shared" si="18"/>
        <v>0</v>
      </c>
      <c r="AE125" s="11">
        <f t="shared" si="19"/>
        <v>0</v>
      </c>
      <c r="AF125" s="11">
        <f t="shared" si="20"/>
        <v>1</v>
      </c>
      <c r="AG125" s="11">
        <f t="shared" si="21"/>
        <v>0</v>
      </c>
      <c r="AH125" s="66">
        <f t="shared" si="22"/>
        <v>0</v>
      </c>
      <c r="AI125" s="11">
        <f t="shared" si="23"/>
        <v>0</v>
      </c>
      <c r="AJ125" s="16">
        <f t="shared" si="24"/>
        <v>0</v>
      </c>
      <c r="AK125" s="15">
        <f t="shared" si="25"/>
        <v>0</v>
      </c>
      <c r="AL125" s="15">
        <f t="shared" si="26"/>
        <v>0</v>
      </c>
      <c r="AM125" s="17">
        <f t="shared" si="27"/>
        <v>0</v>
      </c>
      <c r="AN125" s="15">
        <f t="shared" si="28"/>
        <v>0</v>
      </c>
      <c r="AO125" s="15">
        <f t="shared" si="29"/>
        <v>0</v>
      </c>
      <c r="AP125" s="15">
        <f t="shared" si="30"/>
        <v>0</v>
      </c>
      <c r="AQ125" s="11">
        <f t="shared" si="31"/>
        <v>0</v>
      </c>
      <c r="AR125" s="11">
        <f t="shared" si="32"/>
        <v>0</v>
      </c>
      <c r="AS125" s="92">
        <f t="shared" si="33"/>
        <v>0</v>
      </c>
      <c r="AU125" s="11">
        <v>1925.7900872817086</v>
      </c>
      <c r="AW125" s="11">
        <v>10</v>
      </c>
      <c r="AX125" s="11">
        <v>1.9479</v>
      </c>
      <c r="AY125" s="11">
        <v>0</v>
      </c>
      <c r="AZ125" s="11">
        <v>14080670</v>
      </c>
      <c r="BA125" s="11">
        <v>7.1019347800921408E-7</v>
      </c>
    </row>
    <row r="126" spans="1:53" s="11" customFormat="1" x14ac:dyDescent="0.25">
      <c r="A126" s="11">
        <v>2007</v>
      </c>
      <c r="B126" s="11" t="s">
        <v>35</v>
      </c>
      <c r="C126" s="12">
        <v>17</v>
      </c>
      <c r="D126" s="12">
        <v>2007</v>
      </c>
      <c r="E126" s="12">
        <v>2007</v>
      </c>
      <c r="F126" s="13">
        <v>2007</v>
      </c>
      <c r="G126" s="14">
        <v>2007</v>
      </c>
      <c r="H126" s="12">
        <v>4.7</v>
      </c>
      <c r="I126" s="13">
        <v>4</v>
      </c>
      <c r="J126" s="14">
        <v>3.8</v>
      </c>
      <c r="K126" s="15">
        <v>0.44982310579530554</v>
      </c>
      <c r="L126" s="11">
        <v>20.92</v>
      </c>
      <c r="M126" s="16">
        <v>1204256.5</v>
      </c>
      <c r="N126" s="11">
        <v>1</v>
      </c>
      <c r="O126" s="11">
        <v>1</v>
      </c>
      <c r="P126" s="11">
        <v>1</v>
      </c>
      <c r="Q126" s="11">
        <v>1</v>
      </c>
      <c r="R126" s="66">
        <f t="shared" si="34"/>
        <v>1204256.5</v>
      </c>
      <c r="S126" s="11">
        <f t="shared" si="35"/>
        <v>0</v>
      </c>
      <c r="T126" s="16">
        <f t="shared" si="36"/>
        <v>0</v>
      </c>
      <c r="U126" s="15">
        <v>12.470741041613907</v>
      </c>
      <c r="V126" s="15">
        <v>0.83147199999999999</v>
      </c>
      <c r="W126" s="17">
        <v>77.31</v>
      </c>
      <c r="X126" s="15">
        <v>0.80407470288624783</v>
      </c>
      <c r="Y126" s="15">
        <v>0.2152</v>
      </c>
      <c r="Z126" s="15">
        <v>7.6719999999999997</v>
      </c>
      <c r="AA126" s="11">
        <v>0.66</v>
      </c>
      <c r="AB126" s="15">
        <v>6.8150236632766124</v>
      </c>
      <c r="AC126" s="16">
        <f t="shared" si="17"/>
        <v>0</v>
      </c>
      <c r="AD126" s="11">
        <f t="shared" si="18"/>
        <v>0</v>
      </c>
      <c r="AE126" s="11">
        <f t="shared" si="19"/>
        <v>0</v>
      </c>
      <c r="AF126" s="11">
        <f t="shared" si="20"/>
        <v>1</v>
      </c>
      <c r="AG126" s="11">
        <f t="shared" si="21"/>
        <v>0</v>
      </c>
      <c r="AH126" s="66">
        <f t="shared" si="22"/>
        <v>0</v>
      </c>
      <c r="AI126" s="11">
        <f t="shared" si="23"/>
        <v>0</v>
      </c>
      <c r="AJ126" s="16">
        <f t="shared" si="24"/>
        <v>0</v>
      </c>
      <c r="AK126" s="15">
        <f t="shared" si="25"/>
        <v>0</v>
      </c>
      <c r="AL126" s="15">
        <f t="shared" si="26"/>
        <v>0</v>
      </c>
      <c r="AM126" s="17">
        <f t="shared" si="27"/>
        <v>0</v>
      </c>
      <c r="AN126" s="15">
        <f t="shared" si="28"/>
        <v>0</v>
      </c>
      <c r="AO126" s="15">
        <f t="shared" si="29"/>
        <v>0</v>
      </c>
      <c r="AP126" s="15">
        <f t="shared" si="30"/>
        <v>0</v>
      </c>
      <c r="AQ126" s="11">
        <f t="shared" si="31"/>
        <v>0</v>
      </c>
      <c r="AR126" s="11">
        <f t="shared" si="32"/>
        <v>0</v>
      </c>
      <c r="AS126" s="92">
        <f t="shared" si="33"/>
        <v>1</v>
      </c>
      <c r="AU126" s="11">
        <v>2751.6908630519929</v>
      </c>
      <c r="AW126" s="11">
        <v>19</v>
      </c>
      <c r="AX126" s="11">
        <v>1.9479</v>
      </c>
      <c r="AY126" s="11">
        <v>12</v>
      </c>
      <c r="AZ126" s="11">
        <v>19273533</v>
      </c>
      <c r="BA126" s="11">
        <v>9.8580784332587085E-7</v>
      </c>
    </row>
    <row r="127" spans="1:53" s="11" customFormat="1" x14ac:dyDescent="0.25">
      <c r="A127" s="11">
        <v>2007</v>
      </c>
      <c r="B127" s="11" t="s">
        <v>36</v>
      </c>
      <c r="C127" s="12">
        <v>18</v>
      </c>
      <c r="D127" s="12">
        <v>2009</v>
      </c>
      <c r="E127" s="12">
        <v>2009</v>
      </c>
      <c r="F127" s="13">
        <v>0</v>
      </c>
      <c r="G127" s="14">
        <v>0</v>
      </c>
      <c r="H127" s="12">
        <v>4.5999999999999996</v>
      </c>
      <c r="I127" s="13">
        <v>4</v>
      </c>
      <c r="J127" s="14">
        <v>3.6</v>
      </c>
      <c r="K127" s="15">
        <v>0.40232167404918284</v>
      </c>
      <c r="L127" s="11">
        <v>53.33</v>
      </c>
      <c r="M127" s="16">
        <v>0</v>
      </c>
      <c r="N127" s="11">
        <v>0</v>
      </c>
      <c r="O127" s="11">
        <v>0</v>
      </c>
      <c r="P127" s="11">
        <v>0</v>
      </c>
      <c r="Q127" s="11">
        <v>0</v>
      </c>
      <c r="R127" s="66">
        <f t="shared" si="34"/>
        <v>0</v>
      </c>
      <c r="S127" s="11">
        <f t="shared" si="35"/>
        <v>0</v>
      </c>
      <c r="T127" s="16">
        <f t="shared" si="36"/>
        <v>0</v>
      </c>
      <c r="U127" s="15">
        <v>18.097967012852404</v>
      </c>
      <c r="V127" s="15">
        <v>0.79321299999999995</v>
      </c>
      <c r="W127" s="17">
        <v>76.599999999999994</v>
      </c>
      <c r="X127" s="15">
        <v>0.79132040627885503</v>
      </c>
      <c r="Y127" s="15">
        <v>0.22490000000000002</v>
      </c>
      <c r="Z127" s="15">
        <v>8.2889999999999997</v>
      </c>
      <c r="AA127" s="11">
        <v>0.63</v>
      </c>
      <c r="AB127" s="15">
        <v>7.0721981673547489</v>
      </c>
      <c r="AC127" s="16">
        <f t="shared" si="17"/>
        <v>0</v>
      </c>
      <c r="AD127" s="11">
        <f t="shared" si="18"/>
        <v>0</v>
      </c>
      <c r="AE127" s="11">
        <f t="shared" si="19"/>
        <v>0</v>
      </c>
      <c r="AF127" s="11">
        <f t="shared" si="20"/>
        <v>1</v>
      </c>
      <c r="AG127" s="11">
        <f t="shared" si="21"/>
        <v>0</v>
      </c>
      <c r="AH127" s="66">
        <f t="shared" si="22"/>
        <v>0</v>
      </c>
      <c r="AI127" s="11">
        <f t="shared" si="23"/>
        <v>0</v>
      </c>
      <c r="AJ127" s="16">
        <f t="shared" si="24"/>
        <v>0</v>
      </c>
      <c r="AK127" s="15">
        <f t="shared" si="25"/>
        <v>0</v>
      </c>
      <c r="AL127" s="15">
        <f t="shared" si="26"/>
        <v>0</v>
      </c>
      <c r="AM127" s="17">
        <f t="shared" si="27"/>
        <v>0</v>
      </c>
      <c r="AN127" s="15">
        <f t="shared" si="28"/>
        <v>0</v>
      </c>
      <c r="AO127" s="15">
        <f t="shared" si="29"/>
        <v>0</v>
      </c>
      <c r="AP127" s="15">
        <f t="shared" si="30"/>
        <v>0</v>
      </c>
      <c r="AQ127" s="11">
        <f t="shared" si="31"/>
        <v>0</v>
      </c>
      <c r="AR127" s="11">
        <f t="shared" si="32"/>
        <v>0</v>
      </c>
      <c r="AS127" s="92">
        <f t="shared" si="33"/>
        <v>0</v>
      </c>
      <c r="AU127" s="11">
        <v>527.99292825665486</v>
      </c>
      <c r="AW127" s="11">
        <v>2</v>
      </c>
      <c r="AX127" s="11">
        <v>1.9479</v>
      </c>
      <c r="AY127" s="11">
        <v>96</v>
      </c>
      <c r="AZ127" s="11">
        <v>3351669</v>
      </c>
      <c r="BA127" s="11">
        <v>5.9671763530348614E-7</v>
      </c>
    </row>
    <row r="128" spans="1:53" s="11" customFormat="1" x14ac:dyDescent="0.25">
      <c r="A128" s="11">
        <v>2007</v>
      </c>
      <c r="B128" s="11" t="s">
        <v>37</v>
      </c>
      <c r="C128" s="12">
        <v>19</v>
      </c>
      <c r="D128" s="12">
        <v>2007</v>
      </c>
      <c r="E128" s="12">
        <v>2007</v>
      </c>
      <c r="F128" s="13">
        <v>2007</v>
      </c>
      <c r="G128" s="14">
        <v>2007</v>
      </c>
      <c r="H128" s="12">
        <v>4.4000000000000004</v>
      </c>
      <c r="I128" s="13">
        <v>3.8</v>
      </c>
      <c r="J128" s="14">
        <v>3.2</v>
      </c>
      <c r="K128" s="15">
        <v>0.45268971942404151</v>
      </c>
      <c r="L128" s="11">
        <v>41.62</v>
      </c>
      <c r="M128" s="16">
        <v>760696.85999999987</v>
      </c>
      <c r="N128" s="11">
        <v>1</v>
      </c>
      <c r="O128" s="11">
        <v>1</v>
      </c>
      <c r="P128" s="11">
        <v>1</v>
      </c>
      <c r="Q128" s="11">
        <v>1</v>
      </c>
      <c r="R128" s="66" t="str">
        <f t="shared" si="34"/>
        <v>SEM VALOR</v>
      </c>
      <c r="S128" s="11">
        <f t="shared" si="35"/>
        <v>0</v>
      </c>
      <c r="T128" s="16">
        <f t="shared" si="36"/>
        <v>760696.85999999987</v>
      </c>
      <c r="U128" s="15">
        <v>20.991494152245881</v>
      </c>
      <c r="V128" s="15">
        <v>0.84331800000000001</v>
      </c>
      <c r="W128" s="17">
        <v>71.89</v>
      </c>
      <c r="X128" s="15">
        <v>0.90980167810831425</v>
      </c>
      <c r="Y128" s="15">
        <v>0.28180000000000005</v>
      </c>
      <c r="Z128" s="15">
        <v>10.306000000000001</v>
      </c>
      <c r="AA128" s="11">
        <v>0.67</v>
      </c>
      <c r="AB128" s="15">
        <v>7.91763165844326</v>
      </c>
      <c r="AC128" s="16">
        <f t="shared" si="17"/>
        <v>0</v>
      </c>
      <c r="AD128" s="11">
        <f t="shared" si="18"/>
        <v>0</v>
      </c>
      <c r="AE128" s="11">
        <f t="shared" si="19"/>
        <v>0</v>
      </c>
      <c r="AF128" s="11">
        <f t="shared" si="20"/>
        <v>1</v>
      </c>
      <c r="AG128" s="11">
        <f t="shared" si="21"/>
        <v>0</v>
      </c>
      <c r="AH128" s="66">
        <f t="shared" si="22"/>
        <v>0</v>
      </c>
      <c r="AI128" s="11">
        <f t="shared" si="23"/>
        <v>0</v>
      </c>
      <c r="AJ128" s="16">
        <f t="shared" si="24"/>
        <v>0</v>
      </c>
      <c r="AK128" s="15">
        <f t="shared" si="25"/>
        <v>0</v>
      </c>
      <c r="AL128" s="15">
        <f t="shared" si="26"/>
        <v>0</v>
      </c>
      <c r="AM128" s="17">
        <f t="shared" si="27"/>
        <v>0</v>
      </c>
      <c r="AN128" s="15">
        <f t="shared" si="28"/>
        <v>0</v>
      </c>
      <c r="AO128" s="15">
        <f t="shared" si="29"/>
        <v>0</v>
      </c>
      <c r="AP128" s="15">
        <f t="shared" si="30"/>
        <v>0</v>
      </c>
      <c r="AQ128" s="11">
        <f t="shared" si="31"/>
        <v>0</v>
      </c>
      <c r="AR128" s="11">
        <f t="shared" si="32"/>
        <v>0</v>
      </c>
      <c r="AS128" s="92">
        <f t="shared" si="33"/>
        <v>1</v>
      </c>
      <c r="AU128" s="11">
        <v>2244.2513865563665</v>
      </c>
      <c r="AW128" s="11">
        <v>27</v>
      </c>
      <c r="AX128" s="11">
        <v>1.9479</v>
      </c>
      <c r="AY128" s="11">
        <v>5</v>
      </c>
      <c r="AZ128" s="11">
        <v>15420450</v>
      </c>
      <c r="BA128" s="11">
        <v>1.7509216657101446E-6</v>
      </c>
    </row>
    <row r="129" spans="1:53" s="11" customFormat="1" x14ac:dyDescent="0.25">
      <c r="A129" s="11">
        <v>2007</v>
      </c>
      <c r="B129" s="11" t="s">
        <v>38</v>
      </c>
      <c r="C129" s="12">
        <v>20</v>
      </c>
      <c r="D129" s="12">
        <v>2007</v>
      </c>
      <c r="E129" s="12">
        <v>2007</v>
      </c>
      <c r="F129" s="13">
        <v>2007</v>
      </c>
      <c r="G129" s="14">
        <v>2007</v>
      </c>
      <c r="H129" s="12">
        <v>5</v>
      </c>
      <c r="I129" s="13">
        <v>4.3</v>
      </c>
      <c r="J129" s="14">
        <v>3.9</v>
      </c>
      <c r="K129" s="15">
        <v>0.4648379541636522</v>
      </c>
      <c r="L129" s="11">
        <v>15.45</v>
      </c>
      <c r="M129" s="16">
        <v>1280313.6299999999</v>
      </c>
      <c r="N129" s="11">
        <v>1</v>
      </c>
      <c r="O129" s="11">
        <v>1</v>
      </c>
      <c r="P129" s="11">
        <v>1</v>
      </c>
      <c r="Q129" s="11">
        <v>1</v>
      </c>
      <c r="R129" s="66" t="str">
        <f t="shared" si="34"/>
        <v>SEM VALOR</v>
      </c>
      <c r="S129" s="11">
        <f t="shared" si="35"/>
        <v>1280313.6299999999</v>
      </c>
      <c r="T129" s="16">
        <f t="shared" si="36"/>
        <v>0</v>
      </c>
      <c r="U129" s="15">
        <v>23.492529443711145</v>
      </c>
      <c r="V129" s="15">
        <v>0.87937600000000005</v>
      </c>
      <c r="W129" s="17">
        <v>70.92</v>
      </c>
      <c r="X129" s="15">
        <v>0.93550662173810828</v>
      </c>
      <c r="Y129" s="15">
        <v>0.24479999999999999</v>
      </c>
      <c r="Z129" s="15">
        <v>8.8610000000000007</v>
      </c>
      <c r="AA129" s="11">
        <v>0.6</v>
      </c>
      <c r="AB129" s="15">
        <v>7.9589165240157103</v>
      </c>
      <c r="AC129" s="16">
        <f t="shared" si="17"/>
        <v>0</v>
      </c>
      <c r="AD129" s="11">
        <f t="shared" si="18"/>
        <v>0</v>
      </c>
      <c r="AE129" s="11">
        <f t="shared" si="19"/>
        <v>0</v>
      </c>
      <c r="AF129" s="11">
        <f t="shared" si="20"/>
        <v>1</v>
      </c>
      <c r="AG129" s="11">
        <f t="shared" si="21"/>
        <v>0</v>
      </c>
      <c r="AH129" s="66">
        <f t="shared" si="22"/>
        <v>0</v>
      </c>
      <c r="AI129" s="11">
        <f t="shared" si="23"/>
        <v>0</v>
      </c>
      <c r="AJ129" s="16">
        <f t="shared" si="24"/>
        <v>0</v>
      </c>
      <c r="AK129" s="15">
        <f t="shared" si="25"/>
        <v>0</v>
      </c>
      <c r="AL129" s="15">
        <f t="shared" si="26"/>
        <v>0</v>
      </c>
      <c r="AM129" s="17">
        <f t="shared" si="27"/>
        <v>0</v>
      </c>
      <c r="AN129" s="15">
        <f t="shared" si="28"/>
        <v>0</v>
      </c>
      <c r="AO129" s="15">
        <f t="shared" si="29"/>
        <v>0</v>
      </c>
      <c r="AP129" s="15">
        <f t="shared" si="30"/>
        <v>0</v>
      </c>
      <c r="AQ129" s="11">
        <f t="shared" si="31"/>
        <v>0</v>
      </c>
      <c r="AR129" s="11">
        <f t="shared" si="32"/>
        <v>0</v>
      </c>
      <c r="AS129" s="92">
        <f t="shared" si="33"/>
        <v>1</v>
      </c>
      <c r="AU129" s="11">
        <v>5994.977204696017</v>
      </c>
      <c r="AW129" s="11">
        <v>76</v>
      </c>
      <c r="AX129" s="11">
        <v>1.9479</v>
      </c>
      <c r="AY129" s="11">
        <v>7</v>
      </c>
      <c r="AZ129" s="11">
        <v>39827690</v>
      </c>
      <c r="BA129" s="11">
        <v>1.9082201352877859E-6</v>
      </c>
    </row>
    <row r="130" spans="1:53" s="11" customFormat="1" x14ac:dyDescent="0.25">
      <c r="A130" s="11">
        <v>2007</v>
      </c>
      <c r="B130" s="11" t="s">
        <v>39</v>
      </c>
      <c r="C130" s="18">
        <v>21</v>
      </c>
      <c r="D130" s="18">
        <v>2009</v>
      </c>
      <c r="E130" s="18">
        <v>2009</v>
      </c>
      <c r="F130" s="13">
        <v>2014</v>
      </c>
      <c r="G130" s="14">
        <v>0</v>
      </c>
      <c r="H130" s="18">
        <v>5</v>
      </c>
      <c r="I130" s="13">
        <v>4.2</v>
      </c>
      <c r="J130" s="14">
        <v>4</v>
      </c>
      <c r="K130" s="15">
        <v>0.44393395782262124</v>
      </c>
      <c r="L130" s="11">
        <v>29.54</v>
      </c>
      <c r="M130" s="16">
        <v>0</v>
      </c>
      <c r="N130" s="11">
        <v>0</v>
      </c>
      <c r="O130" s="11">
        <v>0</v>
      </c>
      <c r="P130" s="11">
        <v>0</v>
      </c>
      <c r="Q130" s="11">
        <v>0</v>
      </c>
      <c r="R130" s="66">
        <f t="shared" si="34"/>
        <v>0</v>
      </c>
      <c r="S130" s="11">
        <f t="shared" si="35"/>
        <v>0</v>
      </c>
      <c r="T130" s="16">
        <f t="shared" si="36"/>
        <v>0</v>
      </c>
      <c r="U130" s="15">
        <v>16.063867257367711</v>
      </c>
      <c r="V130" s="15">
        <v>0.802068</v>
      </c>
      <c r="W130" s="17">
        <v>76.87</v>
      </c>
      <c r="X130" s="15">
        <v>0.71126760563380287</v>
      </c>
      <c r="Y130" s="15">
        <v>0.19399999999999998</v>
      </c>
      <c r="Z130" s="15">
        <v>5.5950000000000006</v>
      </c>
      <c r="AA130" s="11">
        <v>0.75</v>
      </c>
      <c r="AB130" s="15">
        <v>7.2706676064847473</v>
      </c>
      <c r="AC130" s="16">
        <f t="shared" si="17"/>
        <v>0</v>
      </c>
      <c r="AD130" s="11">
        <f t="shared" si="18"/>
        <v>0</v>
      </c>
      <c r="AE130" s="11">
        <f t="shared" si="19"/>
        <v>0</v>
      </c>
      <c r="AF130" s="11">
        <f t="shared" si="20"/>
        <v>1</v>
      </c>
      <c r="AG130" s="11">
        <f t="shared" si="21"/>
        <v>0</v>
      </c>
      <c r="AH130" s="66">
        <f t="shared" si="22"/>
        <v>0</v>
      </c>
      <c r="AI130" s="11">
        <f t="shared" si="23"/>
        <v>0</v>
      </c>
      <c r="AJ130" s="16">
        <f t="shared" si="24"/>
        <v>0</v>
      </c>
      <c r="AK130" s="15">
        <f t="shared" si="25"/>
        <v>0</v>
      </c>
      <c r="AL130" s="15">
        <f t="shared" si="26"/>
        <v>0</v>
      </c>
      <c r="AM130" s="17">
        <f t="shared" si="27"/>
        <v>0</v>
      </c>
      <c r="AN130" s="15">
        <f t="shared" si="28"/>
        <v>0</v>
      </c>
      <c r="AO130" s="15">
        <f t="shared" si="29"/>
        <v>0</v>
      </c>
      <c r="AP130" s="15">
        <f t="shared" si="30"/>
        <v>0</v>
      </c>
      <c r="AQ130" s="11">
        <f t="shared" si="31"/>
        <v>0</v>
      </c>
      <c r="AR130" s="11">
        <f t="shared" si="32"/>
        <v>0</v>
      </c>
      <c r="AS130" s="92">
        <f t="shared" si="33"/>
        <v>0</v>
      </c>
      <c r="AU130" s="11">
        <v>1490.4168465948469</v>
      </c>
      <c r="AW130" s="11">
        <v>14</v>
      </c>
      <c r="AX130" s="11">
        <v>1.9479</v>
      </c>
      <c r="AY130" s="11">
        <v>8</v>
      </c>
      <c r="AZ130" s="11">
        <v>10284503</v>
      </c>
      <c r="BA130" s="11">
        <v>1.3612714197273315E-6</v>
      </c>
    </row>
    <row r="131" spans="1:53" s="11" customFormat="1" x14ac:dyDescent="0.25">
      <c r="A131" s="11">
        <v>2007</v>
      </c>
      <c r="B131" s="11" t="s">
        <v>40</v>
      </c>
      <c r="C131" s="12">
        <v>22</v>
      </c>
      <c r="D131" s="12">
        <v>2007</v>
      </c>
      <c r="E131" s="12">
        <v>2008</v>
      </c>
      <c r="F131" s="13">
        <v>2010</v>
      </c>
      <c r="G131" s="14">
        <v>0</v>
      </c>
      <c r="H131" s="12">
        <v>4.9000000000000004</v>
      </c>
      <c r="I131" s="13">
        <v>4.3</v>
      </c>
      <c r="J131" s="14">
        <v>4</v>
      </c>
      <c r="K131" s="15">
        <v>0.44548626253815959</v>
      </c>
      <c r="L131" s="11">
        <v>10.45</v>
      </c>
      <c r="M131" s="16">
        <v>32000</v>
      </c>
      <c r="N131" s="11">
        <v>1</v>
      </c>
      <c r="O131" s="11">
        <v>0</v>
      </c>
      <c r="P131" s="11">
        <v>0</v>
      </c>
      <c r="Q131" s="11">
        <v>0</v>
      </c>
      <c r="R131" s="66">
        <f t="shared" si="34"/>
        <v>32000</v>
      </c>
      <c r="S131" s="11">
        <f t="shared" si="35"/>
        <v>0</v>
      </c>
      <c r="T131" s="16">
        <f t="shared" si="36"/>
        <v>0</v>
      </c>
      <c r="U131" s="15">
        <v>17.68146626763172</v>
      </c>
      <c r="V131" s="15">
        <v>0.75567099999999998</v>
      </c>
      <c r="W131" s="17">
        <v>73.510000000000005</v>
      </c>
      <c r="X131" s="15">
        <v>0.86212278876170656</v>
      </c>
      <c r="Y131" s="15">
        <v>0.13999999999999999</v>
      </c>
      <c r="Z131" s="15">
        <v>4.2040000000000006</v>
      </c>
      <c r="AA131" s="11">
        <v>0.71</v>
      </c>
      <c r="AB131" s="15">
        <v>7.4034840398751403</v>
      </c>
      <c r="AC131" s="16">
        <f t="shared" ref="AC131:AC194" si="37">IF(A131=2004,1,0)</f>
        <v>0</v>
      </c>
      <c r="AD131" s="11">
        <f t="shared" ref="AD131:AD194" si="38">IF(A131=2005,1,0)</f>
        <v>0</v>
      </c>
      <c r="AE131" s="11">
        <f t="shared" ref="AE131:AE194" si="39">IF(A131=2006,1,0)</f>
        <v>0</v>
      </c>
      <c r="AF131" s="11">
        <f t="shared" ref="AF131:AF194" si="40">IF(A131=2007,1,0)</f>
        <v>1</v>
      </c>
      <c r="AG131" s="11">
        <f t="shared" ref="AG131:AG194" si="41">IF(A131=2008,1,0)</f>
        <v>0</v>
      </c>
      <c r="AH131" s="66">
        <f t="shared" ref="AH131:AH194" si="42">IF(A131=2009,1,0)</f>
        <v>0</v>
      </c>
      <c r="AI131" s="11">
        <f t="shared" ref="AI131:AI194" si="43">IF(A131=2010,1,0)</f>
        <v>0</v>
      </c>
      <c r="AJ131" s="16">
        <f t="shared" ref="AJ131:AJ194" si="44">IF(A131=2011,1,0)</f>
        <v>0</v>
      </c>
      <c r="AK131" s="15">
        <f t="shared" ref="AK131:AK194" si="45">IF(A131=2012,1,0)</f>
        <v>0</v>
      </c>
      <c r="AL131" s="15">
        <f t="shared" ref="AL131:AL194" si="46">IF(A131=2013,1,0)</f>
        <v>0</v>
      </c>
      <c r="AM131" s="17">
        <f t="shared" ref="AM131:AM194" si="47">IF(A131=2014,1,0)</f>
        <v>0</v>
      </c>
      <c r="AN131" s="15">
        <f t="shared" ref="AN131:AN194" si="48">IF(A131=2015,1,0)</f>
        <v>0</v>
      </c>
      <c r="AO131" s="15">
        <f t="shared" ref="AO131:AO194" si="49">IF(A131=2016,1,0)</f>
        <v>0</v>
      </c>
      <c r="AP131" s="15">
        <f t="shared" ref="AP131:AP194" si="50">IF(A131=2017,1,0)</f>
        <v>0</v>
      </c>
      <c r="AQ131" s="11">
        <f t="shared" ref="AQ131:AQ194" si="51">IF(A131=2018,1,0)</f>
        <v>0</v>
      </c>
      <c r="AR131" s="11">
        <f t="shared" ref="AR131:AR194" si="52">IF(A131=2019,1,0)</f>
        <v>0</v>
      </c>
      <c r="AS131" s="92">
        <f t="shared" ref="AS131:AS194" si="53">IF(AND(D131&lt;&gt;0,A131&gt;=D131),1,0)</f>
        <v>1</v>
      </c>
      <c r="AU131" s="11">
        <v>943.08246404835984</v>
      </c>
      <c r="AW131" s="11">
        <v>10</v>
      </c>
      <c r="AX131" s="11">
        <v>1.9479</v>
      </c>
      <c r="AY131" s="11">
        <v>0</v>
      </c>
      <c r="AZ131" s="11">
        <v>5866487</v>
      </c>
      <c r="BA131" s="11">
        <v>1.7045976578487262E-6</v>
      </c>
    </row>
    <row r="132" spans="1:53" s="11" customFormat="1" x14ac:dyDescent="0.25">
      <c r="A132" s="11">
        <v>2007</v>
      </c>
      <c r="B132" s="11" t="s">
        <v>88</v>
      </c>
      <c r="C132" s="12">
        <v>23</v>
      </c>
      <c r="D132" s="12">
        <v>2009</v>
      </c>
      <c r="E132" s="12">
        <v>2010</v>
      </c>
      <c r="F132" s="13">
        <v>2013</v>
      </c>
      <c r="G132" s="14">
        <v>0</v>
      </c>
      <c r="H132" s="12">
        <v>4.5999999999999996</v>
      </c>
      <c r="I132" s="13">
        <v>3.9</v>
      </c>
      <c r="J132" s="14">
        <v>3.7</v>
      </c>
      <c r="K132" s="15">
        <v>0.49818737135648361</v>
      </c>
      <c r="L132" s="11">
        <v>19.850000000000001</v>
      </c>
      <c r="M132" s="16">
        <v>0</v>
      </c>
      <c r="N132" s="11">
        <v>0</v>
      </c>
      <c r="O132" s="11">
        <v>0</v>
      </c>
      <c r="P132" s="11">
        <v>0</v>
      </c>
      <c r="Q132" s="11">
        <v>0</v>
      </c>
      <c r="R132" s="66">
        <f t="shared" si="34"/>
        <v>0</v>
      </c>
      <c r="S132" s="11">
        <f t="shared" si="35"/>
        <v>0</v>
      </c>
      <c r="T132" s="16">
        <f t="shared" si="36"/>
        <v>0</v>
      </c>
      <c r="U132" s="15">
        <v>15.875606722437837</v>
      </c>
      <c r="V132" s="15">
        <v>0.79469199999999995</v>
      </c>
      <c r="W132" s="17">
        <v>68.75</v>
      </c>
      <c r="X132" s="15">
        <v>0.83064516129032262</v>
      </c>
      <c r="Y132" s="15">
        <v>0.20590000000000003</v>
      </c>
      <c r="Z132" s="15">
        <v>5.5559999999999992</v>
      </c>
      <c r="AA132" s="11">
        <v>0.8</v>
      </c>
      <c r="AB132" s="15">
        <v>7.240459168261002</v>
      </c>
      <c r="AC132" s="16">
        <f t="shared" si="37"/>
        <v>0</v>
      </c>
      <c r="AD132" s="11">
        <f t="shared" si="38"/>
        <v>0</v>
      </c>
      <c r="AE132" s="11">
        <f t="shared" si="39"/>
        <v>0</v>
      </c>
      <c r="AF132" s="11">
        <f t="shared" si="40"/>
        <v>1</v>
      </c>
      <c r="AG132" s="11">
        <f t="shared" si="41"/>
        <v>0</v>
      </c>
      <c r="AH132" s="66">
        <f t="shared" si="42"/>
        <v>0</v>
      </c>
      <c r="AI132" s="11">
        <f t="shared" si="43"/>
        <v>0</v>
      </c>
      <c r="AJ132" s="16">
        <f t="shared" si="44"/>
        <v>0</v>
      </c>
      <c r="AK132" s="15">
        <f t="shared" si="45"/>
        <v>0</v>
      </c>
      <c r="AL132" s="15">
        <f t="shared" si="46"/>
        <v>0</v>
      </c>
      <c r="AM132" s="17">
        <f t="shared" si="47"/>
        <v>0</v>
      </c>
      <c r="AN132" s="15">
        <f t="shared" si="48"/>
        <v>0</v>
      </c>
      <c r="AO132" s="15">
        <f t="shared" si="49"/>
        <v>0</v>
      </c>
      <c r="AP132" s="15">
        <f t="shared" si="50"/>
        <v>0</v>
      </c>
      <c r="AQ132" s="11">
        <f t="shared" si="51"/>
        <v>0</v>
      </c>
      <c r="AR132" s="11">
        <f t="shared" si="52"/>
        <v>0</v>
      </c>
      <c r="AS132" s="92">
        <f t="shared" si="53"/>
        <v>0</v>
      </c>
      <c r="AU132" s="11">
        <v>1473.6005262580982</v>
      </c>
      <c r="AW132" s="11">
        <v>13</v>
      </c>
      <c r="AX132" s="11">
        <v>1.9479</v>
      </c>
      <c r="AY132" s="11">
        <v>0</v>
      </c>
      <c r="AZ132" s="11">
        <v>10582887</v>
      </c>
      <c r="BA132" s="11">
        <v>1.2283982622133261E-6</v>
      </c>
    </row>
    <row r="133" spans="1:53" s="11" customFormat="1" x14ac:dyDescent="0.25">
      <c r="A133" s="11">
        <v>2007</v>
      </c>
      <c r="B133" s="11" t="s">
        <v>89</v>
      </c>
      <c r="C133" s="12">
        <v>24</v>
      </c>
      <c r="D133" s="12">
        <v>2014</v>
      </c>
      <c r="E133" s="12">
        <v>0</v>
      </c>
      <c r="F133" s="13">
        <v>0</v>
      </c>
      <c r="G133" s="14">
        <v>0</v>
      </c>
      <c r="H133" s="12">
        <v>4.3</v>
      </c>
      <c r="I133" s="13">
        <v>3.9</v>
      </c>
      <c r="J133" s="14">
        <v>3.8</v>
      </c>
      <c r="K133" s="15">
        <v>0.40823743185947908</v>
      </c>
      <c r="L133" s="11">
        <v>30.46</v>
      </c>
      <c r="M133" s="16">
        <v>0</v>
      </c>
      <c r="N133" s="11">
        <v>0</v>
      </c>
      <c r="O133" s="11">
        <v>0</v>
      </c>
      <c r="P133" s="11">
        <v>0</v>
      </c>
      <c r="Q133" s="11">
        <v>0</v>
      </c>
      <c r="R133" s="66">
        <f t="shared" si="34"/>
        <v>0</v>
      </c>
      <c r="S133" s="11">
        <f t="shared" si="35"/>
        <v>0</v>
      </c>
      <c r="T133" s="16">
        <f t="shared" si="36"/>
        <v>0</v>
      </c>
      <c r="U133" s="15">
        <v>13.277691053939579</v>
      </c>
      <c r="V133" s="15">
        <v>0.68023199999999995</v>
      </c>
      <c r="W133" s="17">
        <v>78.400000000000006</v>
      </c>
      <c r="X133" s="15">
        <v>0.30323450134770891</v>
      </c>
      <c r="Y133" s="15">
        <v>0.21509999999999999</v>
      </c>
      <c r="Z133" s="15">
        <v>5.4619999999999997</v>
      </c>
      <c r="AA133" s="11">
        <v>0.61</v>
      </c>
      <c r="AB133" s="15">
        <v>6.8186486758634608</v>
      </c>
      <c r="AC133" s="16">
        <f t="shared" si="37"/>
        <v>0</v>
      </c>
      <c r="AD133" s="11">
        <f t="shared" si="38"/>
        <v>0</v>
      </c>
      <c r="AE133" s="11">
        <f t="shared" si="39"/>
        <v>0</v>
      </c>
      <c r="AF133" s="11">
        <f t="shared" si="40"/>
        <v>1</v>
      </c>
      <c r="AG133" s="11">
        <f t="shared" si="41"/>
        <v>0</v>
      </c>
      <c r="AH133" s="66">
        <f t="shared" si="42"/>
        <v>0</v>
      </c>
      <c r="AI133" s="11">
        <f t="shared" si="43"/>
        <v>0</v>
      </c>
      <c r="AJ133" s="16">
        <f t="shared" si="44"/>
        <v>0</v>
      </c>
      <c r="AK133" s="15">
        <f t="shared" si="45"/>
        <v>0</v>
      </c>
      <c r="AL133" s="15">
        <f t="shared" si="46"/>
        <v>0</v>
      </c>
      <c r="AM133" s="17">
        <f t="shared" si="47"/>
        <v>0</v>
      </c>
      <c r="AN133" s="15">
        <f t="shared" si="48"/>
        <v>0</v>
      </c>
      <c r="AO133" s="15">
        <f t="shared" si="49"/>
        <v>0</v>
      </c>
      <c r="AP133" s="15">
        <f t="shared" si="50"/>
        <v>0</v>
      </c>
      <c r="AQ133" s="11">
        <f t="shared" si="51"/>
        <v>0</v>
      </c>
      <c r="AR133" s="11">
        <f t="shared" si="52"/>
        <v>0</v>
      </c>
      <c r="AS133" s="92">
        <f t="shared" si="53"/>
        <v>0</v>
      </c>
      <c r="AU133" s="11">
        <v>364.86996885272106</v>
      </c>
      <c r="AW133" s="11">
        <v>3</v>
      </c>
      <c r="AX133" s="11">
        <v>1.9479</v>
      </c>
      <c r="AY133" s="11">
        <v>0</v>
      </c>
      <c r="AZ133" s="11">
        <v>2265813</v>
      </c>
      <c r="BA133" s="11">
        <v>1.3240280640988467E-6</v>
      </c>
    </row>
    <row r="134" spans="1:53" s="11" customFormat="1" x14ac:dyDescent="0.25">
      <c r="A134" s="11">
        <v>2007</v>
      </c>
      <c r="B134" s="11" t="s">
        <v>43</v>
      </c>
      <c r="C134" s="12">
        <v>25</v>
      </c>
      <c r="D134" s="12">
        <v>2017</v>
      </c>
      <c r="E134" s="12">
        <v>0</v>
      </c>
      <c r="F134" s="13">
        <v>0</v>
      </c>
      <c r="G134" s="14">
        <v>0</v>
      </c>
      <c r="H134" s="12">
        <v>4.4000000000000004</v>
      </c>
      <c r="I134" s="13">
        <v>3.8</v>
      </c>
      <c r="J134" s="14">
        <v>3.2</v>
      </c>
      <c r="K134" s="15">
        <v>0.33442776735459662</v>
      </c>
      <c r="L134" s="11">
        <v>30.55</v>
      </c>
      <c r="M134" s="16">
        <v>0</v>
      </c>
      <c r="N134" s="11">
        <v>0</v>
      </c>
      <c r="O134" s="11">
        <v>0</v>
      </c>
      <c r="P134" s="11">
        <v>0</v>
      </c>
      <c r="Q134" s="11">
        <v>0</v>
      </c>
      <c r="R134" s="66">
        <f t="shared" si="34"/>
        <v>0</v>
      </c>
      <c r="S134" s="11">
        <f t="shared" si="35"/>
        <v>0</v>
      </c>
      <c r="T134" s="16">
        <f t="shared" si="36"/>
        <v>0</v>
      </c>
      <c r="U134" s="15">
        <v>13.321312444782919</v>
      </c>
      <c r="V134" s="15">
        <v>0.71652400000000005</v>
      </c>
      <c r="W134" s="17">
        <v>82.68</v>
      </c>
      <c r="X134" s="15">
        <v>0.26072234762979685</v>
      </c>
      <c r="Y134" s="15">
        <v>0.23679999999999998</v>
      </c>
      <c r="Z134" s="15">
        <v>6.0920000000000005</v>
      </c>
      <c r="AA134" s="11">
        <v>0.62</v>
      </c>
      <c r="AB134" s="15">
        <v>6.4625918839995986</v>
      </c>
      <c r="AC134" s="16">
        <f t="shared" si="37"/>
        <v>0</v>
      </c>
      <c r="AD134" s="11">
        <f t="shared" si="38"/>
        <v>0</v>
      </c>
      <c r="AE134" s="11">
        <f t="shared" si="39"/>
        <v>0</v>
      </c>
      <c r="AF134" s="11">
        <f t="shared" si="40"/>
        <v>1</v>
      </c>
      <c r="AG134" s="11">
        <f t="shared" si="41"/>
        <v>0</v>
      </c>
      <c r="AH134" s="66">
        <f t="shared" si="42"/>
        <v>0</v>
      </c>
      <c r="AI134" s="11">
        <f t="shared" si="43"/>
        <v>0</v>
      </c>
      <c r="AJ134" s="16">
        <f t="shared" si="44"/>
        <v>0</v>
      </c>
      <c r="AK134" s="15">
        <f t="shared" si="45"/>
        <v>0</v>
      </c>
      <c r="AL134" s="15">
        <f t="shared" si="46"/>
        <v>0</v>
      </c>
      <c r="AM134" s="17">
        <f t="shared" si="47"/>
        <v>0</v>
      </c>
      <c r="AN134" s="15">
        <f t="shared" si="48"/>
        <v>0</v>
      </c>
      <c r="AO134" s="15">
        <f t="shared" si="49"/>
        <v>0</v>
      </c>
      <c r="AP134" s="15">
        <f t="shared" si="50"/>
        <v>0</v>
      </c>
      <c r="AQ134" s="11">
        <f t="shared" si="51"/>
        <v>0</v>
      </c>
      <c r="AR134" s="11">
        <f t="shared" si="52"/>
        <v>0</v>
      </c>
      <c r="AS134" s="92">
        <f t="shared" si="53"/>
        <v>0</v>
      </c>
      <c r="AU134" s="11">
        <v>458.43267810034683</v>
      </c>
      <c r="AW134" s="11">
        <v>3</v>
      </c>
      <c r="AX134" s="11">
        <v>1.9479</v>
      </c>
      <c r="AY134" s="11">
        <v>110</v>
      </c>
      <c r="AZ134" s="11">
        <v>2854642</v>
      </c>
      <c r="BA134" s="11">
        <v>1.0509198701623532E-6</v>
      </c>
    </row>
    <row r="135" spans="1:53" s="11" customFormat="1" x14ac:dyDescent="0.25">
      <c r="A135" s="11">
        <v>2007</v>
      </c>
      <c r="B135" s="11" t="s">
        <v>44</v>
      </c>
      <c r="C135" s="12">
        <v>26</v>
      </c>
      <c r="D135" s="12">
        <v>2009</v>
      </c>
      <c r="E135" s="12">
        <v>2019</v>
      </c>
      <c r="F135" s="13">
        <v>0</v>
      </c>
      <c r="G135" s="14">
        <v>0</v>
      </c>
      <c r="H135" s="12">
        <v>4.3</v>
      </c>
      <c r="I135" s="13">
        <v>3.8</v>
      </c>
      <c r="J135" s="14">
        <v>3.1</v>
      </c>
      <c r="K135" s="15">
        <v>0.38422193016730011</v>
      </c>
      <c r="L135" s="11">
        <v>26.04</v>
      </c>
      <c r="M135" s="16">
        <v>0</v>
      </c>
      <c r="N135" s="11">
        <v>0</v>
      </c>
      <c r="O135" s="11">
        <v>0</v>
      </c>
      <c r="P135" s="11">
        <v>0</v>
      </c>
      <c r="Q135" s="11">
        <v>0</v>
      </c>
      <c r="R135" s="66">
        <f t="shared" si="34"/>
        <v>0</v>
      </c>
      <c r="S135" s="11">
        <f t="shared" si="35"/>
        <v>0</v>
      </c>
      <c r="T135" s="16">
        <f t="shared" si="36"/>
        <v>0</v>
      </c>
      <c r="U135" s="15">
        <v>12.645674765607085</v>
      </c>
      <c r="V135" s="15">
        <v>0.79795499999999997</v>
      </c>
      <c r="W135" s="17">
        <v>84.69</v>
      </c>
      <c r="X135" s="15">
        <v>0.44925946242457487</v>
      </c>
      <c r="Y135" s="15">
        <v>0.25810000000000005</v>
      </c>
      <c r="Z135" s="15">
        <v>6.7359999999999998</v>
      </c>
      <c r="AA135" s="11">
        <v>0.71</v>
      </c>
      <c r="AB135" s="15">
        <v>6.9271976638807775</v>
      </c>
      <c r="AC135" s="16">
        <f t="shared" si="37"/>
        <v>0</v>
      </c>
      <c r="AD135" s="11">
        <f t="shared" si="38"/>
        <v>0</v>
      </c>
      <c r="AE135" s="11">
        <f t="shared" si="39"/>
        <v>0</v>
      </c>
      <c r="AF135" s="11">
        <f t="shared" si="40"/>
        <v>1</v>
      </c>
      <c r="AG135" s="11">
        <f t="shared" si="41"/>
        <v>0</v>
      </c>
      <c r="AH135" s="66">
        <f t="shared" si="42"/>
        <v>0</v>
      </c>
      <c r="AI135" s="11">
        <f t="shared" si="43"/>
        <v>0</v>
      </c>
      <c r="AJ135" s="16">
        <f t="shared" si="44"/>
        <v>0</v>
      </c>
      <c r="AK135" s="15">
        <f t="shared" si="45"/>
        <v>0</v>
      </c>
      <c r="AL135" s="15">
        <f t="shared" si="46"/>
        <v>0</v>
      </c>
      <c r="AM135" s="17">
        <f t="shared" si="47"/>
        <v>0</v>
      </c>
      <c r="AN135" s="15">
        <f t="shared" si="48"/>
        <v>0</v>
      </c>
      <c r="AO135" s="15">
        <f t="shared" si="49"/>
        <v>0</v>
      </c>
      <c r="AP135" s="15">
        <f t="shared" si="50"/>
        <v>0</v>
      </c>
      <c r="AQ135" s="11">
        <f t="shared" si="51"/>
        <v>0</v>
      </c>
      <c r="AR135" s="11">
        <f t="shared" si="52"/>
        <v>0</v>
      </c>
      <c r="AS135" s="92">
        <f t="shared" si="53"/>
        <v>0</v>
      </c>
      <c r="AU135" s="11">
        <v>926.13377626432703</v>
      </c>
      <c r="AW135" s="11">
        <v>8</v>
      </c>
      <c r="AX135" s="11">
        <v>1.9479</v>
      </c>
      <c r="AY135" s="11">
        <v>0</v>
      </c>
      <c r="AZ135" s="11">
        <v>5647035</v>
      </c>
      <c r="BA135" s="11">
        <v>1.4166726432543804E-6</v>
      </c>
    </row>
    <row r="136" spans="1:53" s="11" customFormat="1" x14ac:dyDescent="0.25">
      <c r="A136" s="11">
        <v>2007</v>
      </c>
      <c r="B136" s="11" t="s">
        <v>45</v>
      </c>
      <c r="C136" s="12">
        <v>27</v>
      </c>
      <c r="D136" s="12">
        <v>2008</v>
      </c>
      <c r="E136" s="12">
        <v>2008</v>
      </c>
      <c r="F136" s="13">
        <v>0</v>
      </c>
      <c r="G136" s="14">
        <v>0</v>
      </c>
      <c r="H136" s="12">
        <v>5</v>
      </c>
      <c r="I136" s="13">
        <v>4</v>
      </c>
      <c r="J136" s="14">
        <v>4</v>
      </c>
      <c r="K136" s="15">
        <v>0.36225420636529493</v>
      </c>
      <c r="L136" s="11">
        <v>29.21</v>
      </c>
      <c r="M136" s="16">
        <v>0</v>
      </c>
      <c r="N136" s="11">
        <v>0</v>
      </c>
      <c r="O136" s="11">
        <v>0</v>
      </c>
      <c r="P136" s="11">
        <v>0</v>
      </c>
      <c r="Q136" s="11">
        <v>0</v>
      </c>
      <c r="R136" s="66">
        <f t="shared" si="34"/>
        <v>0</v>
      </c>
      <c r="S136" s="11">
        <f t="shared" si="35"/>
        <v>0</v>
      </c>
      <c r="T136" s="16">
        <f t="shared" si="36"/>
        <v>0</v>
      </c>
      <c r="U136" s="15">
        <v>38.03244712840857</v>
      </c>
      <c r="V136" s="15">
        <f>V112*1.02</f>
        <v>0.92357022</v>
      </c>
      <c r="W136" s="17">
        <v>117.55</v>
      </c>
      <c r="X136" s="15">
        <v>0.95231607629427795</v>
      </c>
      <c r="Y136" s="15">
        <v>0.25620000000000004</v>
      </c>
      <c r="Z136" s="15">
        <v>9.3859999999999992</v>
      </c>
      <c r="AA136" s="11">
        <v>0</v>
      </c>
      <c r="AB136" s="15">
        <v>8.8097875339844958</v>
      </c>
      <c r="AC136" s="16">
        <f t="shared" si="37"/>
        <v>0</v>
      </c>
      <c r="AD136" s="11">
        <f t="shared" si="38"/>
        <v>0</v>
      </c>
      <c r="AE136" s="11">
        <f t="shared" si="39"/>
        <v>0</v>
      </c>
      <c r="AF136" s="11">
        <f t="shared" si="40"/>
        <v>1</v>
      </c>
      <c r="AG136" s="11">
        <f t="shared" si="41"/>
        <v>0</v>
      </c>
      <c r="AH136" s="66">
        <f t="shared" si="42"/>
        <v>0</v>
      </c>
      <c r="AI136" s="11">
        <f t="shared" si="43"/>
        <v>0</v>
      </c>
      <c r="AJ136" s="16">
        <f t="shared" si="44"/>
        <v>0</v>
      </c>
      <c r="AK136" s="15">
        <f t="shared" si="45"/>
        <v>0</v>
      </c>
      <c r="AL136" s="15">
        <f t="shared" si="46"/>
        <v>0</v>
      </c>
      <c r="AM136" s="17">
        <f t="shared" si="47"/>
        <v>0</v>
      </c>
      <c r="AN136" s="15">
        <f t="shared" si="48"/>
        <v>0</v>
      </c>
      <c r="AO136" s="15">
        <f t="shared" si="49"/>
        <v>0</v>
      </c>
      <c r="AP136" s="15">
        <f t="shared" si="50"/>
        <v>0</v>
      </c>
      <c r="AQ136" s="11">
        <f t="shared" si="51"/>
        <v>0</v>
      </c>
      <c r="AR136" s="11">
        <f t="shared" si="52"/>
        <v>0</v>
      </c>
      <c r="AS136" s="92">
        <f t="shared" si="53"/>
        <v>0</v>
      </c>
      <c r="AU136" s="11">
        <v>397.65815661738361</v>
      </c>
      <c r="AW136" s="11">
        <v>9</v>
      </c>
      <c r="AX136" s="11">
        <v>1.9479</v>
      </c>
      <c r="AY136" s="11">
        <v>0</v>
      </c>
      <c r="AZ136" s="11">
        <v>2455903</v>
      </c>
      <c r="BA136" s="11">
        <v>3.6646398493751586E-6</v>
      </c>
    </row>
    <row r="137" spans="1:53" s="19" customFormat="1" x14ac:dyDescent="0.25">
      <c r="A137" s="19">
        <v>2008</v>
      </c>
      <c r="B137" s="19" t="s">
        <v>19</v>
      </c>
      <c r="C137" s="20">
        <v>1</v>
      </c>
      <c r="D137" s="20">
        <v>2011</v>
      </c>
      <c r="E137" s="20">
        <v>0</v>
      </c>
      <c r="F137" s="21">
        <v>0</v>
      </c>
      <c r="G137" s="22">
        <v>0</v>
      </c>
      <c r="H137" s="20">
        <v>4.1500000000000004</v>
      </c>
      <c r="I137" s="21">
        <v>3.45</v>
      </c>
      <c r="J137" s="22">
        <v>3.45</v>
      </c>
      <c r="K137" s="23">
        <v>0.33280330736206076</v>
      </c>
      <c r="L137" s="19">
        <v>32.14</v>
      </c>
      <c r="M137" s="24">
        <v>0</v>
      </c>
      <c r="N137" s="19">
        <v>0</v>
      </c>
      <c r="O137" s="19">
        <v>0</v>
      </c>
      <c r="P137" s="19">
        <v>0</v>
      </c>
      <c r="Q137" s="19">
        <v>0</v>
      </c>
      <c r="R137" s="67">
        <f t="shared" si="34"/>
        <v>0</v>
      </c>
      <c r="S137" s="19">
        <f t="shared" si="35"/>
        <v>0</v>
      </c>
      <c r="T137" s="24">
        <f t="shared" si="36"/>
        <v>0</v>
      </c>
      <c r="U137" s="23">
        <v>11.573344313772752</v>
      </c>
      <c r="V137" s="23">
        <v>0.66034099999999996</v>
      </c>
      <c r="W137" s="25">
        <v>82.39</v>
      </c>
      <c r="X137" s="23">
        <v>0.73291925465838514</v>
      </c>
      <c r="Y137" s="23">
        <v>0.21440000000000001</v>
      </c>
      <c r="Z137" s="23">
        <v>5.66</v>
      </c>
      <c r="AA137" s="19">
        <v>0.8</v>
      </c>
      <c r="AB137" s="23">
        <v>6.2324526018555861</v>
      </c>
      <c r="AC137" s="24">
        <f t="shared" si="37"/>
        <v>0</v>
      </c>
      <c r="AD137" s="19">
        <f t="shared" si="38"/>
        <v>0</v>
      </c>
      <c r="AE137" s="19">
        <f t="shared" si="39"/>
        <v>0</v>
      </c>
      <c r="AF137" s="19">
        <f t="shared" si="40"/>
        <v>0</v>
      </c>
      <c r="AG137" s="19">
        <f t="shared" si="41"/>
        <v>1</v>
      </c>
      <c r="AH137" s="67">
        <f t="shared" si="42"/>
        <v>0</v>
      </c>
      <c r="AI137" s="19">
        <f t="shared" si="43"/>
        <v>0</v>
      </c>
      <c r="AJ137" s="24">
        <f t="shared" si="44"/>
        <v>0</v>
      </c>
      <c r="AK137" s="23">
        <f t="shared" si="45"/>
        <v>0</v>
      </c>
      <c r="AL137" s="23">
        <f t="shared" si="46"/>
        <v>0</v>
      </c>
      <c r="AM137" s="25">
        <f t="shared" si="47"/>
        <v>0</v>
      </c>
      <c r="AN137" s="23">
        <f t="shared" si="48"/>
        <v>0</v>
      </c>
      <c r="AO137" s="23">
        <f t="shared" si="49"/>
        <v>0</v>
      </c>
      <c r="AP137" s="23">
        <f t="shared" si="50"/>
        <v>0</v>
      </c>
      <c r="AQ137" s="19">
        <f t="shared" si="51"/>
        <v>0</v>
      </c>
      <c r="AR137" s="19">
        <f t="shared" si="52"/>
        <v>0</v>
      </c>
      <c r="AS137" s="88">
        <f t="shared" si="53"/>
        <v>0</v>
      </c>
      <c r="AU137" s="19">
        <v>299.45936554429142</v>
      </c>
      <c r="AW137" s="19">
        <v>2</v>
      </c>
      <c r="AX137" s="19">
        <v>1.8346</v>
      </c>
      <c r="AY137" s="19">
        <v>0</v>
      </c>
      <c r="AZ137" s="19">
        <v>1493565</v>
      </c>
      <c r="BA137" s="19">
        <v>1.3390779778583456E-6</v>
      </c>
    </row>
    <row r="138" spans="1:53" s="19" customFormat="1" x14ac:dyDescent="0.25">
      <c r="A138" s="19">
        <v>2008</v>
      </c>
      <c r="B138" s="19" t="s">
        <v>20</v>
      </c>
      <c r="C138" s="20">
        <v>2</v>
      </c>
      <c r="D138" s="20">
        <v>0</v>
      </c>
      <c r="E138" s="20">
        <v>0</v>
      </c>
      <c r="F138" s="21">
        <v>0</v>
      </c>
      <c r="G138" s="22">
        <v>0</v>
      </c>
      <c r="H138" s="20">
        <v>4.05</v>
      </c>
      <c r="I138" s="21">
        <v>3.9499999999999997</v>
      </c>
      <c r="J138" s="22">
        <v>3.5</v>
      </c>
      <c r="K138" s="23">
        <v>0.33939818054583626</v>
      </c>
      <c r="L138" s="19">
        <v>19.559999999999999</v>
      </c>
      <c r="M138" s="24">
        <v>0</v>
      </c>
      <c r="N138" s="19">
        <v>0</v>
      </c>
      <c r="O138" s="19">
        <v>0</v>
      </c>
      <c r="P138" s="19">
        <v>0</v>
      </c>
      <c r="Q138" s="19">
        <v>0</v>
      </c>
      <c r="R138" s="67" t="str">
        <f t="shared" si="34"/>
        <v>SEM VALOR</v>
      </c>
      <c r="S138" s="19">
        <f t="shared" si="35"/>
        <v>0</v>
      </c>
      <c r="T138" s="24">
        <f t="shared" si="36"/>
        <v>0</v>
      </c>
      <c r="U138" s="23">
        <v>9.425805977281918</v>
      </c>
      <c r="V138" s="23">
        <v>0.72692299999999999</v>
      </c>
      <c r="W138" s="25">
        <v>75.06</v>
      </c>
      <c r="X138" s="23">
        <v>0.51851851851851849</v>
      </c>
      <c r="Y138" s="23">
        <v>0.35770000000000002</v>
      </c>
      <c r="Z138" s="23">
        <v>8.7129999999999992</v>
      </c>
      <c r="AA138" s="19">
        <v>0.94</v>
      </c>
      <c r="AB138" s="23">
        <v>6.4333400564743837</v>
      </c>
      <c r="AC138" s="24">
        <f t="shared" si="37"/>
        <v>0</v>
      </c>
      <c r="AD138" s="19">
        <f t="shared" si="38"/>
        <v>0</v>
      </c>
      <c r="AE138" s="19">
        <f t="shared" si="39"/>
        <v>0</v>
      </c>
      <c r="AF138" s="19">
        <f t="shared" si="40"/>
        <v>0</v>
      </c>
      <c r="AG138" s="19">
        <f t="shared" si="41"/>
        <v>1</v>
      </c>
      <c r="AH138" s="67">
        <f t="shared" si="42"/>
        <v>0</v>
      </c>
      <c r="AI138" s="19">
        <f t="shared" si="43"/>
        <v>0</v>
      </c>
      <c r="AJ138" s="24">
        <f t="shared" si="44"/>
        <v>0</v>
      </c>
      <c r="AK138" s="23">
        <f t="shared" si="45"/>
        <v>0</v>
      </c>
      <c r="AL138" s="23">
        <f t="shared" si="46"/>
        <v>0</v>
      </c>
      <c r="AM138" s="25">
        <f t="shared" si="47"/>
        <v>0</v>
      </c>
      <c r="AN138" s="23">
        <f t="shared" si="48"/>
        <v>0</v>
      </c>
      <c r="AO138" s="23">
        <f t="shared" si="49"/>
        <v>0</v>
      </c>
      <c r="AP138" s="23">
        <f t="shared" si="50"/>
        <v>0</v>
      </c>
      <c r="AQ138" s="19">
        <f t="shared" si="51"/>
        <v>0</v>
      </c>
      <c r="AR138" s="19">
        <f t="shared" si="52"/>
        <v>0</v>
      </c>
      <c r="AS138" s="88">
        <f t="shared" si="53"/>
        <v>0</v>
      </c>
      <c r="AU138" s="19">
        <v>149.60381362377819</v>
      </c>
      <c r="AW138" s="19">
        <v>1</v>
      </c>
      <c r="AX138" s="19">
        <v>1.8346</v>
      </c>
      <c r="AY138" s="19">
        <v>0</v>
      </c>
      <c r="AZ138" s="19">
        <v>680075</v>
      </c>
      <c r="BA138" s="19">
        <v>1.4704260559497114E-6</v>
      </c>
    </row>
    <row r="139" spans="1:53" s="19" customFormat="1" x14ac:dyDescent="0.25">
      <c r="A139" s="19">
        <v>2008</v>
      </c>
      <c r="B139" s="19" t="s">
        <v>21</v>
      </c>
      <c r="C139" s="20">
        <v>3</v>
      </c>
      <c r="D139" s="20">
        <v>2010</v>
      </c>
      <c r="E139" s="20">
        <v>2010</v>
      </c>
      <c r="F139" s="21">
        <v>0</v>
      </c>
      <c r="G139" s="22">
        <v>0</v>
      </c>
      <c r="H139" s="20">
        <v>3.75</v>
      </c>
      <c r="I139" s="21">
        <v>3.4</v>
      </c>
      <c r="J139" s="22">
        <v>3.0999999999999996</v>
      </c>
      <c r="K139" s="23">
        <v>0.3462052693668895</v>
      </c>
      <c r="L139" s="19">
        <v>24.84</v>
      </c>
      <c r="M139" s="24">
        <v>0</v>
      </c>
      <c r="N139" s="19">
        <v>0</v>
      </c>
      <c r="O139" s="19">
        <v>0</v>
      </c>
      <c r="P139" s="19">
        <v>0</v>
      </c>
      <c r="Q139" s="19">
        <v>0</v>
      </c>
      <c r="R139" s="67">
        <f t="shared" si="34"/>
        <v>0</v>
      </c>
      <c r="S139" s="19">
        <f t="shared" si="35"/>
        <v>0</v>
      </c>
      <c r="T139" s="24">
        <f t="shared" si="36"/>
        <v>0</v>
      </c>
      <c r="U139" s="23">
        <v>14.401050973124372</v>
      </c>
      <c r="V139" s="23">
        <v>0.90391900000000003</v>
      </c>
      <c r="W139" s="25">
        <v>76.400000000000006</v>
      </c>
      <c r="X139" s="23">
        <v>0.61868686868686873</v>
      </c>
      <c r="Y139" s="23">
        <v>0.35580000000000001</v>
      </c>
      <c r="Z139" s="23">
        <v>10.678000000000001</v>
      </c>
      <c r="AA139" s="19">
        <v>0.66</v>
      </c>
      <c r="AB139" s="23">
        <v>6.8039532069382815</v>
      </c>
      <c r="AC139" s="24">
        <f t="shared" si="37"/>
        <v>0</v>
      </c>
      <c r="AD139" s="19">
        <f t="shared" si="38"/>
        <v>0</v>
      </c>
      <c r="AE139" s="19">
        <f t="shared" si="39"/>
        <v>0</v>
      </c>
      <c r="AF139" s="19">
        <f t="shared" si="40"/>
        <v>0</v>
      </c>
      <c r="AG139" s="19">
        <f t="shared" si="41"/>
        <v>1</v>
      </c>
      <c r="AH139" s="67">
        <f t="shared" si="42"/>
        <v>0</v>
      </c>
      <c r="AI139" s="19">
        <f t="shared" si="43"/>
        <v>0</v>
      </c>
      <c r="AJ139" s="24">
        <f t="shared" si="44"/>
        <v>0</v>
      </c>
      <c r="AK139" s="23">
        <f t="shared" si="45"/>
        <v>0</v>
      </c>
      <c r="AL139" s="23">
        <f t="shared" si="46"/>
        <v>0</v>
      </c>
      <c r="AM139" s="25">
        <f t="shared" si="47"/>
        <v>0</v>
      </c>
      <c r="AN139" s="23">
        <f t="shared" si="48"/>
        <v>0</v>
      </c>
      <c r="AO139" s="23">
        <f t="shared" si="49"/>
        <v>0</v>
      </c>
      <c r="AP139" s="23">
        <f t="shared" si="50"/>
        <v>0</v>
      </c>
      <c r="AQ139" s="19">
        <f t="shared" si="51"/>
        <v>0</v>
      </c>
      <c r="AR139" s="19">
        <f t="shared" si="52"/>
        <v>0</v>
      </c>
      <c r="AS139" s="88">
        <f t="shared" si="53"/>
        <v>0</v>
      </c>
      <c r="AU139" s="19">
        <v>704.40450089589399</v>
      </c>
      <c r="AW139" s="19">
        <v>2</v>
      </c>
      <c r="AX139" s="19">
        <v>1.8346</v>
      </c>
      <c r="AY139" s="19">
        <v>0</v>
      </c>
      <c r="AZ139" s="19">
        <v>3341094</v>
      </c>
      <c r="BA139" s="19">
        <v>5.9860632475470608E-7</v>
      </c>
    </row>
    <row r="140" spans="1:53" s="19" customFormat="1" x14ac:dyDescent="0.25">
      <c r="A140" s="19">
        <v>2008</v>
      </c>
      <c r="B140" s="19" t="s">
        <v>22</v>
      </c>
      <c r="C140" s="20">
        <v>4</v>
      </c>
      <c r="D140" s="20">
        <v>0</v>
      </c>
      <c r="E140" s="20">
        <v>0</v>
      </c>
      <c r="F140" s="21">
        <v>0</v>
      </c>
      <c r="G140" s="22">
        <v>0</v>
      </c>
      <c r="H140" s="20">
        <v>4.1999999999999993</v>
      </c>
      <c r="I140" s="21">
        <v>3.7</v>
      </c>
      <c r="J140" s="22">
        <v>3.45</v>
      </c>
      <c r="K140" s="23">
        <v>0.27819041188386223</v>
      </c>
      <c r="L140" s="19">
        <v>25.44</v>
      </c>
      <c r="M140" s="24">
        <v>0</v>
      </c>
      <c r="N140" s="19">
        <v>0</v>
      </c>
      <c r="O140" s="19">
        <v>0</v>
      </c>
      <c r="P140" s="19">
        <v>0</v>
      </c>
      <c r="Q140" s="19">
        <v>0</v>
      </c>
      <c r="R140" s="67" t="str">
        <f t="shared" si="34"/>
        <v>SEM VALOR</v>
      </c>
      <c r="S140" s="19">
        <f t="shared" si="35"/>
        <v>0</v>
      </c>
      <c r="T140" s="24">
        <f t="shared" si="36"/>
        <v>0</v>
      </c>
      <c r="U140" s="23">
        <v>11.729799919085815</v>
      </c>
      <c r="V140" s="23">
        <v>0.74944500000000003</v>
      </c>
      <c r="W140" s="25">
        <v>71.13</v>
      </c>
      <c r="X140" s="23">
        <v>0.82399999999999995</v>
      </c>
      <c r="Y140" s="23">
        <v>0.26410000000000006</v>
      </c>
      <c r="Z140" s="23">
        <v>9.109</v>
      </c>
      <c r="AA140" s="19">
        <v>0.47</v>
      </c>
      <c r="AB140" s="23">
        <v>7.3410649455425583</v>
      </c>
      <c r="AC140" s="24">
        <f t="shared" si="37"/>
        <v>0</v>
      </c>
      <c r="AD140" s="19">
        <f t="shared" si="38"/>
        <v>0</v>
      </c>
      <c r="AE140" s="19">
        <f t="shared" si="39"/>
        <v>0</v>
      </c>
      <c r="AF140" s="19">
        <f t="shared" si="40"/>
        <v>0</v>
      </c>
      <c r="AG140" s="19">
        <f t="shared" si="41"/>
        <v>1</v>
      </c>
      <c r="AH140" s="67">
        <f t="shared" si="42"/>
        <v>0</v>
      </c>
      <c r="AI140" s="19">
        <f t="shared" si="43"/>
        <v>0</v>
      </c>
      <c r="AJ140" s="24">
        <f t="shared" si="44"/>
        <v>0</v>
      </c>
      <c r="AK140" s="23">
        <f t="shared" si="45"/>
        <v>0</v>
      </c>
      <c r="AL140" s="23">
        <f t="shared" si="46"/>
        <v>0</v>
      </c>
      <c r="AM140" s="25">
        <f t="shared" si="47"/>
        <v>0</v>
      </c>
      <c r="AN140" s="23">
        <f t="shared" si="48"/>
        <v>0</v>
      </c>
      <c r="AO140" s="23">
        <f t="shared" si="49"/>
        <v>0</v>
      </c>
      <c r="AP140" s="23">
        <f t="shared" si="50"/>
        <v>0</v>
      </c>
      <c r="AQ140" s="19">
        <f t="shared" si="51"/>
        <v>0</v>
      </c>
      <c r="AR140" s="19">
        <f t="shared" si="52"/>
        <v>0</v>
      </c>
      <c r="AS140" s="88">
        <f t="shared" si="53"/>
        <v>0</v>
      </c>
      <c r="AU140" s="19">
        <v>107.67553006344542</v>
      </c>
      <c r="AW140" s="19">
        <v>1</v>
      </c>
      <c r="AX140" s="19">
        <v>1.8346</v>
      </c>
      <c r="AY140" s="19">
        <v>0</v>
      </c>
      <c r="AZ140" s="19">
        <v>412783</v>
      </c>
      <c r="BA140" s="19">
        <v>2.4225803872737009E-6</v>
      </c>
    </row>
    <row r="141" spans="1:53" s="19" customFormat="1" x14ac:dyDescent="0.25">
      <c r="A141" s="19">
        <v>2008</v>
      </c>
      <c r="B141" s="19" t="s">
        <v>23</v>
      </c>
      <c r="C141" s="20">
        <v>5</v>
      </c>
      <c r="D141" s="20">
        <v>2014</v>
      </c>
      <c r="E141" s="20">
        <v>0</v>
      </c>
      <c r="F141" s="21">
        <v>0</v>
      </c>
      <c r="G141" s="22">
        <v>0</v>
      </c>
      <c r="H141" s="20">
        <v>3.35</v>
      </c>
      <c r="I141" s="21">
        <v>3.3499999999999996</v>
      </c>
      <c r="J141" s="22">
        <v>2.9000000000000004</v>
      </c>
      <c r="K141" s="23">
        <v>0.3318260047919549</v>
      </c>
      <c r="L141" s="19">
        <v>39.06</v>
      </c>
      <c r="M141" s="24">
        <v>0</v>
      </c>
      <c r="N141" s="19">
        <v>0</v>
      </c>
      <c r="O141" s="19">
        <v>0</v>
      </c>
      <c r="P141" s="19">
        <v>0</v>
      </c>
      <c r="Q141" s="19">
        <v>0</v>
      </c>
      <c r="R141" s="67">
        <f t="shared" si="34"/>
        <v>0</v>
      </c>
      <c r="S141" s="19">
        <f t="shared" si="35"/>
        <v>0</v>
      </c>
      <c r="T141" s="24">
        <f t="shared" si="36"/>
        <v>0</v>
      </c>
      <c r="U141" s="23">
        <v>8.325761286295549</v>
      </c>
      <c r="V141" s="23">
        <v>0.75083699999999998</v>
      </c>
      <c r="W141" s="25">
        <v>84.7</v>
      </c>
      <c r="X141" s="23">
        <v>0.59897698209718675</v>
      </c>
      <c r="Y141" s="23">
        <v>0.32620000000000005</v>
      </c>
      <c r="Z141" s="23">
        <v>8.5650000000000013</v>
      </c>
      <c r="AA141" s="19">
        <v>0.69</v>
      </c>
      <c r="AB141" s="23">
        <v>6.125554659136748</v>
      </c>
      <c r="AC141" s="24">
        <f t="shared" si="37"/>
        <v>0</v>
      </c>
      <c r="AD141" s="19">
        <f t="shared" si="38"/>
        <v>0</v>
      </c>
      <c r="AE141" s="19">
        <f t="shared" si="39"/>
        <v>0</v>
      </c>
      <c r="AF141" s="19">
        <f t="shared" si="40"/>
        <v>0</v>
      </c>
      <c r="AG141" s="19">
        <f t="shared" si="41"/>
        <v>1</v>
      </c>
      <c r="AH141" s="67">
        <f t="shared" si="42"/>
        <v>0</v>
      </c>
      <c r="AI141" s="19">
        <f t="shared" si="43"/>
        <v>0</v>
      </c>
      <c r="AJ141" s="24">
        <f t="shared" si="44"/>
        <v>0</v>
      </c>
      <c r="AK141" s="23">
        <f t="shared" si="45"/>
        <v>0</v>
      </c>
      <c r="AL141" s="23">
        <f t="shared" si="46"/>
        <v>0</v>
      </c>
      <c r="AM141" s="25">
        <f t="shared" si="47"/>
        <v>0</v>
      </c>
      <c r="AN141" s="23">
        <f t="shared" si="48"/>
        <v>0</v>
      </c>
      <c r="AO141" s="23">
        <f t="shared" si="49"/>
        <v>0</v>
      </c>
      <c r="AP141" s="23">
        <f t="shared" si="50"/>
        <v>0</v>
      </c>
      <c r="AQ141" s="19">
        <f t="shared" si="51"/>
        <v>0</v>
      </c>
      <c r="AR141" s="19">
        <f t="shared" si="52"/>
        <v>0</v>
      </c>
      <c r="AS141" s="88">
        <f t="shared" si="53"/>
        <v>0</v>
      </c>
      <c r="AU141" s="19">
        <v>1447.9280773212549</v>
      </c>
      <c r="AW141" s="19">
        <v>6</v>
      </c>
      <c r="AX141" s="19">
        <v>1.8346</v>
      </c>
      <c r="AY141" s="19">
        <v>1</v>
      </c>
      <c r="AZ141" s="19">
        <v>7321490</v>
      </c>
      <c r="BA141" s="19">
        <v>8.1950531927244314E-7</v>
      </c>
    </row>
    <row r="142" spans="1:53" s="19" customFormat="1" x14ac:dyDescent="0.25">
      <c r="A142" s="19">
        <v>2008</v>
      </c>
      <c r="B142" s="19" t="s">
        <v>24</v>
      </c>
      <c r="C142" s="20">
        <v>6</v>
      </c>
      <c r="D142" s="20">
        <v>0</v>
      </c>
      <c r="E142" s="20">
        <v>0</v>
      </c>
      <c r="F142" s="21">
        <v>0</v>
      </c>
      <c r="G142" s="22">
        <v>0</v>
      </c>
      <c r="H142" s="20">
        <v>3.5999999999999996</v>
      </c>
      <c r="I142" s="21">
        <v>3.55</v>
      </c>
      <c r="J142" s="22">
        <v>2.95</v>
      </c>
      <c r="K142" s="23">
        <v>0.26218646474207286</v>
      </c>
      <c r="L142" s="19">
        <v>34.25</v>
      </c>
      <c r="M142" s="24">
        <v>0</v>
      </c>
      <c r="N142" s="19">
        <v>0</v>
      </c>
      <c r="O142" s="19">
        <v>0</v>
      </c>
      <c r="P142" s="19">
        <v>0</v>
      </c>
      <c r="Q142" s="19">
        <v>0</v>
      </c>
      <c r="R142" s="67">
        <f t="shared" si="34"/>
        <v>0</v>
      </c>
      <c r="S142" s="19">
        <f t="shared" si="35"/>
        <v>0</v>
      </c>
      <c r="T142" s="24">
        <f t="shared" si="36"/>
        <v>0</v>
      </c>
      <c r="U142" s="23">
        <v>11.335287670875424</v>
      </c>
      <c r="V142" s="23">
        <v>0.78159100000000004</v>
      </c>
      <c r="W142" s="25">
        <v>74.150000000000006</v>
      </c>
      <c r="X142" s="23">
        <v>0.34482758620689657</v>
      </c>
      <c r="Y142" s="23">
        <v>0.26919999999999999</v>
      </c>
      <c r="Z142" s="23">
        <v>13.110999999999999</v>
      </c>
      <c r="AA142" s="19">
        <v>0.54</v>
      </c>
      <c r="AB142" s="23">
        <v>7.7214602662363845</v>
      </c>
      <c r="AC142" s="24">
        <f t="shared" si="37"/>
        <v>0</v>
      </c>
      <c r="AD142" s="19">
        <f t="shared" si="38"/>
        <v>0</v>
      </c>
      <c r="AE142" s="19">
        <f t="shared" si="39"/>
        <v>0</v>
      </c>
      <c r="AF142" s="19">
        <f t="shared" si="40"/>
        <v>0</v>
      </c>
      <c r="AG142" s="19">
        <f t="shared" si="41"/>
        <v>1</v>
      </c>
      <c r="AH142" s="67">
        <f t="shared" si="42"/>
        <v>0</v>
      </c>
      <c r="AI142" s="19">
        <f t="shared" si="43"/>
        <v>0</v>
      </c>
      <c r="AJ142" s="24">
        <f t="shared" si="44"/>
        <v>0</v>
      </c>
      <c r="AK142" s="23">
        <f t="shared" si="45"/>
        <v>0</v>
      </c>
      <c r="AL142" s="23">
        <f t="shared" si="46"/>
        <v>0</v>
      </c>
      <c r="AM142" s="25">
        <f t="shared" si="47"/>
        <v>0</v>
      </c>
      <c r="AN142" s="23">
        <f t="shared" si="48"/>
        <v>0</v>
      </c>
      <c r="AO142" s="23">
        <f t="shared" si="49"/>
        <v>0</v>
      </c>
      <c r="AP142" s="23">
        <f t="shared" si="50"/>
        <v>0</v>
      </c>
      <c r="AQ142" s="19">
        <f t="shared" si="51"/>
        <v>0</v>
      </c>
      <c r="AR142" s="19">
        <f t="shared" si="52"/>
        <v>0</v>
      </c>
      <c r="AS142" s="88">
        <f t="shared" si="53"/>
        <v>0</v>
      </c>
      <c r="AU142" s="19">
        <v>144.77641009995284</v>
      </c>
      <c r="AW142" s="19">
        <v>0</v>
      </c>
      <c r="AX142" s="19">
        <v>1.8346</v>
      </c>
      <c r="AY142" s="19">
        <v>2</v>
      </c>
      <c r="AZ142" s="19">
        <v>613166</v>
      </c>
      <c r="BA142" s="19">
        <v>0</v>
      </c>
    </row>
    <row r="143" spans="1:53" s="19" customFormat="1" x14ac:dyDescent="0.25">
      <c r="A143" s="19">
        <v>2008</v>
      </c>
      <c r="B143" s="19" t="s">
        <v>25</v>
      </c>
      <c r="C143" s="20">
        <v>7</v>
      </c>
      <c r="D143" s="20">
        <v>2011</v>
      </c>
      <c r="E143" s="20">
        <v>0</v>
      </c>
      <c r="F143" s="21">
        <v>0</v>
      </c>
      <c r="G143" s="22">
        <v>0</v>
      </c>
      <c r="H143" s="20">
        <v>4.3</v>
      </c>
      <c r="I143" s="21">
        <v>3.8</v>
      </c>
      <c r="J143" s="22">
        <v>3.3</v>
      </c>
      <c r="K143" s="23">
        <v>0.39009867301803336</v>
      </c>
      <c r="L143" s="19">
        <v>18.510000000000002</v>
      </c>
      <c r="M143" s="24">
        <v>0</v>
      </c>
      <c r="N143" s="19">
        <v>0</v>
      </c>
      <c r="O143" s="19">
        <v>0</v>
      </c>
      <c r="P143" s="19">
        <v>0</v>
      </c>
      <c r="Q143" s="19">
        <v>0</v>
      </c>
      <c r="R143" s="67">
        <f t="shared" si="34"/>
        <v>0</v>
      </c>
      <c r="S143" s="19">
        <f t="shared" si="35"/>
        <v>0</v>
      </c>
      <c r="T143" s="24">
        <f t="shared" si="36"/>
        <v>0</v>
      </c>
      <c r="U143" s="23">
        <v>9.4621397830400777</v>
      </c>
      <c r="V143" s="23">
        <v>0.69597399999999998</v>
      </c>
      <c r="W143" s="25">
        <v>79.53</v>
      </c>
      <c r="X143" s="23">
        <v>0.32169576059850374</v>
      </c>
      <c r="Y143" s="23">
        <v>0.25509999999999999</v>
      </c>
      <c r="Z143" s="23">
        <v>7.5939999999999994</v>
      </c>
      <c r="AA143" s="19">
        <v>0.7</v>
      </c>
      <c r="AB143" s="23">
        <v>6.6598426784993929</v>
      </c>
      <c r="AC143" s="24">
        <f t="shared" si="37"/>
        <v>0</v>
      </c>
      <c r="AD143" s="19">
        <f t="shared" si="38"/>
        <v>0</v>
      </c>
      <c r="AE143" s="19">
        <f t="shared" si="39"/>
        <v>0</v>
      </c>
      <c r="AF143" s="19">
        <f t="shared" si="40"/>
        <v>0</v>
      </c>
      <c r="AG143" s="19">
        <f t="shared" si="41"/>
        <v>1</v>
      </c>
      <c r="AH143" s="67">
        <f t="shared" si="42"/>
        <v>0</v>
      </c>
      <c r="AI143" s="19">
        <f t="shared" si="43"/>
        <v>0</v>
      </c>
      <c r="AJ143" s="24">
        <f t="shared" si="44"/>
        <v>0</v>
      </c>
      <c r="AK143" s="23">
        <f t="shared" si="45"/>
        <v>0</v>
      </c>
      <c r="AL143" s="23">
        <f t="shared" si="46"/>
        <v>0</v>
      </c>
      <c r="AM143" s="25">
        <f t="shared" si="47"/>
        <v>0</v>
      </c>
      <c r="AN143" s="23">
        <f t="shared" si="48"/>
        <v>0</v>
      </c>
      <c r="AO143" s="23">
        <f t="shared" si="49"/>
        <v>0</v>
      </c>
      <c r="AP143" s="23">
        <f t="shared" si="50"/>
        <v>0</v>
      </c>
      <c r="AQ143" s="19">
        <f t="shared" si="51"/>
        <v>0</v>
      </c>
      <c r="AR143" s="19">
        <f t="shared" si="52"/>
        <v>0</v>
      </c>
      <c r="AS143" s="88">
        <f t="shared" si="53"/>
        <v>0</v>
      </c>
      <c r="AU143" s="19">
        <v>265.16043502943836</v>
      </c>
      <c r="AW143" s="19">
        <v>1</v>
      </c>
      <c r="AX143" s="19">
        <v>1.8346</v>
      </c>
      <c r="AY143" s="19">
        <v>0</v>
      </c>
      <c r="AZ143" s="19">
        <v>1280513</v>
      </c>
      <c r="BA143" s="19">
        <v>7.8093701508692223E-7</v>
      </c>
    </row>
    <row r="144" spans="1:53" s="19" customFormat="1" x14ac:dyDescent="0.25">
      <c r="A144" s="19">
        <v>2008</v>
      </c>
      <c r="B144" s="19" t="s">
        <v>26</v>
      </c>
      <c r="C144" s="20">
        <v>8</v>
      </c>
      <c r="D144" s="20">
        <v>2011</v>
      </c>
      <c r="E144" s="20">
        <v>2014</v>
      </c>
      <c r="F144" s="21">
        <v>0</v>
      </c>
      <c r="G144" s="22">
        <v>0</v>
      </c>
      <c r="H144" s="20">
        <v>3.8</v>
      </c>
      <c r="I144" s="21">
        <v>3.45</v>
      </c>
      <c r="J144" s="22">
        <v>3.1</v>
      </c>
      <c r="K144" s="23">
        <v>0.38095800369976779</v>
      </c>
      <c r="L144" s="19">
        <v>20.25</v>
      </c>
      <c r="M144" s="24">
        <v>0</v>
      </c>
      <c r="N144" s="19">
        <v>0</v>
      </c>
      <c r="O144" s="19">
        <v>0</v>
      </c>
      <c r="P144" s="19">
        <v>0</v>
      </c>
      <c r="Q144" s="19">
        <v>0</v>
      </c>
      <c r="R144" s="67">
        <f t="shared" si="34"/>
        <v>0</v>
      </c>
      <c r="S144" s="19">
        <f t="shared" si="35"/>
        <v>0</v>
      </c>
      <c r="T144" s="24">
        <f t="shared" si="36"/>
        <v>0</v>
      </c>
      <c r="U144" s="23">
        <v>6.0157290330704587</v>
      </c>
      <c r="V144" s="23">
        <v>0.73067199999999999</v>
      </c>
      <c r="W144" s="25">
        <v>83.65</v>
      </c>
      <c r="X144" s="23">
        <v>0.61148442272449599</v>
      </c>
      <c r="Y144" s="23">
        <v>0.37889999999999996</v>
      </c>
      <c r="Z144" s="23">
        <v>9.004999999999999</v>
      </c>
      <c r="AA144" s="19">
        <v>0.95</v>
      </c>
      <c r="AB144" s="23">
        <v>5.681827349737798</v>
      </c>
      <c r="AC144" s="24">
        <f t="shared" si="37"/>
        <v>0</v>
      </c>
      <c r="AD144" s="19">
        <f t="shared" si="38"/>
        <v>0</v>
      </c>
      <c r="AE144" s="19">
        <f t="shared" si="39"/>
        <v>0</v>
      </c>
      <c r="AF144" s="19">
        <f t="shared" si="40"/>
        <v>0</v>
      </c>
      <c r="AG144" s="19">
        <f t="shared" si="41"/>
        <v>1</v>
      </c>
      <c r="AH144" s="67">
        <f t="shared" si="42"/>
        <v>0</v>
      </c>
      <c r="AI144" s="19">
        <f t="shared" si="43"/>
        <v>0</v>
      </c>
      <c r="AJ144" s="24">
        <f t="shared" si="44"/>
        <v>0</v>
      </c>
      <c r="AK144" s="23">
        <f t="shared" si="45"/>
        <v>0</v>
      </c>
      <c r="AL144" s="23">
        <f t="shared" si="46"/>
        <v>0</v>
      </c>
      <c r="AM144" s="25">
        <f t="shared" si="47"/>
        <v>0</v>
      </c>
      <c r="AN144" s="23">
        <f t="shared" si="48"/>
        <v>0</v>
      </c>
      <c r="AO144" s="23">
        <f t="shared" si="49"/>
        <v>0</v>
      </c>
      <c r="AP144" s="23">
        <f t="shared" si="50"/>
        <v>0</v>
      </c>
      <c r="AQ144" s="19">
        <f t="shared" si="51"/>
        <v>0</v>
      </c>
      <c r="AR144" s="19">
        <f t="shared" si="52"/>
        <v>0</v>
      </c>
      <c r="AS144" s="88">
        <f t="shared" si="53"/>
        <v>0</v>
      </c>
      <c r="AU144" s="19">
        <v>1180.0458663037225</v>
      </c>
      <c r="AW144" s="19">
        <v>3</v>
      </c>
      <c r="AX144" s="19">
        <v>1.8346</v>
      </c>
      <c r="AY144" s="19">
        <v>0</v>
      </c>
      <c r="AZ144" s="19">
        <v>6305537</v>
      </c>
      <c r="BA144" s="19">
        <v>4.7577232518023447E-7</v>
      </c>
    </row>
    <row r="145" spans="1:53" s="19" customFormat="1" x14ac:dyDescent="0.25">
      <c r="A145" s="19">
        <v>2008</v>
      </c>
      <c r="B145" s="19" t="s">
        <v>27</v>
      </c>
      <c r="C145" s="20">
        <v>9</v>
      </c>
      <c r="D145" s="20">
        <v>2009</v>
      </c>
      <c r="E145" s="20">
        <v>0</v>
      </c>
      <c r="F145" s="21">
        <v>0</v>
      </c>
      <c r="G145" s="22">
        <v>0</v>
      </c>
      <c r="H145" s="20">
        <v>3.75</v>
      </c>
      <c r="I145" s="21">
        <v>3.65</v>
      </c>
      <c r="J145" s="22">
        <v>2.95</v>
      </c>
      <c r="K145" s="23">
        <v>0.46381302860094259</v>
      </c>
      <c r="L145" s="19">
        <v>11.57</v>
      </c>
      <c r="M145" s="24">
        <v>0</v>
      </c>
      <c r="N145" s="19">
        <v>0</v>
      </c>
      <c r="O145" s="19">
        <v>0</v>
      </c>
      <c r="P145" s="19">
        <v>0</v>
      </c>
      <c r="Q145" s="19">
        <v>0</v>
      </c>
      <c r="R145" s="67">
        <f t="shared" si="34"/>
        <v>0</v>
      </c>
      <c r="S145" s="19">
        <f t="shared" si="35"/>
        <v>0</v>
      </c>
      <c r="T145" s="24">
        <f t="shared" si="36"/>
        <v>0</v>
      </c>
      <c r="U145" s="23">
        <v>5.2069278998779192</v>
      </c>
      <c r="V145" s="23">
        <v>0.75619800000000004</v>
      </c>
      <c r="W145" s="25">
        <v>76.69</v>
      </c>
      <c r="X145" s="23">
        <v>0.59534883720930232</v>
      </c>
      <c r="Y145" s="23">
        <v>0.29959999999999998</v>
      </c>
      <c r="Z145" s="23">
        <v>7.8940000000000001</v>
      </c>
      <c r="AA145" s="19">
        <v>0.71</v>
      </c>
      <c r="AB145" s="23">
        <v>5.5492133924969735</v>
      </c>
      <c r="AC145" s="24">
        <f t="shared" si="37"/>
        <v>0</v>
      </c>
      <c r="AD145" s="19">
        <f t="shared" si="38"/>
        <v>0</v>
      </c>
      <c r="AE145" s="19">
        <f t="shared" si="39"/>
        <v>0</v>
      </c>
      <c r="AF145" s="19">
        <f t="shared" si="40"/>
        <v>0</v>
      </c>
      <c r="AG145" s="19">
        <f t="shared" si="41"/>
        <v>1</v>
      </c>
      <c r="AH145" s="67">
        <f t="shared" si="42"/>
        <v>0</v>
      </c>
      <c r="AI145" s="19">
        <f t="shared" si="43"/>
        <v>0</v>
      </c>
      <c r="AJ145" s="24">
        <f t="shared" si="44"/>
        <v>0</v>
      </c>
      <c r="AK145" s="23">
        <f t="shared" si="45"/>
        <v>0</v>
      </c>
      <c r="AL145" s="23">
        <f t="shared" si="46"/>
        <v>0</v>
      </c>
      <c r="AM145" s="25">
        <f t="shared" si="47"/>
        <v>0</v>
      </c>
      <c r="AN145" s="23">
        <f t="shared" si="48"/>
        <v>0</v>
      </c>
      <c r="AO145" s="23">
        <f t="shared" si="49"/>
        <v>0</v>
      </c>
      <c r="AP145" s="23">
        <f t="shared" si="50"/>
        <v>0</v>
      </c>
      <c r="AQ145" s="19">
        <f t="shared" si="51"/>
        <v>0</v>
      </c>
      <c r="AR145" s="19">
        <f t="shared" si="52"/>
        <v>0</v>
      </c>
      <c r="AS145" s="88">
        <f t="shared" si="53"/>
        <v>0</v>
      </c>
      <c r="AU145" s="19">
        <v>542.62140371402188</v>
      </c>
      <c r="AW145" s="19">
        <v>1</v>
      </c>
      <c r="AX145" s="19">
        <v>1.8346</v>
      </c>
      <c r="AY145" s="19">
        <v>0</v>
      </c>
      <c r="AZ145" s="19">
        <v>3111881</v>
      </c>
      <c r="BA145" s="19">
        <v>3.2134904901569181E-7</v>
      </c>
    </row>
    <row r="146" spans="1:53" s="19" customFormat="1" x14ac:dyDescent="0.25">
      <c r="A146" s="19">
        <v>2008</v>
      </c>
      <c r="B146" s="19" t="s">
        <v>28</v>
      </c>
      <c r="C146" s="20">
        <v>10</v>
      </c>
      <c r="D146" s="20">
        <v>2007</v>
      </c>
      <c r="E146" s="20">
        <v>2007</v>
      </c>
      <c r="F146" s="21">
        <v>2007</v>
      </c>
      <c r="G146" s="22">
        <v>0</v>
      </c>
      <c r="H146" s="20">
        <v>4.0999999999999996</v>
      </c>
      <c r="I146" s="21">
        <v>3.7</v>
      </c>
      <c r="J146" s="22">
        <v>3.5</v>
      </c>
      <c r="K146" s="23">
        <v>0.48928074245939673</v>
      </c>
      <c r="L146" s="19">
        <v>23.89</v>
      </c>
      <c r="M146" s="24">
        <v>300000</v>
      </c>
      <c r="N146" s="19">
        <v>1</v>
      </c>
      <c r="O146" s="19">
        <v>1</v>
      </c>
      <c r="P146" s="19">
        <v>0</v>
      </c>
      <c r="Q146" s="19">
        <v>0</v>
      </c>
      <c r="R146" s="67">
        <f t="shared" si="34"/>
        <v>300000</v>
      </c>
      <c r="S146" s="19">
        <f t="shared" si="35"/>
        <v>0</v>
      </c>
      <c r="T146" s="24">
        <f t="shared" si="36"/>
        <v>0</v>
      </c>
      <c r="U146" s="23">
        <v>7.1493253439311717</v>
      </c>
      <c r="V146" s="23">
        <v>0.78615999999999997</v>
      </c>
      <c r="W146" s="25">
        <v>74.75</v>
      </c>
      <c r="X146" s="23">
        <v>0.52223634053367218</v>
      </c>
      <c r="Y146" s="23">
        <v>0.28889999999999999</v>
      </c>
      <c r="Z146" s="23">
        <v>8.266</v>
      </c>
      <c r="AA146" s="19">
        <v>0.97</v>
      </c>
      <c r="AB146" s="23">
        <v>6.1127470754336422</v>
      </c>
      <c r="AC146" s="24">
        <f t="shared" si="37"/>
        <v>0</v>
      </c>
      <c r="AD146" s="19">
        <f t="shared" si="38"/>
        <v>0</v>
      </c>
      <c r="AE146" s="19">
        <f t="shared" si="39"/>
        <v>0</v>
      </c>
      <c r="AF146" s="19">
        <f t="shared" si="40"/>
        <v>0</v>
      </c>
      <c r="AG146" s="19">
        <f t="shared" si="41"/>
        <v>1</v>
      </c>
      <c r="AH146" s="67">
        <f t="shared" si="42"/>
        <v>0</v>
      </c>
      <c r="AI146" s="19">
        <f t="shared" si="43"/>
        <v>0</v>
      </c>
      <c r="AJ146" s="24">
        <f t="shared" si="44"/>
        <v>0</v>
      </c>
      <c r="AK146" s="23">
        <f t="shared" si="45"/>
        <v>0</v>
      </c>
      <c r="AL146" s="23">
        <f t="shared" si="46"/>
        <v>0</v>
      </c>
      <c r="AM146" s="25">
        <f t="shared" si="47"/>
        <v>0</v>
      </c>
      <c r="AN146" s="23">
        <f t="shared" si="48"/>
        <v>0</v>
      </c>
      <c r="AO146" s="23">
        <f t="shared" si="49"/>
        <v>0</v>
      </c>
      <c r="AP146" s="23">
        <f t="shared" si="50"/>
        <v>0</v>
      </c>
      <c r="AQ146" s="19">
        <f t="shared" si="51"/>
        <v>0</v>
      </c>
      <c r="AR146" s="19">
        <f t="shared" si="52"/>
        <v>0</v>
      </c>
      <c r="AS146" s="88">
        <f t="shared" si="53"/>
        <v>1</v>
      </c>
      <c r="AU146" s="19">
        <v>1524.3826147076472</v>
      </c>
      <c r="AW146" s="19">
        <v>9</v>
      </c>
      <c r="AX146" s="19">
        <v>1.8346</v>
      </c>
      <c r="AY146" s="19">
        <v>0</v>
      </c>
      <c r="AZ146" s="19">
        <v>8450528</v>
      </c>
      <c r="BA146" s="19">
        <v>1.0650222092631371E-6</v>
      </c>
    </row>
    <row r="147" spans="1:53" s="19" customFormat="1" x14ac:dyDescent="0.25">
      <c r="A147" s="19">
        <v>2008</v>
      </c>
      <c r="B147" s="19" t="s">
        <v>87</v>
      </c>
      <c r="C147" s="20">
        <v>11</v>
      </c>
      <c r="D147" s="20">
        <v>2011</v>
      </c>
      <c r="E147" s="20">
        <v>0</v>
      </c>
      <c r="F147" s="21">
        <v>0</v>
      </c>
      <c r="G147" s="22">
        <v>0</v>
      </c>
      <c r="H147" s="20">
        <v>3.65</v>
      </c>
      <c r="I147" s="21">
        <v>3.2</v>
      </c>
      <c r="J147" s="22">
        <v>3</v>
      </c>
      <c r="K147" s="23">
        <v>0.49402927580893685</v>
      </c>
      <c r="L147" s="19">
        <v>22.98</v>
      </c>
      <c r="M147" s="24">
        <v>0</v>
      </c>
      <c r="N147" s="19">
        <v>0</v>
      </c>
      <c r="O147" s="19">
        <v>0</v>
      </c>
      <c r="P147" s="19">
        <v>0</v>
      </c>
      <c r="Q147" s="19">
        <v>0</v>
      </c>
      <c r="R147" s="67">
        <f t="shared" si="34"/>
        <v>0</v>
      </c>
      <c r="S147" s="19">
        <f t="shared" si="35"/>
        <v>0</v>
      </c>
      <c r="T147" s="24">
        <f t="shared" si="36"/>
        <v>0</v>
      </c>
      <c r="U147" s="23">
        <v>9.3028988847669805</v>
      </c>
      <c r="V147" s="23">
        <v>0.80535999999999996</v>
      </c>
      <c r="W147" s="25">
        <v>70.540000000000006</v>
      </c>
      <c r="X147" s="23">
        <v>0.4811111111111111</v>
      </c>
      <c r="Y147" s="23">
        <v>0.29239999999999999</v>
      </c>
      <c r="Z147" s="23">
        <v>10.844000000000001</v>
      </c>
      <c r="AA147" s="19">
        <v>0.62</v>
      </c>
      <c r="AB147" s="23">
        <v>6.1424969745865265</v>
      </c>
      <c r="AC147" s="24">
        <f t="shared" si="37"/>
        <v>0</v>
      </c>
      <c r="AD147" s="19">
        <f t="shared" si="38"/>
        <v>0</v>
      </c>
      <c r="AE147" s="19">
        <f t="shared" si="39"/>
        <v>0</v>
      </c>
      <c r="AF147" s="19">
        <f t="shared" si="40"/>
        <v>0</v>
      </c>
      <c r="AG147" s="19">
        <f t="shared" si="41"/>
        <v>1</v>
      </c>
      <c r="AH147" s="67">
        <f t="shared" si="42"/>
        <v>0</v>
      </c>
      <c r="AI147" s="19">
        <f t="shared" si="43"/>
        <v>0</v>
      </c>
      <c r="AJ147" s="24">
        <f t="shared" si="44"/>
        <v>0</v>
      </c>
      <c r="AK147" s="23">
        <f t="shared" si="45"/>
        <v>0</v>
      </c>
      <c r="AL147" s="23">
        <f t="shared" si="46"/>
        <v>0</v>
      </c>
      <c r="AM147" s="25">
        <f t="shared" si="47"/>
        <v>0</v>
      </c>
      <c r="AN147" s="23">
        <f t="shared" si="48"/>
        <v>0</v>
      </c>
      <c r="AO147" s="23">
        <f t="shared" si="49"/>
        <v>0</v>
      </c>
      <c r="AP147" s="23">
        <f t="shared" si="50"/>
        <v>0</v>
      </c>
      <c r="AQ147" s="19">
        <f t="shared" si="51"/>
        <v>0</v>
      </c>
      <c r="AR147" s="19">
        <f t="shared" si="52"/>
        <v>0</v>
      </c>
      <c r="AS147" s="88">
        <f t="shared" si="53"/>
        <v>0</v>
      </c>
      <c r="AU147" s="19">
        <v>587.42834604108236</v>
      </c>
      <c r="AW147" s="19">
        <v>2</v>
      </c>
      <c r="AX147" s="19">
        <v>1.8346</v>
      </c>
      <c r="AY147" s="19">
        <v>0</v>
      </c>
      <c r="AZ147" s="19">
        <v>3106436</v>
      </c>
      <c r="BA147" s="19">
        <v>6.4382462732211451E-7</v>
      </c>
    </row>
    <row r="148" spans="1:53" s="19" customFormat="1" x14ac:dyDescent="0.25">
      <c r="A148" s="19">
        <v>2008</v>
      </c>
      <c r="B148" s="19" t="s">
        <v>30</v>
      </c>
      <c r="C148" s="20">
        <v>12</v>
      </c>
      <c r="D148" s="20">
        <v>2009</v>
      </c>
      <c r="E148" s="20">
        <v>2009</v>
      </c>
      <c r="F148" s="21">
        <v>0</v>
      </c>
      <c r="G148" s="22">
        <v>0</v>
      </c>
      <c r="H148" s="20">
        <v>3.65</v>
      </c>
      <c r="I148" s="21">
        <v>3.1</v>
      </c>
      <c r="J148" s="22">
        <v>3.3</v>
      </c>
      <c r="K148" s="23">
        <v>0.50026640618062335</v>
      </c>
      <c r="L148" s="19">
        <v>27.49</v>
      </c>
      <c r="M148" s="24">
        <v>0</v>
      </c>
      <c r="N148" s="19">
        <v>0</v>
      </c>
      <c r="O148" s="19">
        <v>0</v>
      </c>
      <c r="P148" s="19">
        <v>0</v>
      </c>
      <c r="Q148" s="19">
        <v>0</v>
      </c>
      <c r="R148" s="67">
        <f t="shared" si="34"/>
        <v>0</v>
      </c>
      <c r="S148" s="19">
        <f t="shared" si="35"/>
        <v>0</v>
      </c>
      <c r="T148" s="24">
        <f t="shared" si="36"/>
        <v>0</v>
      </c>
      <c r="U148" s="23">
        <v>7.1847229896617435</v>
      </c>
      <c r="V148" s="23">
        <v>0.77711200000000002</v>
      </c>
      <c r="W148" s="25">
        <v>74.709999999999994</v>
      </c>
      <c r="X148" s="23">
        <v>0.57845868152274837</v>
      </c>
      <c r="Y148" s="23">
        <v>0.30649999999999994</v>
      </c>
      <c r="Z148" s="23">
        <v>8.9980000000000011</v>
      </c>
      <c r="AA148" s="19">
        <v>0.9</v>
      </c>
      <c r="AB148" s="23">
        <v>5.7223678902783384</v>
      </c>
      <c r="AC148" s="24">
        <f t="shared" si="37"/>
        <v>0</v>
      </c>
      <c r="AD148" s="19">
        <f t="shared" si="38"/>
        <v>0</v>
      </c>
      <c r="AE148" s="19">
        <f t="shared" si="39"/>
        <v>0</v>
      </c>
      <c r="AF148" s="19">
        <f t="shared" si="40"/>
        <v>0</v>
      </c>
      <c r="AG148" s="19">
        <f t="shared" si="41"/>
        <v>1</v>
      </c>
      <c r="AH148" s="67">
        <f t="shared" si="42"/>
        <v>0</v>
      </c>
      <c r="AI148" s="19">
        <f t="shared" si="43"/>
        <v>0</v>
      </c>
      <c r="AJ148" s="24">
        <f t="shared" si="44"/>
        <v>0</v>
      </c>
      <c r="AK148" s="23">
        <f t="shared" si="45"/>
        <v>0</v>
      </c>
      <c r="AL148" s="23">
        <f t="shared" si="46"/>
        <v>0</v>
      </c>
      <c r="AM148" s="25">
        <f t="shared" si="47"/>
        <v>0</v>
      </c>
      <c r="AN148" s="23">
        <f t="shared" si="48"/>
        <v>0</v>
      </c>
      <c r="AO148" s="23">
        <f t="shared" si="49"/>
        <v>0</v>
      </c>
      <c r="AP148" s="23">
        <f t="shared" si="50"/>
        <v>0</v>
      </c>
      <c r="AQ148" s="19">
        <f t="shared" si="51"/>
        <v>0</v>
      </c>
      <c r="AR148" s="19">
        <f t="shared" si="52"/>
        <v>0</v>
      </c>
      <c r="AS148" s="88">
        <f t="shared" si="53"/>
        <v>0</v>
      </c>
      <c r="AU148" s="19">
        <v>669.74676907344008</v>
      </c>
      <c r="AW148" s="19">
        <v>3</v>
      </c>
      <c r="AX148" s="19">
        <v>1.8346</v>
      </c>
      <c r="AY148" s="19">
        <v>2</v>
      </c>
      <c r="AZ148" s="19">
        <v>3742604</v>
      </c>
      <c r="BA148" s="19">
        <v>8.0158093135154022E-7</v>
      </c>
    </row>
    <row r="149" spans="1:53" s="19" customFormat="1" x14ac:dyDescent="0.25">
      <c r="A149" s="19">
        <v>2008</v>
      </c>
      <c r="B149" s="19" t="s">
        <v>31</v>
      </c>
      <c r="C149" s="20">
        <v>13</v>
      </c>
      <c r="D149" s="20">
        <v>2011</v>
      </c>
      <c r="E149" s="20">
        <v>0</v>
      </c>
      <c r="F149" s="21">
        <v>0</v>
      </c>
      <c r="G149" s="22">
        <v>0</v>
      </c>
      <c r="H149" s="20">
        <v>3.8499999999999996</v>
      </c>
      <c r="I149" s="21">
        <v>3.15</v>
      </c>
      <c r="J149" s="22">
        <v>3.15</v>
      </c>
      <c r="K149" s="23">
        <v>0.43827137683837114</v>
      </c>
      <c r="L149" s="19">
        <v>50.9</v>
      </c>
      <c r="M149" s="24">
        <v>0</v>
      </c>
      <c r="N149" s="19">
        <v>0</v>
      </c>
      <c r="O149" s="19">
        <v>0</v>
      </c>
      <c r="P149" s="19">
        <v>0</v>
      </c>
      <c r="Q149" s="19">
        <v>0</v>
      </c>
      <c r="R149" s="67">
        <f t="shared" si="34"/>
        <v>0</v>
      </c>
      <c r="S149" s="19">
        <f t="shared" si="35"/>
        <v>0</v>
      </c>
      <c r="T149" s="24">
        <f t="shared" si="36"/>
        <v>0</v>
      </c>
      <c r="U149" s="23">
        <v>8.0618684307061574</v>
      </c>
      <c r="V149" s="23">
        <v>0.78904799999999997</v>
      </c>
      <c r="W149" s="25">
        <v>75.92</v>
      </c>
      <c r="X149" s="23">
        <v>0.51674641148325362</v>
      </c>
      <c r="Y149" s="23">
        <v>0.33050000000000002</v>
      </c>
      <c r="Z149" s="23">
        <v>11.709</v>
      </c>
      <c r="AA149" s="19">
        <v>0.84</v>
      </c>
      <c r="AB149" s="23">
        <v>6.1194029850746254</v>
      </c>
      <c r="AC149" s="24">
        <f t="shared" si="37"/>
        <v>0</v>
      </c>
      <c r="AD149" s="19">
        <f t="shared" si="38"/>
        <v>0</v>
      </c>
      <c r="AE149" s="19">
        <f t="shared" si="39"/>
        <v>0</v>
      </c>
      <c r="AF149" s="19">
        <f t="shared" si="40"/>
        <v>0</v>
      </c>
      <c r="AG149" s="19">
        <f t="shared" si="41"/>
        <v>1</v>
      </c>
      <c r="AH149" s="67">
        <f t="shared" si="42"/>
        <v>0</v>
      </c>
      <c r="AI149" s="19">
        <f t="shared" si="43"/>
        <v>0</v>
      </c>
      <c r="AJ149" s="24">
        <f t="shared" si="44"/>
        <v>0</v>
      </c>
      <c r="AK149" s="23">
        <f t="shared" si="45"/>
        <v>0</v>
      </c>
      <c r="AL149" s="23">
        <f t="shared" si="46"/>
        <v>0</v>
      </c>
      <c r="AM149" s="25">
        <f t="shared" si="47"/>
        <v>0</v>
      </c>
      <c r="AN149" s="23">
        <f t="shared" si="48"/>
        <v>0</v>
      </c>
      <c r="AO149" s="23">
        <f t="shared" si="49"/>
        <v>0</v>
      </c>
      <c r="AP149" s="23">
        <f t="shared" si="50"/>
        <v>0</v>
      </c>
      <c r="AQ149" s="19">
        <f t="shared" si="51"/>
        <v>0</v>
      </c>
      <c r="AR149" s="19">
        <f t="shared" si="52"/>
        <v>0</v>
      </c>
      <c r="AS149" s="88">
        <f t="shared" si="53"/>
        <v>0</v>
      </c>
      <c r="AU149" s="19">
        <v>1596.0130478925826</v>
      </c>
      <c r="AW149" s="19">
        <v>8</v>
      </c>
      <c r="AX149" s="19">
        <v>1.8346</v>
      </c>
      <c r="AY149" s="19">
        <v>16</v>
      </c>
      <c r="AZ149" s="19">
        <v>8734196</v>
      </c>
      <c r="BA149" s="19">
        <v>9.1594005905065557E-7</v>
      </c>
    </row>
    <row r="150" spans="1:53" s="19" customFormat="1" x14ac:dyDescent="0.25">
      <c r="A150" s="19">
        <v>2008</v>
      </c>
      <c r="B150" s="19" t="s">
        <v>32</v>
      </c>
      <c r="C150" s="20">
        <v>14</v>
      </c>
      <c r="D150" s="20">
        <v>2011</v>
      </c>
      <c r="E150" s="20">
        <v>0</v>
      </c>
      <c r="F150" s="21">
        <v>0</v>
      </c>
      <c r="G150" s="22">
        <v>0</v>
      </c>
      <c r="H150" s="20">
        <v>3.5</v>
      </c>
      <c r="I150" s="21">
        <v>2.8</v>
      </c>
      <c r="J150" s="22">
        <v>3</v>
      </c>
      <c r="K150" s="23">
        <v>0.37285862342254467</v>
      </c>
      <c r="L150" s="19">
        <v>60.33</v>
      </c>
      <c r="M150" s="24">
        <v>0</v>
      </c>
      <c r="N150" s="19">
        <v>0</v>
      </c>
      <c r="O150" s="19">
        <v>0</v>
      </c>
      <c r="P150" s="19">
        <v>0</v>
      </c>
      <c r="Q150" s="19">
        <v>0</v>
      </c>
      <c r="R150" s="67" t="str">
        <f t="shared" si="34"/>
        <v>SEM VALOR</v>
      </c>
      <c r="S150" s="19">
        <f t="shared" si="35"/>
        <v>0</v>
      </c>
      <c r="T150" s="24">
        <f t="shared" si="36"/>
        <v>0</v>
      </c>
      <c r="U150" s="23">
        <v>7.1181032498177492</v>
      </c>
      <c r="V150" s="23">
        <v>0.72945000000000004</v>
      </c>
      <c r="W150" s="25">
        <v>69</v>
      </c>
      <c r="X150" s="23">
        <v>0.36794582392776526</v>
      </c>
      <c r="Y150" s="23">
        <v>0.36450000000000005</v>
      </c>
      <c r="Z150" s="23">
        <v>12.393000000000001</v>
      </c>
      <c r="AA150" s="19">
        <v>1</v>
      </c>
      <c r="AB150" s="23">
        <v>5.2430415490116991</v>
      </c>
      <c r="AC150" s="24">
        <f t="shared" si="37"/>
        <v>0</v>
      </c>
      <c r="AD150" s="19">
        <f t="shared" si="38"/>
        <v>0</v>
      </c>
      <c r="AE150" s="19">
        <f t="shared" si="39"/>
        <v>0</v>
      </c>
      <c r="AF150" s="19">
        <f t="shared" si="40"/>
        <v>0</v>
      </c>
      <c r="AG150" s="19">
        <f t="shared" si="41"/>
        <v>1</v>
      </c>
      <c r="AH150" s="67">
        <f t="shared" si="42"/>
        <v>0</v>
      </c>
      <c r="AI150" s="19">
        <f t="shared" si="43"/>
        <v>0</v>
      </c>
      <c r="AJ150" s="24">
        <f t="shared" si="44"/>
        <v>0</v>
      </c>
      <c r="AK150" s="23">
        <f t="shared" si="45"/>
        <v>0</v>
      </c>
      <c r="AL150" s="23">
        <f t="shared" si="46"/>
        <v>0</v>
      </c>
      <c r="AM150" s="25">
        <f t="shared" si="47"/>
        <v>0</v>
      </c>
      <c r="AN150" s="23">
        <f t="shared" si="48"/>
        <v>0</v>
      </c>
      <c r="AO150" s="23">
        <f t="shared" si="49"/>
        <v>0</v>
      </c>
      <c r="AP150" s="23">
        <f t="shared" si="50"/>
        <v>0</v>
      </c>
      <c r="AQ150" s="19">
        <f t="shared" si="51"/>
        <v>0</v>
      </c>
      <c r="AR150" s="19">
        <f t="shared" si="52"/>
        <v>0</v>
      </c>
      <c r="AS150" s="88">
        <f t="shared" si="53"/>
        <v>0</v>
      </c>
      <c r="AU150" s="19">
        <v>555.16889164846748</v>
      </c>
      <c r="AW150" s="19">
        <v>3</v>
      </c>
      <c r="AX150" s="19">
        <v>1.8346</v>
      </c>
      <c r="AY150" s="19">
        <v>0</v>
      </c>
      <c r="AZ150" s="19">
        <v>3127560</v>
      </c>
      <c r="BA150" s="19">
        <v>9.5921421171776074E-7</v>
      </c>
    </row>
    <row r="151" spans="1:53" s="19" customFormat="1" x14ac:dyDescent="0.25">
      <c r="A151" s="19">
        <v>2008</v>
      </c>
      <c r="B151" s="19" t="s">
        <v>33</v>
      </c>
      <c r="C151" s="20">
        <v>15</v>
      </c>
      <c r="D151" s="20">
        <v>2014</v>
      </c>
      <c r="E151" s="20">
        <v>0</v>
      </c>
      <c r="F151" s="21">
        <v>0</v>
      </c>
      <c r="G151" s="22">
        <v>0</v>
      </c>
      <c r="H151" s="20">
        <v>3.5999999999999996</v>
      </c>
      <c r="I151" s="21">
        <v>3.1500000000000004</v>
      </c>
      <c r="J151" s="22">
        <v>3.05</v>
      </c>
      <c r="K151" s="23">
        <v>0.41361461080183609</v>
      </c>
      <c r="L151" s="19">
        <v>27.76</v>
      </c>
      <c r="M151" s="24">
        <v>0</v>
      </c>
      <c r="N151" s="19">
        <v>0</v>
      </c>
      <c r="O151" s="19">
        <v>0</v>
      </c>
      <c r="P151" s="19">
        <v>0</v>
      </c>
      <c r="Q151" s="19">
        <v>0</v>
      </c>
      <c r="R151" s="67" t="str">
        <f t="shared" si="34"/>
        <v>SEM VALOR</v>
      </c>
      <c r="S151" s="19">
        <f t="shared" si="35"/>
        <v>0</v>
      </c>
      <c r="T151" s="24">
        <f t="shared" si="36"/>
        <v>0</v>
      </c>
      <c r="U151" s="23">
        <v>10.712542025654029</v>
      </c>
      <c r="V151" s="23">
        <v>0.72202699999999997</v>
      </c>
      <c r="W151" s="25">
        <v>75.27</v>
      </c>
      <c r="X151" s="23">
        <v>0.74611398963730569</v>
      </c>
      <c r="Y151" s="23">
        <v>0.30710000000000004</v>
      </c>
      <c r="Z151" s="23">
        <v>10.654999999999998</v>
      </c>
      <c r="AA151" s="19">
        <v>0.88</v>
      </c>
      <c r="AB151" s="23">
        <v>6.474788221056877</v>
      </c>
      <c r="AC151" s="24">
        <f t="shared" si="37"/>
        <v>0</v>
      </c>
      <c r="AD151" s="19">
        <f t="shared" si="38"/>
        <v>0</v>
      </c>
      <c r="AE151" s="19">
        <f t="shared" si="39"/>
        <v>0</v>
      </c>
      <c r="AF151" s="19">
        <f t="shared" si="40"/>
        <v>0</v>
      </c>
      <c r="AG151" s="19">
        <f t="shared" si="41"/>
        <v>1</v>
      </c>
      <c r="AH151" s="67">
        <f t="shared" si="42"/>
        <v>0</v>
      </c>
      <c r="AI151" s="19">
        <f t="shared" si="43"/>
        <v>0</v>
      </c>
      <c r="AJ151" s="24">
        <f t="shared" si="44"/>
        <v>0</v>
      </c>
      <c r="AK151" s="23">
        <f t="shared" si="45"/>
        <v>0</v>
      </c>
      <c r="AL151" s="23">
        <f t="shared" si="46"/>
        <v>0</v>
      </c>
      <c r="AM151" s="25">
        <f t="shared" si="47"/>
        <v>0</v>
      </c>
      <c r="AN151" s="23">
        <f t="shared" si="48"/>
        <v>0</v>
      </c>
      <c r="AO151" s="23">
        <f t="shared" si="49"/>
        <v>0</v>
      </c>
      <c r="AP151" s="23">
        <f t="shared" si="50"/>
        <v>0</v>
      </c>
      <c r="AQ151" s="19">
        <f t="shared" si="51"/>
        <v>0</v>
      </c>
      <c r="AR151" s="19">
        <f t="shared" si="52"/>
        <v>0</v>
      </c>
      <c r="AS151" s="88">
        <f t="shared" si="53"/>
        <v>0</v>
      </c>
      <c r="AU151" s="19">
        <v>385.76897884611685</v>
      </c>
      <c r="AW151" s="19">
        <v>2</v>
      </c>
      <c r="AX151" s="19">
        <v>1.8346</v>
      </c>
      <c r="AY151" s="19">
        <v>29</v>
      </c>
      <c r="AZ151" s="19">
        <v>1999374</v>
      </c>
      <c r="BA151" s="19">
        <v>1.0003130979996739E-6</v>
      </c>
    </row>
    <row r="152" spans="1:53" s="19" customFormat="1" x14ac:dyDescent="0.25">
      <c r="A152" s="19">
        <v>2008</v>
      </c>
      <c r="B152" s="19" t="s">
        <v>34</v>
      </c>
      <c r="C152" s="20">
        <v>16</v>
      </c>
      <c r="D152" s="20">
        <v>2009</v>
      </c>
      <c r="E152" s="20">
        <v>2009</v>
      </c>
      <c r="F152" s="21">
        <v>0</v>
      </c>
      <c r="G152" s="22">
        <v>0</v>
      </c>
      <c r="H152" s="20">
        <v>3.5999999999999996</v>
      </c>
      <c r="I152" s="21">
        <v>3.05</v>
      </c>
      <c r="J152" s="22">
        <v>3.15</v>
      </c>
      <c r="K152" s="23">
        <v>0.41171334826017769</v>
      </c>
      <c r="L152" s="19">
        <v>33.229999999999997</v>
      </c>
      <c r="M152" s="24">
        <v>0</v>
      </c>
      <c r="N152" s="19">
        <v>0</v>
      </c>
      <c r="O152" s="19">
        <v>0</v>
      </c>
      <c r="P152" s="19">
        <v>0</v>
      </c>
      <c r="Q152" s="19">
        <v>0</v>
      </c>
      <c r="R152" s="67">
        <f t="shared" si="34"/>
        <v>0</v>
      </c>
      <c r="S152" s="19">
        <f t="shared" si="35"/>
        <v>0</v>
      </c>
      <c r="T152" s="24">
        <f t="shared" si="36"/>
        <v>0</v>
      </c>
      <c r="U152" s="23">
        <v>8.3893760709744889</v>
      </c>
      <c r="V152" s="23">
        <v>0.791933</v>
      </c>
      <c r="W152" s="25">
        <v>74.569999999999993</v>
      </c>
      <c r="X152" s="23">
        <v>0.57200283755024828</v>
      </c>
      <c r="Y152" s="23">
        <v>0.31009999999999993</v>
      </c>
      <c r="Z152" s="23">
        <v>11.479000000000001</v>
      </c>
      <c r="AA152" s="19">
        <v>0.78</v>
      </c>
      <c r="AB152" s="23">
        <v>5.9750907624041947</v>
      </c>
      <c r="AC152" s="24">
        <f t="shared" si="37"/>
        <v>0</v>
      </c>
      <c r="AD152" s="19">
        <f t="shared" si="38"/>
        <v>0</v>
      </c>
      <c r="AE152" s="19">
        <f t="shared" si="39"/>
        <v>0</v>
      </c>
      <c r="AF152" s="19">
        <f t="shared" si="40"/>
        <v>0</v>
      </c>
      <c r="AG152" s="19">
        <f t="shared" si="41"/>
        <v>1</v>
      </c>
      <c r="AH152" s="67">
        <f t="shared" si="42"/>
        <v>0</v>
      </c>
      <c r="AI152" s="19">
        <f t="shared" si="43"/>
        <v>0</v>
      </c>
      <c r="AJ152" s="24">
        <f t="shared" si="44"/>
        <v>0</v>
      </c>
      <c r="AK152" s="23">
        <f t="shared" si="45"/>
        <v>0</v>
      </c>
      <c r="AL152" s="23">
        <f t="shared" si="46"/>
        <v>0</v>
      </c>
      <c r="AM152" s="25">
        <f t="shared" si="47"/>
        <v>0</v>
      </c>
      <c r="AN152" s="23">
        <f t="shared" si="48"/>
        <v>0</v>
      </c>
      <c r="AO152" s="23">
        <f t="shared" si="49"/>
        <v>0</v>
      </c>
      <c r="AP152" s="23">
        <f t="shared" si="50"/>
        <v>0</v>
      </c>
      <c r="AQ152" s="19">
        <f t="shared" si="51"/>
        <v>0</v>
      </c>
      <c r="AR152" s="19">
        <f t="shared" si="52"/>
        <v>0</v>
      </c>
      <c r="AS152" s="88">
        <f t="shared" si="53"/>
        <v>0</v>
      </c>
      <c r="AU152" s="19">
        <v>2472.064135157822</v>
      </c>
      <c r="AW152" s="19">
        <v>10</v>
      </c>
      <c r="AX152" s="19">
        <v>1.8346</v>
      </c>
      <c r="AY152" s="19">
        <v>117</v>
      </c>
      <c r="AZ152" s="19">
        <v>14502563</v>
      </c>
      <c r="BA152" s="19">
        <v>6.8953329146027504E-7</v>
      </c>
    </row>
    <row r="153" spans="1:53" s="19" customFormat="1" x14ac:dyDescent="0.25">
      <c r="A153" s="19">
        <v>2008</v>
      </c>
      <c r="B153" s="19" t="s">
        <v>35</v>
      </c>
      <c r="C153" s="20">
        <v>17</v>
      </c>
      <c r="D153" s="20">
        <v>2007</v>
      </c>
      <c r="E153" s="20">
        <v>2007</v>
      </c>
      <c r="F153" s="21">
        <v>2007</v>
      </c>
      <c r="G153" s="22">
        <v>2007</v>
      </c>
      <c r="H153" s="20">
        <v>5.15</v>
      </c>
      <c r="I153" s="21">
        <v>4.1500000000000004</v>
      </c>
      <c r="J153" s="22">
        <v>3.8499999999999996</v>
      </c>
      <c r="K153" s="23">
        <v>0.45629500869133349</v>
      </c>
      <c r="L153" s="19">
        <v>19.59</v>
      </c>
      <c r="M153" s="24">
        <v>2640374.9700000002</v>
      </c>
      <c r="N153" s="19">
        <v>1</v>
      </c>
      <c r="O153" s="19">
        <v>1</v>
      </c>
      <c r="P153" s="19">
        <v>1</v>
      </c>
      <c r="Q153" s="19">
        <v>1</v>
      </c>
      <c r="R153" s="67">
        <f t="shared" si="34"/>
        <v>2640374.9700000002</v>
      </c>
      <c r="S153" s="19">
        <f t="shared" si="35"/>
        <v>0</v>
      </c>
      <c r="T153" s="24">
        <f t="shared" si="36"/>
        <v>0</v>
      </c>
      <c r="U153" s="23">
        <v>14.035605887337368</v>
      </c>
      <c r="V153" s="23">
        <v>0.83139200000000002</v>
      </c>
      <c r="W153" s="25">
        <v>74.739999999999995</v>
      </c>
      <c r="X153" s="23">
        <v>0.80344544708777688</v>
      </c>
      <c r="Y153" s="23">
        <v>0.2152</v>
      </c>
      <c r="Z153" s="23">
        <v>7.6719999999999997</v>
      </c>
      <c r="AA153" s="19">
        <v>0.71</v>
      </c>
      <c r="AB153" s="23">
        <v>6.9139774102460656</v>
      </c>
      <c r="AC153" s="24">
        <f t="shared" si="37"/>
        <v>0</v>
      </c>
      <c r="AD153" s="19">
        <f t="shared" si="38"/>
        <v>0</v>
      </c>
      <c r="AE153" s="19">
        <f t="shared" si="39"/>
        <v>0</v>
      </c>
      <c r="AF153" s="19">
        <f t="shared" si="40"/>
        <v>0</v>
      </c>
      <c r="AG153" s="19">
        <f t="shared" si="41"/>
        <v>1</v>
      </c>
      <c r="AH153" s="67">
        <f t="shared" si="42"/>
        <v>0</v>
      </c>
      <c r="AI153" s="19">
        <f t="shared" si="43"/>
        <v>0</v>
      </c>
      <c r="AJ153" s="24">
        <f t="shared" si="44"/>
        <v>0</v>
      </c>
      <c r="AK153" s="23">
        <f t="shared" si="45"/>
        <v>0</v>
      </c>
      <c r="AL153" s="23">
        <f t="shared" si="46"/>
        <v>0</v>
      </c>
      <c r="AM153" s="25">
        <f t="shared" si="47"/>
        <v>0</v>
      </c>
      <c r="AN153" s="23">
        <f t="shared" si="48"/>
        <v>0</v>
      </c>
      <c r="AO153" s="23">
        <f t="shared" si="49"/>
        <v>0</v>
      </c>
      <c r="AP153" s="23">
        <f t="shared" si="50"/>
        <v>0</v>
      </c>
      <c r="AQ153" s="19">
        <f t="shared" si="51"/>
        <v>0</v>
      </c>
      <c r="AR153" s="19">
        <f t="shared" si="52"/>
        <v>0</v>
      </c>
      <c r="AS153" s="88">
        <f t="shared" si="53"/>
        <v>1</v>
      </c>
      <c r="AU153" s="19">
        <v>3532.2418255844118</v>
      </c>
      <c r="AW153" s="19">
        <v>19</v>
      </c>
      <c r="AX153" s="19">
        <v>1.8346</v>
      </c>
      <c r="AY153" s="19">
        <v>5</v>
      </c>
      <c r="AZ153" s="19">
        <v>19850060</v>
      </c>
      <c r="BA153" s="19">
        <v>9.5717594808277663E-7</v>
      </c>
    </row>
    <row r="154" spans="1:53" s="19" customFormat="1" x14ac:dyDescent="0.25">
      <c r="A154" s="19">
        <v>2008</v>
      </c>
      <c r="B154" s="19" t="s">
        <v>36</v>
      </c>
      <c r="C154" s="20">
        <v>18</v>
      </c>
      <c r="D154" s="20">
        <v>2009</v>
      </c>
      <c r="E154" s="20">
        <v>2009</v>
      </c>
      <c r="F154" s="21">
        <v>0</v>
      </c>
      <c r="G154" s="22">
        <v>0</v>
      </c>
      <c r="H154" s="20">
        <v>4.8499999999999996</v>
      </c>
      <c r="I154" s="21">
        <v>4.05</v>
      </c>
      <c r="J154" s="22">
        <v>3.7</v>
      </c>
      <c r="K154" s="23">
        <v>0.41057367829021374</v>
      </c>
      <c r="L154" s="19">
        <v>56.38</v>
      </c>
      <c r="M154" s="24">
        <v>0</v>
      </c>
      <c r="N154" s="19">
        <v>0</v>
      </c>
      <c r="O154" s="19">
        <v>0</v>
      </c>
      <c r="P154" s="19">
        <v>0</v>
      </c>
      <c r="Q154" s="19">
        <v>0</v>
      </c>
      <c r="R154" s="67">
        <f t="shared" si="34"/>
        <v>0</v>
      </c>
      <c r="S154" s="19">
        <f t="shared" si="35"/>
        <v>0</v>
      </c>
      <c r="T154" s="24">
        <f t="shared" si="36"/>
        <v>0</v>
      </c>
      <c r="U154" s="23">
        <v>20.873928016942095</v>
      </c>
      <c r="V154" s="23">
        <v>0.79904399999999998</v>
      </c>
      <c r="W154" s="25">
        <v>75.19</v>
      </c>
      <c r="X154" s="23">
        <v>0.72513562386980113</v>
      </c>
      <c r="Y154" s="23">
        <v>0.22490000000000002</v>
      </c>
      <c r="Z154" s="23">
        <v>8.2889999999999997</v>
      </c>
      <c r="AA154" s="19">
        <v>0.63</v>
      </c>
      <c r="AB154" s="23">
        <v>7.0814844695441703</v>
      </c>
      <c r="AC154" s="24">
        <f t="shared" si="37"/>
        <v>0</v>
      </c>
      <c r="AD154" s="19">
        <f t="shared" si="38"/>
        <v>0</v>
      </c>
      <c r="AE154" s="19">
        <f t="shared" si="39"/>
        <v>0</v>
      </c>
      <c r="AF154" s="19">
        <f t="shared" si="40"/>
        <v>0</v>
      </c>
      <c r="AG154" s="19">
        <f t="shared" si="41"/>
        <v>1</v>
      </c>
      <c r="AH154" s="67">
        <f t="shared" si="42"/>
        <v>0</v>
      </c>
      <c r="AI154" s="19">
        <f t="shared" si="43"/>
        <v>0</v>
      </c>
      <c r="AJ154" s="24">
        <f t="shared" si="44"/>
        <v>0</v>
      </c>
      <c r="AK154" s="23">
        <f t="shared" si="45"/>
        <v>0</v>
      </c>
      <c r="AL154" s="23">
        <f t="shared" si="46"/>
        <v>0</v>
      </c>
      <c r="AM154" s="25">
        <f t="shared" si="47"/>
        <v>0</v>
      </c>
      <c r="AN154" s="23">
        <f t="shared" si="48"/>
        <v>0</v>
      </c>
      <c r="AO154" s="23">
        <f t="shared" si="49"/>
        <v>0</v>
      </c>
      <c r="AP154" s="23">
        <f t="shared" si="50"/>
        <v>0</v>
      </c>
      <c r="AQ154" s="19">
        <f t="shared" si="51"/>
        <v>0</v>
      </c>
      <c r="AR154" s="19">
        <f t="shared" si="52"/>
        <v>0</v>
      </c>
      <c r="AS154" s="88">
        <f t="shared" si="53"/>
        <v>0</v>
      </c>
      <c r="AU154" s="19">
        <v>677.76461732783935</v>
      </c>
      <c r="AW154" s="19">
        <v>2</v>
      </c>
      <c r="AX154" s="19">
        <v>1.8346</v>
      </c>
      <c r="AY154" s="19">
        <v>2</v>
      </c>
      <c r="AZ154" s="19">
        <v>3453646</v>
      </c>
      <c r="BA154" s="19">
        <v>5.7909814729129732E-7</v>
      </c>
    </row>
    <row r="155" spans="1:53" s="19" customFormat="1" x14ac:dyDescent="0.25">
      <c r="A155" s="19">
        <v>2008</v>
      </c>
      <c r="B155" s="19" t="s">
        <v>37</v>
      </c>
      <c r="C155" s="20">
        <v>19</v>
      </c>
      <c r="D155" s="20">
        <v>2007</v>
      </c>
      <c r="E155" s="20">
        <v>2007</v>
      </c>
      <c r="F155" s="21">
        <v>2007</v>
      </c>
      <c r="G155" s="22">
        <v>2007</v>
      </c>
      <c r="H155" s="20">
        <v>4.5500000000000007</v>
      </c>
      <c r="I155" s="21">
        <v>3.8</v>
      </c>
      <c r="J155" s="22">
        <v>3.25</v>
      </c>
      <c r="K155" s="23">
        <v>0.45935005794310152</v>
      </c>
      <c r="L155" s="19">
        <v>35.67</v>
      </c>
      <c r="M155" s="24">
        <v>2216826.8200000003</v>
      </c>
      <c r="N155" s="19">
        <v>1</v>
      </c>
      <c r="O155" s="19">
        <v>1</v>
      </c>
      <c r="P155" s="19">
        <v>1</v>
      </c>
      <c r="Q155" s="19">
        <v>1</v>
      </c>
      <c r="R155" s="67" t="str">
        <f t="shared" si="34"/>
        <v>SEM VALOR</v>
      </c>
      <c r="S155" s="19">
        <f t="shared" si="35"/>
        <v>0</v>
      </c>
      <c r="T155" s="24">
        <f t="shared" si="36"/>
        <v>2216826.8200000003</v>
      </c>
      <c r="U155" s="23">
        <v>23.832987176073733</v>
      </c>
      <c r="V155" s="23">
        <v>0.83678600000000003</v>
      </c>
      <c r="W155" s="25">
        <v>69.150000000000006</v>
      </c>
      <c r="X155" s="23">
        <v>0.8869025216409484</v>
      </c>
      <c r="Y155" s="23">
        <v>0.28180000000000005</v>
      </c>
      <c r="Z155" s="23">
        <v>10.306000000000001</v>
      </c>
      <c r="AA155" s="19">
        <v>0.7</v>
      </c>
      <c r="AB155" s="23">
        <v>8.0277329568374363</v>
      </c>
      <c r="AC155" s="24">
        <f t="shared" si="37"/>
        <v>0</v>
      </c>
      <c r="AD155" s="19">
        <f t="shared" si="38"/>
        <v>0</v>
      </c>
      <c r="AE155" s="19">
        <f t="shared" si="39"/>
        <v>0</v>
      </c>
      <c r="AF155" s="19">
        <f t="shared" si="40"/>
        <v>0</v>
      </c>
      <c r="AG155" s="19">
        <f t="shared" si="41"/>
        <v>1</v>
      </c>
      <c r="AH155" s="67">
        <f t="shared" si="42"/>
        <v>0</v>
      </c>
      <c r="AI155" s="19">
        <f t="shared" si="43"/>
        <v>0</v>
      </c>
      <c r="AJ155" s="24">
        <f t="shared" si="44"/>
        <v>0</v>
      </c>
      <c r="AK155" s="23">
        <f t="shared" si="45"/>
        <v>0</v>
      </c>
      <c r="AL155" s="23">
        <f t="shared" si="46"/>
        <v>0</v>
      </c>
      <c r="AM155" s="25">
        <f t="shared" si="47"/>
        <v>0</v>
      </c>
      <c r="AN155" s="23">
        <f t="shared" si="48"/>
        <v>0</v>
      </c>
      <c r="AO155" s="23">
        <f t="shared" si="49"/>
        <v>0</v>
      </c>
      <c r="AP155" s="23">
        <f t="shared" si="50"/>
        <v>0</v>
      </c>
      <c r="AQ155" s="19">
        <f t="shared" si="51"/>
        <v>0</v>
      </c>
      <c r="AR155" s="19">
        <f t="shared" si="52"/>
        <v>0</v>
      </c>
      <c r="AS155" s="88">
        <f t="shared" si="53"/>
        <v>1</v>
      </c>
      <c r="AU155" s="19">
        <v>2880.8608994426941</v>
      </c>
      <c r="AW155" s="19">
        <v>27</v>
      </c>
      <c r="AX155" s="19">
        <v>1.8346</v>
      </c>
      <c r="AY155" s="19">
        <v>7</v>
      </c>
      <c r="AZ155" s="19">
        <v>15872362</v>
      </c>
      <c r="BA155" s="19">
        <v>1.7010700738806234E-6</v>
      </c>
    </row>
    <row r="156" spans="1:53" s="19" customFormat="1" x14ac:dyDescent="0.25">
      <c r="A156" s="19">
        <v>2008</v>
      </c>
      <c r="B156" s="19" t="s">
        <v>38</v>
      </c>
      <c r="C156" s="20">
        <v>20</v>
      </c>
      <c r="D156" s="20">
        <v>2007</v>
      </c>
      <c r="E156" s="20">
        <v>2007</v>
      </c>
      <c r="F156" s="21">
        <v>2007</v>
      </c>
      <c r="G156" s="22">
        <v>2007</v>
      </c>
      <c r="H156" s="20">
        <v>5.25</v>
      </c>
      <c r="I156" s="21">
        <v>4.4000000000000004</v>
      </c>
      <c r="J156" s="22">
        <v>3.9</v>
      </c>
      <c r="K156" s="23">
        <v>0.46748807407912635</v>
      </c>
      <c r="L156" s="19">
        <v>15.44</v>
      </c>
      <c r="M156" s="24">
        <v>15020020.469999999</v>
      </c>
      <c r="N156" s="19">
        <v>1</v>
      </c>
      <c r="O156" s="19">
        <v>1</v>
      </c>
      <c r="P156" s="19">
        <v>1</v>
      </c>
      <c r="Q156" s="19">
        <v>1</v>
      </c>
      <c r="R156" s="67" t="str">
        <f t="shared" si="34"/>
        <v>SEM VALOR</v>
      </c>
      <c r="S156" s="19">
        <f t="shared" si="35"/>
        <v>15020020.469999999</v>
      </c>
      <c r="T156" s="24">
        <f t="shared" si="36"/>
        <v>0</v>
      </c>
      <c r="U156" s="23">
        <v>25.419861747536149</v>
      </c>
      <c r="V156" s="23">
        <v>0.88196799999999997</v>
      </c>
      <c r="W156" s="25">
        <v>70.3</v>
      </c>
      <c r="X156" s="23">
        <v>0.94211682703235089</v>
      </c>
      <c r="Y156" s="23">
        <v>0.24479999999999999</v>
      </c>
      <c r="Z156" s="23">
        <v>8.8610000000000007</v>
      </c>
      <c r="AA156" s="19">
        <v>0.57999999999999996</v>
      </c>
      <c r="AB156" s="23">
        <v>8.0758370310609102</v>
      </c>
      <c r="AC156" s="24">
        <f t="shared" si="37"/>
        <v>0</v>
      </c>
      <c r="AD156" s="19">
        <f t="shared" si="38"/>
        <v>0</v>
      </c>
      <c r="AE156" s="19">
        <f t="shared" si="39"/>
        <v>0</v>
      </c>
      <c r="AF156" s="19">
        <f t="shared" si="40"/>
        <v>0</v>
      </c>
      <c r="AG156" s="19">
        <f t="shared" si="41"/>
        <v>1</v>
      </c>
      <c r="AH156" s="67">
        <f t="shared" si="42"/>
        <v>0</v>
      </c>
      <c r="AI156" s="19">
        <f t="shared" si="43"/>
        <v>0</v>
      </c>
      <c r="AJ156" s="24">
        <f t="shared" si="44"/>
        <v>0</v>
      </c>
      <c r="AK156" s="23">
        <f t="shared" si="45"/>
        <v>0</v>
      </c>
      <c r="AL156" s="23">
        <f t="shared" si="46"/>
        <v>0</v>
      </c>
      <c r="AM156" s="25">
        <f t="shared" si="47"/>
        <v>0</v>
      </c>
      <c r="AN156" s="23">
        <f t="shared" si="48"/>
        <v>0</v>
      </c>
      <c r="AO156" s="23">
        <f t="shared" si="49"/>
        <v>0</v>
      </c>
      <c r="AP156" s="23">
        <f t="shared" si="50"/>
        <v>0</v>
      </c>
      <c r="AQ156" s="19">
        <f t="shared" si="51"/>
        <v>0</v>
      </c>
      <c r="AR156" s="19">
        <f t="shared" si="52"/>
        <v>0</v>
      </c>
      <c r="AS156" s="88">
        <f t="shared" si="53"/>
        <v>1</v>
      </c>
      <c r="AU156" s="19">
        <v>7695.5262345006668</v>
      </c>
      <c r="AW156" s="19">
        <v>76</v>
      </c>
      <c r="AX156" s="19">
        <v>1.8346</v>
      </c>
      <c r="AY156" s="19">
        <v>0</v>
      </c>
      <c r="AZ156" s="19">
        <v>41011638</v>
      </c>
      <c r="BA156" s="19">
        <v>1.8531325181403386E-6</v>
      </c>
    </row>
    <row r="157" spans="1:53" s="19" customFormat="1" x14ac:dyDescent="0.25">
      <c r="A157" s="19">
        <v>2008</v>
      </c>
      <c r="B157" s="19" t="s">
        <v>39</v>
      </c>
      <c r="C157" s="20">
        <v>21</v>
      </c>
      <c r="D157" s="20">
        <v>2009</v>
      </c>
      <c r="E157" s="20">
        <v>2009</v>
      </c>
      <c r="F157" s="21">
        <v>2014</v>
      </c>
      <c r="G157" s="22">
        <v>0</v>
      </c>
      <c r="H157" s="20">
        <v>5.2</v>
      </c>
      <c r="I157" s="21">
        <v>4.25</v>
      </c>
      <c r="J157" s="22">
        <v>4.0999999999999996</v>
      </c>
      <c r="K157" s="23">
        <v>0.43661905583167399</v>
      </c>
      <c r="L157" s="19">
        <v>32.53</v>
      </c>
      <c r="M157" s="24">
        <v>0</v>
      </c>
      <c r="N157" s="19">
        <v>0</v>
      </c>
      <c r="O157" s="19">
        <v>0</v>
      </c>
      <c r="P157" s="19">
        <v>0</v>
      </c>
      <c r="Q157" s="19">
        <v>0</v>
      </c>
      <c r="R157" s="67">
        <f t="shared" si="34"/>
        <v>0</v>
      </c>
      <c r="S157" s="19">
        <f t="shared" si="35"/>
        <v>0</v>
      </c>
      <c r="T157" s="24">
        <f t="shared" si="36"/>
        <v>0</v>
      </c>
      <c r="U157" s="23">
        <v>17.533603470614402</v>
      </c>
      <c r="V157" s="23">
        <v>0.79329700000000003</v>
      </c>
      <c r="W157" s="25">
        <v>73.64</v>
      </c>
      <c r="X157" s="23">
        <v>0.72738059922871556</v>
      </c>
      <c r="Y157" s="23">
        <v>0.19399999999999998</v>
      </c>
      <c r="Z157" s="23">
        <v>5.5950000000000006</v>
      </c>
      <c r="AA157" s="19">
        <v>0.77</v>
      </c>
      <c r="AB157" s="23">
        <v>7.5062525211778928</v>
      </c>
      <c r="AC157" s="24">
        <f t="shared" si="37"/>
        <v>0</v>
      </c>
      <c r="AD157" s="19">
        <f t="shared" si="38"/>
        <v>0</v>
      </c>
      <c r="AE157" s="19">
        <f t="shared" si="39"/>
        <v>0</v>
      </c>
      <c r="AF157" s="19">
        <f t="shared" si="40"/>
        <v>0</v>
      </c>
      <c r="AG157" s="19">
        <f t="shared" si="41"/>
        <v>1</v>
      </c>
      <c r="AH157" s="67">
        <f t="shared" si="42"/>
        <v>0</v>
      </c>
      <c r="AI157" s="19">
        <f t="shared" si="43"/>
        <v>0</v>
      </c>
      <c r="AJ157" s="24">
        <f t="shared" si="44"/>
        <v>0</v>
      </c>
      <c r="AK157" s="23">
        <f t="shared" si="45"/>
        <v>0</v>
      </c>
      <c r="AL157" s="23">
        <f t="shared" si="46"/>
        <v>0</v>
      </c>
      <c r="AM157" s="25">
        <f t="shared" si="47"/>
        <v>0</v>
      </c>
      <c r="AN157" s="23">
        <f t="shared" si="48"/>
        <v>0</v>
      </c>
      <c r="AO157" s="23">
        <f t="shared" si="49"/>
        <v>0</v>
      </c>
      <c r="AP157" s="23">
        <f t="shared" si="50"/>
        <v>0</v>
      </c>
      <c r="AQ157" s="19">
        <f t="shared" si="51"/>
        <v>0</v>
      </c>
      <c r="AR157" s="19">
        <f t="shared" si="52"/>
        <v>0</v>
      </c>
      <c r="AS157" s="88">
        <f t="shared" si="53"/>
        <v>0</v>
      </c>
      <c r="AU157" s="19">
        <v>1913.19191911656</v>
      </c>
      <c r="AW157" s="19">
        <v>14</v>
      </c>
      <c r="AX157" s="19">
        <v>1.8346</v>
      </c>
      <c r="AY157" s="19">
        <v>0</v>
      </c>
      <c r="AZ157" s="19">
        <v>10590171</v>
      </c>
      <c r="BA157" s="19">
        <v>1.3219805421461089E-6</v>
      </c>
    </row>
    <row r="158" spans="1:53" s="19" customFormat="1" x14ac:dyDescent="0.25">
      <c r="A158" s="19">
        <v>2008</v>
      </c>
      <c r="B158" s="19" t="s">
        <v>40</v>
      </c>
      <c r="C158" s="20">
        <v>22</v>
      </c>
      <c r="D158" s="20">
        <v>2007</v>
      </c>
      <c r="E158" s="20">
        <v>2008</v>
      </c>
      <c r="F158" s="21">
        <v>2010</v>
      </c>
      <c r="G158" s="22">
        <v>0</v>
      </c>
      <c r="H158" s="20">
        <v>5.0500000000000007</v>
      </c>
      <c r="I158" s="21">
        <v>4.4000000000000004</v>
      </c>
      <c r="J158" s="22">
        <v>4.05</v>
      </c>
      <c r="K158" s="23">
        <v>0.44563682575543634</v>
      </c>
      <c r="L158" s="19">
        <v>13.25</v>
      </c>
      <c r="M158" s="24">
        <v>233729.76</v>
      </c>
      <c r="N158" s="19">
        <v>1</v>
      </c>
      <c r="O158" s="19">
        <v>1</v>
      </c>
      <c r="P158" s="19">
        <v>0</v>
      </c>
      <c r="Q158" s="19">
        <v>0</v>
      </c>
      <c r="R158" s="67">
        <f t="shared" si="34"/>
        <v>233729.76</v>
      </c>
      <c r="S158" s="19">
        <f t="shared" si="35"/>
        <v>0</v>
      </c>
      <c r="T158" s="24">
        <f t="shared" si="36"/>
        <v>0</v>
      </c>
      <c r="U158" s="23">
        <v>20.070303491713542</v>
      </c>
      <c r="V158" s="23">
        <v>0.75106399999999995</v>
      </c>
      <c r="W158" s="25">
        <v>72.19</v>
      </c>
      <c r="X158" s="23">
        <v>0.81539235412474853</v>
      </c>
      <c r="Y158" s="23">
        <v>0.13999999999999999</v>
      </c>
      <c r="Z158" s="23">
        <v>4.2040000000000006</v>
      </c>
      <c r="AA158" s="19">
        <v>0.72</v>
      </c>
      <c r="AB158" s="23">
        <v>7.6486486486486482</v>
      </c>
      <c r="AC158" s="24">
        <f t="shared" si="37"/>
        <v>0</v>
      </c>
      <c r="AD158" s="19">
        <f t="shared" si="38"/>
        <v>0</v>
      </c>
      <c r="AE158" s="19">
        <f t="shared" si="39"/>
        <v>0</v>
      </c>
      <c r="AF158" s="19">
        <f t="shared" si="40"/>
        <v>0</v>
      </c>
      <c r="AG158" s="19">
        <f t="shared" si="41"/>
        <v>1</v>
      </c>
      <c r="AH158" s="67">
        <f t="shared" si="42"/>
        <v>0</v>
      </c>
      <c r="AI158" s="19">
        <f t="shared" si="43"/>
        <v>0</v>
      </c>
      <c r="AJ158" s="24">
        <f t="shared" si="44"/>
        <v>0</v>
      </c>
      <c r="AK158" s="23">
        <f t="shared" si="45"/>
        <v>0</v>
      </c>
      <c r="AL158" s="23">
        <f t="shared" si="46"/>
        <v>0</v>
      </c>
      <c r="AM158" s="25">
        <f t="shared" si="47"/>
        <v>0</v>
      </c>
      <c r="AN158" s="23">
        <f t="shared" si="48"/>
        <v>0</v>
      </c>
      <c r="AO158" s="23">
        <f t="shared" si="49"/>
        <v>0</v>
      </c>
      <c r="AP158" s="23">
        <f t="shared" si="50"/>
        <v>0</v>
      </c>
      <c r="AQ158" s="19">
        <f t="shared" si="51"/>
        <v>0</v>
      </c>
      <c r="AR158" s="19">
        <f t="shared" si="52"/>
        <v>0</v>
      </c>
      <c r="AS158" s="88">
        <f t="shared" si="53"/>
        <v>1</v>
      </c>
      <c r="AU158" s="19">
        <v>1210.5994060655794</v>
      </c>
      <c r="AW158" s="19">
        <v>10</v>
      </c>
      <c r="AX158" s="19">
        <v>1.8346</v>
      </c>
      <c r="AY158" s="19">
        <v>3</v>
      </c>
      <c r="AZ158" s="19">
        <v>6052587</v>
      </c>
      <c r="BA158" s="19">
        <v>1.6521860817531413E-6</v>
      </c>
    </row>
    <row r="159" spans="1:53" s="19" customFormat="1" x14ac:dyDescent="0.25">
      <c r="A159" s="19">
        <v>2008</v>
      </c>
      <c r="B159" s="19" t="s">
        <v>88</v>
      </c>
      <c r="C159" s="20">
        <v>23</v>
      </c>
      <c r="D159" s="20">
        <v>2009</v>
      </c>
      <c r="E159" s="20">
        <v>2010</v>
      </c>
      <c r="F159" s="21">
        <v>2013</v>
      </c>
      <c r="G159" s="22">
        <v>0</v>
      </c>
      <c r="H159" s="20">
        <v>4.75</v>
      </c>
      <c r="I159" s="21">
        <v>4</v>
      </c>
      <c r="J159" s="22">
        <v>3.8</v>
      </c>
      <c r="K159" s="23">
        <v>0.49245905184064004</v>
      </c>
      <c r="L159" s="19">
        <v>21.92</v>
      </c>
      <c r="M159" s="24">
        <v>0</v>
      </c>
      <c r="N159" s="19">
        <v>0</v>
      </c>
      <c r="O159" s="19">
        <v>0</v>
      </c>
      <c r="P159" s="19">
        <v>0</v>
      </c>
      <c r="Q159" s="19">
        <v>0</v>
      </c>
      <c r="R159" s="67">
        <f t="shared" si="34"/>
        <v>0</v>
      </c>
      <c r="S159" s="19">
        <f t="shared" si="35"/>
        <v>0</v>
      </c>
      <c r="T159" s="24">
        <f t="shared" si="36"/>
        <v>0</v>
      </c>
      <c r="U159" s="23">
        <v>17.524258541598574</v>
      </c>
      <c r="V159" s="23">
        <v>0.78962600000000005</v>
      </c>
      <c r="W159" s="25">
        <v>67.62</v>
      </c>
      <c r="X159" s="23">
        <v>0.78098610732770357</v>
      </c>
      <c r="Y159" s="23">
        <v>0.20590000000000003</v>
      </c>
      <c r="Z159" s="23">
        <v>5.5559999999999992</v>
      </c>
      <c r="AA159" s="19">
        <v>0.82</v>
      </c>
      <c r="AB159" s="23">
        <v>7.4587535296490515</v>
      </c>
      <c r="AC159" s="24">
        <f t="shared" si="37"/>
        <v>0</v>
      </c>
      <c r="AD159" s="19">
        <f t="shared" si="38"/>
        <v>0</v>
      </c>
      <c r="AE159" s="19">
        <f t="shared" si="39"/>
        <v>0</v>
      </c>
      <c r="AF159" s="19">
        <f t="shared" si="40"/>
        <v>0</v>
      </c>
      <c r="AG159" s="19">
        <f t="shared" si="41"/>
        <v>1</v>
      </c>
      <c r="AH159" s="67">
        <f t="shared" si="42"/>
        <v>0</v>
      </c>
      <c r="AI159" s="19">
        <f t="shared" si="43"/>
        <v>0</v>
      </c>
      <c r="AJ159" s="24">
        <f t="shared" si="44"/>
        <v>0</v>
      </c>
      <c r="AK159" s="23">
        <f t="shared" si="45"/>
        <v>0</v>
      </c>
      <c r="AL159" s="23">
        <f t="shared" si="46"/>
        <v>0</v>
      </c>
      <c r="AM159" s="25">
        <f t="shared" si="47"/>
        <v>0</v>
      </c>
      <c r="AN159" s="23">
        <f t="shared" si="48"/>
        <v>0</v>
      </c>
      <c r="AO159" s="23">
        <f t="shared" si="49"/>
        <v>0</v>
      </c>
      <c r="AP159" s="23">
        <f t="shared" si="50"/>
        <v>0</v>
      </c>
      <c r="AQ159" s="19">
        <f t="shared" si="51"/>
        <v>0</v>
      </c>
      <c r="AR159" s="19">
        <f t="shared" si="52"/>
        <v>0</v>
      </c>
      <c r="AS159" s="88">
        <f t="shared" si="53"/>
        <v>0</v>
      </c>
      <c r="AU159" s="19">
        <v>1891.6054426545898</v>
      </c>
      <c r="AW159" s="19">
        <v>13</v>
      </c>
      <c r="AX159" s="19">
        <v>1.8346</v>
      </c>
      <c r="AY159" s="19">
        <v>7</v>
      </c>
      <c r="AZ159" s="19">
        <v>10855228</v>
      </c>
      <c r="BA159" s="19">
        <v>1.1975796362821674E-6</v>
      </c>
    </row>
    <row r="160" spans="1:53" s="19" customFormat="1" x14ac:dyDescent="0.25">
      <c r="A160" s="19">
        <v>2008</v>
      </c>
      <c r="B160" s="19" t="s">
        <v>89</v>
      </c>
      <c r="C160" s="20">
        <v>24</v>
      </c>
      <c r="D160" s="20">
        <v>2014</v>
      </c>
      <c r="E160" s="20">
        <v>0</v>
      </c>
      <c r="F160" s="21">
        <v>0</v>
      </c>
      <c r="G160" s="22">
        <v>0</v>
      </c>
      <c r="H160" s="20">
        <v>4.4499999999999993</v>
      </c>
      <c r="I160" s="21">
        <v>4</v>
      </c>
      <c r="J160" s="22">
        <v>3.8</v>
      </c>
      <c r="K160" s="23">
        <v>0.40438231960710236</v>
      </c>
      <c r="L160" s="19">
        <v>29.92</v>
      </c>
      <c r="M160" s="24">
        <v>0</v>
      </c>
      <c r="N160" s="19">
        <v>0</v>
      </c>
      <c r="O160" s="19">
        <v>0</v>
      </c>
      <c r="P160" s="19">
        <v>0</v>
      </c>
      <c r="Q160" s="19">
        <v>0</v>
      </c>
      <c r="R160" s="67">
        <f t="shared" si="34"/>
        <v>0</v>
      </c>
      <c r="S160" s="19">
        <f t="shared" si="35"/>
        <v>0</v>
      </c>
      <c r="T160" s="24">
        <f t="shared" si="36"/>
        <v>0</v>
      </c>
      <c r="U160" s="23">
        <v>15.50442325967655</v>
      </c>
      <c r="V160" s="23">
        <v>0.67595400000000005</v>
      </c>
      <c r="W160" s="25">
        <v>74.900000000000006</v>
      </c>
      <c r="X160" s="23">
        <v>0.23989218328840969</v>
      </c>
      <c r="Y160" s="23">
        <v>0.21509999999999999</v>
      </c>
      <c r="Z160" s="23">
        <v>5.4619999999999997</v>
      </c>
      <c r="AA160" s="19">
        <v>0.6</v>
      </c>
      <c r="AB160" s="23">
        <v>6.9896127470754346</v>
      </c>
      <c r="AC160" s="24">
        <f t="shared" si="37"/>
        <v>0</v>
      </c>
      <c r="AD160" s="19">
        <f t="shared" si="38"/>
        <v>0</v>
      </c>
      <c r="AE160" s="19">
        <f t="shared" si="39"/>
        <v>0</v>
      </c>
      <c r="AF160" s="19">
        <f t="shared" si="40"/>
        <v>0</v>
      </c>
      <c r="AG160" s="19">
        <f t="shared" si="41"/>
        <v>1</v>
      </c>
      <c r="AH160" s="67">
        <f t="shared" si="42"/>
        <v>0</v>
      </c>
      <c r="AI160" s="19">
        <f t="shared" si="43"/>
        <v>0</v>
      </c>
      <c r="AJ160" s="24">
        <f t="shared" si="44"/>
        <v>0</v>
      </c>
      <c r="AK160" s="23">
        <f t="shared" si="45"/>
        <v>0</v>
      </c>
      <c r="AL160" s="23">
        <f t="shared" si="46"/>
        <v>0</v>
      </c>
      <c r="AM160" s="25">
        <f t="shared" si="47"/>
        <v>0</v>
      </c>
      <c r="AN160" s="23">
        <f t="shared" si="48"/>
        <v>0</v>
      </c>
      <c r="AO160" s="23">
        <f t="shared" si="49"/>
        <v>0</v>
      </c>
      <c r="AP160" s="23">
        <f t="shared" si="50"/>
        <v>0</v>
      </c>
      <c r="AQ160" s="19">
        <f t="shared" si="51"/>
        <v>0</v>
      </c>
      <c r="AR160" s="19">
        <f t="shared" si="52"/>
        <v>0</v>
      </c>
      <c r="AS160" s="88">
        <f t="shared" si="53"/>
        <v>0</v>
      </c>
      <c r="AU160" s="19">
        <v>468.36982387323906</v>
      </c>
      <c r="AW160" s="19">
        <v>3</v>
      </c>
      <c r="AX160" s="19">
        <v>1.8346</v>
      </c>
      <c r="AY160" s="19">
        <v>0</v>
      </c>
      <c r="AZ160" s="19">
        <v>2336060</v>
      </c>
      <c r="BA160" s="19">
        <v>1.284213590404356E-6</v>
      </c>
    </row>
    <row r="161" spans="1:53" s="19" customFormat="1" x14ac:dyDescent="0.25">
      <c r="A161" s="19">
        <v>2008</v>
      </c>
      <c r="B161" s="19" t="s">
        <v>43</v>
      </c>
      <c r="C161" s="20">
        <v>25</v>
      </c>
      <c r="D161" s="20">
        <v>2017</v>
      </c>
      <c r="E161" s="20">
        <v>0</v>
      </c>
      <c r="F161" s="21">
        <v>0</v>
      </c>
      <c r="G161" s="22">
        <v>0</v>
      </c>
      <c r="H161" s="20">
        <v>4.6500000000000004</v>
      </c>
      <c r="I161" s="21">
        <v>4.05</v>
      </c>
      <c r="J161" s="22">
        <v>3.2</v>
      </c>
      <c r="K161" s="23">
        <v>0.33376585928489044</v>
      </c>
      <c r="L161" s="19">
        <v>31.68</v>
      </c>
      <c r="M161" s="24">
        <v>0</v>
      </c>
      <c r="N161" s="19">
        <v>0</v>
      </c>
      <c r="O161" s="19">
        <v>0</v>
      </c>
      <c r="P161" s="19">
        <v>0</v>
      </c>
      <c r="Q161" s="19">
        <v>0</v>
      </c>
      <c r="R161" s="67">
        <f t="shared" si="34"/>
        <v>0</v>
      </c>
      <c r="S161" s="19">
        <f t="shared" si="35"/>
        <v>0</v>
      </c>
      <c r="T161" s="24">
        <f t="shared" si="36"/>
        <v>0</v>
      </c>
      <c r="U161" s="23">
        <v>16.635197203265335</v>
      </c>
      <c r="V161" s="23">
        <v>0.710669</v>
      </c>
      <c r="W161" s="25">
        <v>78.13</v>
      </c>
      <c r="X161" s="23">
        <v>0.53406593406593406</v>
      </c>
      <c r="Y161" s="23">
        <v>0.23679999999999998</v>
      </c>
      <c r="Z161" s="23">
        <v>6.0920000000000005</v>
      </c>
      <c r="AA161" s="19">
        <v>0.63</v>
      </c>
      <c r="AB161" s="23">
        <v>7.0189592577652284</v>
      </c>
      <c r="AC161" s="24">
        <f t="shared" si="37"/>
        <v>0</v>
      </c>
      <c r="AD161" s="19">
        <f t="shared" si="38"/>
        <v>0</v>
      </c>
      <c r="AE161" s="19">
        <f t="shared" si="39"/>
        <v>0</v>
      </c>
      <c r="AF161" s="19">
        <f t="shared" si="40"/>
        <v>0</v>
      </c>
      <c r="AG161" s="19">
        <f t="shared" si="41"/>
        <v>1</v>
      </c>
      <c r="AH161" s="67">
        <f t="shared" si="42"/>
        <v>0</v>
      </c>
      <c r="AI161" s="19">
        <f t="shared" si="43"/>
        <v>0</v>
      </c>
      <c r="AJ161" s="24">
        <f t="shared" si="44"/>
        <v>0</v>
      </c>
      <c r="AK161" s="23">
        <f t="shared" si="45"/>
        <v>0</v>
      </c>
      <c r="AL161" s="23">
        <f t="shared" si="46"/>
        <v>0</v>
      </c>
      <c r="AM161" s="25">
        <f t="shared" si="47"/>
        <v>0</v>
      </c>
      <c r="AN161" s="23">
        <f t="shared" si="48"/>
        <v>0</v>
      </c>
      <c r="AO161" s="23">
        <f t="shared" si="49"/>
        <v>0</v>
      </c>
      <c r="AP161" s="23">
        <f t="shared" si="50"/>
        <v>0</v>
      </c>
      <c r="AQ161" s="19">
        <f t="shared" si="51"/>
        <v>0</v>
      </c>
      <c r="AR161" s="19">
        <f t="shared" si="52"/>
        <v>0</v>
      </c>
      <c r="AS161" s="88">
        <f t="shared" si="53"/>
        <v>0</v>
      </c>
      <c r="AU161" s="19">
        <v>588.47274653690772</v>
      </c>
      <c r="AW161" s="19">
        <v>3</v>
      </c>
      <c r="AX161" s="19">
        <v>1.8346</v>
      </c>
      <c r="AY161" s="19">
        <v>0</v>
      </c>
      <c r="AZ161" s="19">
        <v>2957735</v>
      </c>
      <c r="BA161" s="19">
        <v>1.0142896506955491E-6</v>
      </c>
    </row>
    <row r="162" spans="1:53" s="19" customFormat="1" x14ac:dyDescent="0.25">
      <c r="A162" s="19">
        <v>2008</v>
      </c>
      <c r="B162" s="19" t="s">
        <v>44</v>
      </c>
      <c r="C162" s="20">
        <v>26</v>
      </c>
      <c r="D162" s="20">
        <v>2009</v>
      </c>
      <c r="E162" s="20">
        <v>2019</v>
      </c>
      <c r="F162" s="21">
        <v>0</v>
      </c>
      <c r="G162" s="22">
        <v>0</v>
      </c>
      <c r="H162" s="20">
        <v>4.5999999999999996</v>
      </c>
      <c r="I162" s="21">
        <v>3.9</v>
      </c>
      <c r="J162" s="22">
        <v>3.25</v>
      </c>
      <c r="K162" s="23">
        <v>0.3869170039142838</v>
      </c>
      <c r="L162" s="19">
        <v>30.66</v>
      </c>
      <c r="M162" s="24">
        <v>0</v>
      </c>
      <c r="N162" s="19">
        <v>0</v>
      </c>
      <c r="O162" s="19">
        <v>0</v>
      </c>
      <c r="P162" s="19">
        <v>0</v>
      </c>
      <c r="Q162" s="19">
        <v>0</v>
      </c>
      <c r="R162" s="67">
        <f t="shared" si="34"/>
        <v>0</v>
      </c>
      <c r="S162" s="19">
        <f t="shared" si="35"/>
        <v>0</v>
      </c>
      <c r="T162" s="24">
        <f t="shared" si="36"/>
        <v>0</v>
      </c>
      <c r="U162" s="23">
        <v>14.100536270775253</v>
      </c>
      <c r="V162" s="23">
        <v>0.79652100000000003</v>
      </c>
      <c r="W162" s="25">
        <v>80.209999999999994</v>
      </c>
      <c r="X162" s="23">
        <v>0.36205073995771669</v>
      </c>
      <c r="Y162" s="23">
        <v>0.25810000000000005</v>
      </c>
      <c r="Z162" s="23">
        <v>6.7359999999999998</v>
      </c>
      <c r="AA162" s="19">
        <v>0.79</v>
      </c>
      <c r="AB162" s="23">
        <v>7.0446752722872112</v>
      </c>
      <c r="AC162" s="24">
        <f t="shared" si="37"/>
        <v>0</v>
      </c>
      <c r="AD162" s="19">
        <f t="shared" si="38"/>
        <v>0</v>
      </c>
      <c r="AE162" s="19">
        <f t="shared" si="39"/>
        <v>0</v>
      </c>
      <c r="AF162" s="19">
        <f t="shared" si="40"/>
        <v>0</v>
      </c>
      <c r="AG162" s="19">
        <f t="shared" si="41"/>
        <v>1</v>
      </c>
      <c r="AH162" s="67">
        <f t="shared" si="42"/>
        <v>0</v>
      </c>
      <c r="AI162" s="19">
        <f t="shared" si="43"/>
        <v>0</v>
      </c>
      <c r="AJ162" s="24">
        <f t="shared" si="44"/>
        <v>0</v>
      </c>
      <c r="AK162" s="23">
        <f t="shared" si="45"/>
        <v>0</v>
      </c>
      <c r="AL162" s="23">
        <f t="shared" si="46"/>
        <v>0</v>
      </c>
      <c r="AM162" s="25">
        <f t="shared" si="47"/>
        <v>0</v>
      </c>
      <c r="AN162" s="23">
        <f t="shared" si="48"/>
        <v>0</v>
      </c>
      <c r="AO162" s="23">
        <f t="shared" si="49"/>
        <v>0</v>
      </c>
      <c r="AP162" s="23">
        <f t="shared" si="50"/>
        <v>0</v>
      </c>
      <c r="AQ162" s="19">
        <f t="shared" si="51"/>
        <v>0</v>
      </c>
      <c r="AR162" s="19">
        <f t="shared" si="52"/>
        <v>0</v>
      </c>
      <c r="AS162" s="88">
        <f t="shared" si="53"/>
        <v>0</v>
      </c>
      <c r="AU162" s="19">
        <v>1188.8430145016187</v>
      </c>
      <c r="AW162" s="19">
        <v>8</v>
      </c>
      <c r="AX162" s="19">
        <v>1.8346</v>
      </c>
      <c r="AY162" s="19">
        <v>0</v>
      </c>
      <c r="AZ162" s="19">
        <v>5844995</v>
      </c>
      <c r="BA162" s="19">
        <v>1.3686923598737039E-6</v>
      </c>
    </row>
    <row r="163" spans="1:53" s="19" customFormat="1" x14ac:dyDescent="0.25">
      <c r="A163" s="19">
        <v>2008</v>
      </c>
      <c r="B163" s="19" t="s">
        <v>45</v>
      </c>
      <c r="C163" s="20">
        <v>27</v>
      </c>
      <c r="D163" s="20">
        <v>2008</v>
      </c>
      <c r="E163" s="20">
        <v>2008</v>
      </c>
      <c r="F163" s="21">
        <v>0</v>
      </c>
      <c r="G163" s="22">
        <v>0</v>
      </c>
      <c r="H163" s="20">
        <v>5.3</v>
      </c>
      <c r="I163" s="21">
        <v>4.2</v>
      </c>
      <c r="J163" s="22">
        <v>3.9</v>
      </c>
      <c r="K163" s="23">
        <v>0.36892259821081291</v>
      </c>
      <c r="L163" s="19">
        <v>31.75</v>
      </c>
      <c r="M163" s="24">
        <v>684910</v>
      </c>
      <c r="N163" s="19">
        <v>1</v>
      </c>
      <c r="O163" s="19">
        <v>1</v>
      </c>
      <c r="P163" s="19">
        <v>0</v>
      </c>
      <c r="Q163" s="19">
        <v>0</v>
      </c>
      <c r="R163" s="67">
        <f t="shared" si="34"/>
        <v>684910</v>
      </c>
      <c r="S163" s="19">
        <f t="shared" si="35"/>
        <v>0</v>
      </c>
      <c r="T163" s="24">
        <f t="shared" si="36"/>
        <v>0</v>
      </c>
      <c r="U163" s="23">
        <v>43.133632675950146</v>
      </c>
      <c r="V163" s="23">
        <f>V139*1.02</f>
        <v>0.92199738000000009</v>
      </c>
      <c r="W163" s="25">
        <v>115.82</v>
      </c>
      <c r="X163" s="23">
        <v>0.96887686062246281</v>
      </c>
      <c r="Y163" s="23">
        <v>0.25620000000000004</v>
      </c>
      <c r="Z163" s="23">
        <v>9.3859999999999992</v>
      </c>
      <c r="AA163" s="19">
        <v>0</v>
      </c>
      <c r="AB163" s="23">
        <v>8.8513513513513491</v>
      </c>
      <c r="AC163" s="24">
        <f t="shared" si="37"/>
        <v>0</v>
      </c>
      <c r="AD163" s="19">
        <f t="shared" si="38"/>
        <v>0</v>
      </c>
      <c r="AE163" s="19">
        <f t="shared" si="39"/>
        <v>0</v>
      </c>
      <c r="AF163" s="19">
        <f t="shared" si="40"/>
        <v>0</v>
      </c>
      <c r="AG163" s="19">
        <f t="shared" si="41"/>
        <v>1</v>
      </c>
      <c r="AH163" s="67">
        <f t="shared" si="42"/>
        <v>0</v>
      </c>
      <c r="AI163" s="19">
        <f t="shared" si="43"/>
        <v>0</v>
      </c>
      <c r="AJ163" s="24">
        <f t="shared" si="44"/>
        <v>0</v>
      </c>
      <c r="AK163" s="23">
        <f t="shared" si="45"/>
        <v>0</v>
      </c>
      <c r="AL163" s="23">
        <f t="shared" si="46"/>
        <v>0</v>
      </c>
      <c r="AM163" s="25">
        <f t="shared" si="47"/>
        <v>0</v>
      </c>
      <c r="AN163" s="23">
        <f t="shared" si="48"/>
        <v>0</v>
      </c>
      <c r="AO163" s="23">
        <f t="shared" si="49"/>
        <v>0</v>
      </c>
      <c r="AP163" s="23">
        <f t="shared" si="50"/>
        <v>0</v>
      </c>
      <c r="AQ163" s="19">
        <f t="shared" si="51"/>
        <v>0</v>
      </c>
      <c r="AR163" s="19">
        <f t="shared" si="52"/>
        <v>0</v>
      </c>
      <c r="AS163" s="88">
        <f t="shared" si="53"/>
        <v>1</v>
      </c>
      <c r="AU163" s="19">
        <v>510.45878443292958</v>
      </c>
      <c r="AW163" s="19">
        <v>9</v>
      </c>
      <c r="AX163" s="19">
        <v>1.8346</v>
      </c>
      <c r="AY163" s="19">
        <v>0</v>
      </c>
      <c r="AZ163" s="19">
        <v>2557159</v>
      </c>
      <c r="BA163" s="19">
        <v>3.5195308543582939E-6</v>
      </c>
    </row>
    <row r="164" spans="1:53" s="26" customFormat="1" x14ac:dyDescent="0.25">
      <c r="A164" s="26">
        <v>2009</v>
      </c>
      <c r="B164" s="26" t="s">
        <v>19</v>
      </c>
      <c r="C164" s="27">
        <v>1</v>
      </c>
      <c r="D164" s="27">
        <v>2011</v>
      </c>
      <c r="E164" s="27">
        <v>0</v>
      </c>
      <c r="F164" s="28">
        <v>0</v>
      </c>
      <c r="G164" s="28">
        <v>0</v>
      </c>
      <c r="H164" s="27">
        <v>4.3</v>
      </c>
      <c r="I164" s="28">
        <v>3.5</v>
      </c>
      <c r="J164" s="28">
        <v>3.7</v>
      </c>
      <c r="K164" s="29">
        <v>0.3323094924674565</v>
      </c>
      <c r="L164" s="26">
        <v>35.770000000000003</v>
      </c>
      <c r="M164" s="30">
        <v>0</v>
      </c>
      <c r="N164" s="26">
        <v>0</v>
      </c>
      <c r="O164" s="26">
        <v>0</v>
      </c>
      <c r="P164" s="26">
        <v>0</v>
      </c>
      <c r="Q164" s="26">
        <v>0</v>
      </c>
      <c r="R164" s="68">
        <f t="shared" si="34"/>
        <v>0</v>
      </c>
      <c r="S164" s="26">
        <f t="shared" si="35"/>
        <v>0</v>
      </c>
      <c r="T164" s="30">
        <f t="shared" si="36"/>
        <v>0</v>
      </c>
      <c r="U164" s="29">
        <v>13.115661122074993</v>
      </c>
      <c r="V164" s="29">
        <v>0.67913100000000004</v>
      </c>
      <c r="W164" s="31">
        <v>83.87</v>
      </c>
      <c r="X164" s="29">
        <v>5.8091286307053944E-2</v>
      </c>
      <c r="Y164" s="29">
        <v>0.21440000000000001</v>
      </c>
      <c r="Z164" s="29">
        <v>5.66</v>
      </c>
      <c r="AA164" s="26">
        <v>0.68</v>
      </c>
      <c r="AB164" s="29">
        <v>6.64883884588318</v>
      </c>
      <c r="AC164" s="30">
        <f t="shared" si="37"/>
        <v>0</v>
      </c>
      <c r="AD164" s="26">
        <f t="shared" si="38"/>
        <v>0</v>
      </c>
      <c r="AE164" s="26">
        <f t="shared" si="39"/>
        <v>0</v>
      </c>
      <c r="AF164" s="26">
        <f t="shared" si="40"/>
        <v>0</v>
      </c>
      <c r="AG164" s="26">
        <f t="shared" si="41"/>
        <v>0</v>
      </c>
      <c r="AH164" s="68">
        <f t="shared" si="42"/>
        <v>1</v>
      </c>
      <c r="AI164" s="26">
        <f t="shared" si="43"/>
        <v>0</v>
      </c>
      <c r="AJ164" s="30">
        <f t="shared" si="44"/>
        <v>0</v>
      </c>
      <c r="AK164" s="29">
        <f t="shared" si="45"/>
        <v>0</v>
      </c>
      <c r="AL164" s="29">
        <f t="shared" si="46"/>
        <v>0</v>
      </c>
      <c r="AM164" s="31">
        <f t="shared" si="47"/>
        <v>0</v>
      </c>
      <c r="AN164" s="29">
        <f t="shared" si="48"/>
        <v>0</v>
      </c>
      <c r="AO164" s="29">
        <f t="shared" si="49"/>
        <v>0</v>
      </c>
      <c r="AP164" s="29">
        <f t="shared" si="50"/>
        <v>0</v>
      </c>
      <c r="AQ164" s="26">
        <f t="shared" si="51"/>
        <v>0</v>
      </c>
      <c r="AR164" s="26">
        <f t="shared" si="52"/>
        <v>0</v>
      </c>
      <c r="AS164" s="93">
        <f t="shared" si="53"/>
        <v>0</v>
      </c>
      <c r="AU164" s="26">
        <v>280.63375762878292</v>
      </c>
      <c r="AW164" s="26">
        <v>2</v>
      </c>
      <c r="AX164" s="26">
        <v>1.9976</v>
      </c>
      <c r="AY164" s="26">
        <v>4</v>
      </c>
      <c r="AZ164" s="26">
        <v>1503928</v>
      </c>
      <c r="BA164" s="26">
        <v>1.3298508971174151E-6</v>
      </c>
    </row>
    <row r="165" spans="1:53" s="26" customFormat="1" x14ac:dyDescent="0.25">
      <c r="A165" s="26">
        <v>2009</v>
      </c>
      <c r="B165" s="26" t="s">
        <v>20</v>
      </c>
      <c r="C165" s="27">
        <v>2</v>
      </c>
      <c r="D165" s="27">
        <v>0</v>
      </c>
      <c r="E165" s="27">
        <v>0</v>
      </c>
      <c r="F165" s="28">
        <v>0</v>
      </c>
      <c r="G165" s="28">
        <v>0</v>
      </c>
      <c r="H165" s="27">
        <v>4.3</v>
      </c>
      <c r="I165" s="28">
        <v>4.0999999999999996</v>
      </c>
      <c r="J165" s="28">
        <v>3.5</v>
      </c>
      <c r="K165" s="29">
        <v>0.34820193637621022</v>
      </c>
      <c r="L165" s="26">
        <v>22.14</v>
      </c>
      <c r="M165" s="30">
        <v>0</v>
      </c>
      <c r="N165" s="26">
        <v>0</v>
      </c>
      <c r="O165" s="26">
        <v>0</v>
      </c>
      <c r="P165" s="26">
        <v>0</v>
      </c>
      <c r="Q165" s="26">
        <v>0</v>
      </c>
      <c r="R165" s="68" t="str">
        <f t="shared" si="34"/>
        <v>SEM VALOR</v>
      </c>
      <c r="S165" s="26">
        <f t="shared" si="35"/>
        <v>0</v>
      </c>
      <c r="T165" s="30">
        <f t="shared" si="36"/>
        <v>0</v>
      </c>
      <c r="U165" s="29">
        <v>10.718388093736074</v>
      </c>
      <c r="V165" s="29">
        <v>0.73287199999999997</v>
      </c>
      <c r="W165" s="31">
        <v>79.180000000000007</v>
      </c>
      <c r="X165" s="29">
        <v>0.32620320855614976</v>
      </c>
      <c r="Y165" s="29">
        <v>0.35770000000000002</v>
      </c>
      <c r="Z165" s="29">
        <v>8.7129999999999992</v>
      </c>
      <c r="AA165" s="26">
        <v>0.78</v>
      </c>
      <c r="AB165" s="29">
        <v>6.5446868402533429</v>
      </c>
      <c r="AC165" s="30">
        <f t="shared" si="37"/>
        <v>0</v>
      </c>
      <c r="AD165" s="26">
        <f t="shared" si="38"/>
        <v>0</v>
      </c>
      <c r="AE165" s="26">
        <f t="shared" si="39"/>
        <v>0</v>
      </c>
      <c r="AF165" s="26">
        <f t="shared" si="40"/>
        <v>0</v>
      </c>
      <c r="AG165" s="26">
        <f t="shared" si="41"/>
        <v>0</v>
      </c>
      <c r="AH165" s="68">
        <f t="shared" si="42"/>
        <v>1</v>
      </c>
      <c r="AI165" s="26">
        <f t="shared" si="43"/>
        <v>0</v>
      </c>
      <c r="AJ165" s="30">
        <f t="shared" si="44"/>
        <v>0</v>
      </c>
      <c r="AK165" s="29">
        <f t="shared" si="45"/>
        <v>0</v>
      </c>
      <c r="AL165" s="29">
        <f t="shared" si="46"/>
        <v>0</v>
      </c>
      <c r="AM165" s="31">
        <f t="shared" si="47"/>
        <v>0</v>
      </c>
      <c r="AN165" s="29">
        <f t="shared" si="48"/>
        <v>0</v>
      </c>
      <c r="AO165" s="29">
        <f t="shared" si="49"/>
        <v>0</v>
      </c>
      <c r="AP165" s="29">
        <f t="shared" si="50"/>
        <v>0</v>
      </c>
      <c r="AQ165" s="26">
        <f t="shared" si="51"/>
        <v>0</v>
      </c>
      <c r="AR165" s="26">
        <f t="shared" si="52"/>
        <v>0</v>
      </c>
      <c r="AS165" s="93">
        <f t="shared" si="53"/>
        <v>0</v>
      </c>
      <c r="AU165" s="26">
        <v>140.19892246992478</v>
      </c>
      <c r="AW165" s="26">
        <v>1</v>
      </c>
      <c r="AX165" s="26">
        <v>1.9976</v>
      </c>
      <c r="AY165" s="26">
        <v>0</v>
      </c>
      <c r="AZ165" s="26">
        <v>691132</v>
      </c>
      <c r="BA165" s="26">
        <v>1.4469016049032602E-6</v>
      </c>
    </row>
    <row r="166" spans="1:53" s="26" customFormat="1" x14ac:dyDescent="0.25">
      <c r="A166" s="26">
        <v>2009</v>
      </c>
      <c r="B166" s="26" t="s">
        <v>21</v>
      </c>
      <c r="C166" s="27">
        <v>3</v>
      </c>
      <c r="D166" s="27">
        <v>2010</v>
      </c>
      <c r="E166" s="27">
        <v>2010</v>
      </c>
      <c r="F166" s="28">
        <v>0</v>
      </c>
      <c r="G166" s="28">
        <v>0</v>
      </c>
      <c r="H166" s="27">
        <v>3.9</v>
      </c>
      <c r="I166" s="28">
        <v>3.5</v>
      </c>
      <c r="J166" s="28">
        <v>3.3</v>
      </c>
      <c r="K166" s="29">
        <v>0.34528940886699505</v>
      </c>
      <c r="L166" s="26">
        <v>26.99</v>
      </c>
      <c r="M166" s="30">
        <v>0</v>
      </c>
      <c r="N166" s="26">
        <v>0</v>
      </c>
      <c r="O166" s="26">
        <v>0</v>
      </c>
      <c r="P166" s="26">
        <v>0</v>
      </c>
      <c r="Q166" s="26">
        <v>0</v>
      </c>
      <c r="R166" s="68">
        <f t="shared" si="34"/>
        <v>0</v>
      </c>
      <c r="S166" s="26">
        <f t="shared" si="35"/>
        <v>0</v>
      </c>
      <c r="T166" s="30">
        <f t="shared" si="36"/>
        <v>0</v>
      </c>
      <c r="U166" s="29">
        <v>14.89959977827345</v>
      </c>
      <c r="V166" s="29">
        <v>0.90083800000000003</v>
      </c>
      <c r="W166" s="31">
        <v>78.63</v>
      </c>
      <c r="X166" s="29">
        <v>0.19365798414496035</v>
      </c>
      <c r="Y166" s="29">
        <v>0.35580000000000001</v>
      </c>
      <c r="Z166" s="29">
        <v>10.678000000000001</v>
      </c>
      <c r="AA166" s="26">
        <v>0.38</v>
      </c>
      <c r="AB166" s="29">
        <v>6.9319392781743225</v>
      </c>
      <c r="AC166" s="30">
        <f t="shared" si="37"/>
        <v>0</v>
      </c>
      <c r="AD166" s="26">
        <f t="shared" si="38"/>
        <v>0</v>
      </c>
      <c r="AE166" s="26">
        <f t="shared" si="39"/>
        <v>0</v>
      </c>
      <c r="AF166" s="26">
        <f t="shared" si="40"/>
        <v>0</v>
      </c>
      <c r="AG166" s="26">
        <f t="shared" si="41"/>
        <v>0</v>
      </c>
      <c r="AH166" s="68">
        <f t="shared" si="42"/>
        <v>1</v>
      </c>
      <c r="AI166" s="26">
        <f t="shared" si="43"/>
        <v>0</v>
      </c>
      <c r="AJ166" s="30">
        <f t="shared" si="44"/>
        <v>0</v>
      </c>
      <c r="AK166" s="29">
        <f t="shared" si="45"/>
        <v>0</v>
      </c>
      <c r="AL166" s="29">
        <f t="shared" si="46"/>
        <v>0</v>
      </c>
      <c r="AM166" s="31">
        <f t="shared" si="47"/>
        <v>0</v>
      </c>
      <c r="AN166" s="29">
        <f t="shared" si="48"/>
        <v>0</v>
      </c>
      <c r="AO166" s="29">
        <f t="shared" si="49"/>
        <v>0</v>
      </c>
      <c r="AP166" s="29">
        <f t="shared" si="50"/>
        <v>0</v>
      </c>
      <c r="AQ166" s="26">
        <f t="shared" si="51"/>
        <v>0</v>
      </c>
      <c r="AR166" s="26">
        <f t="shared" si="52"/>
        <v>0</v>
      </c>
      <c r="AS166" s="93">
        <f t="shared" si="53"/>
        <v>0</v>
      </c>
      <c r="AU166" s="26">
        <v>660.12188871683281</v>
      </c>
      <c r="AW166" s="26">
        <v>2</v>
      </c>
      <c r="AX166" s="26">
        <v>1.9976</v>
      </c>
      <c r="AY166" s="26">
        <v>0</v>
      </c>
      <c r="AZ166" s="26">
        <v>3393369</v>
      </c>
      <c r="BA166" s="26">
        <v>5.8938476776324649E-7</v>
      </c>
    </row>
    <row r="167" spans="1:53" s="26" customFormat="1" x14ac:dyDescent="0.25">
      <c r="A167" s="26">
        <v>2009</v>
      </c>
      <c r="B167" s="26" t="s">
        <v>22</v>
      </c>
      <c r="C167" s="27">
        <v>4</v>
      </c>
      <c r="D167" s="27">
        <v>0</v>
      </c>
      <c r="E167" s="27">
        <v>0</v>
      </c>
      <c r="F167" s="28">
        <v>0</v>
      </c>
      <c r="G167" s="28">
        <v>0</v>
      </c>
      <c r="H167" s="27">
        <v>4.3</v>
      </c>
      <c r="I167" s="28">
        <v>3.7</v>
      </c>
      <c r="J167" s="28">
        <v>3.4</v>
      </c>
      <c r="K167" s="29">
        <v>0.26627604166666669</v>
      </c>
      <c r="L167" s="26">
        <v>28</v>
      </c>
      <c r="M167" s="30">
        <v>0</v>
      </c>
      <c r="N167" s="26">
        <v>0</v>
      </c>
      <c r="O167" s="26">
        <v>0</v>
      </c>
      <c r="P167" s="26">
        <v>0</v>
      </c>
      <c r="Q167" s="26">
        <v>0</v>
      </c>
      <c r="R167" s="68" t="str">
        <f t="shared" si="34"/>
        <v>SEM VALOR</v>
      </c>
      <c r="S167" s="26">
        <f t="shared" si="35"/>
        <v>0</v>
      </c>
      <c r="T167" s="30">
        <f t="shared" si="36"/>
        <v>0</v>
      </c>
      <c r="U167" s="29">
        <v>13.456674867556032</v>
      </c>
      <c r="V167" s="29">
        <v>0.756471</v>
      </c>
      <c r="W167" s="31">
        <v>80.209999999999994</v>
      </c>
      <c r="X167" s="29">
        <v>0.12698412698412698</v>
      </c>
      <c r="Y167" s="29">
        <v>0.26410000000000006</v>
      </c>
      <c r="Z167" s="29">
        <v>9.109</v>
      </c>
      <c r="AA167" s="26">
        <v>0.42</v>
      </c>
      <c r="AB167" s="29">
        <v>7.3832311249622977</v>
      </c>
      <c r="AC167" s="30">
        <f t="shared" si="37"/>
        <v>0</v>
      </c>
      <c r="AD167" s="26">
        <f t="shared" si="38"/>
        <v>0</v>
      </c>
      <c r="AE167" s="26">
        <f t="shared" si="39"/>
        <v>0</v>
      </c>
      <c r="AF167" s="26">
        <f t="shared" si="40"/>
        <v>0</v>
      </c>
      <c r="AG167" s="26">
        <f t="shared" si="41"/>
        <v>0</v>
      </c>
      <c r="AH167" s="68">
        <f t="shared" si="42"/>
        <v>1</v>
      </c>
      <c r="AI167" s="26">
        <f t="shared" si="43"/>
        <v>0</v>
      </c>
      <c r="AJ167" s="30">
        <f t="shared" si="44"/>
        <v>0</v>
      </c>
      <c r="AK167" s="29">
        <f t="shared" si="45"/>
        <v>0</v>
      </c>
      <c r="AL167" s="29">
        <f t="shared" si="46"/>
        <v>0</v>
      </c>
      <c r="AM167" s="31">
        <f t="shared" si="47"/>
        <v>0</v>
      </c>
      <c r="AN167" s="29">
        <f t="shared" si="48"/>
        <v>0</v>
      </c>
      <c r="AO167" s="29">
        <f t="shared" si="49"/>
        <v>0</v>
      </c>
      <c r="AP167" s="29">
        <f t="shared" si="50"/>
        <v>0</v>
      </c>
      <c r="AQ167" s="26">
        <f t="shared" si="51"/>
        <v>0</v>
      </c>
      <c r="AR167" s="26">
        <f t="shared" si="52"/>
        <v>0</v>
      </c>
      <c r="AS167" s="93">
        <f t="shared" si="53"/>
        <v>0</v>
      </c>
      <c r="AU167" s="26">
        <v>100.90647374295052</v>
      </c>
      <c r="AW167" s="26">
        <v>1</v>
      </c>
      <c r="AX167" s="26">
        <v>1.9976</v>
      </c>
      <c r="AY167" s="26">
        <v>2</v>
      </c>
      <c r="AZ167" s="26">
        <v>421499</v>
      </c>
      <c r="BA167" s="26">
        <v>2.372484869477745E-6</v>
      </c>
    </row>
    <row r="168" spans="1:53" s="26" customFormat="1" x14ac:dyDescent="0.25">
      <c r="A168" s="26">
        <v>2009</v>
      </c>
      <c r="B168" s="26" t="s">
        <v>23</v>
      </c>
      <c r="C168" s="27">
        <v>5</v>
      </c>
      <c r="D168" s="27">
        <v>2014</v>
      </c>
      <c r="E168" s="27">
        <v>0</v>
      </c>
      <c r="F168" s="28">
        <v>0</v>
      </c>
      <c r="G168" s="28">
        <v>0</v>
      </c>
      <c r="H168" s="27">
        <v>3.6</v>
      </c>
      <c r="I168" s="28">
        <v>3.4</v>
      </c>
      <c r="J168" s="28">
        <v>3.1</v>
      </c>
      <c r="K168" s="29">
        <v>0.34963293130571577</v>
      </c>
      <c r="L168" s="26">
        <v>40.22</v>
      </c>
      <c r="M168" s="30">
        <v>0</v>
      </c>
      <c r="N168" s="26">
        <v>0</v>
      </c>
      <c r="O168" s="26">
        <v>0</v>
      </c>
      <c r="P168" s="26">
        <v>0</v>
      </c>
      <c r="Q168" s="26">
        <v>0</v>
      </c>
      <c r="R168" s="68">
        <f t="shared" si="34"/>
        <v>0</v>
      </c>
      <c r="S168" s="26">
        <f t="shared" si="35"/>
        <v>0</v>
      </c>
      <c r="T168" s="30">
        <f t="shared" si="36"/>
        <v>0</v>
      </c>
      <c r="U168" s="29">
        <v>8.2983353563844524</v>
      </c>
      <c r="V168" s="29">
        <v>0.73258100000000004</v>
      </c>
      <c r="W168" s="31">
        <v>84.04</v>
      </c>
      <c r="X168" s="29">
        <v>0.10613682092555332</v>
      </c>
      <c r="Y168" s="29">
        <v>0.32620000000000005</v>
      </c>
      <c r="Z168" s="29">
        <v>8.5650000000000013</v>
      </c>
      <c r="AA168" s="26">
        <v>0.54</v>
      </c>
      <c r="AB168" s="29">
        <v>6.1632653061224474</v>
      </c>
      <c r="AC168" s="30">
        <f t="shared" si="37"/>
        <v>0</v>
      </c>
      <c r="AD168" s="26">
        <f t="shared" si="38"/>
        <v>0</v>
      </c>
      <c r="AE168" s="26">
        <f t="shared" si="39"/>
        <v>0</v>
      </c>
      <c r="AF168" s="26">
        <f t="shared" si="40"/>
        <v>0</v>
      </c>
      <c r="AG168" s="26">
        <f t="shared" si="41"/>
        <v>0</v>
      </c>
      <c r="AH168" s="68">
        <f t="shared" si="42"/>
        <v>1</v>
      </c>
      <c r="AI168" s="26">
        <f t="shared" si="43"/>
        <v>0</v>
      </c>
      <c r="AJ168" s="30">
        <f t="shared" si="44"/>
        <v>0</v>
      </c>
      <c r="AK168" s="29">
        <f t="shared" si="45"/>
        <v>0</v>
      </c>
      <c r="AL168" s="29">
        <f t="shared" si="46"/>
        <v>0</v>
      </c>
      <c r="AM168" s="31">
        <f t="shared" si="47"/>
        <v>0</v>
      </c>
      <c r="AN168" s="29">
        <f t="shared" si="48"/>
        <v>0</v>
      </c>
      <c r="AO168" s="29">
        <f t="shared" si="49"/>
        <v>0</v>
      </c>
      <c r="AP168" s="29">
        <f t="shared" si="50"/>
        <v>0</v>
      </c>
      <c r="AQ168" s="26">
        <f t="shared" si="51"/>
        <v>0</v>
      </c>
      <c r="AR168" s="26">
        <f t="shared" si="52"/>
        <v>0</v>
      </c>
      <c r="AS168" s="93">
        <f t="shared" si="53"/>
        <v>0</v>
      </c>
      <c r="AU168" s="26">
        <v>1356.9036198828903</v>
      </c>
      <c r="AW168" s="26">
        <v>6</v>
      </c>
      <c r="AX168" s="26">
        <v>1.9976</v>
      </c>
      <c r="AY168" s="26">
        <v>0</v>
      </c>
      <c r="AZ168" s="26">
        <v>7431020</v>
      </c>
      <c r="BA168" s="26">
        <v>8.0742616760552389E-7</v>
      </c>
    </row>
    <row r="169" spans="1:53" s="26" customFormat="1" x14ac:dyDescent="0.25">
      <c r="A169" s="26">
        <v>2009</v>
      </c>
      <c r="B169" s="26" t="s">
        <v>24</v>
      </c>
      <c r="C169" s="27">
        <v>6</v>
      </c>
      <c r="D169" s="27">
        <v>0</v>
      </c>
      <c r="E169" s="27">
        <v>0</v>
      </c>
      <c r="F169" s="28">
        <v>0</v>
      </c>
      <c r="G169" s="28">
        <v>0</v>
      </c>
      <c r="H169" s="27">
        <v>3.8</v>
      </c>
      <c r="I169" s="28">
        <v>3.6</v>
      </c>
      <c r="J169" s="28">
        <v>3.1</v>
      </c>
      <c r="K169" s="29">
        <v>0.28878504672897198</v>
      </c>
      <c r="L169" s="26">
        <v>30.32</v>
      </c>
      <c r="M169" s="30">
        <v>0</v>
      </c>
      <c r="N169" s="26">
        <v>0</v>
      </c>
      <c r="O169" s="26">
        <v>0</v>
      </c>
      <c r="P169" s="26">
        <v>0</v>
      </c>
      <c r="Q169" s="26">
        <v>0</v>
      </c>
      <c r="R169" s="68">
        <f t="shared" si="34"/>
        <v>0</v>
      </c>
      <c r="S169" s="26">
        <f t="shared" si="35"/>
        <v>0</v>
      </c>
      <c r="T169" s="30">
        <f t="shared" si="36"/>
        <v>0</v>
      </c>
      <c r="U169" s="29">
        <v>11.954274515686816</v>
      </c>
      <c r="V169" s="29">
        <v>0.78222499999999995</v>
      </c>
      <c r="W169" s="31">
        <v>84.31</v>
      </c>
      <c r="X169" s="29">
        <v>1.8633540372670808E-2</v>
      </c>
      <c r="Y169" s="29">
        <v>0.26919999999999999</v>
      </c>
      <c r="Z169" s="29">
        <v>13.110999999999999</v>
      </c>
      <c r="AA169" s="26">
        <v>0.36</v>
      </c>
      <c r="AB169" s="29">
        <v>7.5020609228913235</v>
      </c>
      <c r="AC169" s="30">
        <f t="shared" si="37"/>
        <v>0</v>
      </c>
      <c r="AD169" s="26">
        <f t="shared" si="38"/>
        <v>0</v>
      </c>
      <c r="AE169" s="26">
        <f t="shared" si="39"/>
        <v>0</v>
      </c>
      <c r="AF169" s="26">
        <f t="shared" si="40"/>
        <v>0</v>
      </c>
      <c r="AG169" s="26">
        <f t="shared" si="41"/>
        <v>0</v>
      </c>
      <c r="AH169" s="68">
        <f t="shared" si="42"/>
        <v>1</v>
      </c>
      <c r="AI169" s="26">
        <f t="shared" si="43"/>
        <v>0</v>
      </c>
      <c r="AJ169" s="30">
        <f t="shared" si="44"/>
        <v>0</v>
      </c>
      <c r="AK169" s="29">
        <f t="shared" si="45"/>
        <v>0</v>
      </c>
      <c r="AL169" s="29">
        <f t="shared" si="46"/>
        <v>0</v>
      </c>
      <c r="AM169" s="31">
        <f t="shared" si="47"/>
        <v>0</v>
      </c>
      <c r="AN169" s="29">
        <f t="shared" si="48"/>
        <v>0</v>
      </c>
      <c r="AO169" s="29">
        <f t="shared" si="49"/>
        <v>0</v>
      </c>
      <c r="AP169" s="29">
        <f t="shared" si="50"/>
        <v>0</v>
      </c>
      <c r="AQ169" s="26">
        <f t="shared" si="51"/>
        <v>0</v>
      </c>
      <c r="AR169" s="26">
        <f t="shared" si="52"/>
        <v>0</v>
      </c>
      <c r="AS169" s="93">
        <f t="shared" si="53"/>
        <v>0</v>
      </c>
      <c r="AU169" s="26">
        <v>135.67499519845944</v>
      </c>
      <c r="AW169" s="26">
        <v>0</v>
      </c>
      <c r="AX169" s="26">
        <v>1.9976</v>
      </c>
      <c r="AY169" s="26">
        <v>1</v>
      </c>
      <c r="AZ169" s="26">
        <v>626609</v>
      </c>
      <c r="BA169" s="26">
        <v>0</v>
      </c>
    </row>
    <row r="170" spans="1:53" s="26" customFormat="1" x14ac:dyDescent="0.25">
      <c r="A170" s="26">
        <v>2009</v>
      </c>
      <c r="B170" s="26" t="s">
        <v>25</v>
      </c>
      <c r="C170" s="27">
        <v>7</v>
      </c>
      <c r="D170" s="27">
        <v>2011</v>
      </c>
      <c r="E170" s="27">
        <v>0</v>
      </c>
      <c r="F170" s="28">
        <v>0</v>
      </c>
      <c r="G170" s="28">
        <v>0</v>
      </c>
      <c r="H170" s="27">
        <v>4.5</v>
      </c>
      <c r="I170" s="28">
        <v>3.9</v>
      </c>
      <c r="J170" s="28">
        <v>3.4</v>
      </c>
      <c r="K170" s="29">
        <v>0.38856015779092701</v>
      </c>
      <c r="L170" s="26">
        <v>22.37</v>
      </c>
      <c r="M170" s="30">
        <v>0</v>
      </c>
      <c r="N170" s="26">
        <v>0</v>
      </c>
      <c r="O170" s="26">
        <v>0</v>
      </c>
      <c r="P170" s="26">
        <v>0</v>
      </c>
      <c r="Q170" s="26">
        <v>0</v>
      </c>
      <c r="R170" s="68">
        <f t="shared" si="34"/>
        <v>0</v>
      </c>
      <c r="S170" s="26">
        <f t="shared" si="35"/>
        <v>0</v>
      </c>
      <c r="T170" s="30">
        <f t="shared" si="36"/>
        <v>0</v>
      </c>
      <c r="U170" s="29">
        <v>10.595405289729275</v>
      </c>
      <c r="V170" s="29">
        <v>0.68972500000000003</v>
      </c>
      <c r="W170" s="31">
        <v>81.540000000000006</v>
      </c>
      <c r="X170" s="29">
        <v>0.15158924205378974</v>
      </c>
      <c r="Y170" s="29">
        <v>0.25509999999999999</v>
      </c>
      <c r="Z170" s="29">
        <v>7.5939999999999994</v>
      </c>
      <c r="AA170" s="26">
        <v>0.61</v>
      </c>
      <c r="AB170" s="29">
        <v>6.85834925103046</v>
      </c>
      <c r="AC170" s="30">
        <f t="shared" si="37"/>
        <v>0</v>
      </c>
      <c r="AD170" s="26">
        <f t="shared" si="38"/>
        <v>0</v>
      </c>
      <c r="AE170" s="26">
        <f t="shared" si="39"/>
        <v>0</v>
      </c>
      <c r="AF170" s="26">
        <f t="shared" si="40"/>
        <v>0</v>
      </c>
      <c r="AG170" s="26">
        <f t="shared" si="41"/>
        <v>0</v>
      </c>
      <c r="AH170" s="68">
        <f t="shared" si="42"/>
        <v>1</v>
      </c>
      <c r="AI170" s="26">
        <f t="shared" si="43"/>
        <v>0</v>
      </c>
      <c r="AJ170" s="30">
        <f t="shared" si="44"/>
        <v>0</v>
      </c>
      <c r="AK170" s="29">
        <f t="shared" si="45"/>
        <v>0</v>
      </c>
      <c r="AL170" s="29">
        <f t="shared" si="46"/>
        <v>0</v>
      </c>
      <c r="AM170" s="31">
        <f t="shared" si="47"/>
        <v>0</v>
      </c>
      <c r="AN170" s="29">
        <f t="shared" si="48"/>
        <v>0</v>
      </c>
      <c r="AO170" s="29">
        <f t="shared" si="49"/>
        <v>0</v>
      </c>
      <c r="AP170" s="29">
        <f t="shared" si="50"/>
        <v>0</v>
      </c>
      <c r="AQ170" s="26">
        <f t="shared" si="51"/>
        <v>0</v>
      </c>
      <c r="AR170" s="26">
        <f t="shared" si="52"/>
        <v>0</v>
      </c>
      <c r="AS170" s="93">
        <f t="shared" si="53"/>
        <v>0</v>
      </c>
      <c r="AU170" s="26">
        <v>248.49104025029408</v>
      </c>
      <c r="AW170" s="26">
        <v>1</v>
      </c>
      <c r="AX170" s="26">
        <v>1.9976</v>
      </c>
      <c r="AY170" s="26">
        <v>0</v>
      </c>
      <c r="AZ170" s="26">
        <v>1292051</v>
      </c>
      <c r="BA170" s="26">
        <v>7.7396325686834348E-7</v>
      </c>
    </row>
    <row r="171" spans="1:53" s="26" customFormat="1" x14ac:dyDescent="0.25">
      <c r="A171" s="26">
        <v>2009</v>
      </c>
      <c r="B171" s="26" t="s">
        <v>26</v>
      </c>
      <c r="C171" s="27">
        <v>8</v>
      </c>
      <c r="D171" s="27">
        <v>2011</v>
      </c>
      <c r="E171" s="27">
        <v>2014</v>
      </c>
      <c r="F171" s="28">
        <v>0</v>
      </c>
      <c r="G171" s="28">
        <v>0</v>
      </c>
      <c r="H171" s="27">
        <v>3.9</v>
      </c>
      <c r="I171" s="28">
        <v>3.6</v>
      </c>
      <c r="J171" s="28">
        <v>3.2</v>
      </c>
      <c r="K171" s="29">
        <v>0.38404445480687027</v>
      </c>
      <c r="L171" s="26">
        <v>21.96</v>
      </c>
      <c r="M171" s="30">
        <v>0</v>
      </c>
      <c r="N171" s="26">
        <v>0</v>
      </c>
      <c r="O171" s="26">
        <v>0</v>
      </c>
      <c r="P171" s="26">
        <v>0</v>
      </c>
      <c r="Q171" s="26">
        <v>0</v>
      </c>
      <c r="R171" s="68">
        <f t="shared" si="34"/>
        <v>0</v>
      </c>
      <c r="S171" s="26">
        <f t="shared" si="35"/>
        <v>0</v>
      </c>
      <c r="T171" s="30">
        <f t="shared" si="36"/>
        <v>0</v>
      </c>
      <c r="U171" s="29">
        <v>6.4384612050186441</v>
      </c>
      <c r="V171" s="29">
        <v>0.72780900000000004</v>
      </c>
      <c r="W171" s="31">
        <v>84.62</v>
      </c>
      <c r="X171" s="29">
        <v>0.12775842044134728</v>
      </c>
      <c r="Y171" s="29">
        <v>0.37889999999999996</v>
      </c>
      <c r="Z171" s="29">
        <v>9.004999999999999</v>
      </c>
      <c r="AA171" s="26">
        <v>0.68</v>
      </c>
      <c r="AB171" s="29">
        <v>5.8371368251734186</v>
      </c>
      <c r="AC171" s="30">
        <f t="shared" si="37"/>
        <v>0</v>
      </c>
      <c r="AD171" s="26">
        <f t="shared" si="38"/>
        <v>0</v>
      </c>
      <c r="AE171" s="26">
        <f t="shared" si="39"/>
        <v>0</v>
      </c>
      <c r="AF171" s="26">
        <f t="shared" si="40"/>
        <v>0</v>
      </c>
      <c r="AG171" s="26">
        <f t="shared" si="41"/>
        <v>0</v>
      </c>
      <c r="AH171" s="68">
        <f t="shared" si="42"/>
        <v>1</v>
      </c>
      <c r="AI171" s="26">
        <f t="shared" si="43"/>
        <v>0</v>
      </c>
      <c r="AJ171" s="30">
        <f t="shared" si="44"/>
        <v>0</v>
      </c>
      <c r="AK171" s="29">
        <f t="shared" si="45"/>
        <v>0</v>
      </c>
      <c r="AL171" s="29">
        <f t="shared" si="46"/>
        <v>0</v>
      </c>
      <c r="AM171" s="31">
        <f t="shared" si="47"/>
        <v>0</v>
      </c>
      <c r="AN171" s="29">
        <f t="shared" si="48"/>
        <v>0</v>
      </c>
      <c r="AO171" s="29">
        <f t="shared" si="49"/>
        <v>0</v>
      </c>
      <c r="AP171" s="29">
        <f t="shared" si="50"/>
        <v>0</v>
      </c>
      <c r="AQ171" s="26">
        <f t="shared" si="51"/>
        <v>0</v>
      </c>
      <c r="AR171" s="26">
        <f t="shared" si="52"/>
        <v>0</v>
      </c>
      <c r="AS171" s="93">
        <f t="shared" si="53"/>
        <v>0</v>
      </c>
      <c r="AU171" s="26">
        <v>1105.8619089545418</v>
      </c>
      <c r="AW171" s="26">
        <v>3</v>
      </c>
      <c r="AX171" s="26">
        <v>1.9976</v>
      </c>
      <c r="AY171" s="26">
        <v>0</v>
      </c>
      <c r="AZ171" s="26">
        <v>6367138</v>
      </c>
      <c r="BA171" s="26">
        <v>4.7116930715181607E-7</v>
      </c>
    </row>
    <row r="172" spans="1:53" s="26" customFormat="1" x14ac:dyDescent="0.25">
      <c r="A172" s="26">
        <v>2009</v>
      </c>
      <c r="B172" s="26" t="s">
        <v>27</v>
      </c>
      <c r="C172" s="27">
        <v>9</v>
      </c>
      <c r="D172" s="27">
        <v>2009</v>
      </c>
      <c r="E172" s="27">
        <v>0</v>
      </c>
      <c r="F172" s="28">
        <v>0</v>
      </c>
      <c r="G172" s="28">
        <v>0</v>
      </c>
      <c r="H172" s="27">
        <v>4</v>
      </c>
      <c r="I172" s="28">
        <v>3.8</v>
      </c>
      <c r="J172" s="28">
        <v>3</v>
      </c>
      <c r="K172" s="29">
        <v>0.4734476337250369</v>
      </c>
      <c r="L172" s="26">
        <v>12.24</v>
      </c>
      <c r="M172" s="30">
        <v>240000</v>
      </c>
      <c r="N172" s="26">
        <v>1</v>
      </c>
      <c r="O172" s="26">
        <v>0</v>
      </c>
      <c r="P172" s="26">
        <v>0</v>
      </c>
      <c r="Q172" s="26">
        <v>0</v>
      </c>
      <c r="R172" s="68">
        <f t="shared" si="34"/>
        <v>240000</v>
      </c>
      <c r="S172" s="26">
        <f t="shared" si="35"/>
        <v>0</v>
      </c>
      <c r="T172" s="30">
        <f t="shared" si="36"/>
        <v>0</v>
      </c>
      <c r="U172" s="29">
        <v>6.0236856286711227</v>
      </c>
      <c r="V172" s="29">
        <v>0.76195100000000004</v>
      </c>
      <c r="W172" s="31">
        <v>78.11</v>
      </c>
      <c r="X172" s="29">
        <v>5.9225512528473807E-2</v>
      </c>
      <c r="Y172" s="29">
        <v>0.29959999999999998</v>
      </c>
      <c r="Z172" s="29">
        <v>7.8940000000000001</v>
      </c>
      <c r="AA172" s="26">
        <v>0.59</v>
      </c>
      <c r="AB172" s="29">
        <v>5.5311149090177931</v>
      </c>
      <c r="AC172" s="30">
        <f t="shared" si="37"/>
        <v>0</v>
      </c>
      <c r="AD172" s="26">
        <f t="shared" si="38"/>
        <v>0</v>
      </c>
      <c r="AE172" s="26">
        <f t="shared" si="39"/>
        <v>0</v>
      </c>
      <c r="AF172" s="26">
        <f t="shared" si="40"/>
        <v>0</v>
      </c>
      <c r="AG172" s="26">
        <f t="shared" si="41"/>
        <v>0</v>
      </c>
      <c r="AH172" s="68">
        <f t="shared" si="42"/>
        <v>1</v>
      </c>
      <c r="AI172" s="26">
        <f t="shared" si="43"/>
        <v>0</v>
      </c>
      <c r="AJ172" s="30">
        <f t="shared" si="44"/>
        <v>0</v>
      </c>
      <c r="AK172" s="29">
        <f t="shared" si="45"/>
        <v>0</v>
      </c>
      <c r="AL172" s="29">
        <f t="shared" si="46"/>
        <v>0</v>
      </c>
      <c r="AM172" s="31">
        <f t="shared" si="47"/>
        <v>0</v>
      </c>
      <c r="AN172" s="29">
        <f t="shared" si="48"/>
        <v>0</v>
      </c>
      <c r="AO172" s="29">
        <f t="shared" si="49"/>
        <v>0</v>
      </c>
      <c r="AP172" s="29">
        <f t="shared" si="50"/>
        <v>0</v>
      </c>
      <c r="AQ172" s="26">
        <f t="shared" si="51"/>
        <v>0</v>
      </c>
      <c r="AR172" s="26">
        <f t="shared" si="52"/>
        <v>0</v>
      </c>
      <c r="AS172" s="93">
        <f t="shared" si="53"/>
        <v>1</v>
      </c>
      <c r="AU172" s="26">
        <v>508.50933720938576</v>
      </c>
      <c r="AW172" s="26">
        <v>1</v>
      </c>
      <c r="AX172" s="26">
        <v>1.9976</v>
      </c>
      <c r="AY172" s="26">
        <v>0</v>
      </c>
      <c r="AZ172" s="26">
        <v>3145325</v>
      </c>
      <c r="BA172" s="26">
        <v>3.1793216917170721E-7</v>
      </c>
    </row>
    <row r="173" spans="1:53" s="26" customFormat="1" x14ac:dyDescent="0.25">
      <c r="A173" s="26">
        <v>2009</v>
      </c>
      <c r="B173" s="26" t="s">
        <v>28</v>
      </c>
      <c r="C173" s="27">
        <v>10</v>
      </c>
      <c r="D173" s="27">
        <v>2007</v>
      </c>
      <c r="E173" s="27">
        <v>2007</v>
      </c>
      <c r="F173" s="28">
        <v>2007</v>
      </c>
      <c r="G173" s="28">
        <v>0</v>
      </c>
      <c r="H173" s="27">
        <v>4.4000000000000004</v>
      </c>
      <c r="I173" s="28">
        <v>3.9</v>
      </c>
      <c r="J173" s="28">
        <v>3.6</v>
      </c>
      <c r="K173" s="29">
        <v>0.49721681676245644</v>
      </c>
      <c r="L173" s="26">
        <v>25.33</v>
      </c>
      <c r="M173" s="30">
        <v>279790.17</v>
      </c>
      <c r="N173" s="26">
        <v>1</v>
      </c>
      <c r="O173" s="26">
        <v>0</v>
      </c>
      <c r="P173" s="26">
        <v>0</v>
      </c>
      <c r="Q173" s="26">
        <v>0</v>
      </c>
      <c r="R173" s="68">
        <f t="shared" si="34"/>
        <v>279790.17</v>
      </c>
      <c r="S173" s="26">
        <f t="shared" si="35"/>
        <v>0</v>
      </c>
      <c r="T173" s="30">
        <f t="shared" si="36"/>
        <v>0</v>
      </c>
      <c r="U173" s="29">
        <v>7.8616588180667115</v>
      </c>
      <c r="V173" s="29">
        <v>0.79519099999999998</v>
      </c>
      <c r="W173" s="31">
        <v>76.099999999999994</v>
      </c>
      <c r="X173" s="29">
        <v>0.33950357593605385</v>
      </c>
      <c r="Y173" s="29">
        <v>0.28889999999999999</v>
      </c>
      <c r="Z173" s="29">
        <v>8.266</v>
      </c>
      <c r="AA173" s="26">
        <v>0.78</v>
      </c>
      <c r="AB173" s="29">
        <v>6.2392681210415191</v>
      </c>
      <c r="AC173" s="30">
        <f t="shared" si="37"/>
        <v>0</v>
      </c>
      <c r="AD173" s="26">
        <f t="shared" si="38"/>
        <v>0</v>
      </c>
      <c r="AE173" s="26">
        <f t="shared" si="39"/>
        <v>0</v>
      </c>
      <c r="AF173" s="26">
        <f t="shared" si="40"/>
        <v>0</v>
      </c>
      <c r="AG173" s="26">
        <f t="shared" si="41"/>
        <v>0</v>
      </c>
      <c r="AH173" s="68">
        <f t="shared" si="42"/>
        <v>1</v>
      </c>
      <c r="AI173" s="26">
        <f t="shared" si="43"/>
        <v>0</v>
      </c>
      <c r="AJ173" s="30">
        <f t="shared" si="44"/>
        <v>0</v>
      </c>
      <c r="AK173" s="29">
        <f t="shared" si="45"/>
        <v>0</v>
      </c>
      <c r="AL173" s="29">
        <f t="shared" si="46"/>
        <v>0</v>
      </c>
      <c r="AM173" s="31">
        <f t="shared" si="47"/>
        <v>0</v>
      </c>
      <c r="AN173" s="29">
        <f t="shared" si="48"/>
        <v>0</v>
      </c>
      <c r="AO173" s="29">
        <f t="shared" si="49"/>
        <v>0</v>
      </c>
      <c r="AP173" s="29">
        <f t="shared" si="50"/>
        <v>0</v>
      </c>
      <c r="AQ173" s="26">
        <f t="shared" si="51"/>
        <v>0</v>
      </c>
      <c r="AR173" s="26">
        <f t="shared" si="52"/>
        <v>0</v>
      </c>
      <c r="AS173" s="93">
        <f t="shared" si="53"/>
        <v>1</v>
      </c>
      <c r="AU173" s="26">
        <v>1428.5518185475605</v>
      </c>
      <c r="AW173" s="26">
        <v>9</v>
      </c>
      <c r="AX173" s="26">
        <v>1.9976</v>
      </c>
      <c r="AY173" s="26">
        <v>0</v>
      </c>
      <c r="AZ173" s="26">
        <v>8547809</v>
      </c>
      <c r="BA173" s="26">
        <v>1.0529013926258763E-6</v>
      </c>
    </row>
    <row r="174" spans="1:53" s="26" customFormat="1" x14ac:dyDescent="0.25">
      <c r="A174" s="26">
        <v>2009</v>
      </c>
      <c r="B174" s="26" t="s">
        <v>87</v>
      </c>
      <c r="C174" s="27">
        <v>11</v>
      </c>
      <c r="D174" s="27">
        <v>2011</v>
      </c>
      <c r="E174" s="27">
        <v>0</v>
      </c>
      <c r="F174" s="28">
        <v>0</v>
      </c>
      <c r="G174" s="28">
        <v>0</v>
      </c>
      <c r="H174" s="27">
        <v>3.9</v>
      </c>
      <c r="I174" s="28">
        <v>3.3</v>
      </c>
      <c r="J174" s="28">
        <v>3.1</v>
      </c>
      <c r="K174" s="29">
        <v>0.49275362318840582</v>
      </c>
      <c r="L174" s="26">
        <v>25.5</v>
      </c>
      <c r="M174" s="30">
        <v>0</v>
      </c>
      <c r="N174" s="26">
        <v>0</v>
      </c>
      <c r="O174" s="26">
        <v>0</v>
      </c>
      <c r="P174" s="26">
        <v>0</v>
      </c>
      <c r="Q174" s="26">
        <v>0</v>
      </c>
      <c r="R174" s="68">
        <f t="shared" ref="R174:R237" si="54">IF(OR(B174 = "Acre",B174 = "Alagoas",B174 = "Roraima", B174= "Sergipe", B174 = "Rio de Janeiro", B174 = "São Paulo"), "SEM VALOR",M174)</f>
        <v>0</v>
      </c>
      <c r="S174" s="26">
        <f t="shared" ref="S174:S237" si="55">IF(B174 = "São Paulo",M174, 0)</f>
        <v>0</v>
      </c>
      <c r="T174" s="30">
        <f t="shared" ref="T174:T237" si="56">IF(B174 = "Rio de Janeiro", M174, 0)</f>
        <v>0</v>
      </c>
      <c r="U174" s="29">
        <v>9.8615616497123071</v>
      </c>
      <c r="V174" s="29">
        <v>0.80541300000000005</v>
      </c>
      <c r="W174" s="31">
        <v>72.819999999999993</v>
      </c>
      <c r="X174" s="29">
        <v>0.20940170940170941</v>
      </c>
      <c r="Y174" s="29">
        <v>0.29239999999999999</v>
      </c>
      <c r="Z174" s="29">
        <v>10.844000000000001</v>
      </c>
      <c r="AA174" s="26">
        <v>0.8</v>
      </c>
      <c r="AB174" s="29">
        <v>6.2658087865688152</v>
      </c>
      <c r="AC174" s="30">
        <f t="shared" si="37"/>
        <v>0</v>
      </c>
      <c r="AD174" s="26">
        <f t="shared" si="38"/>
        <v>0</v>
      </c>
      <c r="AE174" s="26">
        <f t="shared" si="39"/>
        <v>0</v>
      </c>
      <c r="AF174" s="26">
        <f t="shared" si="40"/>
        <v>0</v>
      </c>
      <c r="AG174" s="26">
        <f t="shared" si="41"/>
        <v>0</v>
      </c>
      <c r="AH174" s="68">
        <f t="shared" si="42"/>
        <v>1</v>
      </c>
      <c r="AI174" s="26">
        <f t="shared" si="43"/>
        <v>0</v>
      </c>
      <c r="AJ174" s="30">
        <f t="shared" si="44"/>
        <v>0</v>
      </c>
      <c r="AK174" s="29">
        <f t="shared" si="45"/>
        <v>0</v>
      </c>
      <c r="AL174" s="29">
        <f t="shared" si="46"/>
        <v>0</v>
      </c>
      <c r="AM174" s="31">
        <f t="shared" si="47"/>
        <v>0</v>
      </c>
      <c r="AN174" s="29">
        <f t="shared" si="48"/>
        <v>0</v>
      </c>
      <c r="AO174" s="29">
        <f t="shared" si="49"/>
        <v>0</v>
      </c>
      <c r="AP174" s="29">
        <f t="shared" si="50"/>
        <v>0</v>
      </c>
      <c r="AQ174" s="26">
        <f t="shared" si="51"/>
        <v>0</v>
      </c>
      <c r="AR174" s="26">
        <f t="shared" si="52"/>
        <v>0</v>
      </c>
      <c r="AS174" s="93">
        <f t="shared" si="53"/>
        <v>0</v>
      </c>
      <c r="AU174" s="26">
        <v>550.49947690745216</v>
      </c>
      <c r="AW174" s="26">
        <v>2</v>
      </c>
      <c r="AX174" s="26">
        <v>1.9976</v>
      </c>
      <c r="AY174" s="26">
        <v>36</v>
      </c>
      <c r="AZ174" s="26">
        <v>3137541</v>
      </c>
      <c r="BA174" s="26">
        <v>6.3744186928553287E-7</v>
      </c>
    </row>
    <row r="175" spans="1:53" s="26" customFormat="1" x14ac:dyDescent="0.25">
      <c r="A175" s="26">
        <v>2009</v>
      </c>
      <c r="B175" s="26" t="s">
        <v>30</v>
      </c>
      <c r="C175" s="27">
        <v>12</v>
      </c>
      <c r="D175" s="27">
        <v>2009</v>
      </c>
      <c r="E175" s="27">
        <v>2009</v>
      </c>
      <c r="F175" s="28">
        <v>0</v>
      </c>
      <c r="G175" s="28">
        <v>0</v>
      </c>
      <c r="H175" s="27">
        <v>3.9</v>
      </c>
      <c r="I175" s="28">
        <v>3.2</v>
      </c>
      <c r="J175" s="28">
        <v>3.4</v>
      </c>
      <c r="K175" s="29">
        <v>0.50475939816642545</v>
      </c>
      <c r="L175" s="26">
        <v>33.5</v>
      </c>
      <c r="M175" s="30">
        <v>462000</v>
      </c>
      <c r="N175" s="26">
        <v>1</v>
      </c>
      <c r="O175" s="26">
        <v>1</v>
      </c>
      <c r="P175" s="26">
        <v>0</v>
      </c>
      <c r="Q175" s="26">
        <v>0</v>
      </c>
      <c r="R175" s="68">
        <f t="shared" si="54"/>
        <v>462000</v>
      </c>
      <c r="S175" s="26">
        <f t="shared" si="55"/>
        <v>0</v>
      </c>
      <c r="T175" s="30">
        <f t="shared" si="56"/>
        <v>0</v>
      </c>
      <c r="U175" s="29">
        <v>8.0187242521638726</v>
      </c>
      <c r="V175" s="29">
        <v>0.77877799999999997</v>
      </c>
      <c r="W175" s="31">
        <v>76.88</v>
      </c>
      <c r="X175" s="29">
        <v>0.4046728971962617</v>
      </c>
      <c r="Y175" s="29">
        <v>0.30649999999999994</v>
      </c>
      <c r="Z175" s="29">
        <v>8.9980000000000011</v>
      </c>
      <c r="AA175" s="26">
        <v>0.73</v>
      </c>
      <c r="AB175" s="29">
        <v>5.8281894038403532</v>
      </c>
      <c r="AC175" s="30">
        <f t="shared" si="37"/>
        <v>0</v>
      </c>
      <c r="AD175" s="26">
        <f t="shared" si="38"/>
        <v>0</v>
      </c>
      <c r="AE175" s="26">
        <f t="shared" si="39"/>
        <v>0</v>
      </c>
      <c r="AF175" s="26">
        <f t="shared" si="40"/>
        <v>0</v>
      </c>
      <c r="AG175" s="26">
        <f t="shared" si="41"/>
        <v>0</v>
      </c>
      <c r="AH175" s="68">
        <f t="shared" si="42"/>
        <v>1</v>
      </c>
      <c r="AI175" s="26">
        <f t="shared" si="43"/>
        <v>0</v>
      </c>
      <c r="AJ175" s="30">
        <f t="shared" si="44"/>
        <v>0</v>
      </c>
      <c r="AK175" s="29">
        <f t="shared" si="45"/>
        <v>0</v>
      </c>
      <c r="AL175" s="29">
        <f t="shared" si="46"/>
        <v>0</v>
      </c>
      <c r="AM175" s="31">
        <f t="shared" si="47"/>
        <v>0</v>
      </c>
      <c r="AN175" s="29">
        <f t="shared" si="48"/>
        <v>0</v>
      </c>
      <c r="AO175" s="29">
        <f t="shared" si="49"/>
        <v>0</v>
      </c>
      <c r="AP175" s="29">
        <f t="shared" si="50"/>
        <v>0</v>
      </c>
      <c r="AQ175" s="26">
        <f t="shared" si="51"/>
        <v>0</v>
      </c>
      <c r="AR175" s="26">
        <f t="shared" si="52"/>
        <v>0</v>
      </c>
      <c r="AS175" s="93">
        <f t="shared" si="53"/>
        <v>1</v>
      </c>
      <c r="AU175" s="26">
        <v>627.64292618865193</v>
      </c>
      <c r="AW175" s="26">
        <v>3</v>
      </c>
      <c r="AX175" s="26">
        <v>1.9976</v>
      </c>
      <c r="AY175" s="26">
        <v>6</v>
      </c>
      <c r="AZ175" s="26">
        <v>3769977</v>
      </c>
      <c r="BA175" s="26">
        <v>7.9576082294401265E-7</v>
      </c>
    </row>
    <row r="176" spans="1:53" s="26" customFormat="1" x14ac:dyDescent="0.25">
      <c r="A176" s="26">
        <v>2009</v>
      </c>
      <c r="B176" s="26" t="s">
        <v>31</v>
      </c>
      <c r="C176" s="27">
        <v>13</v>
      </c>
      <c r="D176" s="27">
        <v>2011</v>
      </c>
      <c r="E176" s="27">
        <v>0</v>
      </c>
      <c r="F176" s="28">
        <v>0</v>
      </c>
      <c r="G176" s="28">
        <v>0</v>
      </c>
      <c r="H176" s="27">
        <v>4.0999999999999996</v>
      </c>
      <c r="I176" s="28">
        <v>3.4</v>
      </c>
      <c r="J176" s="28">
        <v>3.3</v>
      </c>
      <c r="K176" s="29">
        <v>0.4482607264347635</v>
      </c>
      <c r="L176" s="26">
        <v>44.98</v>
      </c>
      <c r="M176" s="30">
        <v>0</v>
      </c>
      <c r="N176" s="26">
        <v>0</v>
      </c>
      <c r="O176" s="26">
        <v>0</v>
      </c>
      <c r="P176" s="26">
        <v>0</v>
      </c>
      <c r="Q176" s="26">
        <v>0</v>
      </c>
      <c r="R176" s="68">
        <f t="shared" si="54"/>
        <v>0</v>
      </c>
      <c r="S176" s="26">
        <f t="shared" si="55"/>
        <v>0</v>
      </c>
      <c r="T176" s="30">
        <f t="shared" si="56"/>
        <v>0</v>
      </c>
      <c r="U176" s="29">
        <v>9.0531941410102039</v>
      </c>
      <c r="V176" s="29">
        <v>0.78919099999999998</v>
      </c>
      <c r="W176" s="31">
        <v>78.11</v>
      </c>
      <c r="X176" s="29">
        <v>0.40346153846153848</v>
      </c>
      <c r="Y176" s="29">
        <v>0.33050000000000002</v>
      </c>
      <c r="Z176" s="29">
        <v>11.709</v>
      </c>
      <c r="AA176" s="26">
        <v>0.7</v>
      </c>
      <c r="AB176" s="29">
        <v>6.2862169498341194</v>
      </c>
      <c r="AC176" s="30">
        <f t="shared" si="37"/>
        <v>0</v>
      </c>
      <c r="AD176" s="26">
        <f t="shared" si="38"/>
        <v>0</v>
      </c>
      <c r="AE176" s="26">
        <f t="shared" si="39"/>
        <v>0</v>
      </c>
      <c r="AF176" s="26">
        <f t="shared" si="40"/>
        <v>0</v>
      </c>
      <c r="AG176" s="26">
        <f t="shared" si="41"/>
        <v>0</v>
      </c>
      <c r="AH176" s="68">
        <f t="shared" si="42"/>
        <v>1</v>
      </c>
      <c r="AI176" s="26">
        <f t="shared" si="43"/>
        <v>0</v>
      </c>
      <c r="AJ176" s="30">
        <f t="shared" si="44"/>
        <v>0</v>
      </c>
      <c r="AK176" s="29">
        <f t="shared" si="45"/>
        <v>0</v>
      </c>
      <c r="AL176" s="29">
        <f t="shared" si="46"/>
        <v>0</v>
      </c>
      <c r="AM176" s="31">
        <f t="shared" si="47"/>
        <v>0</v>
      </c>
      <c r="AN176" s="29">
        <f t="shared" si="48"/>
        <v>0</v>
      </c>
      <c r="AO176" s="29">
        <f t="shared" si="49"/>
        <v>0</v>
      </c>
      <c r="AP176" s="29">
        <f t="shared" si="50"/>
        <v>0</v>
      </c>
      <c r="AQ176" s="26">
        <f t="shared" si="51"/>
        <v>0</v>
      </c>
      <c r="AR176" s="26">
        <f t="shared" si="52"/>
        <v>0</v>
      </c>
      <c r="AS176" s="93">
        <f t="shared" si="53"/>
        <v>0</v>
      </c>
      <c r="AU176" s="26">
        <v>1495.6791818501877</v>
      </c>
      <c r="AW176" s="26">
        <v>8</v>
      </c>
      <c r="AX176" s="26">
        <v>1.9976</v>
      </c>
      <c r="AY176" s="26">
        <v>65</v>
      </c>
      <c r="AZ176" s="26">
        <v>8810256</v>
      </c>
      <c r="BA176" s="26">
        <v>9.0803263832515197E-7</v>
      </c>
    </row>
    <row r="177" spans="1:53" s="26" customFormat="1" x14ac:dyDescent="0.25">
      <c r="A177" s="26">
        <v>2009</v>
      </c>
      <c r="B177" s="26" t="s">
        <v>32</v>
      </c>
      <c r="C177" s="27">
        <v>14</v>
      </c>
      <c r="D177" s="27">
        <v>2011</v>
      </c>
      <c r="E177" s="27">
        <v>0</v>
      </c>
      <c r="F177" s="28">
        <v>0</v>
      </c>
      <c r="G177" s="28">
        <v>0</v>
      </c>
      <c r="H177" s="27">
        <v>3.7</v>
      </c>
      <c r="I177" s="28">
        <v>2.9</v>
      </c>
      <c r="J177" s="28">
        <v>3.1</v>
      </c>
      <c r="K177" s="29">
        <v>0.37054409005628519</v>
      </c>
      <c r="L177" s="26">
        <v>59.35</v>
      </c>
      <c r="M177" s="30">
        <v>0</v>
      </c>
      <c r="N177" s="26">
        <v>0</v>
      </c>
      <c r="O177" s="26">
        <v>0</v>
      </c>
      <c r="P177" s="26">
        <v>0</v>
      </c>
      <c r="Q177" s="26">
        <v>0</v>
      </c>
      <c r="R177" s="68" t="str">
        <f t="shared" si="54"/>
        <v>SEM VALOR</v>
      </c>
      <c r="S177" s="26">
        <f t="shared" si="55"/>
        <v>0</v>
      </c>
      <c r="T177" s="30">
        <f t="shared" si="56"/>
        <v>0</v>
      </c>
      <c r="U177" s="29">
        <v>7.6620914113205254</v>
      </c>
      <c r="V177" s="29">
        <v>0.73493200000000003</v>
      </c>
      <c r="W177" s="31">
        <v>75.31</v>
      </c>
      <c r="X177" s="29">
        <v>0.14514285714285713</v>
      </c>
      <c r="Y177" s="29">
        <v>0.36450000000000005</v>
      </c>
      <c r="Z177" s="29">
        <v>12.393000000000001</v>
      </c>
      <c r="AA177" s="26">
        <v>0.45</v>
      </c>
      <c r="AB177" s="29">
        <v>5.4031366241077707</v>
      </c>
      <c r="AC177" s="30">
        <f t="shared" si="37"/>
        <v>0</v>
      </c>
      <c r="AD177" s="26">
        <f t="shared" si="38"/>
        <v>0</v>
      </c>
      <c r="AE177" s="26">
        <f t="shared" si="39"/>
        <v>0</v>
      </c>
      <c r="AF177" s="26">
        <f t="shared" si="40"/>
        <v>0</v>
      </c>
      <c r="AG177" s="26">
        <f t="shared" si="41"/>
        <v>0</v>
      </c>
      <c r="AH177" s="68">
        <f t="shared" si="42"/>
        <v>1</v>
      </c>
      <c r="AI177" s="26">
        <f t="shared" si="43"/>
        <v>0</v>
      </c>
      <c r="AJ177" s="30">
        <f t="shared" si="44"/>
        <v>0</v>
      </c>
      <c r="AK177" s="29">
        <f t="shared" si="45"/>
        <v>0</v>
      </c>
      <c r="AL177" s="29">
        <f t="shared" si="46"/>
        <v>0</v>
      </c>
      <c r="AM177" s="31">
        <f t="shared" si="47"/>
        <v>0</v>
      </c>
      <c r="AN177" s="29">
        <f t="shared" si="48"/>
        <v>0</v>
      </c>
      <c r="AO177" s="29">
        <f t="shared" si="49"/>
        <v>0</v>
      </c>
      <c r="AP177" s="29">
        <f t="shared" si="50"/>
        <v>0</v>
      </c>
      <c r="AQ177" s="26">
        <f t="shared" si="51"/>
        <v>0</v>
      </c>
      <c r="AR177" s="26">
        <f t="shared" si="52"/>
        <v>0</v>
      </c>
      <c r="AS177" s="93">
        <f t="shared" si="53"/>
        <v>0</v>
      </c>
      <c r="AU177" s="26">
        <v>520.2680233384541</v>
      </c>
      <c r="AW177" s="26">
        <v>3</v>
      </c>
      <c r="AX177" s="26">
        <v>1.9976</v>
      </c>
      <c r="AY177" s="26">
        <v>346</v>
      </c>
      <c r="AZ177" s="26">
        <v>3156108</v>
      </c>
      <c r="BA177" s="26">
        <v>9.5053781429532831E-7</v>
      </c>
    </row>
    <row r="178" spans="1:53" s="26" customFormat="1" x14ac:dyDescent="0.25">
      <c r="A178" s="26">
        <v>2009</v>
      </c>
      <c r="B178" s="26" t="s">
        <v>33</v>
      </c>
      <c r="C178" s="27">
        <v>15</v>
      </c>
      <c r="D178" s="27">
        <v>2014</v>
      </c>
      <c r="E178" s="27">
        <v>0</v>
      </c>
      <c r="F178" s="28">
        <v>0</v>
      </c>
      <c r="G178" s="28">
        <v>0</v>
      </c>
      <c r="H178" s="27">
        <v>3.8</v>
      </c>
      <c r="I178" s="28">
        <v>3.2</v>
      </c>
      <c r="J178" s="28">
        <v>3.2</v>
      </c>
      <c r="K178" s="29">
        <v>0.42637608270466609</v>
      </c>
      <c r="L178" s="26">
        <v>32.33</v>
      </c>
      <c r="M178" s="30">
        <v>0</v>
      </c>
      <c r="N178" s="26">
        <v>0</v>
      </c>
      <c r="O178" s="26">
        <v>0</v>
      </c>
      <c r="P178" s="26">
        <v>0</v>
      </c>
      <c r="Q178" s="26">
        <v>0</v>
      </c>
      <c r="R178" s="68" t="str">
        <f t="shared" si="54"/>
        <v>SEM VALOR</v>
      </c>
      <c r="S178" s="26">
        <f t="shared" si="55"/>
        <v>0</v>
      </c>
      <c r="T178" s="30">
        <f t="shared" si="56"/>
        <v>0</v>
      </c>
      <c r="U178" s="29">
        <v>10.747867854248126</v>
      </c>
      <c r="V178" s="29">
        <v>0.71327099999999999</v>
      </c>
      <c r="W178" s="31">
        <v>76.069999999999993</v>
      </c>
      <c r="X178" s="29">
        <v>0.53037766830870281</v>
      </c>
      <c r="Y178" s="29">
        <v>0.30710000000000004</v>
      </c>
      <c r="Z178" s="29">
        <v>10.654999999999998</v>
      </c>
      <c r="AA178" s="26">
        <v>0.77</v>
      </c>
      <c r="AB178" s="29">
        <v>6.3606112395697183</v>
      </c>
      <c r="AC178" s="30">
        <f t="shared" si="37"/>
        <v>0</v>
      </c>
      <c r="AD178" s="26">
        <f t="shared" si="38"/>
        <v>0</v>
      </c>
      <c r="AE178" s="26">
        <f t="shared" si="39"/>
        <v>0</v>
      </c>
      <c r="AF178" s="26">
        <f t="shared" si="40"/>
        <v>0</v>
      </c>
      <c r="AG178" s="26">
        <f t="shared" si="41"/>
        <v>0</v>
      </c>
      <c r="AH178" s="68">
        <f t="shared" si="42"/>
        <v>1</v>
      </c>
      <c r="AI178" s="26">
        <f t="shared" si="43"/>
        <v>0</v>
      </c>
      <c r="AJ178" s="30">
        <f t="shared" si="44"/>
        <v>0</v>
      </c>
      <c r="AK178" s="29">
        <f t="shared" si="45"/>
        <v>0</v>
      </c>
      <c r="AL178" s="29">
        <f t="shared" si="46"/>
        <v>0</v>
      </c>
      <c r="AM178" s="31">
        <f t="shared" si="47"/>
        <v>0</v>
      </c>
      <c r="AN178" s="29">
        <f t="shared" si="48"/>
        <v>0</v>
      </c>
      <c r="AO178" s="29">
        <f t="shared" si="49"/>
        <v>0</v>
      </c>
      <c r="AP178" s="29">
        <f t="shared" si="50"/>
        <v>0</v>
      </c>
      <c r="AQ178" s="26">
        <f t="shared" si="51"/>
        <v>0</v>
      </c>
      <c r="AR178" s="26">
        <f t="shared" si="52"/>
        <v>0</v>
      </c>
      <c r="AS178" s="93">
        <f t="shared" si="53"/>
        <v>0</v>
      </c>
      <c r="AU178" s="26">
        <v>361.51748973832684</v>
      </c>
      <c r="AW178" s="26">
        <v>2</v>
      </c>
      <c r="AX178" s="26">
        <v>1.9976</v>
      </c>
      <c r="AY178" s="26">
        <v>56</v>
      </c>
      <c r="AZ178" s="26">
        <v>2019679</v>
      </c>
      <c r="BA178" s="26">
        <v>9.9025637242353849E-7</v>
      </c>
    </row>
    <row r="179" spans="1:53" s="26" customFormat="1" x14ac:dyDescent="0.25">
      <c r="A179" s="26">
        <v>2009</v>
      </c>
      <c r="B179" s="26" t="s">
        <v>34</v>
      </c>
      <c r="C179" s="27">
        <v>16</v>
      </c>
      <c r="D179" s="27">
        <v>2009</v>
      </c>
      <c r="E179" s="27">
        <v>2009</v>
      </c>
      <c r="F179" s="28">
        <v>0</v>
      </c>
      <c r="G179" s="28">
        <v>0</v>
      </c>
      <c r="H179" s="27">
        <v>3.8</v>
      </c>
      <c r="I179" s="28">
        <v>3.1</v>
      </c>
      <c r="J179" s="28">
        <v>3.3</v>
      </c>
      <c r="K179" s="29">
        <v>0.41328307843030532</v>
      </c>
      <c r="L179" s="26">
        <v>37.11</v>
      </c>
      <c r="M179" s="30">
        <v>420000</v>
      </c>
      <c r="N179" s="26">
        <v>1</v>
      </c>
      <c r="O179" s="26">
        <v>1</v>
      </c>
      <c r="P179" s="26">
        <v>0</v>
      </c>
      <c r="Q179" s="26">
        <v>0</v>
      </c>
      <c r="R179" s="68">
        <f t="shared" si="54"/>
        <v>420000</v>
      </c>
      <c r="S179" s="26">
        <f t="shared" si="55"/>
        <v>0</v>
      </c>
      <c r="T179" s="30">
        <f t="shared" si="56"/>
        <v>0</v>
      </c>
      <c r="U179" s="29">
        <v>9.4239974492675049</v>
      </c>
      <c r="V179" s="29">
        <v>0.79461800000000005</v>
      </c>
      <c r="W179" s="31">
        <v>76.77</v>
      </c>
      <c r="X179" s="29">
        <v>0.45996275605214154</v>
      </c>
      <c r="Y179" s="29">
        <v>0.31009999999999993</v>
      </c>
      <c r="Z179" s="29">
        <v>11.479000000000001</v>
      </c>
      <c r="AA179" s="26">
        <v>0.68</v>
      </c>
      <c r="AB179" s="29">
        <v>6.0388056700512704</v>
      </c>
      <c r="AC179" s="30">
        <f t="shared" si="37"/>
        <v>0</v>
      </c>
      <c r="AD179" s="26">
        <f t="shared" si="38"/>
        <v>0</v>
      </c>
      <c r="AE179" s="26">
        <f t="shared" si="39"/>
        <v>0</v>
      </c>
      <c r="AF179" s="26">
        <f t="shared" si="40"/>
        <v>0</v>
      </c>
      <c r="AG179" s="26">
        <f t="shared" si="41"/>
        <v>0</v>
      </c>
      <c r="AH179" s="68">
        <f t="shared" si="42"/>
        <v>1</v>
      </c>
      <c r="AI179" s="26">
        <f t="shared" si="43"/>
        <v>0</v>
      </c>
      <c r="AJ179" s="30">
        <f t="shared" si="44"/>
        <v>0</v>
      </c>
      <c r="AK179" s="29">
        <f t="shared" si="45"/>
        <v>0</v>
      </c>
      <c r="AL179" s="29">
        <f t="shared" si="46"/>
        <v>0</v>
      </c>
      <c r="AM179" s="31">
        <f t="shared" si="47"/>
        <v>0</v>
      </c>
      <c r="AN179" s="29">
        <f t="shared" si="48"/>
        <v>0</v>
      </c>
      <c r="AO179" s="29">
        <f t="shared" si="49"/>
        <v>0</v>
      </c>
      <c r="AP179" s="29">
        <f t="shared" si="50"/>
        <v>0</v>
      </c>
      <c r="AQ179" s="26">
        <f t="shared" si="51"/>
        <v>0</v>
      </c>
      <c r="AR179" s="26">
        <f t="shared" si="52"/>
        <v>0</v>
      </c>
      <c r="AS179" s="93">
        <f t="shared" si="53"/>
        <v>1</v>
      </c>
      <c r="AU179" s="26">
        <v>2316.6570398883687</v>
      </c>
      <c r="AW179" s="26">
        <v>10</v>
      </c>
      <c r="AX179" s="26">
        <v>1.9976</v>
      </c>
      <c r="AY179" s="26">
        <v>172</v>
      </c>
      <c r="AZ179" s="26">
        <v>14637364</v>
      </c>
      <c r="BA179" s="26">
        <v>6.8318311958355344E-7</v>
      </c>
    </row>
    <row r="180" spans="1:53" s="26" customFormat="1" x14ac:dyDescent="0.25">
      <c r="A180" s="26">
        <v>2009</v>
      </c>
      <c r="B180" s="26" t="s">
        <v>35</v>
      </c>
      <c r="C180" s="27">
        <v>17</v>
      </c>
      <c r="D180" s="27">
        <v>2007</v>
      </c>
      <c r="E180" s="27">
        <v>2007</v>
      </c>
      <c r="F180" s="28">
        <v>2007</v>
      </c>
      <c r="G180" s="28">
        <v>2007</v>
      </c>
      <c r="H180" s="27">
        <v>5.6</v>
      </c>
      <c r="I180" s="28">
        <v>4.3</v>
      </c>
      <c r="J180" s="28">
        <v>3.9</v>
      </c>
      <c r="K180" s="29">
        <v>0.46009221266655587</v>
      </c>
      <c r="L180" s="26">
        <v>18.68</v>
      </c>
      <c r="M180" s="30">
        <v>1323077.97</v>
      </c>
      <c r="N180" s="26">
        <v>1</v>
      </c>
      <c r="O180" s="26">
        <v>1</v>
      </c>
      <c r="P180" s="26">
        <v>0</v>
      </c>
      <c r="Q180" s="26">
        <v>0</v>
      </c>
      <c r="R180" s="68">
        <f t="shared" si="54"/>
        <v>1323077.97</v>
      </c>
      <c r="S180" s="26">
        <f t="shared" si="55"/>
        <v>0</v>
      </c>
      <c r="T180" s="30">
        <f t="shared" si="56"/>
        <v>0</v>
      </c>
      <c r="U180" s="29">
        <v>14.348041059885947</v>
      </c>
      <c r="V180" s="29">
        <v>0.82937399999999994</v>
      </c>
      <c r="W180" s="31">
        <v>78.040000000000006</v>
      </c>
      <c r="X180" s="29">
        <v>0.78566817301484826</v>
      </c>
      <c r="Y180" s="29">
        <v>0.2152</v>
      </c>
      <c r="Z180" s="29">
        <v>7.6719999999999997</v>
      </c>
      <c r="AA180" s="26">
        <v>0.56000000000000005</v>
      </c>
      <c r="AB180" s="29">
        <v>7.0103548808686025</v>
      </c>
      <c r="AC180" s="30">
        <f t="shared" si="37"/>
        <v>0</v>
      </c>
      <c r="AD180" s="26">
        <f t="shared" si="38"/>
        <v>0</v>
      </c>
      <c r="AE180" s="26">
        <f t="shared" si="39"/>
        <v>0</v>
      </c>
      <c r="AF180" s="26">
        <f t="shared" si="40"/>
        <v>0</v>
      </c>
      <c r="AG180" s="26">
        <f t="shared" si="41"/>
        <v>0</v>
      </c>
      <c r="AH180" s="68">
        <f t="shared" si="42"/>
        <v>1</v>
      </c>
      <c r="AI180" s="26">
        <f t="shared" si="43"/>
        <v>0</v>
      </c>
      <c r="AJ180" s="30">
        <f t="shared" si="44"/>
        <v>0</v>
      </c>
      <c r="AK180" s="29">
        <f t="shared" si="45"/>
        <v>0</v>
      </c>
      <c r="AL180" s="29">
        <f t="shared" si="46"/>
        <v>0</v>
      </c>
      <c r="AM180" s="31">
        <f t="shared" si="47"/>
        <v>0</v>
      </c>
      <c r="AN180" s="29">
        <f t="shared" si="48"/>
        <v>0</v>
      </c>
      <c r="AO180" s="29">
        <f t="shared" si="49"/>
        <v>0</v>
      </c>
      <c r="AP180" s="29">
        <f t="shared" si="50"/>
        <v>0</v>
      </c>
      <c r="AQ180" s="26">
        <f t="shared" si="51"/>
        <v>0</v>
      </c>
      <c r="AR180" s="26">
        <f t="shared" si="52"/>
        <v>0</v>
      </c>
      <c r="AS180" s="93">
        <f t="shared" si="53"/>
        <v>1</v>
      </c>
      <c r="AU180" s="26">
        <v>3310.1863238292763</v>
      </c>
      <c r="AW180" s="26">
        <v>19</v>
      </c>
      <c r="AX180" s="26">
        <v>1.9976</v>
      </c>
      <c r="AY180" s="26">
        <v>113</v>
      </c>
      <c r="AZ180" s="26">
        <v>20033665</v>
      </c>
      <c r="BA180" s="26">
        <v>9.4840359964090444E-7</v>
      </c>
    </row>
    <row r="181" spans="1:53" s="26" customFormat="1" x14ac:dyDescent="0.25">
      <c r="A181" s="26">
        <v>2009</v>
      </c>
      <c r="B181" s="26" t="s">
        <v>36</v>
      </c>
      <c r="C181" s="27">
        <v>18</v>
      </c>
      <c r="D181" s="27">
        <v>2009</v>
      </c>
      <c r="E181" s="27">
        <v>2009</v>
      </c>
      <c r="F181" s="28">
        <v>0</v>
      </c>
      <c r="G181" s="28">
        <v>0</v>
      </c>
      <c r="H181" s="27">
        <v>5.0999999999999996</v>
      </c>
      <c r="I181" s="28">
        <v>4.0999999999999996</v>
      </c>
      <c r="J181" s="28">
        <v>3.8</v>
      </c>
      <c r="K181" s="29">
        <v>0.41787605412826045</v>
      </c>
      <c r="L181" s="26">
        <v>56.92</v>
      </c>
      <c r="M181" s="30">
        <v>496715</v>
      </c>
      <c r="N181" s="26">
        <v>1</v>
      </c>
      <c r="O181" s="26">
        <v>1</v>
      </c>
      <c r="P181" s="26">
        <v>0</v>
      </c>
      <c r="Q181" s="26">
        <v>0</v>
      </c>
      <c r="R181" s="68">
        <f t="shared" si="54"/>
        <v>496715</v>
      </c>
      <c r="S181" s="26">
        <f t="shared" si="55"/>
        <v>0</v>
      </c>
      <c r="T181" s="30">
        <f t="shared" si="56"/>
        <v>0</v>
      </c>
      <c r="U181" s="29">
        <v>19.848411576167578</v>
      </c>
      <c r="V181" s="29">
        <v>0.78794500000000001</v>
      </c>
      <c r="W181" s="31">
        <v>75.930000000000007</v>
      </c>
      <c r="X181" s="29">
        <v>0.67277486910994766</v>
      </c>
      <c r="Y181" s="29">
        <v>0.22490000000000002</v>
      </c>
      <c r="Z181" s="29">
        <v>8.2889999999999997</v>
      </c>
      <c r="AA181" s="26">
        <v>0.49</v>
      </c>
      <c r="AB181" s="29">
        <v>7.2045842967728957</v>
      </c>
      <c r="AC181" s="30">
        <f t="shared" si="37"/>
        <v>0</v>
      </c>
      <c r="AD181" s="26">
        <f t="shared" si="38"/>
        <v>0</v>
      </c>
      <c r="AE181" s="26">
        <f t="shared" si="39"/>
        <v>0</v>
      </c>
      <c r="AF181" s="26">
        <f t="shared" si="40"/>
        <v>0</v>
      </c>
      <c r="AG181" s="26">
        <f t="shared" si="41"/>
        <v>0</v>
      </c>
      <c r="AH181" s="68">
        <f t="shared" si="42"/>
        <v>1</v>
      </c>
      <c r="AI181" s="26">
        <f t="shared" si="43"/>
        <v>0</v>
      </c>
      <c r="AJ181" s="30">
        <f t="shared" si="44"/>
        <v>0</v>
      </c>
      <c r="AK181" s="29">
        <f t="shared" si="45"/>
        <v>0</v>
      </c>
      <c r="AL181" s="29">
        <f t="shared" si="46"/>
        <v>0</v>
      </c>
      <c r="AM181" s="31">
        <f t="shared" si="47"/>
        <v>0</v>
      </c>
      <c r="AN181" s="29">
        <f t="shared" si="48"/>
        <v>0</v>
      </c>
      <c r="AO181" s="29">
        <f t="shared" si="49"/>
        <v>0</v>
      </c>
      <c r="AP181" s="29">
        <f t="shared" si="50"/>
        <v>0</v>
      </c>
      <c r="AQ181" s="26">
        <f t="shared" si="51"/>
        <v>0</v>
      </c>
      <c r="AR181" s="26">
        <f t="shared" si="52"/>
        <v>0</v>
      </c>
      <c r="AS181" s="93">
        <f t="shared" si="53"/>
        <v>1</v>
      </c>
      <c r="AU181" s="26">
        <v>635.15672987163146</v>
      </c>
      <c r="AW181" s="26">
        <v>2</v>
      </c>
      <c r="AX181" s="26">
        <v>1.9976</v>
      </c>
      <c r="AY181" s="26">
        <v>0</v>
      </c>
      <c r="AZ181" s="26">
        <v>3487199</v>
      </c>
      <c r="BA181" s="26">
        <v>5.7352620254823431E-7</v>
      </c>
    </row>
    <row r="182" spans="1:53" s="26" customFormat="1" x14ac:dyDescent="0.25">
      <c r="A182" s="26">
        <v>2009</v>
      </c>
      <c r="B182" s="26" t="s">
        <v>37</v>
      </c>
      <c r="C182" s="27">
        <v>19</v>
      </c>
      <c r="D182" s="27">
        <v>2007</v>
      </c>
      <c r="E182" s="27">
        <v>2007</v>
      </c>
      <c r="F182" s="28">
        <v>2007</v>
      </c>
      <c r="G182" s="28">
        <v>2007</v>
      </c>
      <c r="H182" s="27">
        <v>4.7</v>
      </c>
      <c r="I182" s="28">
        <v>3.8</v>
      </c>
      <c r="J182" s="28">
        <v>3.3</v>
      </c>
      <c r="K182" s="29">
        <v>0.46542093792880779</v>
      </c>
      <c r="L182" s="26">
        <v>33.51</v>
      </c>
      <c r="M182" s="30">
        <v>7055955.6800000006</v>
      </c>
      <c r="N182" s="26">
        <v>1</v>
      </c>
      <c r="O182" s="26">
        <v>1</v>
      </c>
      <c r="P182" s="26">
        <v>1</v>
      </c>
      <c r="Q182" s="26">
        <v>1</v>
      </c>
      <c r="R182" s="68" t="str">
        <f t="shared" si="54"/>
        <v>SEM VALOR</v>
      </c>
      <c r="S182" s="26">
        <f t="shared" si="55"/>
        <v>0</v>
      </c>
      <c r="T182" s="30">
        <f t="shared" si="56"/>
        <v>7055955.6800000006</v>
      </c>
      <c r="U182" s="29">
        <v>24.462233585371134</v>
      </c>
      <c r="V182" s="29">
        <v>0.83743100000000004</v>
      </c>
      <c r="W182" s="31">
        <v>71.36</v>
      </c>
      <c r="X182" s="29">
        <v>0.84618208516886928</v>
      </c>
      <c r="Y182" s="29">
        <v>0.28180000000000005</v>
      </c>
      <c r="Z182" s="29">
        <v>10.306000000000001</v>
      </c>
      <c r="AA182" s="26">
        <v>0.51</v>
      </c>
      <c r="AB182" s="29">
        <v>8.0464461646727639</v>
      </c>
      <c r="AC182" s="30">
        <f t="shared" si="37"/>
        <v>0</v>
      </c>
      <c r="AD182" s="26">
        <f t="shared" si="38"/>
        <v>0</v>
      </c>
      <c r="AE182" s="26">
        <f t="shared" si="39"/>
        <v>0</v>
      </c>
      <c r="AF182" s="26">
        <f t="shared" si="40"/>
        <v>0</v>
      </c>
      <c r="AG182" s="26">
        <f t="shared" si="41"/>
        <v>0</v>
      </c>
      <c r="AH182" s="68">
        <f t="shared" si="42"/>
        <v>1</v>
      </c>
      <c r="AI182" s="26">
        <f t="shared" si="43"/>
        <v>0</v>
      </c>
      <c r="AJ182" s="30">
        <f t="shared" si="44"/>
        <v>0</v>
      </c>
      <c r="AK182" s="29">
        <f t="shared" si="45"/>
        <v>0</v>
      </c>
      <c r="AL182" s="29">
        <f t="shared" si="46"/>
        <v>0</v>
      </c>
      <c r="AM182" s="31">
        <f t="shared" si="47"/>
        <v>0</v>
      </c>
      <c r="AN182" s="29">
        <f t="shared" si="48"/>
        <v>0</v>
      </c>
      <c r="AO182" s="29">
        <f t="shared" si="49"/>
        <v>0</v>
      </c>
      <c r="AP182" s="29">
        <f t="shared" si="50"/>
        <v>0</v>
      </c>
      <c r="AQ182" s="26">
        <f t="shared" si="51"/>
        <v>0</v>
      </c>
      <c r="AR182" s="26">
        <f t="shared" si="52"/>
        <v>0</v>
      </c>
      <c r="AS182" s="93">
        <f t="shared" si="53"/>
        <v>1</v>
      </c>
      <c r="AU182" s="26">
        <v>2699.7546660361927</v>
      </c>
      <c r="AW182" s="26">
        <v>27</v>
      </c>
      <c r="AX182" s="26">
        <v>1.9976</v>
      </c>
      <c r="AY182" s="26">
        <v>0</v>
      </c>
      <c r="AZ182" s="26">
        <v>16010429</v>
      </c>
      <c r="BA182" s="26">
        <v>1.6864007828897028E-6</v>
      </c>
    </row>
    <row r="183" spans="1:53" s="26" customFormat="1" x14ac:dyDescent="0.25">
      <c r="A183" s="26">
        <v>2009</v>
      </c>
      <c r="B183" s="26" t="s">
        <v>38</v>
      </c>
      <c r="C183" s="27">
        <v>20</v>
      </c>
      <c r="D183" s="27">
        <v>2007</v>
      </c>
      <c r="E183" s="27">
        <v>2007</v>
      </c>
      <c r="F183" s="28">
        <v>2007</v>
      </c>
      <c r="G183" s="28">
        <v>2007</v>
      </c>
      <c r="H183" s="27">
        <v>5.5</v>
      </c>
      <c r="I183" s="28">
        <v>4.5</v>
      </c>
      <c r="J183" s="28">
        <v>3.9</v>
      </c>
      <c r="K183" s="29">
        <v>0.47620086740678103</v>
      </c>
      <c r="L183" s="26">
        <v>15.84</v>
      </c>
      <c r="M183" s="30">
        <v>25966428.310000002</v>
      </c>
      <c r="N183" s="26">
        <v>1</v>
      </c>
      <c r="O183" s="26">
        <v>1</v>
      </c>
      <c r="P183" s="26">
        <v>1</v>
      </c>
      <c r="Q183" s="26">
        <v>1</v>
      </c>
      <c r="R183" s="68" t="str">
        <f t="shared" si="54"/>
        <v>SEM VALOR</v>
      </c>
      <c r="S183" s="26">
        <f t="shared" si="55"/>
        <v>25966428.310000002</v>
      </c>
      <c r="T183" s="30">
        <f t="shared" si="56"/>
        <v>0</v>
      </c>
      <c r="U183" s="29">
        <v>27.234988493994024</v>
      </c>
      <c r="V183" s="29">
        <v>0.87721199999999999</v>
      </c>
      <c r="W183" s="31">
        <v>72.489999999999995</v>
      </c>
      <c r="X183" s="29">
        <v>0.90816631767873168</v>
      </c>
      <c r="Y183" s="29">
        <v>0.24479999999999999</v>
      </c>
      <c r="Z183" s="29">
        <v>8.8610000000000007</v>
      </c>
      <c r="AA183" s="26">
        <v>0.47</v>
      </c>
      <c r="AB183" s="29">
        <v>8.1953352769679295</v>
      </c>
      <c r="AC183" s="30">
        <f t="shared" si="37"/>
        <v>0</v>
      </c>
      <c r="AD183" s="26">
        <f t="shared" si="38"/>
        <v>0</v>
      </c>
      <c r="AE183" s="26">
        <f t="shared" si="39"/>
        <v>0</v>
      </c>
      <c r="AF183" s="26">
        <f t="shared" si="40"/>
        <v>0</v>
      </c>
      <c r="AG183" s="26">
        <f t="shared" si="41"/>
        <v>0</v>
      </c>
      <c r="AH183" s="68">
        <f t="shared" si="42"/>
        <v>1</v>
      </c>
      <c r="AI183" s="26">
        <f t="shared" si="43"/>
        <v>0</v>
      </c>
      <c r="AJ183" s="30">
        <f t="shared" si="44"/>
        <v>0</v>
      </c>
      <c r="AK183" s="29">
        <f t="shared" si="45"/>
        <v>0</v>
      </c>
      <c r="AL183" s="29">
        <f t="shared" si="46"/>
        <v>0</v>
      </c>
      <c r="AM183" s="31">
        <f t="shared" si="47"/>
        <v>0</v>
      </c>
      <c r="AN183" s="29">
        <f t="shared" si="48"/>
        <v>0</v>
      </c>
      <c r="AO183" s="29">
        <f t="shared" si="49"/>
        <v>0</v>
      </c>
      <c r="AP183" s="29">
        <f t="shared" si="50"/>
        <v>0</v>
      </c>
      <c r="AQ183" s="26">
        <f t="shared" si="51"/>
        <v>0</v>
      </c>
      <c r="AR183" s="26">
        <f t="shared" si="52"/>
        <v>0</v>
      </c>
      <c r="AS183" s="93">
        <f t="shared" si="53"/>
        <v>1</v>
      </c>
      <c r="AU183" s="26">
        <v>7211.7445390078547</v>
      </c>
      <c r="AW183" s="26">
        <v>76</v>
      </c>
      <c r="AX183" s="26">
        <v>1.9976</v>
      </c>
      <c r="AY183" s="26">
        <v>0</v>
      </c>
      <c r="AZ183" s="26">
        <v>41384039</v>
      </c>
      <c r="BA183" s="26">
        <v>1.8364568040350048E-6</v>
      </c>
    </row>
    <row r="184" spans="1:53" s="26" customFormat="1" x14ac:dyDescent="0.25">
      <c r="A184" s="26">
        <v>2009</v>
      </c>
      <c r="B184" s="26" t="s">
        <v>39</v>
      </c>
      <c r="C184" s="32">
        <v>21</v>
      </c>
      <c r="D184" s="32">
        <v>2009</v>
      </c>
      <c r="E184" s="32">
        <v>2009</v>
      </c>
      <c r="F184" s="28">
        <v>2014</v>
      </c>
      <c r="G184" s="28">
        <v>0</v>
      </c>
      <c r="H184" s="32">
        <v>5.4</v>
      </c>
      <c r="I184" s="28">
        <v>4.3</v>
      </c>
      <c r="J184" s="28">
        <v>4.2</v>
      </c>
      <c r="K184" s="29">
        <v>0.44741379310344825</v>
      </c>
      <c r="L184" s="26">
        <v>34.61</v>
      </c>
      <c r="M184" s="30">
        <v>1154359.68</v>
      </c>
      <c r="N184" s="26">
        <v>1</v>
      </c>
      <c r="O184" s="26">
        <v>1</v>
      </c>
      <c r="P184" s="26">
        <v>0</v>
      </c>
      <c r="Q184" s="26">
        <v>0</v>
      </c>
      <c r="R184" s="68">
        <f t="shared" si="54"/>
        <v>1154359.68</v>
      </c>
      <c r="S184" s="26">
        <f t="shared" si="55"/>
        <v>0</v>
      </c>
      <c r="T184" s="30">
        <f t="shared" si="56"/>
        <v>0</v>
      </c>
      <c r="U184" s="29">
        <v>18.404554190072531</v>
      </c>
      <c r="V184" s="29">
        <v>0.80155900000000002</v>
      </c>
      <c r="W184" s="31">
        <v>76.66</v>
      </c>
      <c r="X184" s="29">
        <v>0.61176126389701579</v>
      </c>
      <c r="Y184" s="29">
        <v>0.19399999999999998</v>
      </c>
      <c r="Z184" s="29">
        <v>5.5950000000000006</v>
      </c>
      <c r="AA184" s="26">
        <v>0.6</v>
      </c>
      <c r="AB184" s="29">
        <v>7.5373479441037485</v>
      </c>
      <c r="AC184" s="30">
        <f t="shared" si="37"/>
        <v>0</v>
      </c>
      <c r="AD184" s="26">
        <f t="shared" si="38"/>
        <v>0</v>
      </c>
      <c r="AE184" s="26">
        <f t="shared" si="39"/>
        <v>0</v>
      </c>
      <c r="AF184" s="26">
        <f t="shared" si="40"/>
        <v>0</v>
      </c>
      <c r="AG184" s="26">
        <f t="shared" si="41"/>
        <v>0</v>
      </c>
      <c r="AH184" s="68">
        <f t="shared" si="42"/>
        <v>1</v>
      </c>
      <c r="AI184" s="26">
        <f t="shared" si="43"/>
        <v>0</v>
      </c>
      <c r="AJ184" s="30">
        <f t="shared" si="44"/>
        <v>0</v>
      </c>
      <c r="AK184" s="29">
        <f t="shared" si="45"/>
        <v>0</v>
      </c>
      <c r="AL184" s="29">
        <f t="shared" si="46"/>
        <v>0</v>
      </c>
      <c r="AM184" s="31">
        <f t="shared" si="47"/>
        <v>0</v>
      </c>
      <c r="AN184" s="29">
        <f t="shared" si="48"/>
        <v>0</v>
      </c>
      <c r="AO184" s="29">
        <f t="shared" si="49"/>
        <v>0</v>
      </c>
      <c r="AP184" s="29">
        <f t="shared" si="50"/>
        <v>0</v>
      </c>
      <c r="AQ184" s="26">
        <f t="shared" si="51"/>
        <v>0</v>
      </c>
      <c r="AR184" s="26">
        <f t="shared" si="52"/>
        <v>0</v>
      </c>
      <c r="AS184" s="93">
        <f t="shared" si="53"/>
        <v>1</v>
      </c>
      <c r="AU184" s="26">
        <v>1792.9185028186798</v>
      </c>
      <c r="AW184" s="26">
        <v>14</v>
      </c>
      <c r="AX184" s="26">
        <v>1.9976</v>
      </c>
      <c r="AY184" s="26">
        <v>6</v>
      </c>
      <c r="AZ184" s="26">
        <v>10686247</v>
      </c>
      <c r="BA184" s="26">
        <v>1.3100951157127474E-6</v>
      </c>
    </row>
    <row r="185" spans="1:53" s="26" customFormat="1" x14ac:dyDescent="0.25">
      <c r="A185" s="26">
        <v>2009</v>
      </c>
      <c r="B185" s="26" t="s">
        <v>40</v>
      </c>
      <c r="C185" s="27">
        <v>22</v>
      </c>
      <c r="D185" s="27">
        <v>2007</v>
      </c>
      <c r="E185" s="27">
        <v>2008</v>
      </c>
      <c r="F185" s="28">
        <v>2010</v>
      </c>
      <c r="G185" s="28">
        <v>0</v>
      </c>
      <c r="H185" s="27">
        <v>5.2</v>
      </c>
      <c r="I185" s="28">
        <v>4.5</v>
      </c>
      <c r="J185" s="28">
        <v>4.0999999999999996</v>
      </c>
      <c r="K185" s="29">
        <v>0.45105691056910568</v>
      </c>
      <c r="L185" s="26">
        <v>13.4</v>
      </c>
      <c r="M185" s="30">
        <v>1201726.04</v>
      </c>
      <c r="N185" s="26">
        <v>1</v>
      </c>
      <c r="O185" s="26">
        <v>1</v>
      </c>
      <c r="P185" s="26">
        <v>0</v>
      </c>
      <c r="Q185" s="26">
        <v>0</v>
      </c>
      <c r="R185" s="68">
        <f t="shared" si="54"/>
        <v>1201726.04</v>
      </c>
      <c r="S185" s="26">
        <f t="shared" si="55"/>
        <v>0</v>
      </c>
      <c r="T185" s="30">
        <f t="shared" si="56"/>
        <v>0</v>
      </c>
      <c r="U185" s="29">
        <v>21.098865404217825</v>
      </c>
      <c r="V185" s="29">
        <v>0.74885000000000002</v>
      </c>
      <c r="W185" s="31">
        <v>74.86</v>
      </c>
      <c r="X185" s="29">
        <v>0.56701544593921271</v>
      </c>
      <c r="Y185" s="29">
        <v>0.13999999999999999</v>
      </c>
      <c r="Z185" s="29">
        <v>4.2040000000000006</v>
      </c>
      <c r="AA185" s="26">
        <v>0.56000000000000005</v>
      </c>
      <c r="AB185" s="29">
        <v>7.7893837337890828</v>
      </c>
      <c r="AC185" s="30">
        <f t="shared" si="37"/>
        <v>0</v>
      </c>
      <c r="AD185" s="26">
        <f t="shared" si="38"/>
        <v>0</v>
      </c>
      <c r="AE185" s="26">
        <f t="shared" si="39"/>
        <v>0</v>
      </c>
      <c r="AF185" s="26">
        <f t="shared" si="40"/>
        <v>0</v>
      </c>
      <c r="AG185" s="26">
        <f t="shared" si="41"/>
        <v>0</v>
      </c>
      <c r="AH185" s="68">
        <f t="shared" si="42"/>
        <v>1</v>
      </c>
      <c r="AI185" s="26">
        <f t="shared" si="43"/>
        <v>0</v>
      </c>
      <c r="AJ185" s="30">
        <f t="shared" si="44"/>
        <v>0</v>
      </c>
      <c r="AK185" s="29">
        <f t="shared" si="45"/>
        <v>0</v>
      </c>
      <c r="AL185" s="29">
        <f t="shared" si="46"/>
        <v>0</v>
      </c>
      <c r="AM185" s="31">
        <f t="shared" si="47"/>
        <v>0</v>
      </c>
      <c r="AN185" s="29">
        <f t="shared" si="48"/>
        <v>0</v>
      </c>
      <c r="AO185" s="29">
        <f t="shared" si="49"/>
        <v>0</v>
      </c>
      <c r="AP185" s="29">
        <f t="shared" si="50"/>
        <v>0</v>
      </c>
      <c r="AQ185" s="26">
        <f t="shared" si="51"/>
        <v>0</v>
      </c>
      <c r="AR185" s="26">
        <f t="shared" si="52"/>
        <v>0</v>
      </c>
      <c r="AS185" s="93">
        <f t="shared" si="53"/>
        <v>1</v>
      </c>
      <c r="AU185" s="26">
        <v>1134.4946907566596</v>
      </c>
      <c r="AW185" s="26">
        <v>10</v>
      </c>
      <c r="AX185" s="26">
        <v>1.9976</v>
      </c>
      <c r="AY185" s="26">
        <v>1</v>
      </c>
      <c r="AZ185" s="26">
        <v>6118743</v>
      </c>
      <c r="BA185" s="26">
        <v>1.6343226051494563E-6</v>
      </c>
    </row>
    <row r="186" spans="1:53" s="26" customFormat="1" x14ac:dyDescent="0.25">
      <c r="A186" s="26">
        <v>2009</v>
      </c>
      <c r="B186" s="26" t="s">
        <v>88</v>
      </c>
      <c r="C186" s="27">
        <v>23</v>
      </c>
      <c r="D186" s="27">
        <v>2009</v>
      </c>
      <c r="E186" s="27">
        <v>2010</v>
      </c>
      <c r="F186" s="28">
        <v>2013</v>
      </c>
      <c r="G186" s="28">
        <v>0</v>
      </c>
      <c r="H186" s="27">
        <v>4.9000000000000004</v>
      </c>
      <c r="I186" s="28">
        <v>4.0999999999999996</v>
      </c>
      <c r="J186" s="28">
        <v>3.9</v>
      </c>
      <c r="K186" s="29">
        <v>0.50350315153409386</v>
      </c>
      <c r="L186" s="26">
        <v>20.54</v>
      </c>
      <c r="M186" s="30">
        <v>364600</v>
      </c>
      <c r="N186" s="26">
        <v>1</v>
      </c>
      <c r="O186" s="26">
        <v>0</v>
      </c>
      <c r="P186" s="26">
        <v>0</v>
      </c>
      <c r="Q186" s="26">
        <v>0</v>
      </c>
      <c r="R186" s="68">
        <f t="shared" si="54"/>
        <v>364600</v>
      </c>
      <c r="S186" s="26">
        <f t="shared" si="55"/>
        <v>0</v>
      </c>
      <c r="T186" s="30">
        <f t="shared" si="56"/>
        <v>0</v>
      </c>
      <c r="U186" s="29">
        <v>18.722974478584089</v>
      </c>
      <c r="V186" s="29">
        <v>0.797601</v>
      </c>
      <c r="W186" s="31">
        <v>69.2</v>
      </c>
      <c r="X186" s="29">
        <v>0.53942359978249044</v>
      </c>
      <c r="Y186" s="29">
        <v>0.20590000000000003</v>
      </c>
      <c r="Z186" s="29">
        <v>5.5559999999999992</v>
      </c>
      <c r="AA186" s="26">
        <v>0.57999999999999996</v>
      </c>
      <c r="AB186" s="29">
        <v>7.5410676585905279</v>
      </c>
      <c r="AC186" s="30">
        <f t="shared" si="37"/>
        <v>0</v>
      </c>
      <c r="AD186" s="26">
        <f t="shared" si="38"/>
        <v>0</v>
      </c>
      <c r="AE186" s="26">
        <f t="shared" si="39"/>
        <v>0</v>
      </c>
      <c r="AF186" s="26">
        <f t="shared" si="40"/>
        <v>0</v>
      </c>
      <c r="AG186" s="26">
        <f t="shared" si="41"/>
        <v>0</v>
      </c>
      <c r="AH186" s="68">
        <f t="shared" si="42"/>
        <v>1</v>
      </c>
      <c r="AI186" s="26">
        <f t="shared" si="43"/>
        <v>0</v>
      </c>
      <c r="AJ186" s="30">
        <f t="shared" si="44"/>
        <v>0</v>
      </c>
      <c r="AK186" s="29">
        <f t="shared" si="45"/>
        <v>0</v>
      </c>
      <c r="AL186" s="29">
        <f t="shared" si="46"/>
        <v>0</v>
      </c>
      <c r="AM186" s="31">
        <f t="shared" si="47"/>
        <v>0</v>
      </c>
      <c r="AN186" s="29">
        <f t="shared" si="48"/>
        <v>0</v>
      </c>
      <c r="AO186" s="29">
        <f t="shared" si="49"/>
        <v>0</v>
      </c>
      <c r="AP186" s="29">
        <f t="shared" si="50"/>
        <v>0</v>
      </c>
      <c r="AQ186" s="26">
        <f t="shared" si="51"/>
        <v>0</v>
      </c>
      <c r="AR186" s="26">
        <f t="shared" si="52"/>
        <v>0</v>
      </c>
      <c r="AS186" s="93">
        <f t="shared" si="53"/>
        <v>1</v>
      </c>
      <c r="AU186" s="26">
        <v>1772.689067040382</v>
      </c>
      <c r="AW186" s="26">
        <v>13</v>
      </c>
      <c r="AX186" s="26">
        <v>1.9976</v>
      </c>
      <c r="AY186" s="26">
        <v>3</v>
      </c>
      <c r="AZ186" s="26">
        <v>10914128</v>
      </c>
      <c r="BA186" s="26">
        <v>1.1911166883877485E-6</v>
      </c>
    </row>
    <row r="187" spans="1:53" s="26" customFormat="1" x14ac:dyDescent="0.25">
      <c r="A187" s="26">
        <v>2009</v>
      </c>
      <c r="B187" s="26" t="s">
        <v>89</v>
      </c>
      <c r="C187" s="27">
        <v>24</v>
      </c>
      <c r="D187" s="27">
        <v>2014</v>
      </c>
      <c r="E187" s="27">
        <v>0</v>
      </c>
      <c r="F187" s="28">
        <v>0</v>
      </c>
      <c r="G187" s="28">
        <v>0</v>
      </c>
      <c r="H187" s="27">
        <v>4.5999999999999996</v>
      </c>
      <c r="I187" s="28">
        <v>4.0999999999999996</v>
      </c>
      <c r="J187" s="28">
        <v>3.8</v>
      </c>
      <c r="K187" s="29">
        <v>0.41175606171932405</v>
      </c>
      <c r="L187" s="26">
        <v>30.71</v>
      </c>
      <c r="M187" s="30">
        <v>0</v>
      </c>
      <c r="N187" s="26">
        <v>0</v>
      </c>
      <c r="O187" s="26">
        <v>0</v>
      </c>
      <c r="P187" s="26">
        <v>0</v>
      </c>
      <c r="Q187" s="26">
        <v>0</v>
      </c>
      <c r="R187" s="68">
        <f t="shared" si="54"/>
        <v>0</v>
      </c>
      <c r="S187" s="26">
        <f t="shared" si="55"/>
        <v>0</v>
      </c>
      <c r="T187" s="30">
        <f t="shared" si="56"/>
        <v>0</v>
      </c>
      <c r="U187" s="29">
        <v>16.741273239799398</v>
      </c>
      <c r="V187" s="29">
        <v>0.68392500000000001</v>
      </c>
      <c r="W187" s="31">
        <v>78.53</v>
      </c>
      <c r="X187" s="29">
        <v>0.19321148825065274</v>
      </c>
      <c r="Y187" s="29">
        <v>0.21509999999999999</v>
      </c>
      <c r="Z187" s="29">
        <v>5.4619999999999997</v>
      </c>
      <c r="AA187" s="26">
        <v>0.46</v>
      </c>
      <c r="AB187" s="29">
        <v>6.9835126168694055</v>
      </c>
      <c r="AC187" s="30">
        <f t="shared" si="37"/>
        <v>0</v>
      </c>
      <c r="AD187" s="26">
        <f t="shared" si="38"/>
        <v>0</v>
      </c>
      <c r="AE187" s="26">
        <f t="shared" si="39"/>
        <v>0</v>
      </c>
      <c r="AF187" s="26">
        <f t="shared" si="40"/>
        <v>0</v>
      </c>
      <c r="AG187" s="26">
        <f t="shared" si="41"/>
        <v>0</v>
      </c>
      <c r="AH187" s="68">
        <f t="shared" si="42"/>
        <v>1</v>
      </c>
      <c r="AI187" s="26">
        <f t="shared" si="43"/>
        <v>0</v>
      </c>
      <c r="AJ187" s="30">
        <f t="shared" si="44"/>
        <v>0</v>
      </c>
      <c r="AK187" s="29">
        <f t="shared" si="45"/>
        <v>0</v>
      </c>
      <c r="AL187" s="29">
        <f t="shared" si="46"/>
        <v>0</v>
      </c>
      <c r="AM187" s="31">
        <f t="shared" si="47"/>
        <v>0</v>
      </c>
      <c r="AN187" s="29">
        <f t="shared" si="48"/>
        <v>0</v>
      </c>
      <c r="AO187" s="29">
        <f t="shared" si="49"/>
        <v>0</v>
      </c>
      <c r="AP187" s="29">
        <f t="shared" si="50"/>
        <v>0</v>
      </c>
      <c r="AQ187" s="26">
        <f t="shared" si="51"/>
        <v>0</v>
      </c>
      <c r="AR187" s="26">
        <f t="shared" si="52"/>
        <v>0</v>
      </c>
      <c r="AS187" s="93">
        <f t="shared" si="53"/>
        <v>0</v>
      </c>
      <c r="AU187" s="26">
        <v>438.92560646608882</v>
      </c>
      <c r="AW187" s="26">
        <v>3</v>
      </c>
      <c r="AX187" s="26">
        <v>1.9976</v>
      </c>
      <c r="AY187" s="26">
        <v>0</v>
      </c>
      <c r="AZ187" s="26">
        <v>2360498</v>
      </c>
      <c r="BA187" s="26">
        <v>1.2709182553850925E-6</v>
      </c>
    </row>
    <row r="188" spans="1:53" s="26" customFormat="1" x14ac:dyDescent="0.25">
      <c r="A188" s="26">
        <v>2009</v>
      </c>
      <c r="B188" s="26" t="s">
        <v>43</v>
      </c>
      <c r="C188" s="27">
        <v>25</v>
      </c>
      <c r="D188" s="27">
        <v>2017</v>
      </c>
      <c r="E188" s="27">
        <v>0</v>
      </c>
      <c r="F188" s="28">
        <v>0</v>
      </c>
      <c r="G188" s="28">
        <v>0</v>
      </c>
      <c r="H188" s="27">
        <v>4.9000000000000004</v>
      </c>
      <c r="I188" s="28">
        <v>4.3</v>
      </c>
      <c r="J188" s="28">
        <v>3.2</v>
      </c>
      <c r="K188" s="29">
        <v>0.34015560384103177</v>
      </c>
      <c r="L188" s="26">
        <v>33.31</v>
      </c>
      <c r="M188" s="30">
        <v>0</v>
      </c>
      <c r="N188" s="26">
        <v>0</v>
      </c>
      <c r="O188" s="26">
        <v>0</v>
      </c>
      <c r="P188" s="26">
        <v>0</v>
      </c>
      <c r="Q188" s="26">
        <v>0</v>
      </c>
      <c r="R188" s="68">
        <f t="shared" si="54"/>
        <v>0</v>
      </c>
      <c r="S188" s="26">
        <f t="shared" si="55"/>
        <v>0</v>
      </c>
      <c r="T188" s="30">
        <f t="shared" si="56"/>
        <v>0</v>
      </c>
      <c r="U188" s="29">
        <v>17.554571554976327</v>
      </c>
      <c r="V188" s="29">
        <v>0.71418800000000005</v>
      </c>
      <c r="W188" s="31">
        <v>79.39</v>
      </c>
      <c r="X188" s="29">
        <v>0.15425531914893617</v>
      </c>
      <c r="Y188" s="29">
        <v>0.23679999999999998</v>
      </c>
      <c r="Z188" s="29">
        <v>6.0920000000000005</v>
      </c>
      <c r="AA188" s="26">
        <v>0.68</v>
      </c>
      <c r="AB188" s="29">
        <v>7.1269729566703512</v>
      </c>
      <c r="AC188" s="30">
        <f t="shared" si="37"/>
        <v>0</v>
      </c>
      <c r="AD188" s="26">
        <f t="shared" si="38"/>
        <v>0</v>
      </c>
      <c r="AE188" s="26">
        <f t="shared" si="39"/>
        <v>0</v>
      </c>
      <c r="AF188" s="26">
        <f t="shared" si="40"/>
        <v>0</v>
      </c>
      <c r="AG188" s="26">
        <f t="shared" si="41"/>
        <v>0</v>
      </c>
      <c r="AH188" s="68">
        <f t="shared" si="42"/>
        <v>1</v>
      </c>
      <c r="AI188" s="26">
        <f t="shared" si="43"/>
        <v>0</v>
      </c>
      <c r="AJ188" s="30">
        <f t="shared" si="44"/>
        <v>0</v>
      </c>
      <c r="AK188" s="29">
        <f t="shared" si="45"/>
        <v>0</v>
      </c>
      <c r="AL188" s="29">
        <f t="shared" si="46"/>
        <v>0</v>
      </c>
      <c r="AM188" s="31">
        <f t="shared" si="47"/>
        <v>0</v>
      </c>
      <c r="AN188" s="29">
        <f t="shared" si="48"/>
        <v>0</v>
      </c>
      <c r="AO188" s="29">
        <f t="shared" si="49"/>
        <v>0</v>
      </c>
      <c r="AP188" s="29">
        <f t="shared" si="50"/>
        <v>0</v>
      </c>
      <c r="AQ188" s="26">
        <f t="shared" si="51"/>
        <v>0</v>
      </c>
      <c r="AR188" s="26">
        <f t="shared" si="52"/>
        <v>0</v>
      </c>
      <c r="AS188" s="93">
        <f t="shared" si="53"/>
        <v>0</v>
      </c>
      <c r="AU188" s="26">
        <v>551.4782208351304</v>
      </c>
      <c r="AW188" s="26">
        <v>3</v>
      </c>
      <c r="AX188" s="26">
        <v>1.9976</v>
      </c>
      <c r="AY188" s="26">
        <v>0</v>
      </c>
      <c r="AZ188" s="26">
        <v>3001692</v>
      </c>
      <c r="BA188" s="26">
        <v>9.9943631791669488E-7</v>
      </c>
    </row>
    <row r="189" spans="1:53" s="26" customFormat="1" x14ac:dyDescent="0.25">
      <c r="A189" s="26">
        <v>2009</v>
      </c>
      <c r="B189" s="26" t="s">
        <v>44</v>
      </c>
      <c r="C189" s="27">
        <v>26</v>
      </c>
      <c r="D189" s="27">
        <v>2009</v>
      </c>
      <c r="E189" s="27">
        <v>2019</v>
      </c>
      <c r="F189" s="28">
        <v>0</v>
      </c>
      <c r="G189" s="28">
        <v>0</v>
      </c>
      <c r="H189" s="27">
        <v>4.9000000000000004</v>
      </c>
      <c r="I189" s="28">
        <v>4</v>
      </c>
      <c r="J189" s="28">
        <v>3.4</v>
      </c>
      <c r="K189" s="29">
        <v>0.39326469045120671</v>
      </c>
      <c r="L189" s="26">
        <v>32.090000000000003</v>
      </c>
      <c r="M189" s="30">
        <v>139448.54</v>
      </c>
      <c r="N189" s="26">
        <v>1</v>
      </c>
      <c r="O189" s="26">
        <v>0</v>
      </c>
      <c r="P189" s="26">
        <v>0</v>
      </c>
      <c r="Q189" s="26">
        <v>0</v>
      </c>
      <c r="R189" s="68">
        <f t="shared" si="54"/>
        <v>139448.54</v>
      </c>
      <c r="S189" s="26">
        <f t="shared" si="55"/>
        <v>0</v>
      </c>
      <c r="T189" s="30">
        <f t="shared" si="56"/>
        <v>0</v>
      </c>
      <c r="U189" s="29">
        <v>15.67010495587466</v>
      </c>
      <c r="V189" s="29">
        <v>0.79845299999999997</v>
      </c>
      <c r="W189" s="31">
        <v>80.41</v>
      </c>
      <c r="X189" s="29">
        <v>0.38303477344573233</v>
      </c>
      <c r="Y189" s="29">
        <v>0.25810000000000005</v>
      </c>
      <c r="Z189" s="29">
        <v>6.7359999999999998</v>
      </c>
      <c r="AA189" s="26">
        <v>0.7</v>
      </c>
      <c r="AB189" s="29">
        <v>7.1942294159042923</v>
      </c>
      <c r="AC189" s="30">
        <f t="shared" si="37"/>
        <v>0</v>
      </c>
      <c r="AD189" s="26">
        <f t="shared" si="38"/>
        <v>0</v>
      </c>
      <c r="AE189" s="26">
        <f t="shared" si="39"/>
        <v>0</v>
      </c>
      <c r="AF189" s="26">
        <f t="shared" si="40"/>
        <v>0</v>
      </c>
      <c r="AG189" s="26">
        <f t="shared" si="41"/>
        <v>0</v>
      </c>
      <c r="AH189" s="68">
        <f t="shared" si="42"/>
        <v>1</v>
      </c>
      <c r="AI189" s="26">
        <f t="shared" si="43"/>
        <v>0</v>
      </c>
      <c r="AJ189" s="30">
        <f t="shared" si="44"/>
        <v>0</v>
      </c>
      <c r="AK189" s="29">
        <f t="shared" si="45"/>
        <v>0</v>
      </c>
      <c r="AL189" s="29">
        <f t="shared" si="46"/>
        <v>0</v>
      </c>
      <c r="AM189" s="31">
        <f t="shared" si="47"/>
        <v>0</v>
      </c>
      <c r="AN189" s="29">
        <f t="shared" si="48"/>
        <v>0</v>
      </c>
      <c r="AO189" s="29">
        <f t="shared" si="49"/>
        <v>0</v>
      </c>
      <c r="AP189" s="29">
        <f t="shared" si="50"/>
        <v>0</v>
      </c>
      <c r="AQ189" s="26">
        <f t="shared" si="51"/>
        <v>0</v>
      </c>
      <c r="AR189" s="26">
        <f t="shared" si="52"/>
        <v>0</v>
      </c>
      <c r="AS189" s="93">
        <f t="shared" si="53"/>
        <v>1</v>
      </c>
      <c r="AU189" s="26">
        <v>1114.1060216431051</v>
      </c>
      <c r="AW189" s="26">
        <v>8</v>
      </c>
      <c r="AX189" s="26">
        <v>1.9976</v>
      </c>
      <c r="AY189" s="26">
        <v>0</v>
      </c>
      <c r="AZ189" s="26">
        <v>5926300</v>
      </c>
      <c r="BA189" s="26">
        <v>1.349914786629094E-6</v>
      </c>
    </row>
    <row r="190" spans="1:53" s="26" customFormat="1" x14ac:dyDescent="0.25">
      <c r="A190" s="26">
        <v>2009</v>
      </c>
      <c r="B190" s="26" t="s">
        <v>45</v>
      </c>
      <c r="C190" s="27">
        <v>27</v>
      </c>
      <c r="D190" s="27">
        <v>2008</v>
      </c>
      <c r="E190" s="27">
        <v>2008</v>
      </c>
      <c r="F190" s="28">
        <v>0</v>
      </c>
      <c r="G190" s="28">
        <v>0</v>
      </c>
      <c r="H190" s="27">
        <v>5.6</v>
      </c>
      <c r="I190" s="28">
        <v>4.4000000000000004</v>
      </c>
      <c r="J190" s="28">
        <v>3.8</v>
      </c>
      <c r="K190" s="29">
        <v>0.36953819676833349</v>
      </c>
      <c r="L190" s="26">
        <v>33.83</v>
      </c>
      <c r="M190" s="30">
        <v>1272025.51</v>
      </c>
      <c r="N190" s="26">
        <v>1</v>
      </c>
      <c r="O190" s="26">
        <v>1</v>
      </c>
      <c r="P190" s="26">
        <v>0</v>
      </c>
      <c r="Q190" s="26">
        <v>0</v>
      </c>
      <c r="R190" s="68">
        <f t="shared" si="54"/>
        <v>1272025.51</v>
      </c>
      <c r="S190" s="26">
        <f t="shared" si="55"/>
        <v>0</v>
      </c>
      <c r="T190" s="30">
        <f t="shared" si="56"/>
        <v>0</v>
      </c>
      <c r="U190" s="29">
        <v>47.690539858873713</v>
      </c>
      <c r="V190" s="29">
        <f>V166*1.02</f>
        <v>0.91885475999999999</v>
      </c>
      <c r="W190" s="31">
        <v>137.02000000000001</v>
      </c>
      <c r="X190" s="29">
        <v>0.88888888888888884</v>
      </c>
      <c r="Y190" s="29">
        <v>0.25620000000000004</v>
      </c>
      <c r="Z190" s="29">
        <v>9.3859999999999992</v>
      </c>
      <c r="AA190" s="26">
        <v>1</v>
      </c>
      <c r="AB190" s="29">
        <v>9.0894742133306519</v>
      </c>
      <c r="AC190" s="30">
        <f t="shared" si="37"/>
        <v>0</v>
      </c>
      <c r="AD190" s="26">
        <f t="shared" si="38"/>
        <v>0</v>
      </c>
      <c r="AE190" s="26">
        <f t="shared" si="39"/>
        <v>0</v>
      </c>
      <c r="AF190" s="26">
        <f t="shared" si="40"/>
        <v>0</v>
      </c>
      <c r="AG190" s="26">
        <f t="shared" si="41"/>
        <v>0</v>
      </c>
      <c r="AH190" s="68">
        <f t="shared" si="42"/>
        <v>1</v>
      </c>
      <c r="AI190" s="26">
        <f t="shared" si="43"/>
        <v>0</v>
      </c>
      <c r="AJ190" s="30">
        <f t="shared" si="44"/>
        <v>0</v>
      </c>
      <c r="AK190" s="29">
        <f t="shared" si="45"/>
        <v>0</v>
      </c>
      <c r="AL190" s="29">
        <f t="shared" si="46"/>
        <v>0</v>
      </c>
      <c r="AM190" s="31">
        <f t="shared" si="47"/>
        <v>0</v>
      </c>
      <c r="AN190" s="29">
        <f t="shared" si="48"/>
        <v>0</v>
      </c>
      <c r="AO190" s="29">
        <f t="shared" si="49"/>
        <v>0</v>
      </c>
      <c r="AP190" s="29">
        <f t="shared" si="50"/>
        <v>0</v>
      </c>
      <c r="AQ190" s="26">
        <f t="shared" si="51"/>
        <v>0</v>
      </c>
      <c r="AR190" s="26">
        <f t="shared" si="52"/>
        <v>0</v>
      </c>
      <c r="AS190" s="93">
        <f t="shared" si="53"/>
        <v>1</v>
      </c>
      <c r="AU190" s="26">
        <v>478.36863118193668</v>
      </c>
      <c r="AW190" s="26">
        <v>9</v>
      </c>
      <c r="AX190" s="26">
        <v>1.9976</v>
      </c>
      <c r="AY190" s="26">
        <v>1</v>
      </c>
      <c r="AZ190" s="26">
        <v>2606885</v>
      </c>
      <c r="BA190" s="26">
        <v>3.4523962506976717E-6</v>
      </c>
    </row>
    <row r="191" spans="1:53" s="33" customFormat="1" x14ac:dyDescent="0.25">
      <c r="A191" s="33">
        <v>2010</v>
      </c>
      <c r="B191" s="33" t="s">
        <v>19</v>
      </c>
      <c r="C191" s="34">
        <v>1</v>
      </c>
      <c r="D191" s="34">
        <v>2011</v>
      </c>
      <c r="E191" s="34">
        <v>0</v>
      </c>
      <c r="F191" s="35">
        <v>0</v>
      </c>
      <c r="G191" s="36">
        <v>0</v>
      </c>
      <c r="H191" s="34">
        <v>4.5</v>
      </c>
      <c r="I191" s="35">
        <v>3.6</v>
      </c>
      <c r="J191" s="36">
        <v>3.7</v>
      </c>
      <c r="K191" s="37">
        <v>0.34339100346020762</v>
      </c>
      <c r="L191" s="33">
        <v>34.950000000000003</v>
      </c>
      <c r="M191" s="38">
        <v>0</v>
      </c>
      <c r="N191" s="33">
        <v>0</v>
      </c>
      <c r="O191" s="33">
        <v>0</v>
      </c>
      <c r="P191" s="33">
        <v>0</v>
      </c>
      <c r="Q191" s="33">
        <v>0</v>
      </c>
      <c r="R191" s="69">
        <f t="shared" si="54"/>
        <v>0</v>
      </c>
      <c r="S191" s="33">
        <f t="shared" si="55"/>
        <v>0</v>
      </c>
      <c r="T191" s="38">
        <f t="shared" si="56"/>
        <v>0</v>
      </c>
      <c r="U191" s="37">
        <v>15.301938864919492</v>
      </c>
      <c r="V191" s="37">
        <v>0.69820700000000002</v>
      </c>
      <c r="W191" s="39">
        <v>79.260000000000005</v>
      </c>
      <c r="X191" s="37">
        <v>0.22120000000000001</v>
      </c>
      <c r="Y191" s="40">
        <v>0.31900000000000001</v>
      </c>
      <c r="Z191" s="40">
        <v>5.19</v>
      </c>
      <c r="AA191" s="33">
        <v>0.85</v>
      </c>
      <c r="AB191" s="37">
        <v>6.6731353137923124</v>
      </c>
      <c r="AC191" s="38">
        <f t="shared" si="37"/>
        <v>0</v>
      </c>
      <c r="AD191" s="33">
        <f t="shared" si="38"/>
        <v>0</v>
      </c>
      <c r="AE191" s="33">
        <f t="shared" si="39"/>
        <v>0</v>
      </c>
      <c r="AF191" s="33">
        <f t="shared" si="40"/>
        <v>0</v>
      </c>
      <c r="AG191" s="33">
        <f t="shared" si="41"/>
        <v>0</v>
      </c>
      <c r="AH191" s="69">
        <f t="shared" si="42"/>
        <v>0</v>
      </c>
      <c r="AI191" s="33">
        <f t="shared" si="43"/>
        <v>1</v>
      </c>
      <c r="AJ191" s="38">
        <f t="shared" si="44"/>
        <v>0</v>
      </c>
      <c r="AK191" s="37">
        <f t="shared" si="45"/>
        <v>0</v>
      </c>
      <c r="AL191" s="37">
        <f t="shared" si="46"/>
        <v>0</v>
      </c>
      <c r="AM191" s="39">
        <f t="shared" si="47"/>
        <v>0</v>
      </c>
      <c r="AN191" s="37">
        <f t="shared" si="48"/>
        <v>0</v>
      </c>
      <c r="AO191" s="40">
        <f t="shared" si="49"/>
        <v>0</v>
      </c>
      <c r="AP191" s="40">
        <f t="shared" si="50"/>
        <v>0</v>
      </c>
      <c r="AQ191" s="33">
        <f t="shared" si="51"/>
        <v>0</v>
      </c>
      <c r="AR191" s="33">
        <f t="shared" si="52"/>
        <v>0</v>
      </c>
      <c r="AS191" s="91">
        <f t="shared" si="53"/>
        <v>0</v>
      </c>
      <c r="AU191" s="33">
        <v>294.36512017549575</v>
      </c>
      <c r="AW191" s="33">
        <v>2</v>
      </c>
      <c r="AX191" s="33">
        <v>1.7603</v>
      </c>
      <c r="AY191" s="33">
        <v>2</v>
      </c>
      <c r="AZ191" s="33">
        <v>1562409</v>
      </c>
      <c r="BA191" s="33">
        <v>1.2800745515418819E-6</v>
      </c>
    </row>
    <row r="192" spans="1:53" s="33" customFormat="1" x14ac:dyDescent="0.25">
      <c r="A192" s="33">
        <v>2010</v>
      </c>
      <c r="B192" s="33" t="s">
        <v>20</v>
      </c>
      <c r="C192" s="34">
        <v>2</v>
      </c>
      <c r="D192" s="34">
        <v>0</v>
      </c>
      <c r="E192" s="34">
        <v>0</v>
      </c>
      <c r="F192" s="35">
        <v>0</v>
      </c>
      <c r="G192" s="36">
        <v>0</v>
      </c>
      <c r="H192" s="34">
        <v>4.4499999999999993</v>
      </c>
      <c r="I192" s="35">
        <v>4.1500000000000004</v>
      </c>
      <c r="J192" s="36">
        <v>3.45</v>
      </c>
      <c r="K192" s="37">
        <v>0.34662678630774346</v>
      </c>
      <c r="L192" s="33">
        <v>22.49</v>
      </c>
      <c r="M192" s="38">
        <v>0</v>
      </c>
      <c r="N192" s="33">
        <v>0</v>
      </c>
      <c r="O192" s="33">
        <v>0</v>
      </c>
      <c r="P192" s="33">
        <v>0</v>
      </c>
      <c r="Q192" s="33">
        <v>0</v>
      </c>
      <c r="R192" s="69" t="str">
        <f t="shared" si="54"/>
        <v>SEM VALOR</v>
      </c>
      <c r="S192" s="33">
        <f t="shared" si="55"/>
        <v>0</v>
      </c>
      <c r="T192" s="38">
        <f t="shared" si="56"/>
        <v>0</v>
      </c>
      <c r="U192" s="37">
        <v>11.372440389934551</v>
      </c>
      <c r="V192" s="37">
        <v>0.71591000000000005</v>
      </c>
      <c r="W192" s="39">
        <v>76.319999999999993</v>
      </c>
      <c r="X192" s="37">
        <v>0.36549999999999999</v>
      </c>
      <c r="Y192" s="40">
        <v>0.443</v>
      </c>
      <c r="Z192" s="40">
        <v>7.46</v>
      </c>
      <c r="AA192" s="33">
        <v>0.82</v>
      </c>
      <c r="AB192" s="37">
        <v>6.4921467909131874</v>
      </c>
      <c r="AC192" s="38">
        <f t="shared" si="37"/>
        <v>0</v>
      </c>
      <c r="AD192" s="33">
        <f t="shared" si="38"/>
        <v>0</v>
      </c>
      <c r="AE192" s="33">
        <f t="shared" si="39"/>
        <v>0</v>
      </c>
      <c r="AF192" s="33">
        <f t="shared" si="40"/>
        <v>0</v>
      </c>
      <c r="AG192" s="33">
        <f t="shared" si="41"/>
        <v>0</v>
      </c>
      <c r="AH192" s="69">
        <f t="shared" si="42"/>
        <v>0</v>
      </c>
      <c r="AI192" s="33">
        <f t="shared" si="43"/>
        <v>1</v>
      </c>
      <c r="AJ192" s="38">
        <f t="shared" si="44"/>
        <v>0</v>
      </c>
      <c r="AK192" s="37">
        <f t="shared" si="45"/>
        <v>0</v>
      </c>
      <c r="AL192" s="37">
        <f t="shared" si="46"/>
        <v>0</v>
      </c>
      <c r="AM192" s="39">
        <f t="shared" si="47"/>
        <v>0</v>
      </c>
      <c r="AN192" s="37">
        <f t="shared" si="48"/>
        <v>0</v>
      </c>
      <c r="AO192" s="40">
        <f t="shared" si="49"/>
        <v>0</v>
      </c>
      <c r="AP192" s="40">
        <f t="shared" si="50"/>
        <v>0</v>
      </c>
      <c r="AQ192" s="33">
        <f t="shared" si="51"/>
        <v>0</v>
      </c>
      <c r="AR192" s="33">
        <f t="shared" si="52"/>
        <v>0</v>
      </c>
      <c r="AS192" s="91">
        <f t="shared" si="53"/>
        <v>0</v>
      </c>
      <c r="AU192" s="33">
        <v>147.0588321591915</v>
      </c>
      <c r="AW192" s="33">
        <v>1</v>
      </c>
      <c r="AX192" s="33">
        <v>1.7603</v>
      </c>
      <c r="AY192" s="33">
        <v>18</v>
      </c>
      <c r="AZ192" s="33">
        <v>733559</v>
      </c>
      <c r="BA192" s="33">
        <v>1.3632168646284757E-6</v>
      </c>
    </row>
    <row r="193" spans="1:53" s="33" customFormat="1" x14ac:dyDescent="0.25">
      <c r="A193" s="33">
        <v>2010</v>
      </c>
      <c r="B193" s="33" t="s">
        <v>21</v>
      </c>
      <c r="C193" s="34">
        <v>3</v>
      </c>
      <c r="D193" s="34">
        <v>2010</v>
      </c>
      <c r="E193" s="34">
        <v>2010</v>
      </c>
      <c r="F193" s="35">
        <v>0</v>
      </c>
      <c r="G193" s="36">
        <v>0</v>
      </c>
      <c r="H193" s="34">
        <v>4.0999999999999996</v>
      </c>
      <c r="I193" s="35">
        <v>3.65</v>
      </c>
      <c r="J193" s="36">
        <v>3.4</v>
      </c>
      <c r="K193" s="37">
        <v>0.34413533834586468</v>
      </c>
      <c r="L193" s="33">
        <v>31.06</v>
      </c>
      <c r="M193" s="38">
        <v>949879.24</v>
      </c>
      <c r="N193" s="33">
        <v>1</v>
      </c>
      <c r="O193" s="33">
        <v>1</v>
      </c>
      <c r="P193" s="33">
        <v>0</v>
      </c>
      <c r="Q193" s="33">
        <v>0</v>
      </c>
      <c r="R193" s="69">
        <f t="shared" si="54"/>
        <v>949879.24</v>
      </c>
      <c r="S193" s="33">
        <f t="shared" si="55"/>
        <v>0</v>
      </c>
      <c r="T193" s="38">
        <f t="shared" si="56"/>
        <v>0</v>
      </c>
      <c r="U193" s="37">
        <v>17.473417078431737</v>
      </c>
      <c r="V193" s="37">
        <v>0.89688199999999996</v>
      </c>
      <c r="W193" s="39">
        <v>73.3</v>
      </c>
      <c r="X193" s="37">
        <v>0.44059999999999999</v>
      </c>
      <c r="Y193" s="40">
        <v>0.48799999999999999</v>
      </c>
      <c r="Z193" s="40">
        <v>9.5500000000000007</v>
      </c>
      <c r="AA193" s="33">
        <v>0.47</v>
      </c>
      <c r="AB193" s="37">
        <v>6.9118966053792965</v>
      </c>
      <c r="AC193" s="38">
        <f t="shared" si="37"/>
        <v>0</v>
      </c>
      <c r="AD193" s="33">
        <f t="shared" si="38"/>
        <v>0</v>
      </c>
      <c r="AE193" s="33">
        <f t="shared" si="39"/>
        <v>0</v>
      </c>
      <c r="AF193" s="33">
        <f t="shared" si="40"/>
        <v>0</v>
      </c>
      <c r="AG193" s="33">
        <f t="shared" si="41"/>
        <v>0</v>
      </c>
      <c r="AH193" s="69">
        <f t="shared" si="42"/>
        <v>0</v>
      </c>
      <c r="AI193" s="33">
        <f t="shared" si="43"/>
        <v>1</v>
      </c>
      <c r="AJ193" s="38">
        <f t="shared" si="44"/>
        <v>0</v>
      </c>
      <c r="AK193" s="37">
        <f t="shared" si="45"/>
        <v>0</v>
      </c>
      <c r="AL193" s="37">
        <f t="shared" si="46"/>
        <v>0</v>
      </c>
      <c r="AM193" s="39">
        <f t="shared" si="47"/>
        <v>0</v>
      </c>
      <c r="AN193" s="37">
        <f t="shared" si="48"/>
        <v>0</v>
      </c>
      <c r="AO193" s="40">
        <f t="shared" si="49"/>
        <v>0</v>
      </c>
      <c r="AP193" s="40">
        <f t="shared" si="50"/>
        <v>0</v>
      </c>
      <c r="AQ193" s="33">
        <f t="shared" si="51"/>
        <v>0</v>
      </c>
      <c r="AR193" s="33">
        <f t="shared" si="52"/>
        <v>0</v>
      </c>
      <c r="AS193" s="91">
        <f t="shared" si="53"/>
        <v>1</v>
      </c>
      <c r="AU193" s="33">
        <v>692.42154167227602</v>
      </c>
      <c r="AW193" s="33">
        <v>2</v>
      </c>
      <c r="AX193" s="33">
        <v>1.7603</v>
      </c>
      <c r="AY193" s="33">
        <v>2</v>
      </c>
      <c r="AZ193" s="33">
        <v>3483985</v>
      </c>
      <c r="BA193" s="33">
        <v>5.7405528439416354E-7</v>
      </c>
    </row>
    <row r="194" spans="1:53" s="33" customFormat="1" x14ac:dyDescent="0.25">
      <c r="A194" s="33">
        <v>2010</v>
      </c>
      <c r="B194" s="33" t="s">
        <v>22</v>
      </c>
      <c r="C194" s="34">
        <v>4</v>
      </c>
      <c r="D194" s="34">
        <v>0</v>
      </c>
      <c r="E194" s="34">
        <v>0</v>
      </c>
      <c r="F194" s="35">
        <v>0</v>
      </c>
      <c r="G194" s="36">
        <v>0</v>
      </c>
      <c r="H194" s="34">
        <v>4.5</v>
      </c>
      <c r="I194" s="35">
        <v>3.7</v>
      </c>
      <c r="J194" s="36">
        <v>3.5</v>
      </c>
      <c r="K194" s="37">
        <v>0.27743902439024393</v>
      </c>
      <c r="L194" s="33">
        <v>26.86</v>
      </c>
      <c r="M194" s="38">
        <v>0</v>
      </c>
      <c r="N194" s="33">
        <v>0</v>
      </c>
      <c r="O194" s="33">
        <v>0</v>
      </c>
      <c r="P194" s="33">
        <v>0</v>
      </c>
      <c r="Q194" s="33">
        <v>0</v>
      </c>
      <c r="R194" s="69" t="str">
        <f t="shared" si="54"/>
        <v>SEM VALOR</v>
      </c>
      <c r="S194" s="33">
        <f t="shared" si="55"/>
        <v>0</v>
      </c>
      <c r="T194" s="38">
        <f t="shared" si="56"/>
        <v>0</v>
      </c>
      <c r="U194" s="37">
        <v>14.737978906896881</v>
      </c>
      <c r="V194" s="37">
        <v>0.75744500000000003</v>
      </c>
      <c r="W194" s="39">
        <v>75.19</v>
      </c>
      <c r="X194" s="37">
        <v>0.44579999999999997</v>
      </c>
      <c r="Y194" s="40">
        <v>0.36599999999999999</v>
      </c>
      <c r="Z194" s="40">
        <v>7.6</v>
      </c>
      <c r="AA194" s="33">
        <v>0.45</v>
      </c>
      <c r="AB194" s="37">
        <v>7.6025304902500093</v>
      </c>
      <c r="AC194" s="38">
        <f t="shared" si="37"/>
        <v>0</v>
      </c>
      <c r="AD194" s="33">
        <f t="shared" si="38"/>
        <v>0</v>
      </c>
      <c r="AE194" s="33">
        <f t="shared" si="39"/>
        <v>0</v>
      </c>
      <c r="AF194" s="33">
        <f t="shared" si="40"/>
        <v>0</v>
      </c>
      <c r="AG194" s="33">
        <f t="shared" si="41"/>
        <v>0</v>
      </c>
      <c r="AH194" s="69">
        <f t="shared" si="42"/>
        <v>0</v>
      </c>
      <c r="AI194" s="33">
        <f t="shared" si="43"/>
        <v>1</v>
      </c>
      <c r="AJ194" s="38">
        <f t="shared" si="44"/>
        <v>0</v>
      </c>
      <c r="AK194" s="37">
        <f t="shared" si="45"/>
        <v>0</v>
      </c>
      <c r="AL194" s="37">
        <f t="shared" si="46"/>
        <v>0</v>
      </c>
      <c r="AM194" s="39">
        <f t="shared" si="47"/>
        <v>0</v>
      </c>
      <c r="AN194" s="37">
        <f t="shared" si="48"/>
        <v>0</v>
      </c>
      <c r="AO194" s="40">
        <f t="shared" si="49"/>
        <v>0</v>
      </c>
      <c r="AP194" s="40">
        <f t="shared" si="50"/>
        <v>0</v>
      </c>
      <c r="AQ194" s="33">
        <f t="shared" si="51"/>
        <v>0</v>
      </c>
      <c r="AR194" s="33">
        <f t="shared" si="52"/>
        <v>0</v>
      </c>
      <c r="AS194" s="91">
        <f t="shared" si="53"/>
        <v>0</v>
      </c>
      <c r="AU194" s="33">
        <v>105.84381052660162</v>
      </c>
      <c r="AW194" s="33">
        <v>1</v>
      </c>
      <c r="AX194" s="33">
        <v>1.7603</v>
      </c>
      <c r="AY194" s="33">
        <v>1</v>
      </c>
      <c r="AZ194" s="33">
        <v>450479</v>
      </c>
      <c r="BA194" s="33">
        <v>2.2198593053172289E-6</v>
      </c>
    </row>
    <row r="195" spans="1:53" s="33" customFormat="1" x14ac:dyDescent="0.25">
      <c r="A195" s="33">
        <v>2010</v>
      </c>
      <c r="B195" s="33" t="s">
        <v>23</v>
      </c>
      <c r="C195" s="34">
        <v>5</v>
      </c>
      <c r="D195" s="34">
        <v>2014</v>
      </c>
      <c r="E195" s="34">
        <v>0</v>
      </c>
      <c r="F195" s="35">
        <v>0</v>
      </c>
      <c r="G195" s="36">
        <v>0</v>
      </c>
      <c r="H195" s="34">
        <v>3.9000000000000004</v>
      </c>
      <c r="I195" s="35">
        <v>3.55</v>
      </c>
      <c r="J195" s="36">
        <v>2.95</v>
      </c>
      <c r="K195" s="37">
        <v>0.3361392405063291</v>
      </c>
      <c r="L195" s="33">
        <v>46.44</v>
      </c>
      <c r="M195" s="38">
        <v>0</v>
      </c>
      <c r="N195" s="33">
        <v>0</v>
      </c>
      <c r="O195" s="33">
        <v>0</v>
      </c>
      <c r="P195" s="33">
        <v>0</v>
      </c>
      <c r="Q195" s="33">
        <v>0</v>
      </c>
      <c r="R195" s="69">
        <f t="shared" si="54"/>
        <v>0</v>
      </c>
      <c r="S195" s="33">
        <f t="shared" si="55"/>
        <v>0</v>
      </c>
      <c r="T195" s="38">
        <f t="shared" si="56"/>
        <v>0</v>
      </c>
      <c r="U195" s="37">
        <v>10.906735490896974</v>
      </c>
      <c r="V195" s="37">
        <v>0.75457300000000005</v>
      </c>
      <c r="W195" s="39">
        <v>81.55</v>
      </c>
      <c r="X195" s="37">
        <v>0.31090000000000001</v>
      </c>
      <c r="Y195" s="40">
        <v>0.46899999999999997</v>
      </c>
      <c r="Z195" s="40">
        <v>9.0299999999999994</v>
      </c>
      <c r="AA195" s="33">
        <v>0.6</v>
      </c>
      <c r="AB195" s="37">
        <v>6.2502722999312077</v>
      </c>
      <c r="AC195" s="38">
        <f t="shared" ref="AC195:AC258" si="57">IF(A195=2004,1,0)</f>
        <v>0</v>
      </c>
      <c r="AD195" s="33">
        <f t="shared" ref="AD195:AD258" si="58">IF(A195=2005,1,0)</f>
        <v>0</v>
      </c>
      <c r="AE195" s="33">
        <f t="shared" ref="AE195:AE258" si="59">IF(A195=2006,1,0)</f>
        <v>0</v>
      </c>
      <c r="AF195" s="33">
        <f t="shared" ref="AF195:AF258" si="60">IF(A195=2007,1,0)</f>
        <v>0</v>
      </c>
      <c r="AG195" s="33">
        <f t="shared" ref="AG195:AG258" si="61">IF(A195=2008,1,0)</f>
        <v>0</v>
      </c>
      <c r="AH195" s="69">
        <f t="shared" ref="AH195:AH258" si="62">IF(A195=2009,1,0)</f>
        <v>0</v>
      </c>
      <c r="AI195" s="33">
        <f t="shared" ref="AI195:AI258" si="63">IF(A195=2010,1,0)</f>
        <v>1</v>
      </c>
      <c r="AJ195" s="38">
        <f t="shared" ref="AJ195:AJ258" si="64">IF(A195=2011,1,0)</f>
        <v>0</v>
      </c>
      <c r="AK195" s="37">
        <f t="shared" ref="AK195:AK258" si="65">IF(A195=2012,1,0)</f>
        <v>0</v>
      </c>
      <c r="AL195" s="37">
        <f t="shared" ref="AL195:AL258" si="66">IF(A195=2013,1,0)</f>
        <v>0</v>
      </c>
      <c r="AM195" s="39">
        <f t="shared" ref="AM195:AM258" si="67">IF(A195=2014,1,0)</f>
        <v>0</v>
      </c>
      <c r="AN195" s="37">
        <f t="shared" ref="AN195:AN258" si="68">IF(A195=2015,1,0)</f>
        <v>0</v>
      </c>
      <c r="AO195" s="40">
        <f t="shared" ref="AO195:AO258" si="69">IF(A195=2016,1,0)</f>
        <v>0</v>
      </c>
      <c r="AP195" s="40">
        <f t="shared" ref="AP195:AP258" si="70">IF(A195=2017,1,0)</f>
        <v>0</v>
      </c>
      <c r="AQ195" s="33">
        <f t="shared" ref="AQ195:AQ258" si="71">IF(A195=2018,1,0)</f>
        <v>0</v>
      </c>
      <c r="AR195" s="33">
        <f t="shared" ref="AR195:AR258" si="72">IF(A195=2019,1,0)</f>
        <v>0</v>
      </c>
      <c r="AS195" s="91">
        <f t="shared" ref="AS195:AS258" si="73">IF(AND(D195&lt;&gt;0,A195&gt;=D195),1,0)</f>
        <v>0</v>
      </c>
      <c r="AU195" s="33">
        <v>1423.2966857171339</v>
      </c>
      <c r="AW195" s="33">
        <v>6</v>
      </c>
      <c r="AX195" s="33">
        <v>1.7603</v>
      </c>
      <c r="AY195" s="33">
        <v>1</v>
      </c>
      <c r="AZ195" s="33">
        <v>7581051</v>
      </c>
      <c r="BA195" s="33">
        <v>7.9144699066132123E-7</v>
      </c>
    </row>
    <row r="196" spans="1:53" s="33" customFormat="1" x14ac:dyDescent="0.25">
      <c r="A196" s="33">
        <v>2010</v>
      </c>
      <c r="B196" s="33" t="s">
        <v>24</v>
      </c>
      <c r="C196" s="34">
        <v>6</v>
      </c>
      <c r="D196" s="34">
        <v>0</v>
      </c>
      <c r="E196" s="34">
        <v>0</v>
      </c>
      <c r="F196" s="35">
        <v>0</v>
      </c>
      <c r="G196" s="36">
        <v>0</v>
      </c>
      <c r="H196" s="34">
        <v>3.9499999999999997</v>
      </c>
      <c r="I196" s="35">
        <v>3.6500000000000004</v>
      </c>
      <c r="J196" s="36">
        <v>3.1</v>
      </c>
      <c r="K196" s="37">
        <v>0.27624309392265195</v>
      </c>
      <c r="L196" s="33">
        <v>38.83</v>
      </c>
      <c r="M196" s="38">
        <v>0</v>
      </c>
      <c r="N196" s="33">
        <v>0</v>
      </c>
      <c r="O196" s="33">
        <v>0</v>
      </c>
      <c r="P196" s="33">
        <v>0</v>
      </c>
      <c r="Q196" s="33">
        <v>0</v>
      </c>
      <c r="R196" s="69">
        <f t="shared" si="54"/>
        <v>0</v>
      </c>
      <c r="S196" s="33">
        <f t="shared" si="55"/>
        <v>0</v>
      </c>
      <c r="T196" s="38">
        <f t="shared" si="56"/>
        <v>0</v>
      </c>
      <c r="U196" s="37">
        <v>12.303920982904323</v>
      </c>
      <c r="V196" s="37">
        <v>0.77436199999999999</v>
      </c>
      <c r="W196" s="39">
        <v>75.31</v>
      </c>
      <c r="X196" s="37">
        <v>0.23570000000000002</v>
      </c>
      <c r="Y196" s="40">
        <v>0.40400000000000003</v>
      </c>
      <c r="Z196" s="40">
        <v>11.49</v>
      </c>
      <c r="AA196" s="33">
        <v>0.56000000000000005</v>
      </c>
      <c r="AB196" s="37">
        <v>7.497368743949675</v>
      </c>
      <c r="AC196" s="38">
        <f t="shared" si="57"/>
        <v>0</v>
      </c>
      <c r="AD196" s="33">
        <f t="shared" si="58"/>
        <v>0</v>
      </c>
      <c r="AE196" s="33">
        <f t="shared" si="59"/>
        <v>0</v>
      </c>
      <c r="AF196" s="33">
        <f t="shared" si="60"/>
        <v>0</v>
      </c>
      <c r="AG196" s="33">
        <f t="shared" si="61"/>
        <v>0</v>
      </c>
      <c r="AH196" s="69">
        <f t="shared" si="62"/>
        <v>0</v>
      </c>
      <c r="AI196" s="33">
        <f t="shared" si="63"/>
        <v>1</v>
      </c>
      <c r="AJ196" s="38">
        <f t="shared" si="64"/>
        <v>0</v>
      </c>
      <c r="AK196" s="37">
        <f t="shared" si="65"/>
        <v>0</v>
      </c>
      <c r="AL196" s="37">
        <f t="shared" si="66"/>
        <v>0</v>
      </c>
      <c r="AM196" s="39">
        <f t="shared" si="67"/>
        <v>0</v>
      </c>
      <c r="AN196" s="37">
        <f t="shared" si="68"/>
        <v>0</v>
      </c>
      <c r="AO196" s="40">
        <f t="shared" si="69"/>
        <v>0</v>
      </c>
      <c r="AP196" s="40">
        <f t="shared" si="70"/>
        <v>0</v>
      </c>
      <c r="AQ196" s="33">
        <f t="shared" si="71"/>
        <v>0</v>
      </c>
      <c r="AR196" s="33">
        <f t="shared" si="72"/>
        <v>0</v>
      </c>
      <c r="AS196" s="91">
        <f t="shared" si="73"/>
        <v>0</v>
      </c>
      <c r="AU196" s="33">
        <v>142.31354988744275</v>
      </c>
      <c r="AW196" s="33">
        <v>0</v>
      </c>
      <c r="AX196" s="33">
        <v>1.7603</v>
      </c>
      <c r="AY196" s="33">
        <v>1</v>
      </c>
      <c r="AZ196" s="33">
        <v>669526</v>
      </c>
      <c r="BA196" s="33">
        <v>0</v>
      </c>
    </row>
    <row r="197" spans="1:53" s="33" customFormat="1" x14ac:dyDescent="0.25">
      <c r="A197" s="33">
        <v>2010</v>
      </c>
      <c r="B197" s="33" t="s">
        <v>25</v>
      </c>
      <c r="C197" s="34">
        <v>7</v>
      </c>
      <c r="D197" s="34">
        <v>2011</v>
      </c>
      <c r="E197" s="34">
        <v>0</v>
      </c>
      <c r="F197" s="35">
        <v>0</v>
      </c>
      <c r="G197" s="36">
        <v>0</v>
      </c>
      <c r="H197" s="34">
        <v>4.7</v>
      </c>
      <c r="I197" s="35">
        <v>4</v>
      </c>
      <c r="J197" s="36">
        <v>3.5</v>
      </c>
      <c r="K197" s="37">
        <v>0.39419663528322274</v>
      </c>
      <c r="L197" s="33">
        <v>23.64</v>
      </c>
      <c r="M197" s="38">
        <v>0</v>
      </c>
      <c r="N197" s="33">
        <v>0</v>
      </c>
      <c r="O197" s="33">
        <v>0</v>
      </c>
      <c r="P197" s="33">
        <v>0</v>
      </c>
      <c r="Q197" s="33">
        <v>0</v>
      </c>
      <c r="R197" s="69">
        <f t="shared" si="54"/>
        <v>0</v>
      </c>
      <c r="S197" s="33">
        <f t="shared" si="55"/>
        <v>0</v>
      </c>
      <c r="T197" s="38">
        <f t="shared" si="56"/>
        <v>0</v>
      </c>
      <c r="U197" s="37">
        <v>11.85794592484703</v>
      </c>
      <c r="V197" s="37">
        <v>0.71241100000000002</v>
      </c>
      <c r="W197" s="39">
        <v>75.12</v>
      </c>
      <c r="X197" s="37">
        <v>0.2903</v>
      </c>
      <c r="Y197" s="40">
        <v>0.33600000000000002</v>
      </c>
      <c r="Z197" s="40">
        <v>6.9</v>
      </c>
      <c r="AA197" s="33">
        <v>0.66</v>
      </c>
      <c r="AB197" s="37">
        <v>6.867025749110736</v>
      </c>
      <c r="AC197" s="38">
        <f t="shared" si="57"/>
        <v>0</v>
      </c>
      <c r="AD197" s="33">
        <f t="shared" si="58"/>
        <v>0</v>
      </c>
      <c r="AE197" s="33">
        <f t="shared" si="59"/>
        <v>0</v>
      </c>
      <c r="AF197" s="33">
        <f t="shared" si="60"/>
        <v>0</v>
      </c>
      <c r="AG197" s="33">
        <f t="shared" si="61"/>
        <v>0</v>
      </c>
      <c r="AH197" s="69">
        <f t="shared" si="62"/>
        <v>0</v>
      </c>
      <c r="AI197" s="33">
        <f t="shared" si="63"/>
        <v>1</v>
      </c>
      <c r="AJ197" s="38">
        <f t="shared" si="64"/>
        <v>0</v>
      </c>
      <c r="AK197" s="37">
        <f t="shared" si="65"/>
        <v>0</v>
      </c>
      <c r="AL197" s="37">
        <f t="shared" si="66"/>
        <v>0</v>
      </c>
      <c r="AM197" s="39">
        <f t="shared" si="67"/>
        <v>0</v>
      </c>
      <c r="AN197" s="37">
        <f t="shared" si="68"/>
        <v>0</v>
      </c>
      <c r="AO197" s="40">
        <f t="shared" si="69"/>
        <v>0</v>
      </c>
      <c r="AP197" s="40">
        <f t="shared" si="70"/>
        <v>0</v>
      </c>
      <c r="AQ197" s="33">
        <f t="shared" si="71"/>
        <v>0</v>
      </c>
      <c r="AR197" s="33">
        <f t="shared" si="72"/>
        <v>0</v>
      </c>
      <c r="AS197" s="91">
        <f t="shared" si="73"/>
        <v>0</v>
      </c>
      <c r="AU197" s="33">
        <v>260.64966504339571</v>
      </c>
      <c r="AW197" s="33">
        <v>1</v>
      </c>
      <c r="AX197" s="33">
        <v>1.7603</v>
      </c>
      <c r="AY197" s="33">
        <v>0</v>
      </c>
      <c r="AZ197" s="33">
        <v>1383445</v>
      </c>
      <c r="BA197" s="33">
        <v>7.2283321707765756E-7</v>
      </c>
    </row>
    <row r="198" spans="1:53" s="33" customFormat="1" x14ac:dyDescent="0.25">
      <c r="A198" s="33">
        <v>2010</v>
      </c>
      <c r="B198" s="33" t="s">
        <v>26</v>
      </c>
      <c r="C198" s="34">
        <v>8</v>
      </c>
      <c r="D198" s="34">
        <v>2011</v>
      </c>
      <c r="E198" s="34">
        <v>2014</v>
      </c>
      <c r="F198" s="35">
        <v>0</v>
      </c>
      <c r="G198" s="36">
        <v>0</v>
      </c>
      <c r="H198" s="34">
        <v>4</v>
      </c>
      <c r="I198" s="35">
        <v>3.6</v>
      </c>
      <c r="J198" s="36">
        <v>3.1500000000000004</v>
      </c>
      <c r="K198" s="37">
        <v>0.38725997470392087</v>
      </c>
      <c r="L198" s="33">
        <v>23.1</v>
      </c>
      <c r="M198" s="38">
        <v>0</v>
      </c>
      <c r="N198" s="33">
        <v>0</v>
      </c>
      <c r="O198" s="33">
        <v>0</v>
      </c>
      <c r="P198" s="33">
        <v>0</v>
      </c>
      <c r="Q198" s="33">
        <v>0</v>
      </c>
      <c r="R198" s="69">
        <f t="shared" si="54"/>
        <v>0</v>
      </c>
      <c r="S198" s="33">
        <f t="shared" si="55"/>
        <v>0</v>
      </c>
      <c r="T198" s="38">
        <f t="shared" si="56"/>
        <v>0</v>
      </c>
      <c r="U198" s="37">
        <v>7.0435162253876129</v>
      </c>
      <c r="V198" s="37">
        <v>0.74019599999999997</v>
      </c>
      <c r="W198" s="39">
        <v>87.04</v>
      </c>
      <c r="X198" s="37">
        <v>0.2666</v>
      </c>
      <c r="Y198" s="40">
        <v>0.52100000000000002</v>
      </c>
      <c r="Z198" s="40">
        <v>8.56</v>
      </c>
      <c r="AA198" s="33">
        <v>0.84</v>
      </c>
      <c r="AB198" s="37">
        <v>5.8415720241436917</v>
      </c>
      <c r="AC198" s="38">
        <f t="shared" si="57"/>
        <v>0</v>
      </c>
      <c r="AD198" s="33">
        <f t="shared" si="58"/>
        <v>0</v>
      </c>
      <c r="AE198" s="33">
        <f t="shared" si="59"/>
        <v>0</v>
      </c>
      <c r="AF198" s="33">
        <f t="shared" si="60"/>
        <v>0</v>
      </c>
      <c r="AG198" s="33">
        <f t="shared" si="61"/>
        <v>0</v>
      </c>
      <c r="AH198" s="69">
        <f t="shared" si="62"/>
        <v>0</v>
      </c>
      <c r="AI198" s="33">
        <f t="shared" si="63"/>
        <v>1</v>
      </c>
      <c r="AJ198" s="38">
        <f t="shared" si="64"/>
        <v>0</v>
      </c>
      <c r="AK198" s="37">
        <f t="shared" si="65"/>
        <v>0</v>
      </c>
      <c r="AL198" s="37">
        <f t="shared" si="66"/>
        <v>0</v>
      </c>
      <c r="AM198" s="39">
        <f t="shared" si="67"/>
        <v>0</v>
      </c>
      <c r="AN198" s="37">
        <f t="shared" si="68"/>
        <v>0</v>
      </c>
      <c r="AO198" s="40">
        <f t="shared" si="69"/>
        <v>0</v>
      </c>
      <c r="AP198" s="40">
        <f t="shared" si="70"/>
        <v>0</v>
      </c>
      <c r="AQ198" s="33">
        <f t="shared" si="71"/>
        <v>0</v>
      </c>
      <c r="AR198" s="33">
        <f t="shared" si="72"/>
        <v>0</v>
      </c>
      <c r="AS198" s="91">
        <f t="shared" si="73"/>
        <v>0</v>
      </c>
      <c r="AU198" s="33">
        <v>1159.9715461085336</v>
      </c>
      <c r="AW198" s="33">
        <v>3</v>
      </c>
      <c r="AX198" s="33">
        <v>1.7603</v>
      </c>
      <c r="AY198" s="33">
        <v>4</v>
      </c>
      <c r="AZ198" s="33">
        <v>6574789</v>
      </c>
      <c r="BA198" s="33">
        <v>4.5628840712606901E-7</v>
      </c>
    </row>
    <row r="199" spans="1:53" s="33" customFormat="1" x14ac:dyDescent="0.25">
      <c r="A199" s="33">
        <v>2010</v>
      </c>
      <c r="B199" s="33" t="s">
        <v>27</v>
      </c>
      <c r="C199" s="34">
        <v>9</v>
      </c>
      <c r="D199" s="34">
        <v>2009</v>
      </c>
      <c r="E199" s="34">
        <v>0</v>
      </c>
      <c r="F199" s="35">
        <v>0</v>
      </c>
      <c r="G199" s="36">
        <v>0</v>
      </c>
      <c r="H199" s="34">
        <v>4.2</v>
      </c>
      <c r="I199" s="35">
        <v>3.9</v>
      </c>
      <c r="J199" s="36">
        <v>3.1</v>
      </c>
      <c r="K199" s="37">
        <v>0.47598309209683615</v>
      </c>
      <c r="L199" s="33">
        <v>13.18</v>
      </c>
      <c r="M199" s="38">
        <v>120000</v>
      </c>
      <c r="N199" s="33">
        <v>1</v>
      </c>
      <c r="O199" s="33">
        <v>0</v>
      </c>
      <c r="P199" s="33">
        <v>0</v>
      </c>
      <c r="Q199" s="33">
        <v>0</v>
      </c>
      <c r="R199" s="69">
        <f t="shared" si="54"/>
        <v>120000</v>
      </c>
      <c r="S199" s="33">
        <f t="shared" si="55"/>
        <v>0</v>
      </c>
      <c r="T199" s="38">
        <f t="shared" si="56"/>
        <v>0</v>
      </c>
      <c r="U199" s="37">
        <v>7.1413015174643082</v>
      </c>
      <c r="V199" s="37">
        <v>0.77560799999999996</v>
      </c>
      <c r="W199" s="39">
        <v>75.44</v>
      </c>
      <c r="X199" s="37">
        <v>0.29070000000000001</v>
      </c>
      <c r="Y199" s="40">
        <v>0.40300000000000002</v>
      </c>
      <c r="Z199" s="40">
        <v>7.81</v>
      </c>
      <c r="AA199" s="33">
        <v>0.74</v>
      </c>
      <c r="AB199" s="37">
        <v>5.5646144368523949</v>
      </c>
      <c r="AC199" s="38">
        <f t="shared" si="57"/>
        <v>0</v>
      </c>
      <c r="AD199" s="33">
        <f t="shared" si="58"/>
        <v>0</v>
      </c>
      <c r="AE199" s="33">
        <f t="shared" si="59"/>
        <v>0</v>
      </c>
      <c r="AF199" s="33">
        <f t="shared" si="60"/>
        <v>0</v>
      </c>
      <c r="AG199" s="33">
        <f t="shared" si="61"/>
        <v>0</v>
      </c>
      <c r="AH199" s="69">
        <f t="shared" si="62"/>
        <v>0</v>
      </c>
      <c r="AI199" s="33">
        <f t="shared" si="63"/>
        <v>1</v>
      </c>
      <c r="AJ199" s="38">
        <f t="shared" si="64"/>
        <v>0</v>
      </c>
      <c r="AK199" s="37">
        <f t="shared" si="65"/>
        <v>0</v>
      </c>
      <c r="AL199" s="37">
        <f t="shared" si="66"/>
        <v>0</v>
      </c>
      <c r="AM199" s="39">
        <f t="shared" si="67"/>
        <v>0</v>
      </c>
      <c r="AN199" s="37">
        <f t="shared" si="68"/>
        <v>0</v>
      </c>
      <c r="AO199" s="40">
        <f t="shared" si="69"/>
        <v>0</v>
      </c>
      <c r="AP199" s="40">
        <f t="shared" si="70"/>
        <v>0</v>
      </c>
      <c r="AQ199" s="33">
        <f t="shared" si="71"/>
        <v>0</v>
      </c>
      <c r="AR199" s="33">
        <f t="shared" si="72"/>
        <v>0</v>
      </c>
      <c r="AS199" s="91">
        <f t="shared" si="73"/>
        <v>1</v>
      </c>
      <c r="AU199" s="33">
        <v>533.39061352699503</v>
      </c>
      <c r="AW199" s="33">
        <v>1</v>
      </c>
      <c r="AX199" s="33">
        <v>1.7603</v>
      </c>
      <c r="AY199" s="33">
        <v>38</v>
      </c>
      <c r="AZ199" s="33">
        <v>3118360</v>
      </c>
      <c r="BA199" s="33">
        <v>3.2068138380430741E-7</v>
      </c>
    </row>
    <row r="200" spans="1:53" s="33" customFormat="1" x14ac:dyDescent="0.25">
      <c r="A200" s="33">
        <v>2010</v>
      </c>
      <c r="B200" s="33" t="s">
        <v>28</v>
      </c>
      <c r="C200" s="34">
        <v>10</v>
      </c>
      <c r="D200" s="34">
        <v>2007</v>
      </c>
      <c r="E200" s="34">
        <v>2007</v>
      </c>
      <c r="F200" s="35">
        <v>2007</v>
      </c>
      <c r="G200" s="36">
        <v>0</v>
      </c>
      <c r="H200" s="34">
        <v>4.6500000000000004</v>
      </c>
      <c r="I200" s="35">
        <v>4.05</v>
      </c>
      <c r="J200" s="36">
        <v>3.6500000000000004</v>
      </c>
      <c r="K200" s="37">
        <v>0.47941706388122335</v>
      </c>
      <c r="L200" s="33">
        <v>31.8</v>
      </c>
      <c r="M200" s="38">
        <v>1022181.1799999999</v>
      </c>
      <c r="N200" s="33">
        <v>1</v>
      </c>
      <c r="O200" s="33">
        <v>1</v>
      </c>
      <c r="P200" s="33">
        <v>0</v>
      </c>
      <c r="Q200" s="33">
        <v>0</v>
      </c>
      <c r="R200" s="69">
        <f t="shared" si="54"/>
        <v>1022181.1799999999</v>
      </c>
      <c r="S200" s="33">
        <f t="shared" si="55"/>
        <v>0</v>
      </c>
      <c r="T200" s="38">
        <f t="shared" si="56"/>
        <v>0</v>
      </c>
      <c r="U200" s="37">
        <v>9.3862663076830071</v>
      </c>
      <c r="V200" s="37">
        <v>0.79810599999999998</v>
      </c>
      <c r="W200" s="39">
        <v>74.400000000000006</v>
      </c>
      <c r="X200" s="37">
        <v>0.43380000000000002</v>
      </c>
      <c r="Y200" s="40">
        <v>0.378</v>
      </c>
      <c r="Z200" s="40">
        <v>7.56</v>
      </c>
      <c r="AA200" s="33">
        <v>1</v>
      </c>
      <c r="AB200" s="37">
        <v>6.3152099032173883</v>
      </c>
      <c r="AC200" s="38">
        <f t="shared" si="57"/>
        <v>0</v>
      </c>
      <c r="AD200" s="33">
        <f t="shared" si="58"/>
        <v>0</v>
      </c>
      <c r="AE200" s="33">
        <f t="shared" si="59"/>
        <v>0</v>
      </c>
      <c r="AF200" s="33">
        <f t="shared" si="60"/>
        <v>0</v>
      </c>
      <c r="AG200" s="33">
        <f t="shared" si="61"/>
        <v>0</v>
      </c>
      <c r="AH200" s="69">
        <f t="shared" si="62"/>
        <v>0</v>
      </c>
      <c r="AI200" s="33">
        <f t="shared" si="63"/>
        <v>1</v>
      </c>
      <c r="AJ200" s="38">
        <f t="shared" si="64"/>
        <v>0</v>
      </c>
      <c r="AK200" s="37">
        <f t="shared" si="65"/>
        <v>0</v>
      </c>
      <c r="AL200" s="37">
        <f t="shared" si="66"/>
        <v>0</v>
      </c>
      <c r="AM200" s="39">
        <f t="shared" si="67"/>
        <v>0</v>
      </c>
      <c r="AN200" s="37">
        <f t="shared" si="68"/>
        <v>0</v>
      </c>
      <c r="AO200" s="40">
        <f t="shared" si="69"/>
        <v>0</v>
      </c>
      <c r="AP200" s="40">
        <f t="shared" si="70"/>
        <v>0</v>
      </c>
      <c r="AQ200" s="33">
        <f t="shared" si="71"/>
        <v>0</v>
      </c>
      <c r="AR200" s="33">
        <f t="shared" si="72"/>
        <v>0</v>
      </c>
      <c r="AS200" s="91">
        <f t="shared" si="73"/>
        <v>1</v>
      </c>
      <c r="AU200" s="33">
        <v>1498.4506186883123</v>
      </c>
      <c r="AW200" s="33">
        <v>9</v>
      </c>
      <c r="AX200" s="33">
        <v>1.7603</v>
      </c>
      <c r="AY200" s="33">
        <v>0</v>
      </c>
      <c r="AZ200" s="33">
        <v>8452381</v>
      </c>
      <c r="BA200" s="33">
        <v>1.0647887263955565E-6</v>
      </c>
    </row>
    <row r="201" spans="1:53" s="33" customFormat="1" x14ac:dyDescent="0.25">
      <c r="A201" s="33">
        <v>2010</v>
      </c>
      <c r="B201" s="33" t="s">
        <v>87</v>
      </c>
      <c r="C201" s="34">
        <v>11</v>
      </c>
      <c r="D201" s="34">
        <v>2011</v>
      </c>
      <c r="E201" s="34">
        <v>0</v>
      </c>
      <c r="F201" s="35">
        <v>0</v>
      </c>
      <c r="G201" s="36">
        <v>0</v>
      </c>
      <c r="H201" s="34">
        <v>4</v>
      </c>
      <c r="I201" s="35">
        <v>3.3499999999999996</v>
      </c>
      <c r="J201" s="36">
        <v>3.1</v>
      </c>
      <c r="K201" s="37">
        <v>0.5091982597886886</v>
      </c>
      <c r="L201" s="33">
        <v>25.57</v>
      </c>
      <c r="M201" s="38">
        <v>0</v>
      </c>
      <c r="N201" s="33">
        <v>0</v>
      </c>
      <c r="O201" s="33">
        <v>0</v>
      </c>
      <c r="P201" s="33">
        <v>0</v>
      </c>
      <c r="Q201" s="33">
        <v>0</v>
      </c>
      <c r="R201" s="69">
        <f t="shared" si="54"/>
        <v>0</v>
      </c>
      <c r="S201" s="33">
        <f t="shared" si="55"/>
        <v>0</v>
      </c>
      <c r="T201" s="38">
        <f t="shared" si="56"/>
        <v>0</v>
      </c>
      <c r="U201" s="37">
        <v>11.421778286611826</v>
      </c>
      <c r="V201" s="37">
        <v>0.81412799999999996</v>
      </c>
      <c r="W201" s="39">
        <v>71.040000000000006</v>
      </c>
      <c r="X201" s="37">
        <v>0.45230000000000004</v>
      </c>
      <c r="Y201" s="40">
        <v>0.34899999999999998</v>
      </c>
      <c r="Z201" s="40">
        <v>9.69</v>
      </c>
      <c r="AA201" s="33">
        <v>0.95</v>
      </c>
      <c r="AB201" s="37">
        <v>6.4203742969762221</v>
      </c>
      <c r="AC201" s="38">
        <f t="shared" si="57"/>
        <v>0</v>
      </c>
      <c r="AD201" s="33">
        <f t="shared" si="58"/>
        <v>0</v>
      </c>
      <c r="AE201" s="33">
        <f t="shared" si="59"/>
        <v>0</v>
      </c>
      <c r="AF201" s="33">
        <f t="shared" si="60"/>
        <v>0</v>
      </c>
      <c r="AG201" s="33">
        <f t="shared" si="61"/>
        <v>0</v>
      </c>
      <c r="AH201" s="69">
        <f t="shared" si="62"/>
        <v>0</v>
      </c>
      <c r="AI201" s="33">
        <f t="shared" si="63"/>
        <v>1</v>
      </c>
      <c r="AJ201" s="38">
        <f t="shared" si="64"/>
        <v>0</v>
      </c>
      <c r="AK201" s="37">
        <f t="shared" si="65"/>
        <v>0</v>
      </c>
      <c r="AL201" s="37">
        <f t="shared" si="66"/>
        <v>0</v>
      </c>
      <c r="AM201" s="39">
        <f t="shared" si="67"/>
        <v>0</v>
      </c>
      <c r="AN201" s="37">
        <f t="shared" si="68"/>
        <v>0</v>
      </c>
      <c r="AO201" s="40">
        <f t="shared" si="69"/>
        <v>0</v>
      </c>
      <c r="AP201" s="40">
        <f t="shared" si="70"/>
        <v>0</v>
      </c>
      <c r="AQ201" s="33">
        <f t="shared" si="71"/>
        <v>0</v>
      </c>
      <c r="AR201" s="33">
        <f t="shared" si="72"/>
        <v>0</v>
      </c>
      <c r="AS201" s="91">
        <f t="shared" si="73"/>
        <v>0</v>
      </c>
      <c r="AU201" s="33">
        <v>577.43532369603076</v>
      </c>
      <c r="AW201" s="33">
        <v>2</v>
      </c>
      <c r="AX201" s="33">
        <v>1.7603</v>
      </c>
      <c r="AY201" s="33">
        <v>95</v>
      </c>
      <c r="AZ201" s="33">
        <v>3168027</v>
      </c>
      <c r="BA201" s="33">
        <v>6.3130775084934571E-7</v>
      </c>
    </row>
    <row r="202" spans="1:53" s="33" customFormat="1" x14ac:dyDescent="0.25">
      <c r="A202" s="33">
        <v>2010</v>
      </c>
      <c r="B202" s="33" t="s">
        <v>30</v>
      </c>
      <c r="C202" s="34">
        <v>12</v>
      </c>
      <c r="D202" s="34">
        <v>2009</v>
      </c>
      <c r="E202" s="34">
        <v>2009</v>
      </c>
      <c r="F202" s="35">
        <v>0</v>
      </c>
      <c r="G202" s="36">
        <v>0</v>
      </c>
      <c r="H202" s="34">
        <v>4.0999999999999996</v>
      </c>
      <c r="I202" s="35">
        <v>3.3</v>
      </c>
      <c r="J202" s="36">
        <v>3.3499999999999996</v>
      </c>
      <c r="K202" s="37">
        <v>0.50168752937155547</v>
      </c>
      <c r="L202" s="33">
        <v>38.630000000000003</v>
      </c>
      <c r="M202" s="38">
        <v>90000</v>
      </c>
      <c r="N202" s="33">
        <v>1</v>
      </c>
      <c r="O202" s="33">
        <v>0</v>
      </c>
      <c r="P202" s="33">
        <v>0</v>
      </c>
      <c r="Q202" s="33">
        <v>0</v>
      </c>
      <c r="R202" s="69">
        <f t="shared" si="54"/>
        <v>90000</v>
      </c>
      <c r="S202" s="33">
        <f t="shared" si="55"/>
        <v>0</v>
      </c>
      <c r="T202" s="38">
        <f t="shared" si="56"/>
        <v>0</v>
      </c>
      <c r="U202" s="37">
        <v>8.9001042870250799</v>
      </c>
      <c r="V202" s="37">
        <v>0.78293800000000002</v>
      </c>
      <c r="W202" s="39">
        <v>77.150000000000006</v>
      </c>
      <c r="X202" s="37">
        <v>0.4929</v>
      </c>
      <c r="Y202" s="40">
        <v>0.38500000000000001</v>
      </c>
      <c r="Z202" s="40">
        <v>8.52</v>
      </c>
      <c r="AA202" s="33">
        <v>0.89</v>
      </c>
      <c r="AB202" s="37">
        <v>6.0265044129956173</v>
      </c>
      <c r="AC202" s="38">
        <f t="shared" si="57"/>
        <v>0</v>
      </c>
      <c r="AD202" s="33">
        <f t="shared" si="58"/>
        <v>0</v>
      </c>
      <c r="AE202" s="33">
        <f t="shared" si="59"/>
        <v>0</v>
      </c>
      <c r="AF202" s="33">
        <f t="shared" si="60"/>
        <v>0</v>
      </c>
      <c r="AG202" s="33">
        <f t="shared" si="61"/>
        <v>0</v>
      </c>
      <c r="AH202" s="69">
        <f t="shared" si="62"/>
        <v>0</v>
      </c>
      <c r="AI202" s="33">
        <f t="shared" si="63"/>
        <v>1</v>
      </c>
      <c r="AJ202" s="38">
        <f t="shared" si="64"/>
        <v>0</v>
      </c>
      <c r="AK202" s="37">
        <f t="shared" si="65"/>
        <v>0</v>
      </c>
      <c r="AL202" s="37">
        <f t="shared" si="66"/>
        <v>0</v>
      </c>
      <c r="AM202" s="39">
        <f t="shared" si="67"/>
        <v>0</v>
      </c>
      <c r="AN202" s="37">
        <f t="shared" si="68"/>
        <v>0</v>
      </c>
      <c r="AO202" s="40">
        <f t="shared" si="69"/>
        <v>0</v>
      </c>
      <c r="AP202" s="40">
        <f t="shared" si="70"/>
        <v>0</v>
      </c>
      <c r="AQ202" s="33">
        <f t="shared" si="71"/>
        <v>0</v>
      </c>
      <c r="AR202" s="33">
        <f t="shared" si="72"/>
        <v>0</v>
      </c>
      <c r="AS202" s="91">
        <f t="shared" si="73"/>
        <v>1</v>
      </c>
      <c r="AU202" s="33">
        <v>658.35338897187967</v>
      </c>
      <c r="AW202" s="33">
        <v>3</v>
      </c>
      <c r="AX202" s="33">
        <v>1.7603</v>
      </c>
      <c r="AY202" s="33">
        <v>284</v>
      </c>
      <c r="AZ202" s="33">
        <v>3766528</v>
      </c>
      <c r="BA202" s="33">
        <v>7.9648949908244409E-7</v>
      </c>
    </row>
    <row r="203" spans="1:53" s="33" customFormat="1" x14ac:dyDescent="0.25">
      <c r="A203" s="33">
        <v>2010</v>
      </c>
      <c r="B203" s="33" t="s">
        <v>31</v>
      </c>
      <c r="C203" s="34">
        <v>13</v>
      </c>
      <c r="D203" s="34">
        <v>2011</v>
      </c>
      <c r="E203" s="34">
        <v>0</v>
      </c>
      <c r="F203" s="35">
        <v>0</v>
      </c>
      <c r="G203" s="36">
        <v>0</v>
      </c>
      <c r="H203" s="34">
        <v>4.1999999999999993</v>
      </c>
      <c r="I203" s="35">
        <v>3.45</v>
      </c>
      <c r="J203" s="36">
        <v>3.3499999999999996</v>
      </c>
      <c r="K203" s="37">
        <v>0.45766904892798238</v>
      </c>
      <c r="L203" s="33">
        <v>39.479999999999997</v>
      </c>
      <c r="M203" s="38">
        <v>0</v>
      </c>
      <c r="N203" s="33">
        <v>0</v>
      </c>
      <c r="O203" s="33">
        <v>0</v>
      </c>
      <c r="P203" s="33">
        <v>0</v>
      </c>
      <c r="Q203" s="33">
        <v>0</v>
      </c>
      <c r="R203" s="69">
        <f t="shared" si="54"/>
        <v>0</v>
      </c>
      <c r="S203" s="33">
        <f t="shared" si="55"/>
        <v>0</v>
      </c>
      <c r="T203" s="38">
        <f t="shared" si="56"/>
        <v>0</v>
      </c>
      <c r="U203" s="37">
        <v>11.048750586600409</v>
      </c>
      <c r="V203" s="37">
        <v>0.79561300000000001</v>
      </c>
      <c r="W203" s="39">
        <v>74.97</v>
      </c>
      <c r="X203" s="37">
        <v>0.55079999999999996</v>
      </c>
      <c r="Y203" s="40">
        <v>0.41399999999999998</v>
      </c>
      <c r="Z203" s="40">
        <v>10.93</v>
      </c>
      <c r="AA203" s="33">
        <v>0.87</v>
      </c>
      <c r="AB203" s="37">
        <v>6.3751008505189866</v>
      </c>
      <c r="AC203" s="38">
        <f t="shared" si="57"/>
        <v>0</v>
      </c>
      <c r="AD203" s="33">
        <f t="shared" si="58"/>
        <v>0</v>
      </c>
      <c r="AE203" s="33">
        <f t="shared" si="59"/>
        <v>0</v>
      </c>
      <c r="AF203" s="33">
        <f t="shared" si="60"/>
        <v>0</v>
      </c>
      <c r="AG203" s="33">
        <f t="shared" si="61"/>
        <v>0</v>
      </c>
      <c r="AH203" s="69">
        <f t="shared" si="62"/>
        <v>0</v>
      </c>
      <c r="AI203" s="33">
        <f t="shared" si="63"/>
        <v>1</v>
      </c>
      <c r="AJ203" s="38">
        <f t="shared" si="64"/>
        <v>0</v>
      </c>
      <c r="AK203" s="37">
        <f t="shared" si="65"/>
        <v>0</v>
      </c>
      <c r="AL203" s="37">
        <f t="shared" si="66"/>
        <v>0</v>
      </c>
      <c r="AM203" s="39">
        <f t="shared" si="67"/>
        <v>0</v>
      </c>
      <c r="AN203" s="37">
        <f t="shared" si="68"/>
        <v>0</v>
      </c>
      <c r="AO203" s="40">
        <f t="shared" si="69"/>
        <v>0</v>
      </c>
      <c r="AP203" s="40">
        <f t="shared" si="70"/>
        <v>0</v>
      </c>
      <c r="AQ203" s="33">
        <f t="shared" si="71"/>
        <v>0</v>
      </c>
      <c r="AR203" s="33">
        <f t="shared" si="72"/>
        <v>0</v>
      </c>
      <c r="AS203" s="91">
        <f t="shared" si="73"/>
        <v>0</v>
      </c>
      <c r="AU203" s="33">
        <v>1568.8625125837721</v>
      </c>
      <c r="AW203" s="33">
        <v>8</v>
      </c>
      <c r="AX203" s="33">
        <v>1.7603</v>
      </c>
      <c r="AY203" s="33">
        <v>18</v>
      </c>
      <c r="AZ203" s="33">
        <v>8796448</v>
      </c>
      <c r="BA203" s="33">
        <v>9.0945799941067126E-7</v>
      </c>
    </row>
    <row r="204" spans="1:53" s="33" customFormat="1" x14ac:dyDescent="0.25">
      <c r="A204" s="33">
        <v>2010</v>
      </c>
      <c r="B204" s="33" t="s">
        <v>32</v>
      </c>
      <c r="C204" s="34">
        <v>14</v>
      </c>
      <c r="D204" s="34">
        <v>2011</v>
      </c>
      <c r="E204" s="34">
        <v>0</v>
      </c>
      <c r="F204" s="35">
        <v>0</v>
      </c>
      <c r="G204" s="36">
        <v>0</v>
      </c>
      <c r="H204" s="34">
        <v>3.75</v>
      </c>
      <c r="I204" s="35">
        <v>2.9</v>
      </c>
      <c r="J204" s="36">
        <v>3</v>
      </c>
      <c r="K204" s="37">
        <v>0.37407678863392907</v>
      </c>
      <c r="L204" s="33">
        <v>66.88</v>
      </c>
      <c r="M204" s="38">
        <v>0</v>
      </c>
      <c r="N204" s="33">
        <v>0</v>
      </c>
      <c r="O204" s="33">
        <v>0</v>
      </c>
      <c r="P204" s="33">
        <v>0</v>
      </c>
      <c r="Q204" s="33">
        <v>0</v>
      </c>
      <c r="R204" s="69" t="str">
        <f t="shared" si="54"/>
        <v>SEM VALOR</v>
      </c>
      <c r="S204" s="33">
        <f t="shared" si="55"/>
        <v>0</v>
      </c>
      <c r="T204" s="38">
        <f t="shared" si="56"/>
        <v>0</v>
      </c>
      <c r="U204" s="37">
        <v>8.6951098127411885</v>
      </c>
      <c r="V204" s="37">
        <v>0.74868199999999996</v>
      </c>
      <c r="W204" s="39">
        <v>74.08</v>
      </c>
      <c r="X204" s="37">
        <v>0.32650000000000001</v>
      </c>
      <c r="Y204" s="40">
        <v>0.46100000000000002</v>
      </c>
      <c r="Z204" s="40">
        <v>10.53</v>
      </c>
      <c r="AA204" s="33">
        <v>0.61</v>
      </c>
      <c r="AB204" s="37">
        <v>5.4991204789880737</v>
      </c>
      <c r="AC204" s="38">
        <f t="shared" si="57"/>
        <v>0</v>
      </c>
      <c r="AD204" s="33">
        <f t="shared" si="58"/>
        <v>0</v>
      </c>
      <c r="AE204" s="33">
        <f t="shared" si="59"/>
        <v>0</v>
      </c>
      <c r="AF204" s="33">
        <f t="shared" si="60"/>
        <v>0</v>
      </c>
      <c r="AG204" s="33">
        <f t="shared" si="61"/>
        <v>0</v>
      </c>
      <c r="AH204" s="69">
        <f t="shared" si="62"/>
        <v>0</v>
      </c>
      <c r="AI204" s="33">
        <f t="shared" si="63"/>
        <v>1</v>
      </c>
      <c r="AJ204" s="38">
        <f t="shared" si="64"/>
        <v>0</v>
      </c>
      <c r="AK204" s="37">
        <f t="shared" si="65"/>
        <v>0</v>
      </c>
      <c r="AL204" s="37">
        <f t="shared" si="66"/>
        <v>0</v>
      </c>
      <c r="AM204" s="39">
        <f t="shared" si="67"/>
        <v>0</v>
      </c>
      <c r="AN204" s="37">
        <f t="shared" si="68"/>
        <v>0</v>
      </c>
      <c r="AO204" s="40">
        <f t="shared" si="69"/>
        <v>0</v>
      </c>
      <c r="AP204" s="40">
        <f t="shared" si="70"/>
        <v>0</v>
      </c>
      <c r="AQ204" s="33">
        <f t="shared" si="71"/>
        <v>0</v>
      </c>
      <c r="AR204" s="33">
        <f t="shared" si="72"/>
        <v>0</v>
      </c>
      <c r="AS204" s="91">
        <f t="shared" si="73"/>
        <v>0</v>
      </c>
      <c r="AU204" s="33">
        <v>545.72465019006711</v>
      </c>
      <c r="AW204" s="33">
        <v>3</v>
      </c>
      <c r="AX204" s="33">
        <v>1.7603</v>
      </c>
      <c r="AY204" s="33">
        <v>143</v>
      </c>
      <c r="AZ204" s="33">
        <v>3120494</v>
      </c>
      <c r="BA204" s="33">
        <v>9.6138624205013703E-7</v>
      </c>
    </row>
    <row r="205" spans="1:53" s="33" customFormat="1" x14ac:dyDescent="0.25">
      <c r="A205" s="33">
        <v>2010</v>
      </c>
      <c r="B205" s="33" t="s">
        <v>33</v>
      </c>
      <c r="C205" s="34">
        <v>15</v>
      </c>
      <c r="D205" s="34">
        <v>2014</v>
      </c>
      <c r="E205" s="34">
        <v>0</v>
      </c>
      <c r="F205" s="35">
        <v>0</v>
      </c>
      <c r="G205" s="36">
        <v>0</v>
      </c>
      <c r="H205" s="34">
        <v>3.9499999999999997</v>
      </c>
      <c r="I205" s="35">
        <v>3.25</v>
      </c>
      <c r="J205" s="36">
        <v>3.2</v>
      </c>
      <c r="K205" s="37">
        <v>0.4317309449826357</v>
      </c>
      <c r="L205" s="33">
        <v>32.69</v>
      </c>
      <c r="M205" s="38">
        <v>0</v>
      </c>
      <c r="N205" s="33">
        <v>0</v>
      </c>
      <c r="O205" s="33">
        <v>0</v>
      </c>
      <c r="P205" s="33">
        <v>0</v>
      </c>
      <c r="Q205" s="33">
        <v>0</v>
      </c>
      <c r="R205" s="69" t="str">
        <f t="shared" si="54"/>
        <v>SEM VALOR</v>
      </c>
      <c r="S205" s="33">
        <f t="shared" si="55"/>
        <v>0</v>
      </c>
      <c r="T205" s="38">
        <f t="shared" si="56"/>
        <v>0</v>
      </c>
      <c r="U205" s="37">
        <v>12.768218539789567</v>
      </c>
      <c r="V205" s="37">
        <v>0.73053299999999999</v>
      </c>
      <c r="W205" s="39">
        <v>76.12</v>
      </c>
      <c r="X205" s="37">
        <v>0.50159999999999993</v>
      </c>
      <c r="Y205" s="40">
        <v>0.39300000000000002</v>
      </c>
      <c r="Z205" s="40">
        <v>10.14</v>
      </c>
      <c r="AA205" s="33">
        <v>0.71</v>
      </c>
      <c r="AB205" s="37">
        <v>6.4696816229951324</v>
      </c>
      <c r="AC205" s="38">
        <f t="shared" si="57"/>
        <v>0</v>
      </c>
      <c r="AD205" s="33">
        <f t="shared" si="58"/>
        <v>0</v>
      </c>
      <c r="AE205" s="33">
        <f t="shared" si="59"/>
        <v>0</v>
      </c>
      <c r="AF205" s="33">
        <f t="shared" si="60"/>
        <v>0</v>
      </c>
      <c r="AG205" s="33">
        <f t="shared" si="61"/>
        <v>0</v>
      </c>
      <c r="AH205" s="69">
        <f t="shared" si="62"/>
        <v>0</v>
      </c>
      <c r="AI205" s="33">
        <f t="shared" si="63"/>
        <v>1</v>
      </c>
      <c r="AJ205" s="38">
        <f t="shared" si="64"/>
        <v>0</v>
      </c>
      <c r="AK205" s="37">
        <f t="shared" si="65"/>
        <v>0</v>
      </c>
      <c r="AL205" s="37">
        <f t="shared" si="66"/>
        <v>0</v>
      </c>
      <c r="AM205" s="39">
        <f t="shared" si="67"/>
        <v>0</v>
      </c>
      <c r="AN205" s="37">
        <f t="shared" si="68"/>
        <v>0</v>
      </c>
      <c r="AO205" s="40">
        <f t="shared" si="69"/>
        <v>0</v>
      </c>
      <c r="AP205" s="40">
        <f t="shared" si="70"/>
        <v>0</v>
      </c>
      <c r="AQ205" s="33">
        <f t="shared" si="71"/>
        <v>0</v>
      </c>
      <c r="AR205" s="33">
        <f t="shared" si="72"/>
        <v>0</v>
      </c>
      <c r="AS205" s="91">
        <f t="shared" si="73"/>
        <v>0</v>
      </c>
      <c r="AU205" s="33">
        <v>379.20647968921133</v>
      </c>
      <c r="AW205" s="33">
        <v>2</v>
      </c>
      <c r="AX205" s="33">
        <v>1.7603</v>
      </c>
      <c r="AY205" s="33">
        <v>86</v>
      </c>
      <c r="AZ205" s="33">
        <v>2068017</v>
      </c>
      <c r="BA205" s="33">
        <v>9.6711003826370869E-7</v>
      </c>
    </row>
    <row r="206" spans="1:53" s="33" customFormat="1" x14ac:dyDescent="0.25">
      <c r="A206" s="33">
        <v>2010</v>
      </c>
      <c r="B206" s="33" t="s">
        <v>34</v>
      </c>
      <c r="C206" s="34">
        <v>16</v>
      </c>
      <c r="D206" s="34">
        <v>2009</v>
      </c>
      <c r="E206" s="34">
        <v>2009</v>
      </c>
      <c r="F206" s="35">
        <v>0</v>
      </c>
      <c r="G206" s="36">
        <v>0</v>
      </c>
      <c r="H206" s="34">
        <v>4</v>
      </c>
      <c r="I206" s="35">
        <v>3.2</v>
      </c>
      <c r="J206" s="36">
        <v>3.25</v>
      </c>
      <c r="K206" s="37">
        <v>0.4281803057495055</v>
      </c>
      <c r="L206" s="33">
        <v>41.69</v>
      </c>
      <c r="M206" s="38">
        <v>1726774.2399999998</v>
      </c>
      <c r="N206" s="33">
        <v>1</v>
      </c>
      <c r="O206" s="33">
        <v>1</v>
      </c>
      <c r="P206" s="33">
        <v>0</v>
      </c>
      <c r="Q206" s="33">
        <v>0</v>
      </c>
      <c r="R206" s="69">
        <f t="shared" si="54"/>
        <v>1726774.2399999998</v>
      </c>
      <c r="S206" s="33">
        <f t="shared" si="55"/>
        <v>0</v>
      </c>
      <c r="T206" s="38">
        <f t="shared" si="56"/>
        <v>0</v>
      </c>
      <c r="U206" s="37">
        <v>11.016664233890133</v>
      </c>
      <c r="V206" s="37">
        <v>0.79076999999999997</v>
      </c>
      <c r="W206" s="39">
        <v>75.8</v>
      </c>
      <c r="X206" s="37">
        <v>0.51760000000000006</v>
      </c>
      <c r="Y206" s="40">
        <v>0.40300000000000002</v>
      </c>
      <c r="Z206" s="40">
        <v>10.62</v>
      </c>
      <c r="AA206" s="33">
        <v>0.93</v>
      </c>
      <c r="AB206" s="37">
        <v>6.1216299618314132</v>
      </c>
      <c r="AC206" s="38">
        <f t="shared" si="57"/>
        <v>0</v>
      </c>
      <c r="AD206" s="33">
        <f t="shared" si="58"/>
        <v>0</v>
      </c>
      <c r="AE206" s="33">
        <f t="shared" si="59"/>
        <v>0</v>
      </c>
      <c r="AF206" s="33">
        <f t="shared" si="60"/>
        <v>0</v>
      </c>
      <c r="AG206" s="33">
        <f t="shared" si="61"/>
        <v>0</v>
      </c>
      <c r="AH206" s="69">
        <f t="shared" si="62"/>
        <v>0</v>
      </c>
      <c r="AI206" s="33">
        <f t="shared" si="63"/>
        <v>1</v>
      </c>
      <c r="AJ206" s="38">
        <f t="shared" si="64"/>
        <v>0</v>
      </c>
      <c r="AK206" s="37">
        <f t="shared" si="65"/>
        <v>0</v>
      </c>
      <c r="AL206" s="37">
        <f t="shared" si="66"/>
        <v>0</v>
      </c>
      <c r="AM206" s="39">
        <f t="shared" si="67"/>
        <v>0</v>
      </c>
      <c r="AN206" s="37">
        <f t="shared" si="68"/>
        <v>0</v>
      </c>
      <c r="AO206" s="40">
        <f t="shared" si="69"/>
        <v>0</v>
      </c>
      <c r="AP206" s="40">
        <f t="shared" si="70"/>
        <v>0</v>
      </c>
      <c r="AQ206" s="33">
        <f t="shared" si="71"/>
        <v>0</v>
      </c>
      <c r="AR206" s="33">
        <f t="shared" si="72"/>
        <v>0</v>
      </c>
      <c r="AS206" s="91">
        <f t="shared" si="73"/>
        <v>1</v>
      </c>
      <c r="AU206" s="33">
        <v>2430.0106790937439</v>
      </c>
      <c r="AW206" s="33">
        <v>10</v>
      </c>
      <c r="AX206" s="33">
        <v>1.7603</v>
      </c>
      <c r="AY206" s="33">
        <v>0</v>
      </c>
      <c r="AZ206" s="33">
        <v>14016906</v>
      </c>
      <c r="BA206" s="33">
        <v>7.1342420360099438E-7</v>
      </c>
    </row>
    <row r="207" spans="1:53" s="33" customFormat="1" x14ac:dyDescent="0.25">
      <c r="A207" s="33">
        <v>2010</v>
      </c>
      <c r="B207" s="33" t="s">
        <v>35</v>
      </c>
      <c r="C207" s="34">
        <v>17</v>
      </c>
      <c r="D207" s="34">
        <v>2007</v>
      </c>
      <c r="E207" s="34">
        <v>2007</v>
      </c>
      <c r="F207" s="35">
        <v>2007</v>
      </c>
      <c r="G207" s="36">
        <v>2007</v>
      </c>
      <c r="H207" s="34">
        <v>5.75</v>
      </c>
      <c r="I207" s="35">
        <v>4.4499999999999993</v>
      </c>
      <c r="J207" s="36">
        <v>3.9</v>
      </c>
      <c r="K207" s="37">
        <v>0.47797654031770737</v>
      </c>
      <c r="L207" s="33">
        <v>18.600000000000001</v>
      </c>
      <c r="M207" s="38">
        <v>3474431.1799999997</v>
      </c>
      <c r="N207" s="33">
        <v>1</v>
      </c>
      <c r="O207" s="33">
        <v>1</v>
      </c>
      <c r="P207" s="33">
        <v>1</v>
      </c>
      <c r="Q207" s="33">
        <v>0</v>
      </c>
      <c r="R207" s="69">
        <f t="shared" si="54"/>
        <v>3474431.1799999997</v>
      </c>
      <c r="S207" s="33">
        <f t="shared" si="55"/>
        <v>0</v>
      </c>
      <c r="T207" s="38">
        <f t="shared" si="56"/>
        <v>0</v>
      </c>
      <c r="U207" s="37">
        <v>17.916900822714116</v>
      </c>
      <c r="V207" s="37">
        <v>0.83321900000000004</v>
      </c>
      <c r="W207" s="39">
        <v>80.849999999999994</v>
      </c>
      <c r="X207" s="37">
        <v>0.78610000000000002</v>
      </c>
      <c r="Y207" s="40">
        <v>0.28199999999999997</v>
      </c>
      <c r="Z207" s="40">
        <v>6.33</v>
      </c>
      <c r="AA207" s="33">
        <v>0.72</v>
      </c>
      <c r="AB207" s="37">
        <v>7.0504222237408829</v>
      </c>
      <c r="AC207" s="38">
        <f t="shared" si="57"/>
        <v>0</v>
      </c>
      <c r="AD207" s="33">
        <f t="shared" si="58"/>
        <v>0</v>
      </c>
      <c r="AE207" s="33">
        <f t="shared" si="59"/>
        <v>0</v>
      </c>
      <c r="AF207" s="33">
        <f t="shared" si="60"/>
        <v>0</v>
      </c>
      <c r="AG207" s="33">
        <f t="shared" si="61"/>
        <v>0</v>
      </c>
      <c r="AH207" s="69">
        <f t="shared" si="62"/>
        <v>0</v>
      </c>
      <c r="AI207" s="33">
        <f t="shared" si="63"/>
        <v>1</v>
      </c>
      <c r="AJ207" s="38">
        <f t="shared" si="64"/>
        <v>0</v>
      </c>
      <c r="AK207" s="37">
        <f t="shared" si="65"/>
        <v>0</v>
      </c>
      <c r="AL207" s="37">
        <f t="shared" si="66"/>
        <v>0</v>
      </c>
      <c r="AM207" s="39">
        <f t="shared" si="67"/>
        <v>0</v>
      </c>
      <c r="AN207" s="37">
        <f t="shared" si="68"/>
        <v>0</v>
      </c>
      <c r="AO207" s="40">
        <f t="shared" si="69"/>
        <v>0</v>
      </c>
      <c r="AP207" s="40">
        <f t="shared" si="70"/>
        <v>0</v>
      </c>
      <c r="AQ207" s="33">
        <f t="shared" si="71"/>
        <v>0</v>
      </c>
      <c r="AR207" s="33">
        <f t="shared" si="72"/>
        <v>0</v>
      </c>
      <c r="AS207" s="91">
        <f t="shared" si="73"/>
        <v>1</v>
      </c>
      <c r="AU207" s="33">
        <v>3472.1531837456632</v>
      </c>
      <c r="AW207" s="33">
        <v>19</v>
      </c>
      <c r="AX207" s="33">
        <v>1.7603</v>
      </c>
      <c r="AY207" s="33">
        <v>0</v>
      </c>
      <c r="AZ207" s="33">
        <v>19597330</v>
      </c>
      <c r="BA207" s="33">
        <v>9.6951982744588155E-7</v>
      </c>
    </row>
    <row r="208" spans="1:53" s="33" customFormat="1" x14ac:dyDescent="0.25">
      <c r="A208" s="33">
        <v>2010</v>
      </c>
      <c r="B208" s="33" t="s">
        <v>36</v>
      </c>
      <c r="C208" s="34">
        <v>18</v>
      </c>
      <c r="D208" s="34">
        <v>2009</v>
      </c>
      <c r="E208" s="34">
        <v>2009</v>
      </c>
      <c r="F208" s="35">
        <v>0</v>
      </c>
      <c r="G208" s="36">
        <v>0</v>
      </c>
      <c r="H208" s="34">
        <v>5.15</v>
      </c>
      <c r="I208" s="35">
        <v>4.1500000000000004</v>
      </c>
      <c r="J208" s="36">
        <v>3.7</v>
      </c>
      <c r="K208" s="37">
        <v>0.43683093609997642</v>
      </c>
      <c r="L208" s="33">
        <v>50.98</v>
      </c>
      <c r="M208" s="38">
        <v>0.32</v>
      </c>
      <c r="N208" s="33">
        <v>1</v>
      </c>
      <c r="O208" s="33">
        <v>0</v>
      </c>
      <c r="P208" s="33">
        <v>0</v>
      </c>
      <c r="Q208" s="33">
        <v>0</v>
      </c>
      <c r="R208" s="69">
        <f t="shared" si="54"/>
        <v>0.32</v>
      </c>
      <c r="S208" s="33">
        <f t="shared" si="55"/>
        <v>0</v>
      </c>
      <c r="T208" s="38">
        <f t="shared" si="56"/>
        <v>0</v>
      </c>
      <c r="U208" s="37">
        <v>24.270682785995369</v>
      </c>
      <c r="V208" s="37">
        <v>0.78748300000000004</v>
      </c>
      <c r="W208" s="39">
        <v>74.739999999999995</v>
      </c>
      <c r="X208" s="37">
        <v>0.7399</v>
      </c>
      <c r="Y208" s="40">
        <v>0.27400000000000002</v>
      </c>
      <c r="Z208" s="40">
        <v>6.75</v>
      </c>
      <c r="AA208" s="33">
        <v>0.64</v>
      </c>
      <c r="AB208" s="37">
        <v>7.3664374132339603</v>
      </c>
      <c r="AC208" s="38">
        <f t="shared" si="57"/>
        <v>0</v>
      </c>
      <c r="AD208" s="33">
        <f t="shared" si="58"/>
        <v>0</v>
      </c>
      <c r="AE208" s="33">
        <f t="shared" si="59"/>
        <v>0</v>
      </c>
      <c r="AF208" s="33">
        <f t="shared" si="60"/>
        <v>0</v>
      </c>
      <c r="AG208" s="33">
        <f t="shared" si="61"/>
        <v>0</v>
      </c>
      <c r="AH208" s="69">
        <f t="shared" si="62"/>
        <v>0</v>
      </c>
      <c r="AI208" s="33">
        <f t="shared" si="63"/>
        <v>1</v>
      </c>
      <c r="AJ208" s="38">
        <f t="shared" si="64"/>
        <v>0</v>
      </c>
      <c r="AK208" s="37">
        <f t="shared" si="65"/>
        <v>0</v>
      </c>
      <c r="AL208" s="37">
        <f t="shared" si="66"/>
        <v>0</v>
      </c>
      <c r="AM208" s="39">
        <f t="shared" si="67"/>
        <v>0</v>
      </c>
      <c r="AN208" s="37">
        <f t="shared" si="68"/>
        <v>0</v>
      </c>
      <c r="AO208" s="40">
        <f t="shared" si="69"/>
        <v>0</v>
      </c>
      <c r="AP208" s="40">
        <f t="shared" si="70"/>
        <v>0</v>
      </c>
      <c r="AQ208" s="33">
        <f t="shared" si="71"/>
        <v>0</v>
      </c>
      <c r="AR208" s="33">
        <f t="shared" si="72"/>
        <v>0</v>
      </c>
      <c r="AS208" s="91">
        <f t="shared" si="73"/>
        <v>1</v>
      </c>
      <c r="AU208" s="33">
        <v>666.2348418049387</v>
      </c>
      <c r="AW208" s="33">
        <v>2</v>
      </c>
      <c r="AX208" s="33">
        <v>1.7603</v>
      </c>
      <c r="AY208" s="33">
        <v>0</v>
      </c>
      <c r="AZ208" s="33">
        <v>3514952</v>
      </c>
      <c r="BA208" s="33">
        <v>5.6899781277240773E-7</v>
      </c>
    </row>
    <row r="209" spans="1:53" s="33" customFormat="1" x14ac:dyDescent="0.25">
      <c r="A209" s="33">
        <v>2010</v>
      </c>
      <c r="B209" s="33" t="s">
        <v>37</v>
      </c>
      <c r="C209" s="34">
        <v>19</v>
      </c>
      <c r="D209" s="34">
        <v>2007</v>
      </c>
      <c r="E209" s="34">
        <v>2007</v>
      </c>
      <c r="F209" s="35">
        <v>2007</v>
      </c>
      <c r="G209" s="36">
        <v>2007</v>
      </c>
      <c r="H209" s="34">
        <v>4.9000000000000004</v>
      </c>
      <c r="I209" s="35">
        <v>4</v>
      </c>
      <c r="J209" s="36">
        <v>3.5</v>
      </c>
      <c r="K209" s="37">
        <v>0.48162087567431938</v>
      </c>
      <c r="L209" s="33">
        <v>35.44</v>
      </c>
      <c r="M209" s="38">
        <v>13095051.209999997</v>
      </c>
      <c r="N209" s="33">
        <v>1</v>
      </c>
      <c r="O209" s="33">
        <v>1</v>
      </c>
      <c r="P209" s="33">
        <v>1</v>
      </c>
      <c r="Q209" s="33">
        <v>1</v>
      </c>
      <c r="R209" s="69" t="str">
        <f t="shared" si="54"/>
        <v>SEM VALOR</v>
      </c>
      <c r="S209" s="33">
        <f t="shared" si="55"/>
        <v>0</v>
      </c>
      <c r="T209" s="38">
        <f t="shared" si="56"/>
        <v>13095051.209999997</v>
      </c>
      <c r="U209" s="37">
        <v>28.133839806293075</v>
      </c>
      <c r="V209" s="37">
        <v>0.83381799999999995</v>
      </c>
      <c r="W209" s="39">
        <v>67.48</v>
      </c>
      <c r="X209" s="37">
        <v>0.8619</v>
      </c>
      <c r="Y209" s="40">
        <v>0.32300000000000001</v>
      </c>
      <c r="Z209" s="40">
        <v>8.36</v>
      </c>
      <c r="AA209" s="33">
        <v>0.65</v>
      </c>
      <c r="AB209" s="37">
        <v>8.0844690694952899</v>
      </c>
      <c r="AC209" s="38">
        <f t="shared" si="57"/>
        <v>0</v>
      </c>
      <c r="AD209" s="33">
        <f t="shared" si="58"/>
        <v>0</v>
      </c>
      <c r="AE209" s="33">
        <f t="shared" si="59"/>
        <v>0</v>
      </c>
      <c r="AF209" s="33">
        <f t="shared" si="60"/>
        <v>0</v>
      </c>
      <c r="AG209" s="33">
        <f t="shared" si="61"/>
        <v>0</v>
      </c>
      <c r="AH209" s="69">
        <f t="shared" si="62"/>
        <v>0</v>
      </c>
      <c r="AI209" s="33">
        <f t="shared" si="63"/>
        <v>1</v>
      </c>
      <c r="AJ209" s="38">
        <f t="shared" si="64"/>
        <v>0</v>
      </c>
      <c r="AK209" s="37">
        <f t="shared" si="65"/>
        <v>0</v>
      </c>
      <c r="AL209" s="37">
        <f t="shared" si="66"/>
        <v>0</v>
      </c>
      <c r="AM209" s="39">
        <f t="shared" si="67"/>
        <v>0</v>
      </c>
      <c r="AN209" s="37">
        <f t="shared" si="68"/>
        <v>0</v>
      </c>
      <c r="AO209" s="40">
        <f t="shared" si="69"/>
        <v>0</v>
      </c>
      <c r="AP209" s="40">
        <f t="shared" si="70"/>
        <v>0</v>
      </c>
      <c r="AQ209" s="33">
        <f t="shared" si="71"/>
        <v>0</v>
      </c>
      <c r="AR209" s="33">
        <f t="shared" si="72"/>
        <v>0</v>
      </c>
      <c r="AS209" s="91">
        <f t="shared" si="73"/>
        <v>1</v>
      </c>
      <c r="AU209" s="33">
        <v>2831.8532076363081</v>
      </c>
      <c r="AW209" s="33">
        <v>27</v>
      </c>
      <c r="AX209" s="33">
        <v>1.7603</v>
      </c>
      <c r="AY209" s="33">
        <v>5</v>
      </c>
      <c r="AZ209" s="33">
        <v>15989929</v>
      </c>
      <c r="BA209" s="33">
        <v>1.6885628447756085E-6</v>
      </c>
    </row>
    <row r="210" spans="1:53" s="33" customFormat="1" x14ac:dyDescent="0.25">
      <c r="A210" s="33">
        <v>2010</v>
      </c>
      <c r="B210" s="33" t="s">
        <v>38</v>
      </c>
      <c r="C210" s="34">
        <v>20</v>
      </c>
      <c r="D210" s="34">
        <v>2007</v>
      </c>
      <c r="E210" s="34">
        <v>2007</v>
      </c>
      <c r="F210" s="35">
        <v>2007</v>
      </c>
      <c r="G210" s="36">
        <v>2007</v>
      </c>
      <c r="H210" s="34">
        <v>5.55</v>
      </c>
      <c r="I210" s="35">
        <v>4.5999999999999996</v>
      </c>
      <c r="J210" s="36">
        <v>4</v>
      </c>
      <c r="K210" s="37">
        <v>0.48749013968620614</v>
      </c>
      <c r="L210" s="33">
        <v>14.64</v>
      </c>
      <c r="M210" s="38">
        <v>28444736.32</v>
      </c>
      <c r="N210" s="33">
        <v>1</v>
      </c>
      <c r="O210" s="33">
        <v>1</v>
      </c>
      <c r="P210" s="33">
        <v>1</v>
      </c>
      <c r="Q210" s="33">
        <v>1</v>
      </c>
      <c r="R210" s="69" t="str">
        <f t="shared" si="54"/>
        <v>SEM VALOR</v>
      </c>
      <c r="S210" s="33">
        <f t="shared" si="55"/>
        <v>28444736.32</v>
      </c>
      <c r="T210" s="38">
        <f t="shared" si="56"/>
        <v>0</v>
      </c>
      <c r="U210" s="37">
        <v>31.377290095469707</v>
      </c>
      <c r="V210" s="37">
        <v>0.88027699999999998</v>
      </c>
      <c r="W210" s="39">
        <v>70.36</v>
      </c>
      <c r="X210" s="37">
        <v>0.91439999999999999</v>
      </c>
      <c r="Y210" s="40">
        <v>0.29699999999999999</v>
      </c>
      <c r="Z210" s="40">
        <v>7.05</v>
      </c>
      <c r="AA210" s="33">
        <v>0.56999999999999995</v>
      </c>
      <c r="AB210" s="37">
        <v>8.292942518098732</v>
      </c>
      <c r="AC210" s="38">
        <f t="shared" si="57"/>
        <v>0</v>
      </c>
      <c r="AD210" s="33">
        <f t="shared" si="58"/>
        <v>0</v>
      </c>
      <c r="AE210" s="33">
        <f t="shared" si="59"/>
        <v>0</v>
      </c>
      <c r="AF210" s="33">
        <f t="shared" si="60"/>
        <v>0</v>
      </c>
      <c r="AG210" s="33">
        <f t="shared" si="61"/>
        <v>0</v>
      </c>
      <c r="AH210" s="69">
        <f t="shared" si="62"/>
        <v>0</v>
      </c>
      <c r="AI210" s="33">
        <f t="shared" si="63"/>
        <v>1</v>
      </c>
      <c r="AJ210" s="38">
        <f t="shared" si="64"/>
        <v>0</v>
      </c>
      <c r="AK210" s="37">
        <f t="shared" si="65"/>
        <v>0</v>
      </c>
      <c r="AL210" s="37">
        <f t="shared" si="66"/>
        <v>0</v>
      </c>
      <c r="AM210" s="39">
        <f t="shared" si="67"/>
        <v>0</v>
      </c>
      <c r="AN210" s="37">
        <f t="shared" si="68"/>
        <v>0</v>
      </c>
      <c r="AO210" s="40">
        <f t="shared" si="69"/>
        <v>0</v>
      </c>
      <c r="AP210" s="40">
        <f t="shared" si="70"/>
        <v>0</v>
      </c>
      <c r="AQ210" s="33">
        <f t="shared" si="71"/>
        <v>0</v>
      </c>
      <c r="AR210" s="33">
        <f t="shared" si="72"/>
        <v>0</v>
      </c>
      <c r="AS210" s="91">
        <f t="shared" si="73"/>
        <v>1</v>
      </c>
      <c r="AU210" s="33">
        <v>7564.6139859914365</v>
      </c>
      <c r="AW210" s="33">
        <v>76</v>
      </c>
      <c r="AX210" s="33">
        <v>1.7603</v>
      </c>
      <c r="AY210" s="33">
        <v>0</v>
      </c>
      <c r="AZ210" s="33">
        <v>41262199</v>
      </c>
      <c r="BA210" s="33">
        <v>1.8418795372490932E-6</v>
      </c>
    </row>
    <row r="211" spans="1:53" s="33" customFormat="1" x14ac:dyDescent="0.25">
      <c r="A211" s="33">
        <v>2010</v>
      </c>
      <c r="B211" s="33" t="s">
        <v>39</v>
      </c>
      <c r="C211" s="34">
        <v>21</v>
      </c>
      <c r="D211" s="34">
        <v>2009</v>
      </c>
      <c r="E211" s="34">
        <v>2009</v>
      </c>
      <c r="F211" s="35">
        <v>2014</v>
      </c>
      <c r="G211" s="36">
        <v>0</v>
      </c>
      <c r="H211" s="34">
        <v>5.5</v>
      </c>
      <c r="I211" s="35">
        <v>4.3</v>
      </c>
      <c r="J211" s="36">
        <v>4.0999999999999996</v>
      </c>
      <c r="K211" s="37">
        <v>0.45734593617942632</v>
      </c>
      <c r="L211" s="33">
        <v>34.33</v>
      </c>
      <c r="M211" s="38">
        <v>2161582.91</v>
      </c>
      <c r="N211" s="33">
        <v>1</v>
      </c>
      <c r="O211" s="33">
        <v>1</v>
      </c>
      <c r="P211" s="33">
        <v>0</v>
      </c>
      <c r="Q211" s="33">
        <v>0</v>
      </c>
      <c r="R211" s="69">
        <f t="shared" si="54"/>
        <v>2161582.91</v>
      </c>
      <c r="S211" s="33">
        <f t="shared" si="55"/>
        <v>0</v>
      </c>
      <c r="T211" s="38">
        <f t="shared" si="56"/>
        <v>0</v>
      </c>
      <c r="U211" s="37">
        <v>21.56203689856294</v>
      </c>
      <c r="V211" s="37">
        <v>0.80278799999999995</v>
      </c>
      <c r="W211" s="39">
        <v>75.22</v>
      </c>
      <c r="X211" s="37">
        <v>0.64969999999999994</v>
      </c>
      <c r="Y211" s="40">
        <v>0.252</v>
      </c>
      <c r="Z211" s="40">
        <v>4.5199999999999996</v>
      </c>
      <c r="AA211" s="33">
        <v>0.7</v>
      </c>
      <c r="AB211" s="37">
        <v>7.5601065563215375</v>
      </c>
      <c r="AC211" s="38">
        <f t="shared" si="57"/>
        <v>0</v>
      </c>
      <c r="AD211" s="33">
        <f t="shared" si="58"/>
        <v>0</v>
      </c>
      <c r="AE211" s="33">
        <f t="shared" si="59"/>
        <v>0</v>
      </c>
      <c r="AF211" s="33">
        <f t="shared" si="60"/>
        <v>0</v>
      </c>
      <c r="AG211" s="33">
        <f t="shared" si="61"/>
        <v>0</v>
      </c>
      <c r="AH211" s="69">
        <f t="shared" si="62"/>
        <v>0</v>
      </c>
      <c r="AI211" s="33">
        <f t="shared" si="63"/>
        <v>1</v>
      </c>
      <c r="AJ211" s="38">
        <f t="shared" si="64"/>
        <v>0</v>
      </c>
      <c r="AK211" s="37">
        <f t="shared" si="65"/>
        <v>0</v>
      </c>
      <c r="AL211" s="37">
        <f t="shared" si="66"/>
        <v>0</v>
      </c>
      <c r="AM211" s="39">
        <f t="shared" si="67"/>
        <v>0</v>
      </c>
      <c r="AN211" s="37">
        <f t="shared" si="68"/>
        <v>0</v>
      </c>
      <c r="AO211" s="40">
        <f t="shared" si="69"/>
        <v>0</v>
      </c>
      <c r="AP211" s="40">
        <f t="shared" si="70"/>
        <v>0</v>
      </c>
      <c r="AQ211" s="33">
        <f t="shared" si="71"/>
        <v>0</v>
      </c>
      <c r="AR211" s="33">
        <f t="shared" si="72"/>
        <v>0</v>
      </c>
      <c r="AS211" s="91">
        <f t="shared" si="73"/>
        <v>1</v>
      </c>
      <c r="AU211" s="33">
        <v>1880.6457035194546</v>
      </c>
      <c r="AW211" s="33">
        <v>14</v>
      </c>
      <c r="AX211" s="33">
        <v>1.7603</v>
      </c>
      <c r="AY211" s="33">
        <v>2</v>
      </c>
      <c r="AZ211" s="33">
        <v>10444526</v>
      </c>
      <c r="BA211" s="33">
        <v>1.3404150652695966E-6</v>
      </c>
    </row>
    <row r="212" spans="1:53" s="33" customFormat="1" x14ac:dyDescent="0.25">
      <c r="A212" s="33">
        <v>2010</v>
      </c>
      <c r="B212" s="33" t="s">
        <v>40</v>
      </c>
      <c r="C212" s="34">
        <v>22</v>
      </c>
      <c r="D212" s="34">
        <v>2007</v>
      </c>
      <c r="E212" s="34">
        <v>2008</v>
      </c>
      <c r="F212" s="35">
        <v>2010</v>
      </c>
      <c r="G212" s="36">
        <v>0</v>
      </c>
      <c r="H212" s="34">
        <v>5.5</v>
      </c>
      <c r="I212" s="35">
        <v>4.7</v>
      </c>
      <c r="J212" s="36">
        <v>4.1999999999999993</v>
      </c>
      <c r="K212" s="37">
        <v>0.46339270174624353</v>
      </c>
      <c r="L212" s="33">
        <v>13.17</v>
      </c>
      <c r="M212" s="38">
        <v>2543671.7800000003</v>
      </c>
      <c r="N212" s="33">
        <v>1</v>
      </c>
      <c r="O212" s="33">
        <v>1</v>
      </c>
      <c r="P212" s="33">
        <v>0</v>
      </c>
      <c r="Q212" s="33">
        <v>0</v>
      </c>
      <c r="R212" s="69">
        <f t="shared" si="54"/>
        <v>2543671.7800000003</v>
      </c>
      <c r="S212" s="33">
        <f t="shared" si="55"/>
        <v>0</v>
      </c>
      <c r="T212" s="38">
        <f t="shared" si="56"/>
        <v>0</v>
      </c>
      <c r="U212" s="37">
        <v>24.602317603957214</v>
      </c>
      <c r="V212" s="37">
        <v>0.75682300000000002</v>
      </c>
      <c r="W212" s="39">
        <v>74.19</v>
      </c>
      <c r="X212" s="37">
        <v>0.76600000000000001</v>
      </c>
      <c r="Y212" s="40">
        <v>0.192</v>
      </c>
      <c r="Z212" s="40">
        <v>3.4</v>
      </c>
      <c r="AA212" s="33">
        <v>0.7</v>
      </c>
      <c r="AB212" s="37">
        <v>7.8993567946634009</v>
      </c>
      <c r="AC212" s="38">
        <f t="shared" si="57"/>
        <v>0</v>
      </c>
      <c r="AD212" s="33">
        <f t="shared" si="58"/>
        <v>0</v>
      </c>
      <c r="AE212" s="33">
        <f t="shared" si="59"/>
        <v>0</v>
      </c>
      <c r="AF212" s="33">
        <f t="shared" si="60"/>
        <v>0</v>
      </c>
      <c r="AG212" s="33">
        <f t="shared" si="61"/>
        <v>0</v>
      </c>
      <c r="AH212" s="69">
        <f t="shared" si="62"/>
        <v>0</v>
      </c>
      <c r="AI212" s="33">
        <f t="shared" si="63"/>
        <v>1</v>
      </c>
      <c r="AJ212" s="38">
        <f t="shared" si="64"/>
        <v>0</v>
      </c>
      <c r="AK212" s="37">
        <f t="shared" si="65"/>
        <v>0</v>
      </c>
      <c r="AL212" s="37">
        <f t="shared" si="66"/>
        <v>0</v>
      </c>
      <c r="AM212" s="39">
        <f t="shared" si="67"/>
        <v>0</v>
      </c>
      <c r="AN212" s="37">
        <f t="shared" si="68"/>
        <v>0</v>
      </c>
      <c r="AO212" s="40">
        <f t="shared" si="69"/>
        <v>0</v>
      </c>
      <c r="AP212" s="40">
        <f t="shared" si="70"/>
        <v>0</v>
      </c>
      <c r="AQ212" s="33">
        <f t="shared" si="71"/>
        <v>0</v>
      </c>
      <c r="AR212" s="33">
        <f t="shared" si="72"/>
        <v>0</v>
      </c>
      <c r="AS212" s="91">
        <f t="shared" si="73"/>
        <v>1</v>
      </c>
      <c r="AU212" s="33">
        <v>1190.0053251070253</v>
      </c>
      <c r="AW212" s="33">
        <v>10</v>
      </c>
      <c r="AX212" s="33">
        <v>1.7603</v>
      </c>
      <c r="AY212" s="33">
        <v>0</v>
      </c>
      <c r="AZ212" s="33">
        <v>6248436</v>
      </c>
      <c r="BA212" s="33">
        <v>1.6004004842171706E-6</v>
      </c>
    </row>
    <row r="213" spans="1:53" s="33" customFormat="1" x14ac:dyDescent="0.25">
      <c r="A213" s="33">
        <v>2010</v>
      </c>
      <c r="B213" s="33" t="s">
        <v>88</v>
      </c>
      <c r="C213" s="34">
        <v>23</v>
      </c>
      <c r="D213" s="34">
        <v>2009</v>
      </c>
      <c r="E213" s="34">
        <v>2010</v>
      </c>
      <c r="F213" s="35">
        <v>2013</v>
      </c>
      <c r="G213" s="36">
        <v>0</v>
      </c>
      <c r="H213" s="34">
        <v>5</v>
      </c>
      <c r="I213" s="35">
        <v>4.0999999999999996</v>
      </c>
      <c r="J213" s="36">
        <v>3.8</v>
      </c>
      <c r="K213" s="37">
        <v>0.5116753221773418</v>
      </c>
      <c r="L213" s="33">
        <v>19.5</v>
      </c>
      <c r="M213" s="38">
        <v>1890552.54</v>
      </c>
      <c r="N213" s="33">
        <v>1</v>
      </c>
      <c r="O213" s="33">
        <v>1</v>
      </c>
      <c r="P213" s="33">
        <v>0</v>
      </c>
      <c r="Q213" s="33">
        <v>0</v>
      </c>
      <c r="R213" s="69">
        <f t="shared" si="54"/>
        <v>1890552.54</v>
      </c>
      <c r="S213" s="33">
        <f t="shared" si="55"/>
        <v>0</v>
      </c>
      <c r="T213" s="38">
        <f t="shared" si="56"/>
        <v>0</v>
      </c>
      <c r="U213" s="37">
        <v>22.559450693940459</v>
      </c>
      <c r="V213" s="37">
        <v>0.79709600000000003</v>
      </c>
      <c r="W213" s="39">
        <v>67.22</v>
      </c>
      <c r="X213" s="37">
        <v>0.74560000000000004</v>
      </c>
      <c r="Y213" s="40">
        <v>0.23400000000000001</v>
      </c>
      <c r="Z213" s="40">
        <v>4.5599999999999996</v>
      </c>
      <c r="AA213" s="33">
        <v>0.69</v>
      </c>
      <c r="AB213" s="37">
        <v>7.5671329464702231</v>
      </c>
      <c r="AC213" s="38">
        <f t="shared" si="57"/>
        <v>0</v>
      </c>
      <c r="AD213" s="33">
        <f t="shared" si="58"/>
        <v>0</v>
      </c>
      <c r="AE213" s="33">
        <f t="shared" si="59"/>
        <v>0</v>
      </c>
      <c r="AF213" s="33">
        <f t="shared" si="60"/>
        <v>0</v>
      </c>
      <c r="AG213" s="33">
        <f t="shared" si="61"/>
        <v>0</v>
      </c>
      <c r="AH213" s="69">
        <f t="shared" si="62"/>
        <v>0</v>
      </c>
      <c r="AI213" s="33">
        <f t="shared" si="63"/>
        <v>1</v>
      </c>
      <c r="AJ213" s="38">
        <f t="shared" si="64"/>
        <v>0</v>
      </c>
      <c r="AK213" s="37">
        <f t="shared" si="65"/>
        <v>0</v>
      </c>
      <c r="AL213" s="37">
        <f t="shared" si="66"/>
        <v>0</v>
      </c>
      <c r="AM213" s="39">
        <f t="shared" si="67"/>
        <v>0</v>
      </c>
      <c r="AN213" s="37">
        <f t="shared" si="68"/>
        <v>0</v>
      </c>
      <c r="AO213" s="40">
        <f t="shared" si="69"/>
        <v>0</v>
      </c>
      <c r="AP213" s="40">
        <f t="shared" si="70"/>
        <v>0</v>
      </c>
      <c r="AQ213" s="33">
        <f t="shared" si="71"/>
        <v>0</v>
      </c>
      <c r="AR213" s="33">
        <f t="shared" si="72"/>
        <v>0</v>
      </c>
      <c r="AS213" s="91">
        <f t="shared" si="73"/>
        <v>1</v>
      </c>
      <c r="AU213" s="33">
        <v>1859.4264448519425</v>
      </c>
      <c r="AW213" s="33">
        <v>13</v>
      </c>
      <c r="AX213" s="33">
        <v>1.7603</v>
      </c>
      <c r="AY213" s="33">
        <v>0</v>
      </c>
      <c r="AZ213" s="33">
        <v>10693929</v>
      </c>
      <c r="BA213" s="33">
        <v>1.2156430064198107E-6</v>
      </c>
    </row>
    <row r="214" spans="1:53" s="33" customFormat="1" x14ac:dyDescent="0.25">
      <c r="A214" s="33">
        <v>2010</v>
      </c>
      <c r="B214" s="33" t="s">
        <v>89</v>
      </c>
      <c r="C214" s="34">
        <v>24</v>
      </c>
      <c r="D214" s="34">
        <v>2014</v>
      </c>
      <c r="E214" s="34">
        <v>0</v>
      </c>
      <c r="F214" s="35">
        <v>0</v>
      </c>
      <c r="G214" s="36">
        <v>0</v>
      </c>
      <c r="H214" s="34">
        <v>4.8499999999999996</v>
      </c>
      <c r="I214" s="35">
        <v>4.05</v>
      </c>
      <c r="J214" s="36">
        <v>3.8</v>
      </c>
      <c r="K214" s="37">
        <v>0.4262317738926128</v>
      </c>
      <c r="L214" s="33">
        <v>26.79</v>
      </c>
      <c r="M214" s="38">
        <v>0</v>
      </c>
      <c r="N214" s="33">
        <v>0</v>
      </c>
      <c r="O214" s="33">
        <v>0</v>
      </c>
      <c r="P214" s="33">
        <v>0</v>
      </c>
      <c r="Q214" s="33">
        <v>0</v>
      </c>
      <c r="R214" s="69">
        <f t="shared" si="54"/>
        <v>0</v>
      </c>
      <c r="S214" s="33">
        <f t="shared" si="55"/>
        <v>0</v>
      </c>
      <c r="T214" s="38">
        <f t="shared" si="56"/>
        <v>0</v>
      </c>
      <c r="U214" s="37">
        <v>19.301834526733916</v>
      </c>
      <c r="V214" s="37">
        <v>0.68794599999999995</v>
      </c>
      <c r="W214" s="39">
        <v>75.77</v>
      </c>
      <c r="X214" s="37">
        <v>0.38739999999999997</v>
      </c>
      <c r="Y214" s="40">
        <v>0.28899999999999998</v>
      </c>
      <c r="Z214" s="40">
        <v>5.69</v>
      </c>
      <c r="AA214" s="33">
        <v>0.64</v>
      </c>
      <c r="AB214" s="37">
        <v>7.2384457145342207</v>
      </c>
      <c r="AC214" s="38">
        <f t="shared" si="57"/>
        <v>0</v>
      </c>
      <c r="AD214" s="33">
        <f t="shared" si="58"/>
        <v>0</v>
      </c>
      <c r="AE214" s="33">
        <f t="shared" si="59"/>
        <v>0</v>
      </c>
      <c r="AF214" s="33">
        <f t="shared" si="60"/>
        <v>0</v>
      </c>
      <c r="AG214" s="33">
        <f t="shared" si="61"/>
        <v>0</v>
      </c>
      <c r="AH214" s="69">
        <f t="shared" si="62"/>
        <v>0</v>
      </c>
      <c r="AI214" s="33">
        <f t="shared" si="63"/>
        <v>1</v>
      </c>
      <c r="AJ214" s="38">
        <f t="shared" si="64"/>
        <v>0</v>
      </c>
      <c r="AK214" s="37">
        <f t="shared" si="65"/>
        <v>0</v>
      </c>
      <c r="AL214" s="37">
        <f t="shared" si="66"/>
        <v>0</v>
      </c>
      <c r="AM214" s="39">
        <f t="shared" si="67"/>
        <v>0</v>
      </c>
      <c r="AN214" s="37">
        <f t="shared" si="68"/>
        <v>0</v>
      </c>
      <c r="AO214" s="40">
        <f t="shared" si="69"/>
        <v>0</v>
      </c>
      <c r="AP214" s="40">
        <f t="shared" si="70"/>
        <v>0</v>
      </c>
      <c r="AQ214" s="33">
        <f t="shared" si="71"/>
        <v>0</v>
      </c>
      <c r="AR214" s="33">
        <f t="shared" si="72"/>
        <v>0</v>
      </c>
      <c r="AS214" s="91">
        <f t="shared" si="73"/>
        <v>0</v>
      </c>
      <c r="AU214" s="33">
        <v>460.4021625452549</v>
      </c>
      <c r="AW214" s="33">
        <v>3</v>
      </c>
      <c r="AX214" s="33">
        <v>1.7603</v>
      </c>
      <c r="AY214" s="33">
        <v>0</v>
      </c>
      <c r="AZ214" s="33">
        <v>2449024</v>
      </c>
      <c r="BA214" s="33">
        <v>1.2249777870694611E-6</v>
      </c>
    </row>
    <row r="215" spans="1:53" s="33" customFormat="1" x14ac:dyDescent="0.25">
      <c r="A215" s="33">
        <v>2010</v>
      </c>
      <c r="B215" s="33" t="s">
        <v>43</v>
      </c>
      <c r="C215" s="34">
        <v>25</v>
      </c>
      <c r="D215" s="34">
        <v>2017</v>
      </c>
      <c r="E215" s="34">
        <v>0</v>
      </c>
      <c r="F215" s="35">
        <v>0</v>
      </c>
      <c r="G215" s="36">
        <v>0</v>
      </c>
      <c r="H215" s="34">
        <v>5</v>
      </c>
      <c r="I215" s="35">
        <v>4.4000000000000004</v>
      </c>
      <c r="J215" s="36">
        <v>3.25</v>
      </c>
      <c r="K215" s="37">
        <v>0.3566662218070199</v>
      </c>
      <c r="L215" s="33">
        <v>32.03</v>
      </c>
      <c r="M215" s="38">
        <v>0</v>
      </c>
      <c r="N215" s="33">
        <v>0</v>
      </c>
      <c r="O215" s="33">
        <v>0</v>
      </c>
      <c r="P215" s="33">
        <v>0</v>
      </c>
      <c r="Q215" s="33">
        <v>0</v>
      </c>
      <c r="R215" s="69">
        <f t="shared" si="54"/>
        <v>0</v>
      </c>
      <c r="S215" s="33">
        <f t="shared" si="55"/>
        <v>0</v>
      </c>
      <c r="T215" s="38">
        <f t="shared" si="56"/>
        <v>0</v>
      </c>
      <c r="U215" s="37">
        <v>18.648658933644182</v>
      </c>
      <c r="V215" s="37">
        <v>0.71572599999999997</v>
      </c>
      <c r="W215" s="39">
        <v>73.540000000000006</v>
      </c>
      <c r="X215" s="37">
        <v>0.35919999999999996</v>
      </c>
      <c r="Y215" s="40">
        <v>0.27700000000000002</v>
      </c>
      <c r="Z215" s="40">
        <v>5.75</v>
      </c>
      <c r="AA215" s="33">
        <v>0.89</v>
      </c>
      <c r="AB215" s="37">
        <v>7.2812332680623015</v>
      </c>
      <c r="AC215" s="38">
        <f t="shared" si="57"/>
        <v>0</v>
      </c>
      <c r="AD215" s="33">
        <f t="shared" si="58"/>
        <v>0</v>
      </c>
      <c r="AE215" s="33">
        <f t="shared" si="59"/>
        <v>0</v>
      </c>
      <c r="AF215" s="33">
        <f t="shared" si="60"/>
        <v>0</v>
      </c>
      <c r="AG215" s="33">
        <f t="shared" si="61"/>
        <v>0</v>
      </c>
      <c r="AH215" s="69">
        <f t="shared" si="62"/>
        <v>0</v>
      </c>
      <c r="AI215" s="33">
        <f t="shared" si="63"/>
        <v>1</v>
      </c>
      <c r="AJ215" s="38">
        <f t="shared" si="64"/>
        <v>0</v>
      </c>
      <c r="AK215" s="37">
        <f t="shared" si="65"/>
        <v>0</v>
      </c>
      <c r="AL215" s="37">
        <f t="shared" si="66"/>
        <v>0</v>
      </c>
      <c r="AM215" s="39">
        <f t="shared" si="67"/>
        <v>0</v>
      </c>
      <c r="AN215" s="37">
        <f t="shared" si="68"/>
        <v>0</v>
      </c>
      <c r="AO215" s="40">
        <f t="shared" si="69"/>
        <v>0</v>
      </c>
      <c r="AP215" s="40">
        <f t="shared" si="70"/>
        <v>0</v>
      </c>
      <c r="AQ215" s="33">
        <f t="shared" si="71"/>
        <v>0</v>
      </c>
      <c r="AR215" s="33">
        <f t="shared" si="72"/>
        <v>0</v>
      </c>
      <c r="AS215" s="91">
        <f t="shared" si="73"/>
        <v>0</v>
      </c>
      <c r="AU215" s="33">
        <v>578.4619573994255</v>
      </c>
      <c r="AW215" s="33">
        <v>3</v>
      </c>
      <c r="AX215" s="33">
        <v>1.7603</v>
      </c>
      <c r="AY215" s="33">
        <v>0</v>
      </c>
      <c r="AZ215" s="33">
        <v>3035122</v>
      </c>
      <c r="BA215" s="33">
        <v>9.8842814226248572E-7</v>
      </c>
    </row>
    <row r="216" spans="1:53" s="33" customFormat="1" x14ac:dyDescent="0.25">
      <c r="A216" s="33">
        <v>2010</v>
      </c>
      <c r="B216" s="33" t="s">
        <v>44</v>
      </c>
      <c r="C216" s="34">
        <v>26</v>
      </c>
      <c r="D216" s="34">
        <v>2009</v>
      </c>
      <c r="E216" s="34">
        <v>2019</v>
      </c>
      <c r="F216" s="35">
        <v>0</v>
      </c>
      <c r="G216" s="36">
        <v>0</v>
      </c>
      <c r="H216" s="34">
        <v>5.0999999999999996</v>
      </c>
      <c r="I216" s="35">
        <v>4.0999999999999996</v>
      </c>
      <c r="J216" s="36">
        <v>3.5999999999999996</v>
      </c>
      <c r="K216" s="37">
        <v>0.41036869181773639</v>
      </c>
      <c r="L216" s="33">
        <v>32.96</v>
      </c>
      <c r="M216" s="38">
        <v>63877.48</v>
      </c>
      <c r="N216" s="33">
        <v>1</v>
      </c>
      <c r="O216" s="33">
        <v>0</v>
      </c>
      <c r="P216" s="33">
        <v>0</v>
      </c>
      <c r="Q216" s="33">
        <v>0</v>
      </c>
      <c r="R216" s="69">
        <f t="shared" si="54"/>
        <v>63877.48</v>
      </c>
      <c r="S216" s="33">
        <f t="shared" si="55"/>
        <v>0</v>
      </c>
      <c r="T216" s="38">
        <f t="shared" si="56"/>
        <v>0</v>
      </c>
      <c r="U216" s="37">
        <v>17.783790666825677</v>
      </c>
      <c r="V216" s="37">
        <v>0.79902099999999998</v>
      </c>
      <c r="W216" s="39">
        <v>76.25</v>
      </c>
      <c r="X216" s="37">
        <v>0.48899999999999999</v>
      </c>
      <c r="Y216" s="40">
        <v>0.33100000000000002</v>
      </c>
      <c r="Z216" s="40">
        <v>5.76</v>
      </c>
      <c r="AA216" s="33">
        <v>0.87</v>
      </c>
      <c r="AB216" s="37">
        <v>7.3099457673421941</v>
      </c>
      <c r="AC216" s="38">
        <f t="shared" si="57"/>
        <v>0</v>
      </c>
      <c r="AD216" s="33">
        <f t="shared" si="58"/>
        <v>0</v>
      </c>
      <c r="AE216" s="33">
        <f t="shared" si="59"/>
        <v>0</v>
      </c>
      <c r="AF216" s="33">
        <f t="shared" si="60"/>
        <v>0</v>
      </c>
      <c r="AG216" s="33">
        <f t="shared" si="61"/>
        <v>0</v>
      </c>
      <c r="AH216" s="69">
        <f t="shared" si="62"/>
        <v>0</v>
      </c>
      <c r="AI216" s="33">
        <f t="shared" si="63"/>
        <v>1</v>
      </c>
      <c r="AJ216" s="38">
        <f t="shared" si="64"/>
        <v>0</v>
      </c>
      <c r="AK216" s="37">
        <f t="shared" si="65"/>
        <v>0</v>
      </c>
      <c r="AL216" s="37">
        <f t="shared" si="66"/>
        <v>0</v>
      </c>
      <c r="AM216" s="39">
        <f t="shared" si="67"/>
        <v>0</v>
      </c>
      <c r="AN216" s="37">
        <f t="shared" si="68"/>
        <v>0</v>
      </c>
      <c r="AO216" s="40">
        <f t="shared" si="69"/>
        <v>0</v>
      </c>
      <c r="AP216" s="40">
        <f t="shared" si="70"/>
        <v>0</v>
      </c>
      <c r="AQ216" s="33">
        <f t="shared" si="71"/>
        <v>0</v>
      </c>
      <c r="AR216" s="33">
        <f t="shared" si="72"/>
        <v>0</v>
      </c>
      <c r="AS216" s="91">
        <f t="shared" si="73"/>
        <v>1</v>
      </c>
      <c r="AU216" s="33">
        <v>1168.6190418439521</v>
      </c>
      <c r="AW216" s="33">
        <v>8</v>
      </c>
      <c r="AX216" s="33">
        <v>1.7603</v>
      </c>
      <c r="AY216" s="33">
        <v>0</v>
      </c>
      <c r="AZ216" s="33">
        <v>6003788</v>
      </c>
      <c r="BA216" s="33">
        <v>1.3324920866626204E-6</v>
      </c>
    </row>
    <row r="217" spans="1:53" s="33" customFormat="1" x14ac:dyDescent="0.25">
      <c r="A217" s="33">
        <v>2010</v>
      </c>
      <c r="B217" s="33" t="s">
        <v>45</v>
      </c>
      <c r="C217" s="34">
        <v>27</v>
      </c>
      <c r="D217" s="34">
        <v>2008</v>
      </c>
      <c r="E217" s="34">
        <v>2008</v>
      </c>
      <c r="F217" s="35">
        <v>0</v>
      </c>
      <c r="G217" s="36">
        <v>0</v>
      </c>
      <c r="H217" s="34">
        <v>5.65</v>
      </c>
      <c r="I217" s="35">
        <v>4.4000000000000004</v>
      </c>
      <c r="J217" s="36">
        <v>3.8</v>
      </c>
      <c r="K217" s="37">
        <v>0.39212975762602525</v>
      </c>
      <c r="L217" s="33">
        <v>30.58</v>
      </c>
      <c r="M217" s="38">
        <v>1256647.25</v>
      </c>
      <c r="N217" s="33">
        <v>1</v>
      </c>
      <c r="O217" s="33">
        <v>1</v>
      </c>
      <c r="P217" s="33">
        <v>0</v>
      </c>
      <c r="Q217" s="33">
        <v>0</v>
      </c>
      <c r="R217" s="69">
        <f t="shared" si="54"/>
        <v>1256647.25</v>
      </c>
      <c r="S217" s="33">
        <f t="shared" si="55"/>
        <v>0</v>
      </c>
      <c r="T217" s="38">
        <f t="shared" si="56"/>
        <v>0</v>
      </c>
      <c r="U217" s="37">
        <v>56.095380054160053</v>
      </c>
      <c r="V217" s="37">
        <f>V193*1.02</f>
        <v>0.91481963999999993</v>
      </c>
      <c r="W217" s="39">
        <v>110.68</v>
      </c>
      <c r="X217" s="37">
        <v>0.88919999999999999</v>
      </c>
      <c r="Y217" s="40">
        <v>0.29399999999999998</v>
      </c>
      <c r="Z217" s="40">
        <v>7.58</v>
      </c>
      <c r="AA217" s="33">
        <v>0.48</v>
      </c>
      <c r="AB217" s="37">
        <v>9.1647210553009604</v>
      </c>
      <c r="AC217" s="38">
        <f t="shared" si="57"/>
        <v>0</v>
      </c>
      <c r="AD217" s="33">
        <f t="shared" si="58"/>
        <v>0</v>
      </c>
      <c r="AE217" s="33">
        <f t="shared" si="59"/>
        <v>0</v>
      </c>
      <c r="AF217" s="33">
        <f t="shared" si="60"/>
        <v>0</v>
      </c>
      <c r="AG217" s="33">
        <f t="shared" si="61"/>
        <v>0</v>
      </c>
      <c r="AH217" s="69">
        <f t="shared" si="62"/>
        <v>0</v>
      </c>
      <c r="AI217" s="33">
        <f t="shared" si="63"/>
        <v>1</v>
      </c>
      <c r="AJ217" s="38">
        <f t="shared" si="64"/>
        <v>0</v>
      </c>
      <c r="AK217" s="37">
        <f t="shared" si="65"/>
        <v>0</v>
      </c>
      <c r="AL217" s="37">
        <f t="shared" si="66"/>
        <v>0</v>
      </c>
      <c r="AM217" s="39">
        <f t="shared" si="67"/>
        <v>0</v>
      </c>
      <c r="AN217" s="37">
        <f t="shared" si="68"/>
        <v>0</v>
      </c>
      <c r="AO217" s="40">
        <f t="shared" si="69"/>
        <v>0</v>
      </c>
      <c r="AP217" s="40">
        <f t="shared" si="70"/>
        <v>0</v>
      </c>
      <c r="AQ217" s="33">
        <f t="shared" si="71"/>
        <v>0</v>
      </c>
      <c r="AR217" s="33">
        <f t="shared" si="72"/>
        <v>0</v>
      </c>
      <c r="AS217" s="91">
        <f t="shared" si="73"/>
        <v>1</v>
      </c>
      <c r="AU217" s="33">
        <v>501.77512782452101</v>
      </c>
      <c r="AW217" s="33">
        <v>9</v>
      </c>
      <c r="AX217" s="33">
        <v>1.7603</v>
      </c>
      <c r="AY217" s="33">
        <v>1</v>
      </c>
      <c r="AZ217" s="33">
        <v>2570160</v>
      </c>
      <c r="BA217" s="33">
        <v>3.5017275189093288E-6</v>
      </c>
    </row>
    <row r="218" spans="1:53" s="41" customFormat="1" x14ac:dyDescent="0.25">
      <c r="A218" s="41">
        <v>2011</v>
      </c>
      <c r="B218" s="41" t="s">
        <v>19</v>
      </c>
      <c r="C218" s="42">
        <v>1</v>
      </c>
      <c r="D218" s="42">
        <v>2011</v>
      </c>
      <c r="E218" s="42">
        <v>0</v>
      </c>
      <c r="F218" s="43">
        <v>0</v>
      </c>
      <c r="G218" s="43">
        <v>0</v>
      </c>
      <c r="H218" s="42">
        <v>4.7</v>
      </c>
      <c r="I218" s="43">
        <v>3.7</v>
      </c>
      <c r="J218" s="43">
        <v>3.7</v>
      </c>
      <c r="K218" s="44">
        <v>0.35343598517251212</v>
      </c>
      <c r="L218" s="41">
        <v>28.55</v>
      </c>
      <c r="M218" s="45">
        <v>230000</v>
      </c>
      <c r="N218" s="41">
        <v>1</v>
      </c>
      <c r="O218" s="41">
        <v>0</v>
      </c>
      <c r="P218" s="41">
        <v>0</v>
      </c>
      <c r="Q218" s="41">
        <v>0</v>
      </c>
      <c r="R218" s="70">
        <f t="shared" si="54"/>
        <v>230000</v>
      </c>
      <c r="S218" s="41">
        <f t="shared" si="55"/>
        <v>0</v>
      </c>
      <c r="T218" s="45">
        <f t="shared" si="56"/>
        <v>0</v>
      </c>
      <c r="U218" s="44">
        <v>17.49159601764719</v>
      </c>
      <c r="V218" s="44">
        <v>0.70920700000000003</v>
      </c>
      <c r="W218" s="46">
        <v>92.75</v>
      </c>
      <c r="X218" s="44">
        <v>4.7528517110266157E-2</v>
      </c>
      <c r="Y218" s="47">
        <v>0.23799999999999999</v>
      </c>
      <c r="Z218" s="47">
        <v>2.64</v>
      </c>
      <c r="AA218" s="41">
        <v>0.91</v>
      </c>
      <c r="AB218" s="44">
        <v>6.6974317817014448</v>
      </c>
      <c r="AC218" s="45">
        <f t="shared" si="57"/>
        <v>0</v>
      </c>
      <c r="AD218" s="41">
        <f t="shared" si="58"/>
        <v>0</v>
      </c>
      <c r="AE218" s="41">
        <f t="shared" si="59"/>
        <v>0</v>
      </c>
      <c r="AF218" s="41">
        <f t="shared" si="60"/>
        <v>0</v>
      </c>
      <c r="AG218" s="41">
        <f t="shared" si="61"/>
        <v>0</v>
      </c>
      <c r="AH218" s="70">
        <f t="shared" si="62"/>
        <v>0</v>
      </c>
      <c r="AI218" s="41">
        <f t="shared" si="63"/>
        <v>0</v>
      </c>
      <c r="AJ218" s="45">
        <f t="shared" si="64"/>
        <v>1</v>
      </c>
      <c r="AK218" s="44">
        <f t="shared" si="65"/>
        <v>0</v>
      </c>
      <c r="AL218" s="44">
        <f t="shared" si="66"/>
        <v>0</v>
      </c>
      <c r="AM218" s="46">
        <f t="shared" si="67"/>
        <v>0</v>
      </c>
      <c r="AN218" s="44">
        <f t="shared" si="68"/>
        <v>0</v>
      </c>
      <c r="AO218" s="47">
        <f t="shared" si="69"/>
        <v>0</v>
      </c>
      <c r="AP218" s="47">
        <f t="shared" si="70"/>
        <v>0</v>
      </c>
      <c r="AQ218" s="41">
        <f t="shared" si="71"/>
        <v>0</v>
      </c>
      <c r="AR218" s="41">
        <f t="shared" si="72"/>
        <v>0</v>
      </c>
      <c r="AS218" s="90">
        <f t="shared" si="73"/>
        <v>1</v>
      </c>
      <c r="AU218" s="41">
        <v>361.75811713575638</v>
      </c>
      <c r="AW218" s="41">
        <v>2</v>
      </c>
      <c r="AX218" s="41">
        <v>1.675</v>
      </c>
      <c r="AY218" s="41">
        <v>0</v>
      </c>
      <c r="AZ218" s="41">
        <v>1576455</v>
      </c>
      <c r="BA218" s="41">
        <v>1.2686692610953056E-6</v>
      </c>
    </row>
    <row r="219" spans="1:53" s="41" customFormat="1" x14ac:dyDescent="0.25">
      <c r="A219" s="41">
        <v>2011</v>
      </c>
      <c r="B219" s="41" t="s">
        <v>20</v>
      </c>
      <c r="C219" s="42">
        <v>2</v>
      </c>
      <c r="D219" s="42">
        <v>0</v>
      </c>
      <c r="E219" s="42">
        <v>0</v>
      </c>
      <c r="F219" s="43">
        <v>0</v>
      </c>
      <c r="G219" s="43">
        <v>0</v>
      </c>
      <c r="H219" s="42">
        <v>4.5999999999999996</v>
      </c>
      <c r="I219" s="43">
        <v>4.2</v>
      </c>
      <c r="J219" s="43">
        <v>3.4</v>
      </c>
      <c r="K219" s="44">
        <v>0.38454228698131138</v>
      </c>
      <c r="L219" s="41">
        <v>21.97</v>
      </c>
      <c r="M219" s="45">
        <v>0</v>
      </c>
      <c r="N219" s="41">
        <v>0</v>
      </c>
      <c r="O219" s="41">
        <v>0</v>
      </c>
      <c r="P219" s="41">
        <v>0</v>
      </c>
      <c r="Q219" s="41">
        <v>0</v>
      </c>
      <c r="R219" s="70" t="str">
        <f t="shared" si="54"/>
        <v>SEM VALOR</v>
      </c>
      <c r="S219" s="41">
        <f t="shared" si="55"/>
        <v>0</v>
      </c>
      <c r="T219" s="45">
        <f t="shared" si="56"/>
        <v>0</v>
      </c>
      <c r="U219" s="44">
        <v>11.99035619639168</v>
      </c>
      <c r="V219" s="44">
        <v>0.714592</v>
      </c>
      <c r="W219" s="46">
        <v>84.74</v>
      </c>
      <c r="X219" s="44">
        <v>0.2722772277227723</v>
      </c>
      <c r="Y219" s="47">
        <v>0.35399999999999998</v>
      </c>
      <c r="Z219" s="47">
        <v>3.97</v>
      </c>
      <c r="AA219" s="41">
        <v>0.78</v>
      </c>
      <c r="AB219" s="44">
        <v>6.4396067415730327</v>
      </c>
      <c r="AC219" s="45">
        <f t="shared" si="57"/>
        <v>0</v>
      </c>
      <c r="AD219" s="41">
        <f t="shared" si="58"/>
        <v>0</v>
      </c>
      <c r="AE219" s="41">
        <f t="shared" si="59"/>
        <v>0</v>
      </c>
      <c r="AF219" s="41">
        <f t="shared" si="60"/>
        <v>0</v>
      </c>
      <c r="AG219" s="41">
        <f t="shared" si="61"/>
        <v>0</v>
      </c>
      <c r="AH219" s="70">
        <f t="shared" si="62"/>
        <v>0</v>
      </c>
      <c r="AI219" s="41">
        <f t="shared" si="63"/>
        <v>0</v>
      </c>
      <c r="AJ219" s="45">
        <f t="shared" si="64"/>
        <v>1</v>
      </c>
      <c r="AK219" s="44">
        <f t="shared" si="65"/>
        <v>0</v>
      </c>
      <c r="AL219" s="44">
        <f t="shared" si="66"/>
        <v>0</v>
      </c>
      <c r="AM219" s="46">
        <f t="shared" si="67"/>
        <v>0</v>
      </c>
      <c r="AN219" s="44">
        <f t="shared" si="68"/>
        <v>0</v>
      </c>
      <c r="AO219" s="47">
        <f t="shared" si="69"/>
        <v>0</v>
      </c>
      <c r="AP219" s="47">
        <f t="shared" si="70"/>
        <v>0</v>
      </c>
      <c r="AQ219" s="41">
        <f t="shared" si="71"/>
        <v>0</v>
      </c>
      <c r="AR219" s="41">
        <f t="shared" si="72"/>
        <v>0</v>
      </c>
      <c r="AS219" s="90">
        <f t="shared" si="73"/>
        <v>0</v>
      </c>
      <c r="AU219" s="41">
        <v>180.72700392755613</v>
      </c>
      <c r="AW219" s="41">
        <v>1</v>
      </c>
      <c r="AX219" s="41">
        <v>1.675</v>
      </c>
      <c r="AY219" s="41">
        <v>2</v>
      </c>
      <c r="AZ219" s="41">
        <v>746386</v>
      </c>
      <c r="BA219" s="41">
        <v>1.3397893315255109E-6</v>
      </c>
    </row>
    <row r="220" spans="1:53" s="41" customFormat="1" x14ac:dyDescent="0.25">
      <c r="A220" s="41">
        <v>2011</v>
      </c>
      <c r="B220" s="41" t="s">
        <v>21</v>
      </c>
      <c r="C220" s="42">
        <v>3</v>
      </c>
      <c r="D220" s="42">
        <v>2010</v>
      </c>
      <c r="E220" s="42">
        <v>2010</v>
      </c>
      <c r="F220" s="43">
        <v>0</v>
      </c>
      <c r="G220" s="43">
        <v>0</v>
      </c>
      <c r="H220" s="42">
        <v>4.3</v>
      </c>
      <c r="I220" s="43">
        <v>3.8</v>
      </c>
      <c r="J220" s="43">
        <v>3.5</v>
      </c>
      <c r="K220" s="44">
        <v>0.35868419202924018</v>
      </c>
      <c r="L220" s="41">
        <v>36.51</v>
      </c>
      <c r="M220" s="45">
        <v>237469.8</v>
      </c>
      <c r="N220" s="41">
        <v>1</v>
      </c>
      <c r="O220" s="41">
        <v>0</v>
      </c>
      <c r="P220" s="41">
        <v>0</v>
      </c>
      <c r="Q220" s="41">
        <v>0</v>
      </c>
      <c r="R220" s="70">
        <f t="shared" si="54"/>
        <v>237469.8</v>
      </c>
      <c r="S220" s="41">
        <f t="shared" si="55"/>
        <v>0</v>
      </c>
      <c r="T220" s="45">
        <f t="shared" si="56"/>
        <v>0</v>
      </c>
      <c r="U220" s="44">
        <v>19.990577910217283</v>
      </c>
      <c r="V220" s="44">
        <v>0.88459200000000004</v>
      </c>
      <c r="W220" s="46">
        <v>80.09</v>
      </c>
      <c r="X220" s="44">
        <v>0.34801762114537443</v>
      </c>
      <c r="Y220" s="47">
        <v>0.36899999999999999</v>
      </c>
      <c r="Z220" s="47">
        <v>7.71</v>
      </c>
      <c r="AA220" s="41">
        <v>0.51</v>
      </c>
      <c r="AB220" s="44">
        <v>6.8918539325842705</v>
      </c>
      <c r="AC220" s="45">
        <f t="shared" si="57"/>
        <v>0</v>
      </c>
      <c r="AD220" s="41">
        <f t="shared" si="58"/>
        <v>0</v>
      </c>
      <c r="AE220" s="41">
        <f t="shared" si="59"/>
        <v>0</v>
      </c>
      <c r="AF220" s="41">
        <f t="shared" si="60"/>
        <v>0</v>
      </c>
      <c r="AG220" s="41">
        <f t="shared" si="61"/>
        <v>0</v>
      </c>
      <c r="AH220" s="70">
        <f t="shared" si="62"/>
        <v>0</v>
      </c>
      <c r="AI220" s="41">
        <f t="shared" si="63"/>
        <v>0</v>
      </c>
      <c r="AJ220" s="45">
        <f t="shared" si="64"/>
        <v>1</v>
      </c>
      <c r="AK220" s="44">
        <f t="shared" si="65"/>
        <v>0</v>
      </c>
      <c r="AL220" s="44">
        <f t="shared" si="66"/>
        <v>0</v>
      </c>
      <c r="AM220" s="46">
        <f t="shared" si="67"/>
        <v>0</v>
      </c>
      <c r="AN220" s="44">
        <f t="shared" si="68"/>
        <v>0</v>
      </c>
      <c r="AO220" s="47">
        <f t="shared" si="69"/>
        <v>0</v>
      </c>
      <c r="AP220" s="47">
        <f t="shared" si="70"/>
        <v>0</v>
      </c>
      <c r="AQ220" s="41">
        <f t="shared" si="71"/>
        <v>0</v>
      </c>
      <c r="AR220" s="41">
        <f t="shared" si="72"/>
        <v>0</v>
      </c>
      <c r="AS220" s="90">
        <f t="shared" si="73"/>
        <v>1</v>
      </c>
      <c r="AU220" s="41">
        <v>850.94699069734452</v>
      </c>
      <c r="AW220" s="41">
        <v>2</v>
      </c>
      <c r="AX220" s="41">
        <v>1.675</v>
      </c>
      <c r="AY220" s="41">
        <v>10</v>
      </c>
      <c r="AZ220" s="41">
        <v>3538387</v>
      </c>
      <c r="BA220" s="41">
        <v>5.6522929798238572E-7</v>
      </c>
    </row>
    <row r="221" spans="1:53" s="41" customFormat="1" x14ac:dyDescent="0.25">
      <c r="A221" s="41">
        <v>2011</v>
      </c>
      <c r="B221" s="41" t="s">
        <v>22</v>
      </c>
      <c r="C221" s="42">
        <v>4</v>
      </c>
      <c r="D221" s="42">
        <v>0</v>
      </c>
      <c r="E221" s="42">
        <v>0</v>
      </c>
      <c r="F221" s="43">
        <v>0</v>
      </c>
      <c r="G221" s="43">
        <v>0</v>
      </c>
      <c r="H221" s="42">
        <v>4.7</v>
      </c>
      <c r="I221" s="43">
        <v>3.7</v>
      </c>
      <c r="J221" s="43">
        <v>3.6</v>
      </c>
      <c r="K221" s="44">
        <v>0.30894308943089432</v>
      </c>
      <c r="L221" s="41">
        <v>20.64</v>
      </c>
      <c r="M221" s="45">
        <v>0</v>
      </c>
      <c r="N221" s="41">
        <v>0</v>
      </c>
      <c r="O221" s="41">
        <v>0</v>
      </c>
      <c r="P221" s="41">
        <v>0</v>
      </c>
      <c r="Q221" s="41">
        <v>0</v>
      </c>
      <c r="R221" s="70" t="str">
        <f t="shared" si="54"/>
        <v>SEM VALOR</v>
      </c>
      <c r="S221" s="41">
        <f t="shared" si="55"/>
        <v>0</v>
      </c>
      <c r="T221" s="45">
        <f t="shared" si="56"/>
        <v>0</v>
      </c>
      <c r="U221" s="44">
        <v>15.871956798105028</v>
      </c>
      <c r="V221" s="44">
        <v>0.74861800000000001</v>
      </c>
      <c r="W221" s="46">
        <v>84.42</v>
      </c>
      <c r="X221" s="44">
        <v>0.31818181818181818</v>
      </c>
      <c r="Y221" s="47">
        <v>0.26600000000000001</v>
      </c>
      <c r="Z221" s="47">
        <v>7.09</v>
      </c>
      <c r="AA221" s="41">
        <v>0.39</v>
      </c>
      <c r="AB221" s="44">
        <v>7.8218298555377217</v>
      </c>
      <c r="AC221" s="45">
        <f t="shared" si="57"/>
        <v>0</v>
      </c>
      <c r="AD221" s="41">
        <f t="shared" si="58"/>
        <v>0</v>
      </c>
      <c r="AE221" s="41">
        <f t="shared" si="59"/>
        <v>0</v>
      </c>
      <c r="AF221" s="41">
        <f t="shared" si="60"/>
        <v>0</v>
      </c>
      <c r="AG221" s="41">
        <f t="shared" si="61"/>
        <v>0</v>
      </c>
      <c r="AH221" s="70">
        <f t="shared" si="62"/>
        <v>0</v>
      </c>
      <c r="AI221" s="41">
        <f t="shared" si="63"/>
        <v>0</v>
      </c>
      <c r="AJ221" s="45">
        <f t="shared" si="64"/>
        <v>1</v>
      </c>
      <c r="AK221" s="44">
        <f t="shared" si="65"/>
        <v>0</v>
      </c>
      <c r="AL221" s="44">
        <f t="shared" si="66"/>
        <v>0</v>
      </c>
      <c r="AM221" s="46">
        <f t="shared" si="67"/>
        <v>0</v>
      </c>
      <c r="AN221" s="44">
        <f t="shared" si="68"/>
        <v>0</v>
      </c>
      <c r="AO221" s="47">
        <f t="shared" si="69"/>
        <v>0</v>
      </c>
      <c r="AP221" s="47">
        <f t="shared" si="70"/>
        <v>0</v>
      </c>
      <c r="AQ221" s="41">
        <f t="shared" si="71"/>
        <v>0</v>
      </c>
      <c r="AR221" s="41">
        <f t="shared" si="72"/>
        <v>0</v>
      </c>
      <c r="AS221" s="90">
        <f t="shared" si="73"/>
        <v>0</v>
      </c>
      <c r="AU221" s="41">
        <v>130.07606873990153</v>
      </c>
      <c r="AW221" s="41">
        <v>1</v>
      </c>
      <c r="AX221" s="41">
        <v>1.675</v>
      </c>
      <c r="AY221" s="41">
        <v>0</v>
      </c>
      <c r="AZ221" s="41">
        <v>460165</v>
      </c>
      <c r="BA221" s="41">
        <v>2.1731335499223105E-6</v>
      </c>
    </row>
    <row r="222" spans="1:53" s="41" customFormat="1" x14ac:dyDescent="0.25">
      <c r="A222" s="41">
        <v>2011</v>
      </c>
      <c r="B222" s="41" t="s">
        <v>23</v>
      </c>
      <c r="C222" s="42">
        <v>5</v>
      </c>
      <c r="D222" s="42">
        <v>2014</v>
      </c>
      <c r="E222" s="42">
        <v>0</v>
      </c>
      <c r="F222" s="43">
        <v>0</v>
      </c>
      <c r="G222" s="43">
        <v>0</v>
      </c>
      <c r="H222" s="42">
        <v>4.2</v>
      </c>
      <c r="I222" s="43">
        <v>3.7</v>
      </c>
      <c r="J222" s="43">
        <v>2.8</v>
      </c>
      <c r="K222" s="44">
        <v>0.36194006985722166</v>
      </c>
      <c r="L222" s="41">
        <v>39.97</v>
      </c>
      <c r="M222" s="45">
        <v>0</v>
      </c>
      <c r="N222" s="41">
        <v>0</v>
      </c>
      <c r="O222" s="41">
        <v>0</v>
      </c>
      <c r="P222" s="41">
        <v>0</v>
      </c>
      <c r="Q222" s="41">
        <v>0</v>
      </c>
      <c r="R222" s="70">
        <f t="shared" si="54"/>
        <v>0</v>
      </c>
      <c r="S222" s="41">
        <f t="shared" si="55"/>
        <v>0</v>
      </c>
      <c r="T222" s="45">
        <f t="shared" si="56"/>
        <v>0</v>
      </c>
      <c r="U222" s="44">
        <v>12.838595566184866</v>
      </c>
      <c r="V222" s="44">
        <v>0.76210800000000001</v>
      </c>
      <c r="W222" s="46">
        <v>84.11</v>
      </c>
      <c r="X222" s="44">
        <v>0.17689705171580475</v>
      </c>
      <c r="Y222" s="47">
        <v>0.375</v>
      </c>
      <c r="Z222" s="47">
        <v>6.87</v>
      </c>
      <c r="AA222" s="41">
        <v>0.5</v>
      </c>
      <c r="AB222" s="44">
        <v>6.3372792937399671</v>
      </c>
      <c r="AC222" s="45">
        <f t="shared" si="57"/>
        <v>0</v>
      </c>
      <c r="AD222" s="41">
        <f t="shared" si="58"/>
        <v>0</v>
      </c>
      <c r="AE222" s="41">
        <f t="shared" si="59"/>
        <v>0</v>
      </c>
      <c r="AF222" s="41">
        <f t="shared" si="60"/>
        <v>0</v>
      </c>
      <c r="AG222" s="41">
        <f t="shared" si="61"/>
        <v>0</v>
      </c>
      <c r="AH222" s="70">
        <f t="shared" si="62"/>
        <v>0</v>
      </c>
      <c r="AI222" s="41">
        <f t="shared" si="63"/>
        <v>0</v>
      </c>
      <c r="AJ222" s="45">
        <f t="shared" si="64"/>
        <v>1</v>
      </c>
      <c r="AK222" s="44">
        <f t="shared" si="65"/>
        <v>0</v>
      </c>
      <c r="AL222" s="44">
        <f t="shared" si="66"/>
        <v>0</v>
      </c>
      <c r="AM222" s="46">
        <f t="shared" si="67"/>
        <v>0</v>
      </c>
      <c r="AN222" s="44">
        <f t="shared" si="68"/>
        <v>0</v>
      </c>
      <c r="AO222" s="47">
        <f t="shared" si="69"/>
        <v>0</v>
      </c>
      <c r="AP222" s="47">
        <f t="shared" si="70"/>
        <v>0</v>
      </c>
      <c r="AQ222" s="41">
        <f t="shared" si="71"/>
        <v>0</v>
      </c>
      <c r="AR222" s="41">
        <f t="shared" si="72"/>
        <v>0</v>
      </c>
      <c r="AS222" s="90">
        <f t="shared" si="73"/>
        <v>0</v>
      </c>
      <c r="AU222" s="41">
        <v>1749.1512881812366</v>
      </c>
      <c r="AW222" s="41">
        <v>6</v>
      </c>
      <c r="AX222" s="41">
        <v>1.675</v>
      </c>
      <c r="AY222" s="41">
        <v>0</v>
      </c>
      <c r="AZ222" s="41">
        <v>7688593</v>
      </c>
      <c r="BA222" s="41">
        <v>7.8037685178549575E-7</v>
      </c>
    </row>
    <row r="223" spans="1:53" s="41" customFormat="1" x14ac:dyDescent="0.25">
      <c r="A223" s="41">
        <v>2011</v>
      </c>
      <c r="B223" s="41" t="s">
        <v>24</v>
      </c>
      <c r="C223" s="42">
        <v>6</v>
      </c>
      <c r="D223" s="42">
        <v>0</v>
      </c>
      <c r="E223" s="42">
        <v>0</v>
      </c>
      <c r="F223" s="43">
        <v>0</v>
      </c>
      <c r="G223" s="43">
        <v>0</v>
      </c>
      <c r="H223" s="42">
        <v>4.0999999999999996</v>
      </c>
      <c r="I223" s="43">
        <v>3.7</v>
      </c>
      <c r="J223" s="43">
        <v>3.1</v>
      </c>
      <c r="K223" s="44">
        <v>0.31623246492985974</v>
      </c>
      <c r="L223" s="41">
        <v>30.54</v>
      </c>
      <c r="M223" s="45">
        <v>0</v>
      </c>
      <c r="N223" s="41">
        <v>0</v>
      </c>
      <c r="O223" s="41">
        <v>0</v>
      </c>
      <c r="P223" s="41">
        <v>0</v>
      </c>
      <c r="Q223" s="41">
        <v>0</v>
      </c>
      <c r="R223" s="70">
        <f t="shared" si="54"/>
        <v>0</v>
      </c>
      <c r="S223" s="41">
        <f t="shared" si="55"/>
        <v>0</v>
      </c>
      <c r="T223" s="45">
        <f t="shared" si="56"/>
        <v>0</v>
      </c>
      <c r="U223" s="44">
        <v>13.749969677441038</v>
      </c>
      <c r="V223" s="44">
        <v>0.77002899999999996</v>
      </c>
      <c r="W223" s="46">
        <v>77.88</v>
      </c>
      <c r="X223" s="44">
        <v>6.741573033707865E-2</v>
      </c>
      <c r="Y223" s="47">
        <v>0.32500000000000001</v>
      </c>
      <c r="Z223" s="47">
        <v>12.6</v>
      </c>
      <c r="AA223" s="41">
        <v>0.43</v>
      </c>
      <c r="AB223" s="44">
        <v>7.4926765650080256</v>
      </c>
      <c r="AC223" s="45">
        <f t="shared" si="57"/>
        <v>0</v>
      </c>
      <c r="AD223" s="41">
        <f t="shared" si="58"/>
        <v>0</v>
      </c>
      <c r="AE223" s="41">
        <f t="shared" si="59"/>
        <v>0</v>
      </c>
      <c r="AF223" s="41">
        <f t="shared" si="60"/>
        <v>0</v>
      </c>
      <c r="AG223" s="41">
        <f t="shared" si="61"/>
        <v>0</v>
      </c>
      <c r="AH223" s="70">
        <f t="shared" si="62"/>
        <v>0</v>
      </c>
      <c r="AI223" s="41">
        <f t="shared" si="63"/>
        <v>0</v>
      </c>
      <c r="AJ223" s="45">
        <f t="shared" si="64"/>
        <v>1</v>
      </c>
      <c r="AK223" s="44">
        <f t="shared" si="65"/>
        <v>0</v>
      </c>
      <c r="AL223" s="44">
        <f t="shared" si="66"/>
        <v>0</v>
      </c>
      <c r="AM223" s="46">
        <f t="shared" si="67"/>
        <v>0</v>
      </c>
      <c r="AN223" s="44">
        <f t="shared" si="68"/>
        <v>0</v>
      </c>
      <c r="AO223" s="47">
        <f t="shared" si="69"/>
        <v>0</v>
      </c>
      <c r="AP223" s="47">
        <f t="shared" si="70"/>
        <v>0</v>
      </c>
      <c r="AQ223" s="41">
        <f t="shared" si="71"/>
        <v>0</v>
      </c>
      <c r="AR223" s="41">
        <f t="shared" si="72"/>
        <v>0</v>
      </c>
      <c r="AS223" s="90">
        <f t="shared" si="73"/>
        <v>0</v>
      </c>
      <c r="AU223" s="41">
        <v>174.89531986498076</v>
      </c>
      <c r="AW223" s="41">
        <v>0</v>
      </c>
      <c r="AX223" s="41">
        <v>1.675</v>
      </c>
      <c r="AY223" s="41">
        <v>0</v>
      </c>
      <c r="AZ223" s="41">
        <v>684309</v>
      </c>
      <c r="BA223" s="41">
        <v>0</v>
      </c>
    </row>
    <row r="224" spans="1:53" s="41" customFormat="1" x14ac:dyDescent="0.25">
      <c r="A224" s="41">
        <v>2011</v>
      </c>
      <c r="B224" s="41" t="s">
        <v>25</v>
      </c>
      <c r="C224" s="42">
        <v>7</v>
      </c>
      <c r="D224" s="42">
        <v>2011</v>
      </c>
      <c r="E224" s="42">
        <v>0</v>
      </c>
      <c r="F224" s="43">
        <v>0</v>
      </c>
      <c r="G224" s="43">
        <v>0</v>
      </c>
      <c r="H224" s="42">
        <v>4.9000000000000004</v>
      </c>
      <c r="I224" s="43">
        <v>4.0999999999999996</v>
      </c>
      <c r="J224" s="43">
        <v>3.6</v>
      </c>
      <c r="K224" s="44">
        <v>0.40246283225709567</v>
      </c>
      <c r="L224" s="41">
        <v>25.77</v>
      </c>
      <c r="M224" s="45">
        <v>219729</v>
      </c>
      <c r="N224" s="41">
        <v>1</v>
      </c>
      <c r="O224" s="41">
        <v>0</v>
      </c>
      <c r="P224" s="41">
        <v>0</v>
      </c>
      <c r="Q224" s="41">
        <v>0</v>
      </c>
      <c r="R224" s="70">
        <f t="shared" si="54"/>
        <v>219729</v>
      </c>
      <c r="S224" s="41">
        <f t="shared" si="55"/>
        <v>0</v>
      </c>
      <c r="T224" s="45">
        <f t="shared" si="56"/>
        <v>0</v>
      </c>
      <c r="U224" s="44">
        <v>13.095719013314374</v>
      </c>
      <c r="V224" s="44">
        <v>0.70648200000000005</v>
      </c>
      <c r="W224" s="46">
        <v>87.78</v>
      </c>
      <c r="X224" s="44">
        <v>0.18518518518518517</v>
      </c>
      <c r="Y224" s="47">
        <v>0.27200000000000002</v>
      </c>
      <c r="Z224" s="47">
        <v>5.18</v>
      </c>
      <c r="AA224" s="41">
        <v>0.9</v>
      </c>
      <c r="AB224" s="44">
        <v>6.8757022471910121</v>
      </c>
      <c r="AC224" s="45">
        <f t="shared" si="57"/>
        <v>0</v>
      </c>
      <c r="AD224" s="41">
        <f t="shared" si="58"/>
        <v>0</v>
      </c>
      <c r="AE224" s="41">
        <f t="shared" si="59"/>
        <v>0</v>
      </c>
      <c r="AF224" s="41">
        <f t="shared" si="60"/>
        <v>0</v>
      </c>
      <c r="AG224" s="41">
        <f t="shared" si="61"/>
        <v>0</v>
      </c>
      <c r="AH224" s="70">
        <f t="shared" si="62"/>
        <v>0</v>
      </c>
      <c r="AI224" s="41">
        <f t="shared" si="63"/>
        <v>0</v>
      </c>
      <c r="AJ224" s="45">
        <f t="shared" si="64"/>
        <v>1</v>
      </c>
      <c r="AK224" s="44">
        <f t="shared" si="65"/>
        <v>0</v>
      </c>
      <c r="AL224" s="44">
        <f t="shared" si="66"/>
        <v>0</v>
      </c>
      <c r="AM224" s="46">
        <f t="shared" si="67"/>
        <v>0</v>
      </c>
      <c r="AN224" s="44">
        <f t="shared" si="68"/>
        <v>0</v>
      </c>
      <c r="AO224" s="47">
        <f t="shared" si="69"/>
        <v>0</v>
      </c>
      <c r="AP224" s="47">
        <f t="shared" si="70"/>
        <v>0</v>
      </c>
      <c r="AQ224" s="41">
        <f t="shared" si="71"/>
        <v>0</v>
      </c>
      <c r="AR224" s="41">
        <f t="shared" si="72"/>
        <v>0</v>
      </c>
      <c r="AS224" s="90">
        <f t="shared" si="73"/>
        <v>1</v>
      </c>
      <c r="AU224" s="41">
        <v>320.32372586109716</v>
      </c>
      <c r="AW224" s="41">
        <v>1</v>
      </c>
      <c r="AX224" s="41">
        <v>1.675</v>
      </c>
      <c r="AY224" s="41">
        <v>71</v>
      </c>
      <c r="AZ224" s="41">
        <v>1400892</v>
      </c>
      <c r="BA224" s="41">
        <v>7.1383090202528099E-7</v>
      </c>
    </row>
    <row r="225" spans="1:53" s="41" customFormat="1" x14ac:dyDescent="0.25">
      <c r="A225" s="41">
        <v>2011</v>
      </c>
      <c r="B225" s="41" t="s">
        <v>26</v>
      </c>
      <c r="C225" s="42">
        <v>8</v>
      </c>
      <c r="D225" s="42">
        <v>2011</v>
      </c>
      <c r="E225" s="42">
        <v>2014</v>
      </c>
      <c r="F225" s="43">
        <v>0</v>
      </c>
      <c r="G225" s="43">
        <v>0</v>
      </c>
      <c r="H225" s="42">
        <v>4.0999999999999996</v>
      </c>
      <c r="I225" s="43">
        <v>3.6</v>
      </c>
      <c r="J225" s="43">
        <v>3.1</v>
      </c>
      <c r="K225" s="44">
        <v>0.40628236106316878</v>
      </c>
      <c r="L225" s="41">
        <v>23.94</v>
      </c>
      <c r="M225" s="45">
        <v>156994.20000000001</v>
      </c>
      <c r="N225" s="41">
        <v>1</v>
      </c>
      <c r="O225" s="41">
        <v>0</v>
      </c>
      <c r="P225" s="41">
        <v>0</v>
      </c>
      <c r="Q225" s="41">
        <v>0</v>
      </c>
      <c r="R225" s="70">
        <f t="shared" si="54"/>
        <v>156994.20000000001</v>
      </c>
      <c r="S225" s="41">
        <f t="shared" si="55"/>
        <v>0</v>
      </c>
      <c r="T225" s="45">
        <f t="shared" si="56"/>
        <v>0</v>
      </c>
      <c r="U225" s="44">
        <v>7.8461345510318532</v>
      </c>
      <c r="V225" s="44">
        <v>0.72789499999999996</v>
      </c>
      <c r="W225" s="46">
        <v>87.15</v>
      </c>
      <c r="X225" s="44">
        <v>0.19854178351093663</v>
      </c>
      <c r="Y225" s="47">
        <v>0.435</v>
      </c>
      <c r="Z225" s="47">
        <v>6.47</v>
      </c>
      <c r="AA225" s="41">
        <v>0.98</v>
      </c>
      <c r="AB225" s="44">
        <v>5.8460072231139648</v>
      </c>
      <c r="AC225" s="45">
        <f t="shared" si="57"/>
        <v>0</v>
      </c>
      <c r="AD225" s="41">
        <f t="shared" si="58"/>
        <v>0</v>
      </c>
      <c r="AE225" s="41">
        <f t="shared" si="59"/>
        <v>0</v>
      </c>
      <c r="AF225" s="41">
        <f t="shared" si="60"/>
        <v>0</v>
      </c>
      <c r="AG225" s="41">
        <f t="shared" si="61"/>
        <v>0</v>
      </c>
      <c r="AH225" s="70">
        <f t="shared" si="62"/>
        <v>0</v>
      </c>
      <c r="AI225" s="41">
        <f t="shared" si="63"/>
        <v>0</v>
      </c>
      <c r="AJ225" s="45">
        <f t="shared" si="64"/>
        <v>1</v>
      </c>
      <c r="AK225" s="44">
        <f t="shared" si="65"/>
        <v>0</v>
      </c>
      <c r="AL225" s="44">
        <f t="shared" si="66"/>
        <v>0</v>
      </c>
      <c r="AM225" s="46">
        <f t="shared" si="67"/>
        <v>0</v>
      </c>
      <c r="AN225" s="44">
        <f t="shared" si="68"/>
        <v>0</v>
      </c>
      <c r="AO225" s="47">
        <f t="shared" si="69"/>
        <v>0</v>
      </c>
      <c r="AP225" s="47">
        <f t="shared" si="70"/>
        <v>0</v>
      </c>
      <c r="AQ225" s="41">
        <f t="shared" si="71"/>
        <v>0</v>
      </c>
      <c r="AR225" s="41">
        <f t="shared" si="72"/>
        <v>0</v>
      </c>
      <c r="AS225" s="90">
        <f t="shared" si="73"/>
        <v>1</v>
      </c>
      <c r="AU225" s="41">
        <v>1425.5395550977619</v>
      </c>
      <c r="AW225" s="41">
        <v>3</v>
      </c>
      <c r="AX225" s="41">
        <v>1.675</v>
      </c>
      <c r="AY225" s="41">
        <v>103</v>
      </c>
      <c r="AZ225" s="41">
        <v>6645761</v>
      </c>
      <c r="BA225" s="41">
        <v>4.5141557151995083E-7</v>
      </c>
    </row>
    <row r="226" spans="1:53" s="41" customFormat="1" x14ac:dyDescent="0.25">
      <c r="A226" s="41">
        <v>2011</v>
      </c>
      <c r="B226" s="41" t="s">
        <v>27</v>
      </c>
      <c r="C226" s="42">
        <v>9</v>
      </c>
      <c r="D226" s="42">
        <v>2009</v>
      </c>
      <c r="E226" s="42">
        <v>0</v>
      </c>
      <c r="F226" s="43">
        <v>0</v>
      </c>
      <c r="G226" s="43">
        <v>0</v>
      </c>
      <c r="H226" s="42">
        <v>4.4000000000000004</v>
      </c>
      <c r="I226" s="43">
        <v>4</v>
      </c>
      <c r="J226" s="43">
        <v>3.2</v>
      </c>
      <c r="K226" s="44">
        <v>0.48586676049730237</v>
      </c>
      <c r="L226" s="41">
        <v>14.01</v>
      </c>
      <c r="M226" s="45">
        <v>20000</v>
      </c>
      <c r="N226" s="41">
        <v>1</v>
      </c>
      <c r="O226" s="41">
        <v>0</v>
      </c>
      <c r="P226" s="41">
        <v>0</v>
      </c>
      <c r="Q226" s="41">
        <v>0</v>
      </c>
      <c r="R226" s="70">
        <f t="shared" si="54"/>
        <v>20000</v>
      </c>
      <c r="S226" s="41">
        <f t="shared" si="55"/>
        <v>0</v>
      </c>
      <c r="T226" s="45">
        <f t="shared" si="56"/>
        <v>0</v>
      </c>
      <c r="U226" s="44">
        <v>8.2607173518180268</v>
      </c>
      <c r="V226" s="44">
        <v>0.771262</v>
      </c>
      <c r="W226" s="46">
        <v>86.04</v>
      </c>
      <c r="X226" s="44">
        <v>5.5555555555555552E-2</v>
      </c>
      <c r="Y226" s="47">
        <v>0.316</v>
      </c>
      <c r="Z226" s="47">
        <v>5.32</v>
      </c>
      <c r="AA226" s="41">
        <v>1</v>
      </c>
      <c r="AB226" s="44">
        <v>5.5981139646869975</v>
      </c>
      <c r="AC226" s="45">
        <f t="shared" si="57"/>
        <v>0</v>
      </c>
      <c r="AD226" s="41">
        <f t="shared" si="58"/>
        <v>0</v>
      </c>
      <c r="AE226" s="41">
        <f t="shared" si="59"/>
        <v>0</v>
      </c>
      <c r="AF226" s="41">
        <f t="shared" si="60"/>
        <v>0</v>
      </c>
      <c r="AG226" s="41">
        <f t="shared" si="61"/>
        <v>0</v>
      </c>
      <c r="AH226" s="70">
        <f t="shared" si="62"/>
        <v>0</v>
      </c>
      <c r="AI226" s="41">
        <f t="shared" si="63"/>
        <v>0</v>
      </c>
      <c r="AJ226" s="45">
        <f t="shared" si="64"/>
        <v>1</v>
      </c>
      <c r="AK226" s="44">
        <f t="shared" si="65"/>
        <v>0</v>
      </c>
      <c r="AL226" s="44">
        <f t="shared" si="66"/>
        <v>0</v>
      </c>
      <c r="AM226" s="46">
        <f t="shared" si="67"/>
        <v>0</v>
      </c>
      <c r="AN226" s="44">
        <f t="shared" si="68"/>
        <v>0</v>
      </c>
      <c r="AO226" s="47">
        <f t="shared" si="69"/>
        <v>0</v>
      </c>
      <c r="AP226" s="47">
        <f t="shared" si="70"/>
        <v>0</v>
      </c>
      <c r="AQ226" s="41">
        <f t="shared" si="71"/>
        <v>0</v>
      </c>
      <c r="AR226" s="41">
        <f t="shared" si="72"/>
        <v>0</v>
      </c>
      <c r="AS226" s="90">
        <f t="shared" si="73"/>
        <v>1</v>
      </c>
      <c r="AU226" s="41">
        <v>655.50695657275207</v>
      </c>
      <c r="AW226" s="41">
        <v>1</v>
      </c>
      <c r="AX226" s="41">
        <v>1.675</v>
      </c>
      <c r="AY226" s="41">
        <v>87</v>
      </c>
      <c r="AZ226" s="41">
        <v>3140328</v>
      </c>
      <c r="BA226" s="41">
        <v>3.1843807398462835E-7</v>
      </c>
    </row>
    <row r="227" spans="1:53" s="41" customFormat="1" x14ac:dyDescent="0.25">
      <c r="A227" s="41">
        <v>2011</v>
      </c>
      <c r="B227" s="41" t="s">
        <v>28</v>
      </c>
      <c r="C227" s="42">
        <v>10</v>
      </c>
      <c r="D227" s="42">
        <v>2007</v>
      </c>
      <c r="E227" s="42">
        <v>2007</v>
      </c>
      <c r="F227" s="43">
        <v>2007</v>
      </c>
      <c r="G227" s="43">
        <v>0</v>
      </c>
      <c r="H227" s="42">
        <v>4.9000000000000004</v>
      </c>
      <c r="I227" s="43">
        <v>4.2</v>
      </c>
      <c r="J227" s="43">
        <v>3.7</v>
      </c>
      <c r="K227" s="44">
        <v>0.50317420540450231</v>
      </c>
      <c r="L227" s="41">
        <v>32.729999999999997</v>
      </c>
      <c r="M227" s="45">
        <v>866939.07000000007</v>
      </c>
      <c r="N227" s="41">
        <v>1</v>
      </c>
      <c r="O227" s="41">
        <v>1</v>
      </c>
      <c r="P227" s="41">
        <v>0</v>
      </c>
      <c r="Q227" s="41">
        <v>0</v>
      </c>
      <c r="R227" s="70">
        <f t="shared" si="54"/>
        <v>866939.07000000007</v>
      </c>
      <c r="S227" s="41">
        <f t="shared" si="55"/>
        <v>0</v>
      </c>
      <c r="T227" s="45">
        <f t="shared" si="56"/>
        <v>0</v>
      </c>
      <c r="U227" s="44">
        <v>10.515146325008162</v>
      </c>
      <c r="V227" s="44">
        <v>0.79021699999999995</v>
      </c>
      <c r="W227" s="46">
        <v>83.44</v>
      </c>
      <c r="X227" s="44">
        <v>0.36370746969104417</v>
      </c>
      <c r="Y227" s="47">
        <v>0.30399999999999999</v>
      </c>
      <c r="Z227" s="47">
        <v>4.9000000000000004</v>
      </c>
      <c r="AA227" s="41">
        <v>0.78</v>
      </c>
      <c r="AB227" s="44">
        <v>6.3911516853932584</v>
      </c>
      <c r="AC227" s="45">
        <f t="shared" si="57"/>
        <v>0</v>
      </c>
      <c r="AD227" s="41">
        <f t="shared" si="58"/>
        <v>0</v>
      </c>
      <c r="AE227" s="41">
        <f t="shared" si="59"/>
        <v>0</v>
      </c>
      <c r="AF227" s="41">
        <f t="shared" si="60"/>
        <v>0</v>
      </c>
      <c r="AG227" s="41">
        <f t="shared" si="61"/>
        <v>0</v>
      </c>
      <c r="AH227" s="70">
        <f t="shared" si="62"/>
        <v>0</v>
      </c>
      <c r="AI227" s="41">
        <f t="shared" si="63"/>
        <v>0</v>
      </c>
      <c r="AJ227" s="45">
        <f t="shared" si="64"/>
        <v>1</v>
      </c>
      <c r="AK227" s="44">
        <f t="shared" si="65"/>
        <v>0</v>
      </c>
      <c r="AL227" s="44">
        <f t="shared" si="66"/>
        <v>0</v>
      </c>
      <c r="AM227" s="46">
        <f t="shared" si="67"/>
        <v>0</v>
      </c>
      <c r="AN227" s="44">
        <f t="shared" si="68"/>
        <v>0</v>
      </c>
      <c r="AO227" s="47">
        <f t="shared" si="69"/>
        <v>0</v>
      </c>
      <c r="AP227" s="47">
        <f t="shared" si="70"/>
        <v>0</v>
      </c>
      <c r="AQ227" s="41">
        <f t="shared" si="71"/>
        <v>0</v>
      </c>
      <c r="AR227" s="41">
        <f t="shared" si="72"/>
        <v>0</v>
      </c>
      <c r="AS227" s="90">
        <f t="shared" si="73"/>
        <v>1</v>
      </c>
      <c r="AU227" s="41">
        <v>1841.5112297082474</v>
      </c>
      <c r="AW227" s="41">
        <v>9</v>
      </c>
      <c r="AX227" s="41">
        <v>1.675</v>
      </c>
      <c r="AY227" s="41">
        <v>407</v>
      </c>
      <c r="AZ227" s="41">
        <v>8530155</v>
      </c>
      <c r="BA227" s="41">
        <v>1.0550804762633271E-6</v>
      </c>
    </row>
    <row r="228" spans="1:53" s="41" customFormat="1" x14ac:dyDescent="0.25">
      <c r="A228" s="41">
        <v>2011</v>
      </c>
      <c r="B228" s="41" t="s">
        <v>87</v>
      </c>
      <c r="C228" s="42">
        <v>11</v>
      </c>
      <c r="D228" s="42">
        <v>2011</v>
      </c>
      <c r="E228" s="42">
        <v>0</v>
      </c>
      <c r="F228" s="43">
        <v>0</v>
      </c>
      <c r="G228" s="43">
        <v>0</v>
      </c>
      <c r="H228" s="42">
        <v>4.0999999999999996</v>
      </c>
      <c r="I228" s="43">
        <v>3.4</v>
      </c>
      <c r="J228" s="43">
        <v>3.1</v>
      </c>
      <c r="K228" s="44">
        <v>0.49651724525334234</v>
      </c>
      <c r="L228" s="41">
        <v>32.950000000000003</v>
      </c>
      <c r="M228" s="45">
        <v>1000</v>
      </c>
      <c r="N228" s="41">
        <v>1</v>
      </c>
      <c r="O228" s="41">
        <v>0</v>
      </c>
      <c r="P228" s="41">
        <v>0</v>
      </c>
      <c r="Q228" s="41">
        <v>0</v>
      </c>
      <c r="R228" s="70">
        <f t="shared" si="54"/>
        <v>1000</v>
      </c>
      <c r="S228" s="41">
        <f t="shared" si="55"/>
        <v>0</v>
      </c>
      <c r="T228" s="45">
        <f t="shared" si="56"/>
        <v>0</v>
      </c>
      <c r="U228" s="44">
        <v>12.815667638011828</v>
      </c>
      <c r="V228" s="44">
        <v>0.80684999999999996</v>
      </c>
      <c r="W228" s="46">
        <v>81.3</v>
      </c>
      <c r="X228" s="44">
        <v>0.19858870967741934</v>
      </c>
      <c r="Y228" s="47">
        <v>0.29499999999999998</v>
      </c>
      <c r="Z228" s="47">
        <v>8.69</v>
      </c>
      <c r="AA228" s="41">
        <v>0.7</v>
      </c>
      <c r="AB228" s="44">
        <v>6.574939807383628</v>
      </c>
      <c r="AC228" s="45">
        <f t="shared" si="57"/>
        <v>0</v>
      </c>
      <c r="AD228" s="41">
        <f t="shared" si="58"/>
        <v>0</v>
      </c>
      <c r="AE228" s="41">
        <f t="shared" si="59"/>
        <v>0</v>
      </c>
      <c r="AF228" s="41">
        <f t="shared" si="60"/>
        <v>0</v>
      </c>
      <c r="AG228" s="41">
        <f t="shared" si="61"/>
        <v>0</v>
      </c>
      <c r="AH228" s="70">
        <f t="shared" si="62"/>
        <v>0</v>
      </c>
      <c r="AI228" s="41">
        <f t="shared" si="63"/>
        <v>0</v>
      </c>
      <c r="AJ228" s="45">
        <f t="shared" si="64"/>
        <v>1</v>
      </c>
      <c r="AK228" s="44">
        <f t="shared" si="65"/>
        <v>0</v>
      </c>
      <c r="AL228" s="44">
        <f t="shared" si="66"/>
        <v>0</v>
      </c>
      <c r="AM228" s="46">
        <f t="shared" si="67"/>
        <v>0</v>
      </c>
      <c r="AN228" s="44">
        <f t="shared" si="68"/>
        <v>0</v>
      </c>
      <c r="AO228" s="47">
        <f t="shared" si="69"/>
        <v>0</v>
      </c>
      <c r="AP228" s="47">
        <f t="shared" si="70"/>
        <v>0</v>
      </c>
      <c r="AQ228" s="41">
        <f t="shared" si="71"/>
        <v>0</v>
      </c>
      <c r="AR228" s="41">
        <f t="shared" si="72"/>
        <v>0</v>
      </c>
      <c r="AS228" s="90">
        <f t="shared" si="73"/>
        <v>1</v>
      </c>
      <c r="AU228" s="41">
        <v>709.63541924876881</v>
      </c>
      <c r="AW228" s="41">
        <v>2</v>
      </c>
      <c r="AX228" s="41">
        <v>1.675</v>
      </c>
      <c r="AY228" s="41">
        <v>29</v>
      </c>
      <c r="AZ228" s="41">
        <v>3198657</v>
      </c>
      <c r="BA228" s="41">
        <v>6.2526241481971963E-7</v>
      </c>
    </row>
    <row r="229" spans="1:53" s="41" customFormat="1" x14ac:dyDescent="0.25">
      <c r="A229" s="41">
        <v>2011</v>
      </c>
      <c r="B229" s="41" t="s">
        <v>30</v>
      </c>
      <c r="C229" s="42">
        <v>12</v>
      </c>
      <c r="D229" s="42">
        <v>2009</v>
      </c>
      <c r="E229" s="42">
        <v>2009</v>
      </c>
      <c r="F229" s="43">
        <v>0</v>
      </c>
      <c r="G229" s="43">
        <v>0</v>
      </c>
      <c r="H229" s="42">
        <v>4.3</v>
      </c>
      <c r="I229" s="43">
        <v>3.4</v>
      </c>
      <c r="J229" s="43">
        <v>3.3</v>
      </c>
      <c r="K229" s="44">
        <v>0.51031368241181496</v>
      </c>
      <c r="L229" s="41">
        <v>42.57</v>
      </c>
      <c r="M229" s="45">
        <v>500000</v>
      </c>
      <c r="N229" s="41">
        <v>1</v>
      </c>
      <c r="O229" s="41">
        <v>0</v>
      </c>
      <c r="P229" s="41">
        <v>0</v>
      </c>
      <c r="Q229" s="41">
        <v>0</v>
      </c>
      <c r="R229" s="70">
        <f t="shared" si="54"/>
        <v>500000</v>
      </c>
      <c r="S229" s="41">
        <f t="shared" si="55"/>
        <v>0</v>
      </c>
      <c r="T229" s="45">
        <f t="shared" si="56"/>
        <v>0</v>
      </c>
      <c r="U229" s="44">
        <v>9.7879329467480289</v>
      </c>
      <c r="V229" s="44">
        <v>0.78169200000000005</v>
      </c>
      <c r="W229" s="46">
        <v>82.82</v>
      </c>
      <c r="X229" s="44">
        <v>0.53736356003358521</v>
      </c>
      <c r="Y229" s="47">
        <v>0.29799999999999999</v>
      </c>
      <c r="Z229" s="47">
        <v>8.6199999999999992</v>
      </c>
      <c r="AA229" s="41">
        <v>0.89</v>
      </c>
      <c r="AB229" s="44">
        <v>6.2248194221508824</v>
      </c>
      <c r="AC229" s="45">
        <f t="shared" si="57"/>
        <v>0</v>
      </c>
      <c r="AD229" s="41">
        <f t="shared" si="58"/>
        <v>0</v>
      </c>
      <c r="AE229" s="41">
        <f t="shared" si="59"/>
        <v>0</v>
      </c>
      <c r="AF229" s="41">
        <f t="shared" si="60"/>
        <v>0</v>
      </c>
      <c r="AG229" s="41">
        <f t="shared" si="61"/>
        <v>0</v>
      </c>
      <c r="AH229" s="70">
        <f t="shared" si="62"/>
        <v>0</v>
      </c>
      <c r="AI229" s="41">
        <f t="shared" si="63"/>
        <v>0</v>
      </c>
      <c r="AJ229" s="45">
        <f t="shared" si="64"/>
        <v>1</v>
      </c>
      <c r="AK229" s="44">
        <f t="shared" si="65"/>
        <v>0</v>
      </c>
      <c r="AL229" s="44">
        <f t="shared" si="66"/>
        <v>0</v>
      </c>
      <c r="AM229" s="46">
        <f t="shared" si="67"/>
        <v>0</v>
      </c>
      <c r="AN229" s="44">
        <f t="shared" si="68"/>
        <v>0</v>
      </c>
      <c r="AO229" s="47">
        <f t="shared" si="69"/>
        <v>0</v>
      </c>
      <c r="AP229" s="47">
        <f t="shared" si="70"/>
        <v>0</v>
      </c>
      <c r="AQ229" s="41">
        <f t="shared" si="71"/>
        <v>0</v>
      </c>
      <c r="AR229" s="41">
        <f t="shared" si="72"/>
        <v>0</v>
      </c>
      <c r="AS229" s="90">
        <f t="shared" si="73"/>
        <v>1</v>
      </c>
      <c r="AU229" s="41">
        <v>809.07915401940795</v>
      </c>
      <c r="AW229" s="41">
        <v>3</v>
      </c>
      <c r="AX229" s="41">
        <v>1.675</v>
      </c>
      <c r="AY229" s="41">
        <v>335</v>
      </c>
      <c r="AZ229" s="41">
        <v>3791315</v>
      </c>
      <c r="BA229" s="41">
        <v>7.912821804571765E-7</v>
      </c>
    </row>
    <row r="230" spans="1:53" s="41" customFormat="1" x14ac:dyDescent="0.25">
      <c r="A230" s="41">
        <v>2011</v>
      </c>
      <c r="B230" s="41" t="s">
        <v>31</v>
      </c>
      <c r="C230" s="42">
        <v>13</v>
      </c>
      <c r="D230" s="42">
        <v>2011</v>
      </c>
      <c r="E230" s="42">
        <v>0</v>
      </c>
      <c r="F230" s="43">
        <v>0</v>
      </c>
      <c r="G230" s="43">
        <v>0</v>
      </c>
      <c r="H230" s="42">
        <v>4.3</v>
      </c>
      <c r="I230" s="43">
        <v>3.5</v>
      </c>
      <c r="J230" s="43">
        <v>3.4</v>
      </c>
      <c r="K230" s="44">
        <v>0.46959925898739929</v>
      </c>
      <c r="L230" s="41">
        <v>39.15</v>
      </c>
      <c r="M230" s="45">
        <v>262439.86</v>
      </c>
      <c r="N230" s="41">
        <v>1</v>
      </c>
      <c r="O230" s="41">
        <v>0</v>
      </c>
      <c r="P230" s="41">
        <v>0</v>
      </c>
      <c r="Q230" s="41">
        <v>0</v>
      </c>
      <c r="R230" s="70">
        <f t="shared" si="54"/>
        <v>262439.86</v>
      </c>
      <c r="S230" s="41">
        <f t="shared" si="55"/>
        <v>0</v>
      </c>
      <c r="T230" s="45">
        <f t="shared" si="56"/>
        <v>0</v>
      </c>
      <c r="U230" s="44">
        <v>12.426703565723088</v>
      </c>
      <c r="V230" s="44">
        <v>0.79666300000000001</v>
      </c>
      <c r="W230" s="46">
        <v>88.72</v>
      </c>
      <c r="X230" s="44">
        <v>0.56092206366630082</v>
      </c>
      <c r="Y230" s="47">
        <v>0.32400000000000001</v>
      </c>
      <c r="Z230" s="47">
        <v>8.2200000000000006</v>
      </c>
      <c r="AA230" s="41">
        <v>0.78</v>
      </c>
      <c r="AB230" s="44">
        <v>6.4639847512038537</v>
      </c>
      <c r="AC230" s="45">
        <f t="shared" si="57"/>
        <v>0</v>
      </c>
      <c r="AD230" s="41">
        <f t="shared" si="58"/>
        <v>0</v>
      </c>
      <c r="AE230" s="41">
        <f t="shared" si="59"/>
        <v>0</v>
      </c>
      <c r="AF230" s="41">
        <f t="shared" si="60"/>
        <v>0</v>
      </c>
      <c r="AG230" s="41">
        <f t="shared" si="61"/>
        <v>0</v>
      </c>
      <c r="AH230" s="70">
        <f t="shared" si="62"/>
        <v>0</v>
      </c>
      <c r="AI230" s="41">
        <f t="shared" si="63"/>
        <v>0</v>
      </c>
      <c r="AJ230" s="45">
        <f t="shared" si="64"/>
        <v>1</v>
      </c>
      <c r="AK230" s="44">
        <f t="shared" si="65"/>
        <v>0</v>
      </c>
      <c r="AL230" s="44">
        <f t="shared" si="66"/>
        <v>0</v>
      </c>
      <c r="AM230" s="46">
        <f t="shared" si="67"/>
        <v>0</v>
      </c>
      <c r="AN230" s="44">
        <f t="shared" si="68"/>
        <v>0</v>
      </c>
      <c r="AO230" s="47">
        <f t="shared" si="69"/>
        <v>0</v>
      </c>
      <c r="AP230" s="47">
        <f t="shared" si="70"/>
        <v>0</v>
      </c>
      <c r="AQ230" s="41">
        <f t="shared" si="71"/>
        <v>0</v>
      </c>
      <c r="AR230" s="41">
        <f t="shared" si="72"/>
        <v>0</v>
      </c>
      <c r="AS230" s="90">
        <f t="shared" si="73"/>
        <v>1</v>
      </c>
      <c r="AU230" s="41">
        <v>1928.0434728775406</v>
      </c>
      <c r="AW230" s="41">
        <v>8</v>
      </c>
      <c r="AX230" s="41">
        <v>1.675</v>
      </c>
      <c r="AY230" s="41">
        <v>262</v>
      </c>
      <c r="AZ230" s="41">
        <v>8864906</v>
      </c>
      <c r="BA230" s="41">
        <v>9.0243483687249474E-7</v>
      </c>
    </row>
    <row r="231" spans="1:53" s="41" customFormat="1" x14ac:dyDescent="0.25">
      <c r="A231" s="41">
        <v>2011</v>
      </c>
      <c r="B231" s="41" t="s">
        <v>32</v>
      </c>
      <c r="C231" s="42">
        <v>14</v>
      </c>
      <c r="D231" s="42">
        <v>2011</v>
      </c>
      <c r="E231" s="42">
        <v>0</v>
      </c>
      <c r="F231" s="43">
        <v>0</v>
      </c>
      <c r="G231" s="43">
        <v>0</v>
      </c>
      <c r="H231" s="42">
        <v>3.8</v>
      </c>
      <c r="I231" s="43">
        <v>2.9</v>
      </c>
      <c r="J231" s="43">
        <v>2.9</v>
      </c>
      <c r="K231" s="44">
        <v>0.38535800482703136</v>
      </c>
      <c r="L231" s="41">
        <v>71.39</v>
      </c>
      <c r="M231" s="45">
        <v>138025.88</v>
      </c>
      <c r="N231" s="41">
        <v>1</v>
      </c>
      <c r="O231" s="41">
        <v>0</v>
      </c>
      <c r="P231" s="41">
        <v>0</v>
      </c>
      <c r="Q231" s="41">
        <v>0</v>
      </c>
      <c r="R231" s="70" t="str">
        <f t="shared" si="54"/>
        <v>SEM VALOR</v>
      </c>
      <c r="S231" s="41">
        <f t="shared" si="55"/>
        <v>0</v>
      </c>
      <c r="T231" s="45">
        <f t="shared" si="56"/>
        <v>0</v>
      </c>
      <c r="U231" s="44">
        <v>10.071095672689051</v>
      </c>
      <c r="V231" s="44">
        <v>0.75496200000000002</v>
      </c>
      <c r="W231" s="46">
        <v>73.81</v>
      </c>
      <c r="X231" s="44">
        <v>0.30240174672489084</v>
      </c>
      <c r="Y231" s="47">
        <v>0.38700000000000001</v>
      </c>
      <c r="Z231" s="47">
        <v>8.89</v>
      </c>
      <c r="AA231" s="41">
        <v>0.8</v>
      </c>
      <c r="AB231" s="44">
        <v>5.5951043338683775</v>
      </c>
      <c r="AC231" s="45">
        <f t="shared" si="57"/>
        <v>0</v>
      </c>
      <c r="AD231" s="41">
        <f t="shared" si="58"/>
        <v>0</v>
      </c>
      <c r="AE231" s="41">
        <f t="shared" si="59"/>
        <v>0</v>
      </c>
      <c r="AF231" s="41">
        <f t="shared" si="60"/>
        <v>0</v>
      </c>
      <c r="AG231" s="41">
        <f t="shared" si="61"/>
        <v>0</v>
      </c>
      <c r="AH231" s="70">
        <f t="shared" si="62"/>
        <v>0</v>
      </c>
      <c r="AI231" s="41">
        <f t="shared" si="63"/>
        <v>0</v>
      </c>
      <c r="AJ231" s="45">
        <f t="shared" si="64"/>
        <v>1</v>
      </c>
      <c r="AK231" s="44">
        <f t="shared" si="65"/>
        <v>0</v>
      </c>
      <c r="AL231" s="44">
        <f t="shared" si="66"/>
        <v>0</v>
      </c>
      <c r="AM231" s="46">
        <f t="shared" si="67"/>
        <v>0</v>
      </c>
      <c r="AN231" s="44">
        <f t="shared" si="68"/>
        <v>0</v>
      </c>
      <c r="AO231" s="47">
        <f t="shared" si="69"/>
        <v>0</v>
      </c>
      <c r="AP231" s="47">
        <f t="shared" si="70"/>
        <v>0</v>
      </c>
      <c r="AQ231" s="41">
        <f t="shared" si="71"/>
        <v>0</v>
      </c>
      <c r="AR231" s="41">
        <f t="shared" si="72"/>
        <v>0</v>
      </c>
      <c r="AS231" s="90">
        <f t="shared" si="73"/>
        <v>1</v>
      </c>
      <c r="AU231" s="41">
        <v>670.6647914319102</v>
      </c>
      <c r="AW231" s="41">
        <v>3</v>
      </c>
      <c r="AX231" s="41">
        <v>1.675</v>
      </c>
      <c r="AY231" s="41">
        <v>0</v>
      </c>
      <c r="AZ231" s="41">
        <v>3143384</v>
      </c>
      <c r="BA231" s="41">
        <v>9.5438546483662198E-7</v>
      </c>
    </row>
    <row r="232" spans="1:53" s="41" customFormat="1" x14ac:dyDescent="0.25">
      <c r="A232" s="41">
        <v>2011</v>
      </c>
      <c r="B232" s="41" t="s">
        <v>33</v>
      </c>
      <c r="C232" s="42">
        <v>15</v>
      </c>
      <c r="D232" s="42">
        <v>2014</v>
      </c>
      <c r="E232" s="42">
        <v>0</v>
      </c>
      <c r="F232" s="43">
        <v>0</v>
      </c>
      <c r="G232" s="43">
        <v>0</v>
      </c>
      <c r="H232" s="42">
        <v>4.0999999999999996</v>
      </c>
      <c r="I232" s="43">
        <v>3.3</v>
      </c>
      <c r="J232" s="43">
        <v>3.2</v>
      </c>
      <c r="K232" s="44">
        <v>0.43397385276827233</v>
      </c>
      <c r="L232" s="41">
        <v>34.979999999999997</v>
      </c>
      <c r="M232" s="45">
        <v>0</v>
      </c>
      <c r="N232" s="41">
        <v>0</v>
      </c>
      <c r="O232" s="41">
        <v>0</v>
      </c>
      <c r="P232" s="41">
        <v>0</v>
      </c>
      <c r="Q232" s="41">
        <v>0</v>
      </c>
      <c r="R232" s="70" t="str">
        <f t="shared" si="54"/>
        <v>SEM VALOR</v>
      </c>
      <c r="S232" s="41">
        <f t="shared" si="55"/>
        <v>0</v>
      </c>
      <c r="T232" s="45">
        <f t="shared" si="56"/>
        <v>0</v>
      </c>
      <c r="U232" s="44">
        <v>13.928609128350351</v>
      </c>
      <c r="V232" s="44">
        <v>0.73629800000000001</v>
      </c>
      <c r="W232" s="46">
        <v>83.94</v>
      </c>
      <c r="X232" s="44">
        <v>0.49697885196374625</v>
      </c>
      <c r="Y232" s="47">
        <v>0.318</v>
      </c>
      <c r="Z232" s="47">
        <v>7.9</v>
      </c>
      <c r="AA232" s="41">
        <v>0.84</v>
      </c>
      <c r="AB232" s="44">
        <v>6.5787520064205465</v>
      </c>
      <c r="AC232" s="45">
        <f t="shared" si="57"/>
        <v>0</v>
      </c>
      <c r="AD232" s="41">
        <f t="shared" si="58"/>
        <v>0</v>
      </c>
      <c r="AE232" s="41">
        <f t="shared" si="59"/>
        <v>0</v>
      </c>
      <c r="AF232" s="41">
        <f t="shared" si="60"/>
        <v>0</v>
      </c>
      <c r="AG232" s="41">
        <f t="shared" si="61"/>
        <v>0</v>
      </c>
      <c r="AH232" s="70">
        <f t="shared" si="62"/>
        <v>0</v>
      </c>
      <c r="AI232" s="41">
        <f t="shared" si="63"/>
        <v>0</v>
      </c>
      <c r="AJ232" s="45">
        <f t="shared" si="64"/>
        <v>1</v>
      </c>
      <c r="AK232" s="44">
        <f t="shared" si="65"/>
        <v>0</v>
      </c>
      <c r="AL232" s="44">
        <f t="shared" si="66"/>
        <v>0</v>
      </c>
      <c r="AM232" s="46">
        <f t="shared" si="67"/>
        <v>0</v>
      </c>
      <c r="AN232" s="44">
        <f t="shared" si="68"/>
        <v>0</v>
      </c>
      <c r="AO232" s="47">
        <f t="shared" si="69"/>
        <v>0</v>
      </c>
      <c r="AP232" s="47">
        <f t="shared" si="70"/>
        <v>0</v>
      </c>
      <c r="AQ232" s="41">
        <f t="shared" si="71"/>
        <v>0</v>
      </c>
      <c r="AR232" s="41">
        <f t="shared" si="72"/>
        <v>0</v>
      </c>
      <c r="AS232" s="90">
        <f t="shared" si="73"/>
        <v>0</v>
      </c>
      <c r="AU232" s="41">
        <v>466.0233590727816</v>
      </c>
      <c r="AW232" s="41">
        <v>2</v>
      </c>
      <c r="AX232" s="41">
        <v>1.675</v>
      </c>
      <c r="AY232" s="41">
        <v>0</v>
      </c>
      <c r="AZ232" s="41">
        <v>2089819</v>
      </c>
      <c r="BA232" s="41">
        <v>9.5702067978135915E-7</v>
      </c>
    </row>
    <row r="233" spans="1:53" s="41" customFormat="1" x14ac:dyDescent="0.25">
      <c r="A233" s="41">
        <v>2011</v>
      </c>
      <c r="B233" s="41" t="s">
        <v>34</v>
      </c>
      <c r="C233" s="42">
        <v>16</v>
      </c>
      <c r="D233" s="42">
        <v>2009</v>
      </c>
      <c r="E233" s="42">
        <v>2009</v>
      </c>
      <c r="F233" s="43">
        <v>0</v>
      </c>
      <c r="G233" s="43">
        <v>0</v>
      </c>
      <c r="H233" s="42">
        <v>4.2</v>
      </c>
      <c r="I233" s="43">
        <v>3.3</v>
      </c>
      <c r="J233" s="43">
        <v>3.2</v>
      </c>
      <c r="K233" s="44">
        <v>0.43619147682136178</v>
      </c>
      <c r="L233" s="41">
        <v>39.36</v>
      </c>
      <c r="M233" s="45">
        <v>66037.600000000006</v>
      </c>
      <c r="N233" s="41">
        <v>1</v>
      </c>
      <c r="O233" s="41">
        <v>0</v>
      </c>
      <c r="P233" s="41">
        <v>0</v>
      </c>
      <c r="Q233" s="41">
        <v>0</v>
      </c>
      <c r="R233" s="70">
        <f t="shared" si="54"/>
        <v>66037.600000000006</v>
      </c>
      <c r="S233" s="41">
        <f t="shared" si="55"/>
        <v>0</v>
      </c>
      <c r="T233" s="45">
        <f t="shared" si="56"/>
        <v>0</v>
      </c>
      <c r="U233" s="44">
        <v>11.817869494054776</v>
      </c>
      <c r="V233" s="44">
        <v>0.783412</v>
      </c>
      <c r="W233" s="46">
        <v>84.73</v>
      </c>
      <c r="X233" s="44">
        <v>0.49445676274944567</v>
      </c>
      <c r="Y233" s="47">
        <v>0.34100000000000003</v>
      </c>
      <c r="Z233" s="47">
        <v>8.4600000000000009</v>
      </c>
      <c r="AA233" s="41">
        <v>0.79</v>
      </c>
      <c r="AB233" s="44">
        <v>6.2044542536115568</v>
      </c>
      <c r="AC233" s="45">
        <f t="shared" si="57"/>
        <v>0</v>
      </c>
      <c r="AD233" s="41">
        <f t="shared" si="58"/>
        <v>0</v>
      </c>
      <c r="AE233" s="41">
        <f t="shared" si="59"/>
        <v>0</v>
      </c>
      <c r="AF233" s="41">
        <f t="shared" si="60"/>
        <v>0</v>
      </c>
      <c r="AG233" s="41">
        <f t="shared" si="61"/>
        <v>0</v>
      </c>
      <c r="AH233" s="70">
        <f t="shared" si="62"/>
        <v>0</v>
      </c>
      <c r="AI233" s="41">
        <f t="shared" si="63"/>
        <v>0</v>
      </c>
      <c r="AJ233" s="45">
        <f t="shared" si="64"/>
        <v>1</v>
      </c>
      <c r="AK233" s="44">
        <f t="shared" si="65"/>
        <v>0</v>
      </c>
      <c r="AL233" s="44">
        <f t="shared" si="66"/>
        <v>0</v>
      </c>
      <c r="AM233" s="46">
        <f t="shared" si="67"/>
        <v>0</v>
      </c>
      <c r="AN233" s="44">
        <f t="shared" si="68"/>
        <v>0</v>
      </c>
      <c r="AO233" s="47">
        <f t="shared" si="69"/>
        <v>0</v>
      </c>
      <c r="AP233" s="47">
        <f t="shared" si="70"/>
        <v>0</v>
      </c>
      <c r="AQ233" s="41">
        <f t="shared" si="71"/>
        <v>0</v>
      </c>
      <c r="AR233" s="41">
        <f t="shared" si="72"/>
        <v>0</v>
      </c>
      <c r="AS233" s="90">
        <f t="shared" si="73"/>
        <v>1</v>
      </c>
      <c r="AU233" s="41">
        <v>2986.3459616568789</v>
      </c>
      <c r="AW233" s="41">
        <v>10</v>
      </c>
      <c r="AX233" s="41">
        <v>1.675</v>
      </c>
      <c r="AY233" s="41">
        <v>4</v>
      </c>
      <c r="AZ233" s="41">
        <v>14097534</v>
      </c>
      <c r="BA233" s="41">
        <v>7.0934391787953836E-7</v>
      </c>
    </row>
    <row r="234" spans="1:53" s="41" customFormat="1" x14ac:dyDescent="0.25">
      <c r="A234" s="41">
        <v>2011</v>
      </c>
      <c r="B234" s="41" t="s">
        <v>35</v>
      </c>
      <c r="C234" s="42">
        <v>17</v>
      </c>
      <c r="D234" s="42">
        <v>2007</v>
      </c>
      <c r="E234" s="42">
        <v>2007</v>
      </c>
      <c r="F234" s="43">
        <v>2007</v>
      </c>
      <c r="G234" s="43">
        <v>2007</v>
      </c>
      <c r="H234" s="42">
        <v>5.9</v>
      </c>
      <c r="I234" s="43">
        <v>4.5999999999999996</v>
      </c>
      <c r="J234" s="43">
        <v>3.9</v>
      </c>
      <c r="K234" s="44">
        <v>0.47480289923605618</v>
      </c>
      <c r="L234" s="41">
        <v>21.6</v>
      </c>
      <c r="M234" s="45">
        <v>3053917.84</v>
      </c>
      <c r="N234" s="41">
        <v>1</v>
      </c>
      <c r="O234" s="41">
        <v>1</v>
      </c>
      <c r="P234" s="41">
        <v>0</v>
      </c>
      <c r="Q234" s="41">
        <v>0</v>
      </c>
      <c r="R234" s="70">
        <f t="shared" si="54"/>
        <v>3053917.84</v>
      </c>
      <c r="S234" s="41">
        <f t="shared" si="55"/>
        <v>0</v>
      </c>
      <c r="T234" s="45">
        <f t="shared" si="56"/>
        <v>0</v>
      </c>
      <c r="U234" s="44">
        <v>20.28134984660166</v>
      </c>
      <c r="V234" s="44">
        <v>0.82735700000000001</v>
      </c>
      <c r="W234" s="46">
        <v>87.4</v>
      </c>
      <c r="X234" s="44">
        <v>0.78396299151888971</v>
      </c>
      <c r="Y234" s="47">
        <v>0.23799999999999999</v>
      </c>
      <c r="Z234" s="47">
        <v>5.24</v>
      </c>
      <c r="AA234" s="41">
        <v>0.55000000000000004</v>
      </c>
      <c r="AB234" s="44">
        <v>7.0904895666131624</v>
      </c>
      <c r="AC234" s="45">
        <f t="shared" si="57"/>
        <v>0</v>
      </c>
      <c r="AD234" s="41">
        <f t="shared" si="58"/>
        <v>0</v>
      </c>
      <c r="AE234" s="41">
        <f t="shared" si="59"/>
        <v>0</v>
      </c>
      <c r="AF234" s="41">
        <f t="shared" si="60"/>
        <v>0</v>
      </c>
      <c r="AG234" s="41">
        <f t="shared" si="61"/>
        <v>0</v>
      </c>
      <c r="AH234" s="70">
        <f t="shared" si="62"/>
        <v>0</v>
      </c>
      <c r="AI234" s="41">
        <f t="shared" si="63"/>
        <v>0</v>
      </c>
      <c r="AJ234" s="45">
        <f t="shared" si="64"/>
        <v>1</v>
      </c>
      <c r="AK234" s="44">
        <f t="shared" si="65"/>
        <v>0</v>
      </c>
      <c r="AL234" s="44">
        <f t="shared" si="66"/>
        <v>0</v>
      </c>
      <c r="AM234" s="46">
        <f t="shared" si="67"/>
        <v>0</v>
      </c>
      <c r="AN234" s="44">
        <f t="shared" si="68"/>
        <v>0</v>
      </c>
      <c r="AO234" s="47">
        <f t="shared" si="69"/>
        <v>0</v>
      </c>
      <c r="AP234" s="47">
        <f t="shared" si="70"/>
        <v>0</v>
      </c>
      <c r="AQ234" s="41">
        <f t="shared" si="71"/>
        <v>0</v>
      </c>
      <c r="AR234" s="41">
        <f t="shared" si="72"/>
        <v>0</v>
      </c>
      <c r="AS234" s="90">
        <f t="shared" si="73"/>
        <v>1</v>
      </c>
      <c r="AU234" s="41">
        <v>4267.0802757130296</v>
      </c>
      <c r="AW234" s="41">
        <v>19</v>
      </c>
      <c r="AX234" s="41">
        <v>1.675</v>
      </c>
      <c r="AY234" s="41">
        <v>2</v>
      </c>
      <c r="AZ234" s="41">
        <v>19728701</v>
      </c>
      <c r="BA234" s="41">
        <v>9.6306391383801692E-7</v>
      </c>
    </row>
    <row r="235" spans="1:53" s="41" customFormat="1" x14ac:dyDescent="0.25">
      <c r="A235" s="41">
        <v>2011</v>
      </c>
      <c r="B235" s="41" t="s">
        <v>36</v>
      </c>
      <c r="C235" s="42">
        <v>18</v>
      </c>
      <c r="D235" s="42">
        <v>2009</v>
      </c>
      <c r="E235" s="42">
        <v>2009</v>
      </c>
      <c r="F235" s="43">
        <v>0</v>
      </c>
      <c r="G235" s="43">
        <v>0</v>
      </c>
      <c r="H235" s="42">
        <v>5.2</v>
      </c>
      <c r="I235" s="43">
        <v>4.2</v>
      </c>
      <c r="J235" s="43">
        <v>3.6</v>
      </c>
      <c r="K235" s="44">
        <v>0.44246133719572023</v>
      </c>
      <c r="L235" s="41">
        <v>47.14</v>
      </c>
      <c r="M235" s="45">
        <v>102000</v>
      </c>
      <c r="N235" s="41">
        <v>1</v>
      </c>
      <c r="O235" s="41">
        <v>0</v>
      </c>
      <c r="P235" s="41">
        <v>0</v>
      </c>
      <c r="Q235" s="41">
        <v>0</v>
      </c>
      <c r="R235" s="70">
        <f t="shared" si="54"/>
        <v>102000</v>
      </c>
      <c r="S235" s="41">
        <f t="shared" si="55"/>
        <v>0</v>
      </c>
      <c r="T235" s="45">
        <f t="shared" si="56"/>
        <v>0</v>
      </c>
      <c r="U235" s="44">
        <v>29.8772423884039</v>
      </c>
      <c r="V235" s="44">
        <v>0.78310800000000003</v>
      </c>
      <c r="W235" s="46">
        <v>88.35</v>
      </c>
      <c r="X235" s="44">
        <v>0.76748104465037914</v>
      </c>
      <c r="Y235" s="47">
        <v>0.24199999999999999</v>
      </c>
      <c r="Z235" s="47">
        <v>6.95</v>
      </c>
      <c r="AA235" s="41">
        <v>0.71</v>
      </c>
      <c r="AB235" s="44">
        <v>7.528290529695024</v>
      </c>
      <c r="AC235" s="45">
        <f t="shared" si="57"/>
        <v>0</v>
      </c>
      <c r="AD235" s="41">
        <f t="shared" si="58"/>
        <v>0</v>
      </c>
      <c r="AE235" s="41">
        <f t="shared" si="59"/>
        <v>0</v>
      </c>
      <c r="AF235" s="41">
        <f t="shared" si="60"/>
        <v>0</v>
      </c>
      <c r="AG235" s="41">
        <f t="shared" si="61"/>
        <v>0</v>
      </c>
      <c r="AH235" s="70">
        <f t="shared" si="62"/>
        <v>0</v>
      </c>
      <c r="AI235" s="41">
        <f t="shared" si="63"/>
        <v>0</v>
      </c>
      <c r="AJ235" s="45">
        <f t="shared" si="64"/>
        <v>1</v>
      </c>
      <c r="AK235" s="44">
        <f t="shared" si="65"/>
        <v>0</v>
      </c>
      <c r="AL235" s="44">
        <f t="shared" si="66"/>
        <v>0</v>
      </c>
      <c r="AM235" s="46">
        <f t="shared" si="67"/>
        <v>0</v>
      </c>
      <c r="AN235" s="44">
        <f t="shared" si="68"/>
        <v>0</v>
      </c>
      <c r="AO235" s="47">
        <f t="shared" si="69"/>
        <v>0</v>
      </c>
      <c r="AP235" s="47">
        <f t="shared" si="70"/>
        <v>0</v>
      </c>
      <c r="AQ235" s="41">
        <f t="shared" si="71"/>
        <v>0</v>
      </c>
      <c r="AR235" s="41">
        <f t="shared" si="72"/>
        <v>0</v>
      </c>
      <c r="AS235" s="90">
        <f t="shared" si="73"/>
        <v>1</v>
      </c>
      <c r="AU235" s="41">
        <v>818.76501467940022</v>
      </c>
      <c r="AW235" s="41">
        <v>2</v>
      </c>
      <c r="AX235" s="41">
        <v>1.675</v>
      </c>
      <c r="AY235" s="41">
        <v>78</v>
      </c>
      <c r="AZ235" s="41">
        <v>3547055</v>
      </c>
      <c r="BA235" s="41">
        <v>5.6384803731546311E-7</v>
      </c>
    </row>
    <row r="236" spans="1:53" s="41" customFormat="1" x14ac:dyDescent="0.25">
      <c r="A236" s="41">
        <v>2011</v>
      </c>
      <c r="B236" s="41" t="s">
        <v>37</v>
      </c>
      <c r="C236" s="42">
        <v>19</v>
      </c>
      <c r="D236" s="42">
        <v>2007</v>
      </c>
      <c r="E236" s="42">
        <v>2007</v>
      </c>
      <c r="F236" s="43">
        <v>2007</v>
      </c>
      <c r="G236" s="43">
        <v>2007</v>
      </c>
      <c r="H236" s="42">
        <v>5.0999999999999996</v>
      </c>
      <c r="I236" s="43">
        <v>4.2</v>
      </c>
      <c r="J236" s="43">
        <v>3.7</v>
      </c>
      <c r="K236" s="44">
        <v>0.47748534560761635</v>
      </c>
      <c r="L236" s="41">
        <v>29.67</v>
      </c>
      <c r="M236" s="45">
        <v>23418409.050000001</v>
      </c>
      <c r="N236" s="41">
        <v>1</v>
      </c>
      <c r="O236" s="41">
        <v>1</v>
      </c>
      <c r="P236" s="41">
        <v>1</v>
      </c>
      <c r="Q236" s="41">
        <v>1</v>
      </c>
      <c r="R236" s="70" t="str">
        <f t="shared" si="54"/>
        <v>SEM VALOR</v>
      </c>
      <c r="S236" s="41">
        <f t="shared" si="55"/>
        <v>0</v>
      </c>
      <c r="T236" s="45">
        <f t="shared" si="56"/>
        <v>23418409.050000001</v>
      </c>
      <c r="U236" s="44">
        <v>31.823878377014672</v>
      </c>
      <c r="V236" s="44">
        <v>0.83269199999999999</v>
      </c>
      <c r="W236" s="46">
        <v>83.91</v>
      </c>
      <c r="X236" s="44">
        <v>0.84741825978202612</v>
      </c>
      <c r="Y236" s="47">
        <v>0.28199999999999997</v>
      </c>
      <c r="Z236" s="47">
        <v>7.73</v>
      </c>
      <c r="AA236" s="41">
        <v>0.48</v>
      </c>
      <c r="AB236" s="44">
        <v>8.1224919743178159</v>
      </c>
      <c r="AC236" s="45">
        <f t="shared" si="57"/>
        <v>0</v>
      </c>
      <c r="AD236" s="41">
        <f t="shared" si="58"/>
        <v>0</v>
      </c>
      <c r="AE236" s="41">
        <f t="shared" si="59"/>
        <v>0</v>
      </c>
      <c r="AF236" s="41">
        <f t="shared" si="60"/>
        <v>0</v>
      </c>
      <c r="AG236" s="41">
        <f t="shared" si="61"/>
        <v>0</v>
      </c>
      <c r="AH236" s="70">
        <f t="shared" si="62"/>
        <v>0</v>
      </c>
      <c r="AI236" s="41">
        <f t="shared" si="63"/>
        <v>0</v>
      </c>
      <c r="AJ236" s="45">
        <f t="shared" si="64"/>
        <v>1</v>
      </c>
      <c r="AK236" s="44">
        <f t="shared" si="65"/>
        <v>0</v>
      </c>
      <c r="AL236" s="44">
        <f t="shared" si="66"/>
        <v>0</v>
      </c>
      <c r="AM236" s="46">
        <f t="shared" si="67"/>
        <v>0</v>
      </c>
      <c r="AN236" s="44">
        <f t="shared" si="68"/>
        <v>0</v>
      </c>
      <c r="AO236" s="47">
        <f t="shared" si="69"/>
        <v>0</v>
      </c>
      <c r="AP236" s="47">
        <f t="shared" si="70"/>
        <v>0</v>
      </c>
      <c r="AQ236" s="41">
        <f t="shared" si="71"/>
        <v>0</v>
      </c>
      <c r="AR236" s="41">
        <f t="shared" si="72"/>
        <v>0</v>
      </c>
      <c r="AS236" s="90">
        <f t="shared" si="73"/>
        <v>1</v>
      </c>
      <c r="AU236" s="41">
        <v>3480.1877470693712</v>
      </c>
      <c r="AW236" s="41">
        <v>27</v>
      </c>
      <c r="AX236" s="41">
        <v>1.675</v>
      </c>
      <c r="AY236" s="41">
        <v>0</v>
      </c>
      <c r="AZ236" s="41">
        <v>16112678</v>
      </c>
      <c r="BA236" s="41">
        <v>1.6756990985607731E-6</v>
      </c>
    </row>
    <row r="237" spans="1:53" s="41" customFormat="1" x14ac:dyDescent="0.25">
      <c r="A237" s="41">
        <v>2011</v>
      </c>
      <c r="B237" s="41" t="s">
        <v>38</v>
      </c>
      <c r="C237" s="42">
        <v>20</v>
      </c>
      <c r="D237" s="42">
        <v>2007</v>
      </c>
      <c r="E237" s="42">
        <v>2007</v>
      </c>
      <c r="F237" s="43">
        <v>2007</v>
      </c>
      <c r="G237" s="43">
        <v>2007</v>
      </c>
      <c r="H237" s="42">
        <v>5.6</v>
      </c>
      <c r="I237" s="43">
        <v>4.7</v>
      </c>
      <c r="J237" s="43">
        <v>4.0999999999999996</v>
      </c>
      <c r="K237" s="44">
        <v>0.49199791394659853</v>
      </c>
      <c r="L237" s="41">
        <v>14.05</v>
      </c>
      <c r="M237" s="45">
        <v>36542428.170000017</v>
      </c>
      <c r="N237" s="41">
        <v>1</v>
      </c>
      <c r="O237" s="41">
        <v>1</v>
      </c>
      <c r="P237" s="41">
        <v>1</v>
      </c>
      <c r="Q237" s="41">
        <v>1</v>
      </c>
      <c r="R237" s="70" t="str">
        <f t="shared" si="54"/>
        <v>SEM VALOR</v>
      </c>
      <c r="S237" s="41">
        <f t="shared" si="55"/>
        <v>36542428.170000017</v>
      </c>
      <c r="T237" s="45">
        <f t="shared" si="56"/>
        <v>0</v>
      </c>
      <c r="U237" s="44">
        <v>34.546046159126625</v>
      </c>
      <c r="V237" s="44">
        <v>0.87943499999999997</v>
      </c>
      <c r="W237" s="46">
        <v>84.96</v>
      </c>
      <c r="X237" s="44">
        <v>0.92703340725373773</v>
      </c>
      <c r="Y237" s="47">
        <v>0.24</v>
      </c>
      <c r="Z237" s="47">
        <v>6.24</v>
      </c>
      <c r="AA237" s="41">
        <v>0.43</v>
      </c>
      <c r="AB237" s="44">
        <v>8.3905497592295344</v>
      </c>
      <c r="AC237" s="45">
        <f t="shared" si="57"/>
        <v>0</v>
      </c>
      <c r="AD237" s="41">
        <f t="shared" si="58"/>
        <v>0</v>
      </c>
      <c r="AE237" s="41">
        <f t="shared" si="59"/>
        <v>0</v>
      </c>
      <c r="AF237" s="41">
        <f t="shared" si="60"/>
        <v>0</v>
      </c>
      <c r="AG237" s="41">
        <f t="shared" si="61"/>
        <v>0</v>
      </c>
      <c r="AH237" s="70">
        <f t="shared" si="62"/>
        <v>0</v>
      </c>
      <c r="AI237" s="41">
        <f t="shared" si="63"/>
        <v>0</v>
      </c>
      <c r="AJ237" s="45">
        <f t="shared" si="64"/>
        <v>1</v>
      </c>
      <c r="AK237" s="44">
        <f t="shared" si="65"/>
        <v>0</v>
      </c>
      <c r="AL237" s="44">
        <f t="shared" si="66"/>
        <v>0</v>
      </c>
      <c r="AM237" s="46">
        <f t="shared" si="67"/>
        <v>0</v>
      </c>
      <c r="AN237" s="44">
        <f t="shared" si="68"/>
        <v>0</v>
      </c>
      <c r="AO237" s="47">
        <f t="shared" si="69"/>
        <v>0</v>
      </c>
      <c r="AP237" s="47">
        <f t="shared" si="70"/>
        <v>0</v>
      </c>
      <c r="AQ237" s="41">
        <f t="shared" si="71"/>
        <v>0</v>
      </c>
      <c r="AR237" s="41">
        <f t="shared" si="72"/>
        <v>0</v>
      </c>
      <c r="AS237" s="90">
        <f t="shared" si="73"/>
        <v>1</v>
      </c>
      <c r="AU237" s="41">
        <v>9296.483601044778</v>
      </c>
      <c r="AW237" s="41">
        <v>76</v>
      </c>
      <c r="AX237" s="41">
        <v>1.675</v>
      </c>
      <c r="AY237" s="41">
        <v>0</v>
      </c>
      <c r="AZ237" s="41">
        <v>41587182</v>
      </c>
      <c r="BA237" s="41">
        <v>1.8274861710995469E-6</v>
      </c>
    </row>
    <row r="238" spans="1:53" s="41" customFormat="1" x14ac:dyDescent="0.25">
      <c r="A238" s="41">
        <v>2011</v>
      </c>
      <c r="B238" s="41" t="s">
        <v>39</v>
      </c>
      <c r="C238" s="48">
        <v>21</v>
      </c>
      <c r="D238" s="48">
        <v>2009</v>
      </c>
      <c r="E238" s="48">
        <v>2009</v>
      </c>
      <c r="F238" s="43">
        <v>2014</v>
      </c>
      <c r="G238" s="43">
        <v>0</v>
      </c>
      <c r="H238" s="48">
        <v>5.6</v>
      </c>
      <c r="I238" s="43">
        <v>4.3</v>
      </c>
      <c r="J238" s="43">
        <v>4</v>
      </c>
      <c r="K238" s="44">
        <v>0.46387649785708041</v>
      </c>
      <c r="L238" s="41">
        <v>32.11</v>
      </c>
      <c r="M238" s="45">
        <v>1317411.3900000001</v>
      </c>
      <c r="N238" s="41">
        <v>1</v>
      </c>
      <c r="O238" s="41">
        <v>1</v>
      </c>
      <c r="P238" s="41">
        <v>0</v>
      </c>
      <c r="Q238" s="41">
        <v>0</v>
      </c>
      <c r="R238" s="70">
        <f t="shared" ref="R238:R301" si="74">IF(OR(B238 = "Acre",B238 = "Alagoas",B238 = "Roraima", B238= "Sergipe", B238 = "Rio de Janeiro", B238 = "São Paulo"), "SEM VALOR",M238)</f>
        <v>1317411.3900000001</v>
      </c>
      <c r="S238" s="41">
        <f t="shared" ref="S238:S301" si="75">IF(B238 = "São Paulo",M238, 0)</f>
        <v>0</v>
      </c>
      <c r="T238" s="45">
        <f t="shared" ref="T238:T301" si="76">IF(B238 = "Rio de Janeiro", M238, 0)</f>
        <v>0</v>
      </c>
      <c r="U238" s="44">
        <v>24.459068948338757</v>
      </c>
      <c r="V238" s="44">
        <v>0.79769100000000004</v>
      </c>
      <c r="W238" s="46">
        <v>89.97</v>
      </c>
      <c r="X238" s="44">
        <v>0.58309859154929577</v>
      </c>
      <c r="Y238" s="47">
        <v>0.19600000000000001</v>
      </c>
      <c r="Z238" s="47">
        <v>3.85</v>
      </c>
      <c r="AA238" s="41">
        <v>0.62</v>
      </c>
      <c r="AB238" s="44">
        <v>7.5828651685393256</v>
      </c>
      <c r="AC238" s="45">
        <f t="shared" si="57"/>
        <v>0</v>
      </c>
      <c r="AD238" s="41">
        <f t="shared" si="58"/>
        <v>0</v>
      </c>
      <c r="AE238" s="41">
        <f t="shared" si="59"/>
        <v>0</v>
      </c>
      <c r="AF238" s="41">
        <f t="shared" si="60"/>
        <v>0</v>
      </c>
      <c r="AG238" s="41">
        <f t="shared" si="61"/>
        <v>0</v>
      </c>
      <c r="AH238" s="70">
        <f t="shared" si="62"/>
        <v>0</v>
      </c>
      <c r="AI238" s="41">
        <f t="shared" si="63"/>
        <v>0</v>
      </c>
      <c r="AJ238" s="45">
        <f t="shared" si="64"/>
        <v>1</v>
      </c>
      <c r="AK238" s="44">
        <f t="shared" si="65"/>
        <v>0</v>
      </c>
      <c r="AL238" s="44">
        <f t="shared" si="66"/>
        <v>0</v>
      </c>
      <c r="AM238" s="46">
        <f t="shared" si="67"/>
        <v>0</v>
      </c>
      <c r="AN238" s="44">
        <f t="shared" si="68"/>
        <v>0</v>
      </c>
      <c r="AO238" s="47">
        <f t="shared" si="69"/>
        <v>0</v>
      </c>
      <c r="AP238" s="47">
        <f t="shared" si="70"/>
        <v>0</v>
      </c>
      <c r="AQ238" s="41">
        <f t="shared" si="71"/>
        <v>0</v>
      </c>
      <c r="AR238" s="41">
        <f t="shared" si="72"/>
        <v>0</v>
      </c>
      <c r="AS238" s="90">
        <f t="shared" si="73"/>
        <v>1</v>
      </c>
      <c r="AU238" s="41">
        <v>2311.2074158074192</v>
      </c>
      <c r="AW238" s="41">
        <v>14</v>
      </c>
      <c r="AX238" s="41">
        <v>1.675</v>
      </c>
      <c r="AY238" s="41">
        <v>0</v>
      </c>
      <c r="AZ238" s="41">
        <v>10512349</v>
      </c>
      <c r="BA238" s="41">
        <v>1.3317670484493999E-6</v>
      </c>
    </row>
    <row r="239" spans="1:53" s="41" customFormat="1" x14ac:dyDescent="0.25">
      <c r="A239" s="41">
        <v>2011</v>
      </c>
      <c r="B239" s="41" t="s">
        <v>40</v>
      </c>
      <c r="C239" s="42">
        <v>22</v>
      </c>
      <c r="D239" s="42">
        <v>2007</v>
      </c>
      <c r="E239" s="42">
        <v>2008</v>
      </c>
      <c r="F239" s="43">
        <v>2010</v>
      </c>
      <c r="G239" s="43">
        <v>0</v>
      </c>
      <c r="H239" s="42">
        <v>5.8</v>
      </c>
      <c r="I239" s="43">
        <v>4.9000000000000004</v>
      </c>
      <c r="J239" s="43">
        <v>4.3</v>
      </c>
      <c r="K239" s="44">
        <v>0.46783804856315436</v>
      </c>
      <c r="L239" s="41">
        <v>12.84</v>
      </c>
      <c r="M239" s="45">
        <v>4546343.7</v>
      </c>
      <c r="N239" s="41">
        <v>1</v>
      </c>
      <c r="O239" s="41">
        <v>1</v>
      </c>
      <c r="P239" s="41">
        <v>1</v>
      </c>
      <c r="Q239" s="41">
        <v>0</v>
      </c>
      <c r="R239" s="70">
        <f t="shared" si="74"/>
        <v>4546343.7</v>
      </c>
      <c r="S239" s="41">
        <f t="shared" si="75"/>
        <v>0</v>
      </c>
      <c r="T239" s="45">
        <f t="shared" si="76"/>
        <v>0</v>
      </c>
      <c r="U239" s="44">
        <v>27.555300619560953</v>
      </c>
      <c r="V239" s="44">
        <v>0.75716300000000003</v>
      </c>
      <c r="W239" s="46">
        <v>88.07</v>
      </c>
      <c r="X239" s="44">
        <v>0.56666666666666665</v>
      </c>
      <c r="Y239" s="47">
        <v>0.17</v>
      </c>
      <c r="Z239" s="47">
        <v>2.86</v>
      </c>
      <c r="AA239" s="41">
        <v>0.59</v>
      </c>
      <c r="AB239" s="44">
        <v>8.0093298555377199</v>
      </c>
      <c r="AC239" s="45">
        <f t="shared" si="57"/>
        <v>0</v>
      </c>
      <c r="AD239" s="41">
        <f t="shared" si="58"/>
        <v>0</v>
      </c>
      <c r="AE239" s="41">
        <f t="shared" si="59"/>
        <v>0</v>
      </c>
      <c r="AF239" s="41">
        <f t="shared" si="60"/>
        <v>0</v>
      </c>
      <c r="AG239" s="41">
        <f t="shared" si="61"/>
        <v>0</v>
      </c>
      <c r="AH239" s="70">
        <f t="shared" si="62"/>
        <v>0</v>
      </c>
      <c r="AI239" s="41">
        <f t="shared" si="63"/>
        <v>0</v>
      </c>
      <c r="AJ239" s="45">
        <f t="shared" si="64"/>
        <v>1</v>
      </c>
      <c r="AK239" s="44">
        <f t="shared" si="65"/>
        <v>0</v>
      </c>
      <c r="AL239" s="44">
        <f t="shared" si="66"/>
        <v>0</v>
      </c>
      <c r="AM239" s="46">
        <f t="shared" si="67"/>
        <v>0</v>
      </c>
      <c r="AN239" s="44">
        <f t="shared" si="68"/>
        <v>0</v>
      </c>
      <c r="AO239" s="47">
        <f t="shared" si="69"/>
        <v>0</v>
      </c>
      <c r="AP239" s="47">
        <f t="shared" si="70"/>
        <v>0</v>
      </c>
      <c r="AQ239" s="41">
        <f t="shared" si="71"/>
        <v>0</v>
      </c>
      <c r="AR239" s="41">
        <f t="shared" si="72"/>
        <v>0</v>
      </c>
      <c r="AS239" s="90">
        <f t="shared" si="73"/>
        <v>1</v>
      </c>
      <c r="AU239" s="41">
        <v>1462.4493742179359</v>
      </c>
      <c r="AW239" s="41">
        <v>10</v>
      </c>
      <c r="AX239" s="41">
        <v>1.675</v>
      </c>
      <c r="AY239" s="41">
        <v>3</v>
      </c>
      <c r="AZ239" s="41">
        <v>6317054</v>
      </c>
      <c r="BA239" s="41">
        <v>1.5830163870690357E-6</v>
      </c>
    </row>
    <row r="240" spans="1:53" s="41" customFormat="1" x14ac:dyDescent="0.25">
      <c r="A240" s="41">
        <v>2011</v>
      </c>
      <c r="B240" s="41" t="s">
        <v>88</v>
      </c>
      <c r="C240" s="42">
        <v>23</v>
      </c>
      <c r="D240" s="42">
        <v>2009</v>
      </c>
      <c r="E240" s="42">
        <v>2010</v>
      </c>
      <c r="F240" s="43">
        <v>2013</v>
      </c>
      <c r="G240" s="43">
        <v>0</v>
      </c>
      <c r="H240" s="42">
        <v>5.0999999999999996</v>
      </c>
      <c r="I240" s="43">
        <v>4.0999999999999996</v>
      </c>
      <c r="J240" s="43">
        <v>3.7</v>
      </c>
      <c r="K240" s="44">
        <v>0.52167240604880971</v>
      </c>
      <c r="L240" s="41">
        <v>19.350000000000001</v>
      </c>
      <c r="M240" s="45">
        <v>1827722.54</v>
      </c>
      <c r="N240" s="41">
        <v>1</v>
      </c>
      <c r="O240" s="41">
        <v>1</v>
      </c>
      <c r="P240" s="41">
        <v>0</v>
      </c>
      <c r="Q240" s="41">
        <v>0</v>
      </c>
      <c r="R240" s="70">
        <f t="shared" si="74"/>
        <v>1827722.54</v>
      </c>
      <c r="S240" s="41">
        <f t="shared" si="75"/>
        <v>0</v>
      </c>
      <c r="T240" s="45">
        <f t="shared" si="76"/>
        <v>0</v>
      </c>
      <c r="U240" s="44">
        <v>24.695395056195686</v>
      </c>
      <c r="V240" s="44">
        <v>0.79470399999999997</v>
      </c>
      <c r="W240" s="46">
        <v>81.99</v>
      </c>
      <c r="X240" s="44">
        <v>0.62289473684210528</v>
      </c>
      <c r="Y240" s="47">
        <v>0.20499999999999999</v>
      </c>
      <c r="Z240" s="47">
        <v>4.04</v>
      </c>
      <c r="AA240" s="41">
        <v>0.55000000000000004</v>
      </c>
      <c r="AB240" s="44">
        <v>7.5931982343499183</v>
      </c>
      <c r="AC240" s="45">
        <f t="shared" si="57"/>
        <v>0</v>
      </c>
      <c r="AD240" s="41">
        <f t="shared" si="58"/>
        <v>0</v>
      </c>
      <c r="AE240" s="41">
        <f t="shared" si="59"/>
        <v>0</v>
      </c>
      <c r="AF240" s="41">
        <f t="shared" si="60"/>
        <v>0</v>
      </c>
      <c r="AG240" s="41">
        <f t="shared" si="61"/>
        <v>0</v>
      </c>
      <c r="AH240" s="70">
        <f t="shared" si="62"/>
        <v>0</v>
      </c>
      <c r="AI240" s="41">
        <f t="shared" si="63"/>
        <v>0</v>
      </c>
      <c r="AJ240" s="45">
        <f t="shared" si="64"/>
        <v>1</v>
      </c>
      <c r="AK240" s="44">
        <f t="shared" si="65"/>
        <v>0</v>
      </c>
      <c r="AL240" s="44">
        <f t="shared" si="66"/>
        <v>0</v>
      </c>
      <c r="AM240" s="46">
        <f t="shared" si="67"/>
        <v>0</v>
      </c>
      <c r="AN240" s="44">
        <f t="shared" si="68"/>
        <v>0</v>
      </c>
      <c r="AO240" s="47">
        <f t="shared" si="69"/>
        <v>0</v>
      </c>
      <c r="AP240" s="47">
        <f t="shared" si="70"/>
        <v>0</v>
      </c>
      <c r="AQ240" s="41">
        <f t="shared" si="71"/>
        <v>0</v>
      </c>
      <c r="AR240" s="41">
        <f t="shared" si="72"/>
        <v>0</v>
      </c>
      <c r="AS240" s="90">
        <f t="shared" si="73"/>
        <v>1</v>
      </c>
      <c r="AU240" s="41">
        <v>2285.1301446348048</v>
      </c>
      <c r="AW240" s="41">
        <v>13</v>
      </c>
      <c r="AX240" s="41">
        <v>1.675</v>
      </c>
      <c r="AY240" s="41">
        <v>0</v>
      </c>
      <c r="AZ240" s="41">
        <v>10733030</v>
      </c>
      <c r="BA240" s="41">
        <v>1.2112143541944819E-6</v>
      </c>
    </row>
    <row r="241" spans="1:53" s="41" customFormat="1" x14ac:dyDescent="0.25">
      <c r="A241" s="41">
        <v>2011</v>
      </c>
      <c r="B241" s="41" t="s">
        <v>89</v>
      </c>
      <c r="C241" s="42">
        <v>24</v>
      </c>
      <c r="D241" s="42">
        <v>2014</v>
      </c>
      <c r="E241" s="42">
        <v>0</v>
      </c>
      <c r="F241" s="43">
        <v>0</v>
      </c>
      <c r="G241" s="43">
        <v>0</v>
      </c>
      <c r="H241" s="42">
        <v>5.0999999999999996</v>
      </c>
      <c r="I241" s="43">
        <v>4</v>
      </c>
      <c r="J241" s="43">
        <v>3.8</v>
      </c>
      <c r="K241" s="44">
        <v>0.42950108459869846</v>
      </c>
      <c r="L241" s="41">
        <v>27.16</v>
      </c>
      <c r="M241" s="45">
        <v>0</v>
      </c>
      <c r="N241" s="41">
        <v>0</v>
      </c>
      <c r="O241" s="41">
        <v>0</v>
      </c>
      <c r="P241" s="41">
        <v>0</v>
      </c>
      <c r="Q241" s="41">
        <v>0</v>
      </c>
      <c r="R241" s="70">
        <f t="shared" si="74"/>
        <v>0</v>
      </c>
      <c r="S241" s="41">
        <f t="shared" si="75"/>
        <v>0</v>
      </c>
      <c r="T241" s="45">
        <f t="shared" si="76"/>
        <v>0</v>
      </c>
      <c r="U241" s="44">
        <v>22.253169472000877</v>
      </c>
      <c r="V241" s="44">
        <v>0.69045199999999995</v>
      </c>
      <c r="W241" s="46">
        <v>89.37</v>
      </c>
      <c r="X241" s="44">
        <v>0.30684596577017115</v>
      </c>
      <c r="Y241" s="47">
        <v>0.23699999999999999</v>
      </c>
      <c r="Z241" s="47">
        <v>4.0199999999999996</v>
      </c>
      <c r="AA241" s="41">
        <v>0.61</v>
      </c>
      <c r="AB241" s="44">
        <v>7.4933788121990359</v>
      </c>
      <c r="AC241" s="45">
        <f t="shared" si="57"/>
        <v>0</v>
      </c>
      <c r="AD241" s="41">
        <f t="shared" si="58"/>
        <v>0</v>
      </c>
      <c r="AE241" s="41">
        <f t="shared" si="59"/>
        <v>0</v>
      </c>
      <c r="AF241" s="41">
        <f t="shared" si="60"/>
        <v>0</v>
      </c>
      <c r="AG241" s="41">
        <f t="shared" si="61"/>
        <v>0</v>
      </c>
      <c r="AH241" s="70">
        <f t="shared" si="62"/>
        <v>0</v>
      </c>
      <c r="AI241" s="41">
        <f t="shared" si="63"/>
        <v>0</v>
      </c>
      <c r="AJ241" s="45">
        <f t="shared" si="64"/>
        <v>1</v>
      </c>
      <c r="AK241" s="44">
        <f t="shared" si="65"/>
        <v>0</v>
      </c>
      <c r="AL241" s="44">
        <f t="shared" si="66"/>
        <v>0</v>
      </c>
      <c r="AM241" s="46">
        <f t="shared" si="67"/>
        <v>0</v>
      </c>
      <c r="AN241" s="44">
        <f t="shared" si="68"/>
        <v>0</v>
      </c>
      <c r="AO241" s="47">
        <f t="shared" si="69"/>
        <v>0</v>
      </c>
      <c r="AP241" s="47">
        <f t="shared" si="70"/>
        <v>0</v>
      </c>
      <c r="AQ241" s="41">
        <f t="shared" si="71"/>
        <v>0</v>
      </c>
      <c r="AR241" s="41">
        <f t="shared" si="72"/>
        <v>0</v>
      </c>
      <c r="AS241" s="90">
        <f t="shared" si="73"/>
        <v>0</v>
      </c>
      <c r="AU241" s="41">
        <v>565.80827017924184</v>
      </c>
      <c r="AW241" s="41">
        <v>3</v>
      </c>
      <c r="AX241" s="41">
        <v>1.675</v>
      </c>
      <c r="AY241" s="41">
        <v>0</v>
      </c>
      <c r="AZ241" s="41">
        <v>2477542</v>
      </c>
      <c r="BA241" s="41">
        <v>1.2108775552543609E-6</v>
      </c>
    </row>
    <row r="242" spans="1:53" s="41" customFormat="1" x14ac:dyDescent="0.25">
      <c r="A242" s="41">
        <v>2011</v>
      </c>
      <c r="B242" s="41" t="s">
        <v>43</v>
      </c>
      <c r="C242" s="42">
        <v>25</v>
      </c>
      <c r="D242" s="42">
        <v>2017</v>
      </c>
      <c r="E242" s="42">
        <v>0</v>
      </c>
      <c r="F242" s="43">
        <v>0</v>
      </c>
      <c r="G242" s="43">
        <v>0</v>
      </c>
      <c r="H242" s="42">
        <v>5.0999999999999996</v>
      </c>
      <c r="I242" s="43">
        <v>4.5</v>
      </c>
      <c r="J242" s="43">
        <v>3.3</v>
      </c>
      <c r="K242" s="44">
        <v>0.36117855502329549</v>
      </c>
      <c r="L242" s="41">
        <v>32.799999999999997</v>
      </c>
      <c r="M242" s="45">
        <v>0</v>
      </c>
      <c r="N242" s="41">
        <v>0</v>
      </c>
      <c r="O242" s="41">
        <v>0</v>
      </c>
      <c r="P242" s="41">
        <v>0</v>
      </c>
      <c r="Q242" s="41">
        <v>0</v>
      </c>
      <c r="R242" s="70">
        <f t="shared" si="74"/>
        <v>0</v>
      </c>
      <c r="S242" s="41">
        <f t="shared" si="75"/>
        <v>0</v>
      </c>
      <c r="T242" s="45">
        <f t="shared" si="76"/>
        <v>0</v>
      </c>
      <c r="U242" s="44">
        <v>22.482248330264348</v>
      </c>
      <c r="V242" s="44">
        <v>0.70055999999999996</v>
      </c>
      <c r="W242" s="46">
        <v>87.4</v>
      </c>
      <c r="X242" s="44">
        <v>0.23360655737704919</v>
      </c>
      <c r="Y242" s="47">
        <v>0.22900000000000001</v>
      </c>
      <c r="Z242" s="47">
        <v>6.32</v>
      </c>
      <c r="AA242" s="41">
        <v>0.75</v>
      </c>
      <c r="AB242" s="44">
        <v>7.4354935794542527</v>
      </c>
      <c r="AC242" s="45">
        <f t="shared" si="57"/>
        <v>0</v>
      </c>
      <c r="AD242" s="41">
        <f t="shared" si="58"/>
        <v>0</v>
      </c>
      <c r="AE242" s="41">
        <f t="shared" si="59"/>
        <v>0</v>
      </c>
      <c r="AF242" s="41">
        <f t="shared" si="60"/>
        <v>0</v>
      </c>
      <c r="AG242" s="41">
        <f t="shared" si="61"/>
        <v>0</v>
      </c>
      <c r="AH242" s="70">
        <f t="shared" si="62"/>
        <v>0</v>
      </c>
      <c r="AI242" s="41">
        <f t="shared" si="63"/>
        <v>0</v>
      </c>
      <c r="AJ242" s="45">
        <f t="shared" si="64"/>
        <v>1</v>
      </c>
      <c r="AK242" s="44">
        <f t="shared" si="65"/>
        <v>0</v>
      </c>
      <c r="AL242" s="44">
        <f t="shared" si="66"/>
        <v>0</v>
      </c>
      <c r="AM242" s="46">
        <f t="shared" si="67"/>
        <v>0</v>
      </c>
      <c r="AN242" s="44">
        <f t="shared" si="68"/>
        <v>0</v>
      </c>
      <c r="AO242" s="47">
        <f t="shared" si="69"/>
        <v>0</v>
      </c>
      <c r="AP242" s="47">
        <f t="shared" si="70"/>
        <v>0</v>
      </c>
      <c r="AQ242" s="41">
        <f t="shared" si="71"/>
        <v>0</v>
      </c>
      <c r="AR242" s="41">
        <f t="shared" si="72"/>
        <v>0</v>
      </c>
      <c r="AS242" s="90">
        <f t="shared" si="73"/>
        <v>0</v>
      </c>
      <c r="AU242" s="41">
        <v>710.89709412148045</v>
      </c>
      <c r="AW242" s="41">
        <v>3</v>
      </c>
      <c r="AX242" s="41">
        <v>1.675</v>
      </c>
      <c r="AY242" s="41">
        <v>10</v>
      </c>
      <c r="AZ242" s="41">
        <v>3075936</v>
      </c>
      <c r="BA242" s="41">
        <v>9.7531288037202336E-7</v>
      </c>
    </row>
    <row r="243" spans="1:53" s="41" customFormat="1" x14ac:dyDescent="0.25">
      <c r="A243" s="41">
        <v>2011</v>
      </c>
      <c r="B243" s="41" t="s">
        <v>44</v>
      </c>
      <c r="C243" s="42">
        <v>26</v>
      </c>
      <c r="D243" s="42">
        <v>2009</v>
      </c>
      <c r="E243" s="42">
        <v>2019</v>
      </c>
      <c r="F243" s="43">
        <v>0</v>
      </c>
      <c r="G243" s="43">
        <v>0</v>
      </c>
      <c r="H243" s="42">
        <v>5.3</v>
      </c>
      <c r="I243" s="43">
        <v>4.2</v>
      </c>
      <c r="J243" s="43">
        <v>3.8</v>
      </c>
      <c r="K243" s="44">
        <v>0.41213327867892485</v>
      </c>
      <c r="L243" s="41">
        <v>37.36</v>
      </c>
      <c r="M243" s="45">
        <v>120000.51000000001</v>
      </c>
      <c r="N243" s="41">
        <v>1</v>
      </c>
      <c r="O243" s="41">
        <v>0</v>
      </c>
      <c r="P243" s="41">
        <v>0</v>
      </c>
      <c r="Q243" s="41">
        <v>0</v>
      </c>
      <c r="R243" s="70">
        <f t="shared" si="74"/>
        <v>120000.51000000001</v>
      </c>
      <c r="S243" s="41">
        <f t="shared" si="75"/>
        <v>0</v>
      </c>
      <c r="T243" s="45">
        <f t="shared" si="76"/>
        <v>0</v>
      </c>
      <c r="U243" s="44">
        <v>19.947769473200196</v>
      </c>
      <c r="V243" s="44">
        <v>0.798265</v>
      </c>
      <c r="W243" s="46">
        <v>96.24</v>
      </c>
      <c r="X243" s="44">
        <v>0.44081831466147103</v>
      </c>
      <c r="Y243" s="47">
        <v>0.27100000000000002</v>
      </c>
      <c r="Z243" s="47">
        <v>4.21</v>
      </c>
      <c r="AA243" s="41">
        <v>0.66</v>
      </c>
      <c r="AB243" s="44">
        <v>7.4256621187800951</v>
      </c>
      <c r="AC243" s="45">
        <f t="shared" si="57"/>
        <v>0</v>
      </c>
      <c r="AD243" s="41">
        <f t="shared" si="58"/>
        <v>0</v>
      </c>
      <c r="AE243" s="41">
        <f t="shared" si="59"/>
        <v>0</v>
      </c>
      <c r="AF243" s="41">
        <f t="shared" si="60"/>
        <v>0</v>
      </c>
      <c r="AG243" s="41">
        <f t="shared" si="61"/>
        <v>0</v>
      </c>
      <c r="AH243" s="70">
        <f t="shared" si="62"/>
        <v>0</v>
      </c>
      <c r="AI243" s="41">
        <f t="shared" si="63"/>
        <v>0</v>
      </c>
      <c r="AJ243" s="45">
        <f t="shared" si="64"/>
        <v>1</v>
      </c>
      <c r="AK243" s="44">
        <f t="shared" si="65"/>
        <v>0</v>
      </c>
      <c r="AL243" s="44">
        <f t="shared" si="66"/>
        <v>0</v>
      </c>
      <c r="AM243" s="46">
        <f t="shared" si="67"/>
        <v>0</v>
      </c>
      <c r="AN243" s="44">
        <f t="shared" si="68"/>
        <v>0</v>
      </c>
      <c r="AO243" s="47">
        <f t="shared" si="69"/>
        <v>0</v>
      </c>
      <c r="AP243" s="47">
        <f t="shared" si="70"/>
        <v>0</v>
      </c>
      <c r="AQ243" s="41">
        <f t="shared" si="71"/>
        <v>0</v>
      </c>
      <c r="AR243" s="41">
        <f t="shared" si="72"/>
        <v>0</v>
      </c>
      <c r="AS243" s="90">
        <f t="shared" si="73"/>
        <v>1</v>
      </c>
      <c r="AU243" s="41">
        <v>1436.1668392451479</v>
      </c>
      <c r="AW243" s="41">
        <v>8</v>
      </c>
      <c r="AX243" s="41">
        <v>1.675</v>
      </c>
      <c r="AY243" s="41">
        <v>0</v>
      </c>
      <c r="AZ243" s="41">
        <v>6080716</v>
      </c>
      <c r="BA243" s="41">
        <v>1.3156345404060969E-6</v>
      </c>
    </row>
    <row r="244" spans="1:53" s="41" customFormat="1" x14ac:dyDescent="0.25">
      <c r="A244" s="41">
        <v>2011</v>
      </c>
      <c r="B244" s="41" t="s">
        <v>45</v>
      </c>
      <c r="C244" s="42">
        <v>27</v>
      </c>
      <c r="D244" s="42">
        <v>2008</v>
      </c>
      <c r="E244" s="42">
        <v>2008</v>
      </c>
      <c r="F244" s="43">
        <v>0</v>
      </c>
      <c r="G244" s="43">
        <v>0</v>
      </c>
      <c r="H244" s="42">
        <v>5.7</v>
      </c>
      <c r="I244" s="43">
        <v>4.4000000000000004</v>
      </c>
      <c r="J244" s="43">
        <v>3.8</v>
      </c>
      <c r="K244" s="44">
        <v>0.39082911223673689</v>
      </c>
      <c r="L244" s="41">
        <v>34.56</v>
      </c>
      <c r="M244" s="45">
        <v>446000</v>
      </c>
      <c r="N244" s="41">
        <v>1</v>
      </c>
      <c r="O244" s="41">
        <v>0</v>
      </c>
      <c r="P244" s="41">
        <v>0</v>
      </c>
      <c r="Q244" s="41">
        <v>0</v>
      </c>
      <c r="R244" s="70">
        <f t="shared" si="74"/>
        <v>446000</v>
      </c>
      <c r="S244" s="41">
        <f t="shared" si="75"/>
        <v>0</v>
      </c>
      <c r="T244" s="45">
        <f t="shared" si="76"/>
        <v>0</v>
      </c>
      <c r="U244" s="44">
        <v>59.221866836679567</v>
      </c>
      <c r="V244" s="44">
        <f>V220*1.02</f>
        <v>0.90228384000000006</v>
      </c>
      <c r="W244" s="46">
        <v>67.7</v>
      </c>
      <c r="X244" s="44">
        <v>0.87644341801385683</v>
      </c>
      <c r="Y244" s="47">
        <v>0.26200000000000001</v>
      </c>
      <c r="Z244" s="47">
        <v>7.12</v>
      </c>
      <c r="AA244" s="41">
        <v>0.79</v>
      </c>
      <c r="AB244" s="44">
        <v>9.2399678972712689</v>
      </c>
      <c r="AC244" s="45">
        <f t="shared" si="57"/>
        <v>0</v>
      </c>
      <c r="AD244" s="41">
        <f t="shared" si="58"/>
        <v>0</v>
      </c>
      <c r="AE244" s="41">
        <f t="shared" si="59"/>
        <v>0</v>
      </c>
      <c r="AF244" s="41">
        <f t="shared" si="60"/>
        <v>0</v>
      </c>
      <c r="AG244" s="41">
        <f t="shared" si="61"/>
        <v>0</v>
      </c>
      <c r="AH244" s="70">
        <f t="shared" si="62"/>
        <v>0</v>
      </c>
      <c r="AI244" s="41">
        <f t="shared" si="63"/>
        <v>0</v>
      </c>
      <c r="AJ244" s="45">
        <f t="shared" si="64"/>
        <v>1</v>
      </c>
      <c r="AK244" s="44">
        <f t="shared" si="65"/>
        <v>0</v>
      </c>
      <c r="AL244" s="44">
        <f t="shared" si="66"/>
        <v>0</v>
      </c>
      <c r="AM244" s="46">
        <f t="shared" si="67"/>
        <v>0</v>
      </c>
      <c r="AN244" s="44">
        <f t="shared" si="68"/>
        <v>0</v>
      </c>
      <c r="AO244" s="47">
        <f t="shared" si="69"/>
        <v>0</v>
      </c>
      <c r="AP244" s="47">
        <f t="shared" si="70"/>
        <v>0</v>
      </c>
      <c r="AQ244" s="41">
        <f t="shared" si="71"/>
        <v>0</v>
      </c>
      <c r="AR244" s="41">
        <f t="shared" si="72"/>
        <v>0</v>
      </c>
      <c r="AS244" s="90">
        <f t="shared" si="73"/>
        <v>1</v>
      </c>
      <c r="AU244" s="41">
        <v>616.65330919346763</v>
      </c>
      <c r="AW244" s="41">
        <v>9</v>
      </c>
      <c r="AX244" s="41">
        <v>1.675</v>
      </c>
      <c r="AY244" s="41">
        <v>0</v>
      </c>
      <c r="AZ244" s="41">
        <v>2609998</v>
      </c>
      <c r="BA244" s="41">
        <v>3.4482785044279728E-6</v>
      </c>
    </row>
    <row r="245" spans="1:53" s="11" customFormat="1" x14ac:dyDescent="0.25">
      <c r="A245" s="11">
        <v>2012</v>
      </c>
      <c r="B245" s="11" t="s">
        <v>19</v>
      </c>
      <c r="C245" s="49">
        <v>1</v>
      </c>
      <c r="D245" s="49">
        <v>2011</v>
      </c>
      <c r="E245" s="49">
        <v>0</v>
      </c>
      <c r="F245" s="50">
        <v>0</v>
      </c>
      <c r="G245" s="51">
        <v>0</v>
      </c>
      <c r="H245" s="49">
        <v>4.95</v>
      </c>
      <c r="I245" s="50">
        <v>3.8</v>
      </c>
      <c r="J245" s="51">
        <v>3.6500000000000004</v>
      </c>
      <c r="K245" s="15">
        <v>0.35503814785582744</v>
      </c>
      <c r="L245" s="11">
        <v>33.08</v>
      </c>
      <c r="M245" s="16">
        <v>140500</v>
      </c>
      <c r="N245" s="11">
        <v>1</v>
      </c>
      <c r="O245" s="11">
        <v>0</v>
      </c>
      <c r="P245" s="11">
        <v>0</v>
      </c>
      <c r="Q245" s="11">
        <v>0</v>
      </c>
      <c r="R245" s="66">
        <f t="shared" si="74"/>
        <v>140500</v>
      </c>
      <c r="S245" s="11">
        <f t="shared" si="75"/>
        <v>0</v>
      </c>
      <c r="T245" s="16">
        <f t="shared" si="76"/>
        <v>0</v>
      </c>
      <c r="U245" s="15">
        <v>18.938686587702854</v>
      </c>
      <c r="V245" s="15">
        <v>0.70368600000000003</v>
      </c>
      <c r="W245" s="17">
        <v>85.82</v>
      </c>
      <c r="X245" s="15">
        <v>8.1439393939393936E-2</v>
      </c>
      <c r="Y245" s="52">
        <v>0.218</v>
      </c>
      <c r="Z245" s="52">
        <v>4.08</v>
      </c>
      <c r="AA245" s="11">
        <v>0.87</v>
      </c>
      <c r="AB245" s="15">
        <v>6.9830440048445723</v>
      </c>
      <c r="AC245" s="16">
        <f t="shared" si="57"/>
        <v>0</v>
      </c>
      <c r="AD245" s="11">
        <f t="shared" si="58"/>
        <v>0</v>
      </c>
      <c r="AE245" s="11">
        <f t="shared" si="59"/>
        <v>0</v>
      </c>
      <c r="AF245" s="11">
        <f t="shared" si="60"/>
        <v>0</v>
      </c>
      <c r="AG245" s="11">
        <f t="shared" si="61"/>
        <v>0</v>
      </c>
      <c r="AH245" s="66">
        <f t="shared" si="62"/>
        <v>0</v>
      </c>
      <c r="AI245" s="11">
        <f t="shared" si="63"/>
        <v>0</v>
      </c>
      <c r="AJ245" s="16">
        <f t="shared" si="64"/>
        <v>0</v>
      </c>
      <c r="AK245" s="15">
        <f t="shared" si="65"/>
        <v>1</v>
      </c>
      <c r="AL245" s="15">
        <f t="shared" si="66"/>
        <v>0</v>
      </c>
      <c r="AM245" s="17">
        <f t="shared" si="67"/>
        <v>0</v>
      </c>
      <c r="AN245" s="15">
        <f t="shared" si="68"/>
        <v>0</v>
      </c>
      <c r="AO245" s="52">
        <f t="shared" si="69"/>
        <v>0</v>
      </c>
      <c r="AP245" s="52">
        <f t="shared" si="70"/>
        <v>0</v>
      </c>
      <c r="AQ245" s="11">
        <f t="shared" si="71"/>
        <v>0</v>
      </c>
      <c r="AR245" s="11">
        <f t="shared" si="72"/>
        <v>0</v>
      </c>
      <c r="AS245" s="92">
        <f t="shared" si="73"/>
        <v>1</v>
      </c>
      <c r="AU245" s="11">
        <v>382.64553333925198</v>
      </c>
      <c r="AW245" s="11">
        <v>2</v>
      </c>
      <c r="AX245" s="11">
        <v>1.9545999999999999</v>
      </c>
      <c r="AY245" s="11">
        <v>0</v>
      </c>
      <c r="AZ245" s="11">
        <v>1590011</v>
      </c>
      <c r="BA245" s="11">
        <v>1.2578529330929158E-6</v>
      </c>
    </row>
    <row r="246" spans="1:53" s="11" customFormat="1" x14ac:dyDescent="0.25">
      <c r="A246" s="11">
        <v>2012</v>
      </c>
      <c r="B246" s="11" t="s">
        <v>20</v>
      </c>
      <c r="C246" s="49">
        <v>2</v>
      </c>
      <c r="D246" s="49">
        <v>0</v>
      </c>
      <c r="E246" s="49">
        <v>0</v>
      </c>
      <c r="F246" s="50">
        <v>0</v>
      </c>
      <c r="G246" s="51">
        <v>0</v>
      </c>
      <c r="H246" s="49">
        <v>4.8499999999999996</v>
      </c>
      <c r="I246" s="50">
        <v>4.3000000000000007</v>
      </c>
      <c r="J246" s="51">
        <v>3.4</v>
      </c>
      <c r="K246" s="15">
        <v>0.36866079562708776</v>
      </c>
      <c r="L246" s="11">
        <v>27.41</v>
      </c>
      <c r="M246" s="16">
        <v>0</v>
      </c>
      <c r="N246" s="11">
        <v>0</v>
      </c>
      <c r="O246" s="11">
        <v>0</v>
      </c>
      <c r="P246" s="11">
        <v>0</v>
      </c>
      <c r="Q246" s="11">
        <v>0</v>
      </c>
      <c r="R246" s="66" t="str">
        <f t="shared" si="74"/>
        <v>SEM VALOR</v>
      </c>
      <c r="S246" s="11">
        <f t="shared" si="75"/>
        <v>0</v>
      </c>
      <c r="T246" s="16">
        <f t="shared" si="76"/>
        <v>0</v>
      </c>
      <c r="U246" s="15">
        <v>13.360716987398291</v>
      </c>
      <c r="V246" s="15">
        <v>0.71639299999999995</v>
      </c>
      <c r="W246" s="17">
        <v>74.349999999999994</v>
      </c>
      <c r="X246" s="15">
        <v>0.29756097560975608</v>
      </c>
      <c r="Y246" s="52">
        <v>0.35599999999999998</v>
      </c>
      <c r="Z246" s="52">
        <v>5.24</v>
      </c>
      <c r="AA246" s="11">
        <v>0.89</v>
      </c>
      <c r="AB246" s="15">
        <v>6.8837303189341954</v>
      </c>
      <c r="AC246" s="16">
        <f t="shared" si="57"/>
        <v>0</v>
      </c>
      <c r="AD246" s="11">
        <f t="shared" si="58"/>
        <v>0</v>
      </c>
      <c r="AE246" s="11">
        <f t="shared" si="59"/>
        <v>0</v>
      </c>
      <c r="AF246" s="11">
        <f t="shared" si="60"/>
        <v>0</v>
      </c>
      <c r="AG246" s="11">
        <f t="shared" si="61"/>
        <v>0</v>
      </c>
      <c r="AH246" s="66">
        <f t="shared" si="62"/>
        <v>0</v>
      </c>
      <c r="AI246" s="11">
        <f t="shared" si="63"/>
        <v>0</v>
      </c>
      <c r="AJ246" s="16">
        <f t="shared" si="64"/>
        <v>0</v>
      </c>
      <c r="AK246" s="15">
        <f t="shared" si="65"/>
        <v>1</v>
      </c>
      <c r="AL246" s="15">
        <f t="shared" si="66"/>
        <v>0</v>
      </c>
      <c r="AM246" s="17">
        <f t="shared" si="67"/>
        <v>0</v>
      </c>
      <c r="AN246" s="15">
        <f t="shared" si="68"/>
        <v>0</v>
      </c>
      <c r="AO246" s="52">
        <f t="shared" si="69"/>
        <v>0</v>
      </c>
      <c r="AP246" s="52">
        <f t="shared" si="70"/>
        <v>0</v>
      </c>
      <c r="AQ246" s="11">
        <f t="shared" si="71"/>
        <v>0</v>
      </c>
      <c r="AR246" s="11">
        <f t="shared" si="72"/>
        <v>0</v>
      </c>
      <c r="AS246" s="92">
        <f t="shared" si="73"/>
        <v>0</v>
      </c>
      <c r="AU246" s="11">
        <v>191.16193260347313</v>
      </c>
      <c r="AW246" s="11">
        <v>1</v>
      </c>
      <c r="AX246" s="11">
        <v>1.9545999999999999</v>
      </c>
      <c r="AY246" s="11">
        <v>3</v>
      </c>
      <c r="AZ246" s="11">
        <v>758786</v>
      </c>
      <c r="BA246" s="11">
        <v>1.3178946369595644E-6</v>
      </c>
    </row>
    <row r="247" spans="1:53" s="11" customFormat="1" x14ac:dyDescent="0.25">
      <c r="A247" s="11">
        <v>2012</v>
      </c>
      <c r="B247" s="11" t="s">
        <v>21</v>
      </c>
      <c r="C247" s="49">
        <v>3</v>
      </c>
      <c r="D247" s="49">
        <v>2010</v>
      </c>
      <c r="E247" s="49">
        <v>2010</v>
      </c>
      <c r="F247" s="50">
        <v>0</v>
      </c>
      <c r="G247" s="51">
        <v>0</v>
      </c>
      <c r="H247" s="49">
        <v>4.5</v>
      </c>
      <c r="I247" s="50">
        <v>3.8499999999999996</v>
      </c>
      <c r="J247" s="51">
        <v>3.35</v>
      </c>
      <c r="K247" s="15">
        <v>0.3583215464403583</v>
      </c>
      <c r="L247" s="11">
        <v>37.43</v>
      </c>
      <c r="M247" s="16">
        <v>969879.8899999999</v>
      </c>
      <c r="N247" s="11">
        <v>1</v>
      </c>
      <c r="O247" s="11">
        <v>1</v>
      </c>
      <c r="P247" s="11">
        <v>0</v>
      </c>
      <c r="Q247" s="11">
        <v>0</v>
      </c>
      <c r="R247" s="66">
        <f t="shared" si="74"/>
        <v>969879.8899999999</v>
      </c>
      <c r="S247" s="11">
        <f t="shared" si="75"/>
        <v>0</v>
      </c>
      <c r="T247" s="16">
        <f t="shared" si="76"/>
        <v>0</v>
      </c>
      <c r="U247" s="15">
        <v>20.117795256733181</v>
      </c>
      <c r="V247" s="15">
        <v>0.88154999999999994</v>
      </c>
      <c r="W247" s="17">
        <v>79.180000000000007</v>
      </c>
      <c r="X247" s="15">
        <v>0.34213305174234426</v>
      </c>
      <c r="Y247" s="52">
        <v>0.36</v>
      </c>
      <c r="Z247" s="52">
        <v>7.02</v>
      </c>
      <c r="AA247" s="11">
        <v>0.53</v>
      </c>
      <c r="AB247" s="15">
        <v>7.3294307630197837</v>
      </c>
      <c r="AC247" s="16">
        <f t="shared" si="57"/>
        <v>0</v>
      </c>
      <c r="AD247" s="11">
        <f t="shared" si="58"/>
        <v>0</v>
      </c>
      <c r="AE247" s="11">
        <f t="shared" si="59"/>
        <v>0</v>
      </c>
      <c r="AF247" s="11">
        <f t="shared" si="60"/>
        <v>0</v>
      </c>
      <c r="AG247" s="11">
        <f t="shared" si="61"/>
        <v>0</v>
      </c>
      <c r="AH247" s="66">
        <f t="shared" si="62"/>
        <v>0</v>
      </c>
      <c r="AI247" s="11">
        <f t="shared" si="63"/>
        <v>0</v>
      </c>
      <c r="AJ247" s="16">
        <f t="shared" si="64"/>
        <v>0</v>
      </c>
      <c r="AK247" s="15">
        <f t="shared" si="65"/>
        <v>1</v>
      </c>
      <c r="AL247" s="15">
        <f t="shared" si="66"/>
        <v>0</v>
      </c>
      <c r="AM247" s="17">
        <f t="shared" si="67"/>
        <v>0</v>
      </c>
      <c r="AN247" s="15">
        <f t="shared" si="68"/>
        <v>0</v>
      </c>
      <c r="AO247" s="52">
        <f t="shared" si="69"/>
        <v>0</v>
      </c>
      <c r="AP247" s="52">
        <f t="shared" si="70"/>
        <v>0</v>
      </c>
      <c r="AQ247" s="11">
        <f t="shared" si="71"/>
        <v>0</v>
      </c>
      <c r="AR247" s="11">
        <f t="shared" si="72"/>
        <v>0</v>
      </c>
      <c r="AS247" s="92">
        <f t="shared" si="73"/>
        <v>1</v>
      </c>
      <c r="AU247" s="11">
        <v>900.07949974105304</v>
      </c>
      <c r="AW247" s="11">
        <v>2</v>
      </c>
      <c r="AX247" s="11">
        <v>1.9545999999999999</v>
      </c>
      <c r="AY247" s="11">
        <v>0</v>
      </c>
      <c r="AZ247" s="11">
        <v>3590985</v>
      </c>
      <c r="BA247" s="11">
        <v>5.569502518111326E-7</v>
      </c>
    </row>
    <row r="248" spans="1:53" s="11" customFormat="1" x14ac:dyDescent="0.25">
      <c r="A248" s="11">
        <v>2012</v>
      </c>
      <c r="B248" s="11" t="s">
        <v>22</v>
      </c>
      <c r="C248" s="49">
        <v>4</v>
      </c>
      <c r="D248" s="49">
        <v>0</v>
      </c>
      <c r="E248" s="49">
        <v>0</v>
      </c>
      <c r="F248" s="50">
        <v>0</v>
      </c>
      <c r="G248" s="51">
        <v>0</v>
      </c>
      <c r="H248" s="49">
        <v>4.8499999999999996</v>
      </c>
      <c r="I248" s="50">
        <v>3.7</v>
      </c>
      <c r="J248" s="51">
        <v>3.5</v>
      </c>
      <c r="K248" s="15">
        <v>0.31632080762759396</v>
      </c>
      <c r="L248" s="11">
        <v>30.67</v>
      </c>
      <c r="M248" s="16">
        <v>0</v>
      </c>
      <c r="N248" s="11">
        <v>0</v>
      </c>
      <c r="O248" s="11">
        <v>0</v>
      </c>
      <c r="P248" s="11">
        <v>0</v>
      </c>
      <c r="Q248" s="11">
        <v>0</v>
      </c>
      <c r="R248" s="66" t="str">
        <f t="shared" si="74"/>
        <v>SEM VALOR</v>
      </c>
      <c r="S248" s="11">
        <f t="shared" si="75"/>
        <v>0</v>
      </c>
      <c r="T248" s="16">
        <f t="shared" si="76"/>
        <v>0</v>
      </c>
      <c r="U248" s="15">
        <v>16.424010274235183</v>
      </c>
      <c r="V248" s="15">
        <v>0.74603900000000001</v>
      </c>
      <c r="W248" s="17">
        <v>73.13</v>
      </c>
      <c r="X248" s="15">
        <v>0.23134328358208955</v>
      </c>
      <c r="Y248" s="52">
        <v>0.21199999999999999</v>
      </c>
      <c r="Z248" s="52">
        <v>8.3800000000000008</v>
      </c>
      <c r="AA248" s="11">
        <v>0.36</v>
      </c>
      <c r="AB248" s="15">
        <v>8.2902704884941461</v>
      </c>
      <c r="AC248" s="16">
        <f t="shared" si="57"/>
        <v>0</v>
      </c>
      <c r="AD248" s="11">
        <f t="shared" si="58"/>
        <v>0</v>
      </c>
      <c r="AE248" s="11">
        <f t="shared" si="59"/>
        <v>0</v>
      </c>
      <c r="AF248" s="11">
        <f t="shared" si="60"/>
        <v>0</v>
      </c>
      <c r="AG248" s="11">
        <f t="shared" si="61"/>
        <v>0</v>
      </c>
      <c r="AH248" s="66">
        <f t="shared" si="62"/>
        <v>0</v>
      </c>
      <c r="AI248" s="11">
        <f t="shared" si="63"/>
        <v>0</v>
      </c>
      <c r="AJ248" s="16">
        <f t="shared" si="64"/>
        <v>0</v>
      </c>
      <c r="AK248" s="15">
        <f t="shared" si="65"/>
        <v>1</v>
      </c>
      <c r="AL248" s="15">
        <f t="shared" si="66"/>
        <v>0</v>
      </c>
      <c r="AM248" s="17">
        <f t="shared" si="67"/>
        <v>0</v>
      </c>
      <c r="AN248" s="15">
        <f t="shared" si="68"/>
        <v>0</v>
      </c>
      <c r="AO248" s="52">
        <f t="shared" si="69"/>
        <v>0</v>
      </c>
      <c r="AP248" s="52">
        <f t="shared" si="70"/>
        <v>0</v>
      </c>
      <c r="AQ248" s="11">
        <f t="shared" si="71"/>
        <v>0</v>
      </c>
      <c r="AR248" s="11">
        <f t="shared" si="72"/>
        <v>0</v>
      </c>
      <c r="AS248" s="92">
        <f t="shared" si="73"/>
        <v>0</v>
      </c>
      <c r="AU248" s="11">
        <v>137.58648207187173</v>
      </c>
      <c r="AW248" s="11">
        <v>1</v>
      </c>
      <c r="AX248" s="11">
        <v>1.9545999999999999</v>
      </c>
      <c r="AY248" s="11">
        <v>8</v>
      </c>
      <c r="AZ248" s="11">
        <v>469524</v>
      </c>
      <c r="BA248" s="11">
        <v>2.1298165801961135E-6</v>
      </c>
    </row>
    <row r="249" spans="1:53" s="11" customFormat="1" x14ac:dyDescent="0.25">
      <c r="A249" s="11">
        <v>2012</v>
      </c>
      <c r="B249" s="11" t="s">
        <v>23</v>
      </c>
      <c r="C249" s="49">
        <v>5</v>
      </c>
      <c r="D249" s="49">
        <v>2014</v>
      </c>
      <c r="E249" s="49">
        <v>0</v>
      </c>
      <c r="F249" s="50">
        <v>0</v>
      </c>
      <c r="G249" s="51">
        <v>0</v>
      </c>
      <c r="H249" s="49">
        <v>4.0999999999999996</v>
      </c>
      <c r="I249" s="50">
        <v>3.6500000000000004</v>
      </c>
      <c r="J249" s="51">
        <v>2.8499999999999996</v>
      </c>
      <c r="K249" s="15">
        <v>0.37117234055106496</v>
      </c>
      <c r="L249" s="11">
        <v>41.37</v>
      </c>
      <c r="M249" s="16">
        <v>0</v>
      </c>
      <c r="N249" s="11">
        <v>0</v>
      </c>
      <c r="O249" s="11">
        <v>0</v>
      </c>
      <c r="P249" s="11">
        <v>0</v>
      </c>
      <c r="Q249" s="11">
        <v>0</v>
      </c>
      <c r="R249" s="66">
        <f t="shared" si="74"/>
        <v>0</v>
      </c>
      <c r="S249" s="11">
        <f t="shared" si="75"/>
        <v>0</v>
      </c>
      <c r="T249" s="16">
        <f t="shared" si="76"/>
        <v>0</v>
      </c>
      <c r="U249" s="15">
        <v>13.767957438486679</v>
      </c>
      <c r="V249" s="15">
        <v>0.75688999999999995</v>
      </c>
      <c r="W249" s="17">
        <v>77.87</v>
      </c>
      <c r="X249" s="15">
        <v>0.13209302325581396</v>
      </c>
      <c r="Y249" s="52">
        <v>0.33500000000000002</v>
      </c>
      <c r="Z249" s="52">
        <v>5.62</v>
      </c>
      <c r="AA249" s="11">
        <v>0.53</v>
      </c>
      <c r="AB249" s="15">
        <v>6.5845781186919661</v>
      </c>
      <c r="AC249" s="16">
        <f t="shared" si="57"/>
        <v>0</v>
      </c>
      <c r="AD249" s="11">
        <f t="shared" si="58"/>
        <v>0</v>
      </c>
      <c r="AE249" s="11">
        <f t="shared" si="59"/>
        <v>0</v>
      </c>
      <c r="AF249" s="11">
        <f t="shared" si="60"/>
        <v>0</v>
      </c>
      <c r="AG249" s="11">
        <f t="shared" si="61"/>
        <v>0</v>
      </c>
      <c r="AH249" s="66">
        <f t="shared" si="62"/>
        <v>0</v>
      </c>
      <c r="AI249" s="11">
        <f t="shared" si="63"/>
        <v>0</v>
      </c>
      <c r="AJ249" s="16">
        <f t="shared" si="64"/>
        <v>0</v>
      </c>
      <c r="AK249" s="15">
        <f t="shared" si="65"/>
        <v>1</v>
      </c>
      <c r="AL249" s="15">
        <f t="shared" si="66"/>
        <v>0</v>
      </c>
      <c r="AM249" s="17">
        <f t="shared" si="67"/>
        <v>0</v>
      </c>
      <c r="AN249" s="15">
        <f t="shared" si="68"/>
        <v>0</v>
      </c>
      <c r="AO249" s="52">
        <f t="shared" si="69"/>
        <v>0</v>
      </c>
      <c r="AP249" s="52">
        <f t="shared" si="70"/>
        <v>0</v>
      </c>
      <c r="AQ249" s="11">
        <f t="shared" si="71"/>
        <v>0</v>
      </c>
      <c r="AR249" s="11">
        <f t="shared" si="72"/>
        <v>0</v>
      </c>
      <c r="AS249" s="92">
        <f t="shared" si="73"/>
        <v>0</v>
      </c>
      <c r="AU249" s="11">
        <v>1850.1448781755455</v>
      </c>
      <c r="AW249" s="11">
        <v>6</v>
      </c>
      <c r="AX249" s="11">
        <v>1.9545999999999999</v>
      </c>
      <c r="AY249" s="11">
        <v>233</v>
      </c>
      <c r="AZ249" s="11">
        <v>7777543</v>
      </c>
      <c r="BA249" s="11">
        <v>7.7145185825394991E-7</v>
      </c>
    </row>
    <row r="250" spans="1:53" s="11" customFormat="1" x14ac:dyDescent="0.25">
      <c r="A250" s="11">
        <v>2012</v>
      </c>
      <c r="B250" s="11" t="s">
        <v>24</v>
      </c>
      <c r="C250" s="49">
        <v>6</v>
      </c>
      <c r="D250" s="49">
        <v>0</v>
      </c>
      <c r="E250" s="49">
        <v>0</v>
      </c>
      <c r="F250" s="50">
        <v>0</v>
      </c>
      <c r="G250" s="51">
        <v>0</v>
      </c>
      <c r="H250" s="49">
        <v>4.05</v>
      </c>
      <c r="I250" s="50">
        <v>3.6500000000000004</v>
      </c>
      <c r="J250" s="51">
        <v>3.05</v>
      </c>
      <c r="K250" s="15">
        <v>0.29988465974625145</v>
      </c>
      <c r="L250" s="11">
        <v>36.22</v>
      </c>
      <c r="M250" s="16">
        <v>0</v>
      </c>
      <c r="N250" s="11">
        <v>0</v>
      </c>
      <c r="O250" s="11">
        <v>0</v>
      </c>
      <c r="P250" s="11">
        <v>0</v>
      </c>
      <c r="Q250" s="11">
        <v>0</v>
      </c>
      <c r="R250" s="66">
        <f t="shared" si="74"/>
        <v>0</v>
      </c>
      <c r="S250" s="11">
        <f t="shared" si="75"/>
        <v>0</v>
      </c>
      <c r="T250" s="16">
        <f t="shared" si="76"/>
        <v>0</v>
      </c>
      <c r="U250" s="15">
        <v>15.933060598166051</v>
      </c>
      <c r="V250" s="15">
        <v>0.77474799999999999</v>
      </c>
      <c r="W250" s="17">
        <v>73.77</v>
      </c>
      <c r="X250" s="15">
        <v>7.3684210526315783E-2</v>
      </c>
      <c r="Y250" s="52">
        <v>0.28799999999999998</v>
      </c>
      <c r="Z250" s="52">
        <v>9.6999999999999993</v>
      </c>
      <c r="AA250" s="11">
        <v>0.35</v>
      </c>
      <c r="AB250" s="15">
        <v>7.7295115058538562</v>
      </c>
      <c r="AC250" s="16">
        <f t="shared" si="57"/>
        <v>0</v>
      </c>
      <c r="AD250" s="11">
        <f t="shared" si="58"/>
        <v>0</v>
      </c>
      <c r="AE250" s="11">
        <f t="shared" si="59"/>
        <v>0</v>
      </c>
      <c r="AF250" s="11">
        <f t="shared" si="60"/>
        <v>0</v>
      </c>
      <c r="AG250" s="11">
        <f t="shared" si="61"/>
        <v>0</v>
      </c>
      <c r="AH250" s="66">
        <f t="shared" si="62"/>
        <v>0</v>
      </c>
      <c r="AI250" s="11">
        <f t="shared" si="63"/>
        <v>0</v>
      </c>
      <c r="AJ250" s="16">
        <f t="shared" si="64"/>
        <v>0</v>
      </c>
      <c r="AK250" s="15">
        <f t="shared" si="65"/>
        <v>1</v>
      </c>
      <c r="AL250" s="15">
        <f t="shared" si="66"/>
        <v>0</v>
      </c>
      <c r="AM250" s="17">
        <f t="shared" si="67"/>
        <v>0</v>
      </c>
      <c r="AN250" s="15">
        <f t="shared" si="68"/>
        <v>0</v>
      </c>
      <c r="AO250" s="52">
        <f t="shared" si="69"/>
        <v>0</v>
      </c>
      <c r="AP250" s="52">
        <f t="shared" si="70"/>
        <v>0</v>
      </c>
      <c r="AQ250" s="11">
        <f t="shared" si="71"/>
        <v>0</v>
      </c>
      <c r="AR250" s="11">
        <f t="shared" si="72"/>
        <v>0</v>
      </c>
      <c r="AS250" s="92">
        <f t="shared" si="73"/>
        <v>0</v>
      </c>
      <c r="AU250" s="11">
        <v>184.99353512269795</v>
      </c>
      <c r="AW250" s="11">
        <v>0</v>
      </c>
      <c r="AX250" s="11">
        <v>1.9545999999999999</v>
      </c>
      <c r="AY250" s="11">
        <v>6</v>
      </c>
      <c r="AZ250" s="11">
        <v>698602</v>
      </c>
      <c r="BA250" s="11">
        <v>0</v>
      </c>
    </row>
    <row r="251" spans="1:53" s="11" customFormat="1" x14ac:dyDescent="0.25">
      <c r="A251" s="11">
        <v>2012</v>
      </c>
      <c r="B251" s="11" t="s">
        <v>25</v>
      </c>
      <c r="C251" s="49">
        <v>7</v>
      </c>
      <c r="D251" s="49">
        <v>2011</v>
      </c>
      <c r="E251" s="49">
        <v>0</v>
      </c>
      <c r="F251" s="50">
        <v>0</v>
      </c>
      <c r="G251" s="51">
        <v>0</v>
      </c>
      <c r="H251" s="49">
        <v>5</v>
      </c>
      <c r="I251" s="50">
        <v>4</v>
      </c>
      <c r="J251" s="51">
        <v>3.45</v>
      </c>
      <c r="K251" s="15">
        <v>0.42622704004817824</v>
      </c>
      <c r="L251" s="11">
        <v>26.73</v>
      </c>
      <c r="M251" s="16">
        <v>110000</v>
      </c>
      <c r="N251" s="11">
        <v>1</v>
      </c>
      <c r="O251" s="11">
        <v>0</v>
      </c>
      <c r="P251" s="11">
        <v>0</v>
      </c>
      <c r="Q251" s="11">
        <v>0</v>
      </c>
      <c r="R251" s="66">
        <f t="shared" si="74"/>
        <v>110000</v>
      </c>
      <c r="S251" s="11">
        <f t="shared" si="75"/>
        <v>0</v>
      </c>
      <c r="T251" s="16">
        <f t="shared" si="76"/>
        <v>0</v>
      </c>
      <c r="U251" s="15">
        <v>14.590193652508933</v>
      </c>
      <c r="V251" s="15">
        <v>0.70982400000000001</v>
      </c>
      <c r="W251" s="17">
        <v>76.34</v>
      </c>
      <c r="X251" s="15">
        <v>0.19910514541387025</v>
      </c>
      <c r="Y251" s="52">
        <v>0.22700000000000001</v>
      </c>
      <c r="Z251" s="52">
        <v>4.49</v>
      </c>
      <c r="AA251" s="11">
        <v>0.83</v>
      </c>
      <c r="AB251" s="15">
        <v>7.0791279773920062</v>
      </c>
      <c r="AC251" s="16">
        <f t="shared" si="57"/>
        <v>0</v>
      </c>
      <c r="AD251" s="11">
        <f t="shared" si="58"/>
        <v>0</v>
      </c>
      <c r="AE251" s="11">
        <f t="shared" si="59"/>
        <v>0</v>
      </c>
      <c r="AF251" s="11">
        <f t="shared" si="60"/>
        <v>0</v>
      </c>
      <c r="AG251" s="11">
        <f t="shared" si="61"/>
        <v>0</v>
      </c>
      <c r="AH251" s="66">
        <f t="shared" si="62"/>
        <v>0</v>
      </c>
      <c r="AI251" s="11">
        <f t="shared" si="63"/>
        <v>0</v>
      </c>
      <c r="AJ251" s="16">
        <f t="shared" si="64"/>
        <v>0</v>
      </c>
      <c r="AK251" s="15">
        <f t="shared" si="65"/>
        <v>1</v>
      </c>
      <c r="AL251" s="15">
        <f t="shared" si="66"/>
        <v>0</v>
      </c>
      <c r="AM251" s="17">
        <f t="shared" si="67"/>
        <v>0</v>
      </c>
      <c r="AN251" s="15">
        <f t="shared" si="68"/>
        <v>0</v>
      </c>
      <c r="AO251" s="52">
        <f t="shared" si="69"/>
        <v>0</v>
      </c>
      <c r="AP251" s="52">
        <f t="shared" si="70"/>
        <v>0</v>
      </c>
      <c r="AQ251" s="11">
        <f t="shared" si="71"/>
        <v>0</v>
      </c>
      <c r="AR251" s="11">
        <f t="shared" si="72"/>
        <v>0</v>
      </c>
      <c r="AS251" s="92">
        <f t="shared" si="73"/>
        <v>1</v>
      </c>
      <c r="AU251" s="11">
        <v>338.8187772918418</v>
      </c>
      <c r="AW251" s="11">
        <v>1</v>
      </c>
      <c r="AX251" s="11">
        <v>1.9545999999999999</v>
      </c>
      <c r="AY251" s="11">
        <v>81</v>
      </c>
      <c r="AZ251" s="11">
        <v>1417694</v>
      </c>
      <c r="BA251" s="11">
        <v>7.0537083460887897E-7</v>
      </c>
    </row>
    <row r="252" spans="1:53" s="11" customFormat="1" x14ac:dyDescent="0.25">
      <c r="A252" s="11">
        <v>2012</v>
      </c>
      <c r="B252" s="11" t="s">
        <v>26</v>
      </c>
      <c r="C252" s="49">
        <v>8</v>
      </c>
      <c r="D252" s="49">
        <v>2011</v>
      </c>
      <c r="E252" s="49">
        <v>2014</v>
      </c>
      <c r="F252" s="50">
        <v>0</v>
      </c>
      <c r="G252" s="51">
        <v>0</v>
      </c>
      <c r="H252" s="49">
        <v>4.0999999999999996</v>
      </c>
      <c r="I252" s="50">
        <v>3.6</v>
      </c>
      <c r="J252" s="51">
        <v>3.05</v>
      </c>
      <c r="K252" s="15">
        <v>0.40255912337887512</v>
      </c>
      <c r="L252" s="11">
        <v>26.47</v>
      </c>
      <c r="M252" s="16">
        <v>0</v>
      </c>
      <c r="N252" s="11">
        <v>0</v>
      </c>
      <c r="O252" s="11">
        <v>0</v>
      </c>
      <c r="P252" s="11">
        <v>0</v>
      </c>
      <c r="Q252" s="11">
        <v>0</v>
      </c>
      <c r="R252" s="66">
        <f t="shared" si="74"/>
        <v>0</v>
      </c>
      <c r="S252" s="11">
        <f t="shared" si="75"/>
        <v>0</v>
      </c>
      <c r="T252" s="16">
        <f t="shared" si="76"/>
        <v>0</v>
      </c>
      <c r="U252" s="15">
        <v>9.0091272168683201</v>
      </c>
      <c r="V252" s="15">
        <v>0.73943099999999995</v>
      </c>
      <c r="W252" s="17">
        <v>77.67</v>
      </c>
      <c r="X252" s="15">
        <v>0.18820984315846404</v>
      </c>
      <c r="Y252" s="52">
        <v>0.378</v>
      </c>
      <c r="Z252" s="52">
        <v>5.24</v>
      </c>
      <c r="AA252" s="11">
        <v>0.96</v>
      </c>
      <c r="AB252" s="15">
        <v>6.0610617682680656</v>
      </c>
      <c r="AC252" s="16">
        <f t="shared" si="57"/>
        <v>0</v>
      </c>
      <c r="AD252" s="11">
        <f t="shared" si="58"/>
        <v>0</v>
      </c>
      <c r="AE252" s="11">
        <f t="shared" si="59"/>
        <v>0</v>
      </c>
      <c r="AF252" s="11">
        <f t="shared" si="60"/>
        <v>0</v>
      </c>
      <c r="AG252" s="11">
        <f t="shared" si="61"/>
        <v>0</v>
      </c>
      <c r="AH252" s="66">
        <f t="shared" si="62"/>
        <v>0</v>
      </c>
      <c r="AI252" s="11">
        <f t="shared" si="63"/>
        <v>0</v>
      </c>
      <c r="AJ252" s="16">
        <f t="shared" si="64"/>
        <v>0</v>
      </c>
      <c r="AK252" s="15">
        <f t="shared" si="65"/>
        <v>1</v>
      </c>
      <c r="AL252" s="15">
        <f t="shared" si="66"/>
        <v>0</v>
      </c>
      <c r="AM252" s="17">
        <f t="shared" si="67"/>
        <v>0</v>
      </c>
      <c r="AN252" s="15">
        <f t="shared" si="68"/>
        <v>0</v>
      </c>
      <c r="AO252" s="52">
        <f t="shared" si="69"/>
        <v>0</v>
      </c>
      <c r="AP252" s="52">
        <f t="shared" si="70"/>
        <v>0</v>
      </c>
      <c r="AQ252" s="11">
        <f t="shared" si="71"/>
        <v>0</v>
      </c>
      <c r="AR252" s="11">
        <f t="shared" si="72"/>
        <v>0</v>
      </c>
      <c r="AS252" s="92">
        <f t="shared" si="73"/>
        <v>1</v>
      </c>
      <c r="AU252" s="11">
        <v>1507.8482486458847</v>
      </c>
      <c r="AW252" s="11">
        <v>3</v>
      </c>
      <c r="AX252" s="11">
        <v>1.9545999999999999</v>
      </c>
      <c r="AY252" s="11">
        <v>425</v>
      </c>
      <c r="AZ252" s="11">
        <v>6714314</v>
      </c>
      <c r="BA252" s="11">
        <v>4.4680662834654443E-7</v>
      </c>
    </row>
    <row r="253" spans="1:53" s="11" customFormat="1" x14ac:dyDescent="0.25">
      <c r="A253" s="11">
        <v>2012</v>
      </c>
      <c r="B253" s="11" t="s">
        <v>27</v>
      </c>
      <c r="C253" s="49">
        <v>9</v>
      </c>
      <c r="D253" s="49">
        <v>2009</v>
      </c>
      <c r="E253" s="49">
        <v>0</v>
      </c>
      <c r="F253" s="50">
        <v>0</v>
      </c>
      <c r="G253" s="51">
        <v>0</v>
      </c>
      <c r="H253" s="49">
        <v>4.45</v>
      </c>
      <c r="I253" s="50">
        <v>4</v>
      </c>
      <c r="J253" s="51">
        <v>3.25</v>
      </c>
      <c r="K253" s="15">
        <v>0.4826637629663591</v>
      </c>
      <c r="L253" s="11">
        <v>16.61</v>
      </c>
      <c r="M253" s="16">
        <v>0</v>
      </c>
      <c r="N253" s="11">
        <v>0</v>
      </c>
      <c r="O253" s="11">
        <v>0</v>
      </c>
      <c r="P253" s="11">
        <v>0</v>
      </c>
      <c r="Q253" s="11">
        <v>0</v>
      </c>
      <c r="R253" s="66">
        <f t="shared" si="74"/>
        <v>0</v>
      </c>
      <c r="S253" s="11">
        <f t="shared" si="75"/>
        <v>0</v>
      </c>
      <c r="T253" s="16">
        <f t="shared" si="76"/>
        <v>0</v>
      </c>
      <c r="U253" s="15">
        <v>9.0604138640600258</v>
      </c>
      <c r="V253" s="15">
        <v>0.77919799999999995</v>
      </c>
      <c r="W253" s="17">
        <v>77.569999999999993</v>
      </c>
      <c r="X253" s="15">
        <v>3.2292787944025833E-2</v>
      </c>
      <c r="Y253" s="52">
        <v>0.30499999999999999</v>
      </c>
      <c r="Z253" s="52">
        <v>4.53</v>
      </c>
      <c r="AA253" s="11">
        <v>1</v>
      </c>
      <c r="AB253" s="15">
        <v>5.9592248687928944</v>
      </c>
      <c r="AC253" s="16">
        <f t="shared" si="57"/>
        <v>0</v>
      </c>
      <c r="AD253" s="11">
        <f t="shared" si="58"/>
        <v>0</v>
      </c>
      <c r="AE253" s="11">
        <f t="shared" si="59"/>
        <v>0</v>
      </c>
      <c r="AF253" s="11">
        <f t="shared" si="60"/>
        <v>0</v>
      </c>
      <c r="AG253" s="11">
        <f t="shared" si="61"/>
        <v>0</v>
      </c>
      <c r="AH253" s="66">
        <f t="shared" si="62"/>
        <v>0</v>
      </c>
      <c r="AI253" s="11">
        <f t="shared" si="63"/>
        <v>0</v>
      </c>
      <c r="AJ253" s="16">
        <f t="shared" si="64"/>
        <v>0</v>
      </c>
      <c r="AK253" s="15">
        <f t="shared" si="65"/>
        <v>1</v>
      </c>
      <c r="AL253" s="15">
        <f t="shared" si="66"/>
        <v>0</v>
      </c>
      <c r="AM253" s="17">
        <f t="shared" si="67"/>
        <v>0</v>
      </c>
      <c r="AN253" s="15">
        <f t="shared" si="68"/>
        <v>0</v>
      </c>
      <c r="AO253" s="52">
        <f t="shared" si="69"/>
        <v>0</v>
      </c>
      <c r="AP253" s="52">
        <f t="shared" si="70"/>
        <v>0</v>
      </c>
      <c r="AQ253" s="11">
        <f t="shared" si="71"/>
        <v>0</v>
      </c>
      <c r="AR253" s="11">
        <f t="shared" si="72"/>
        <v>0</v>
      </c>
      <c r="AS253" s="92">
        <f t="shared" si="73"/>
        <v>1</v>
      </c>
      <c r="AU253" s="11">
        <v>693.35502680992556</v>
      </c>
      <c r="AW253" s="11">
        <v>1</v>
      </c>
      <c r="AX253" s="11">
        <v>1.9545999999999999</v>
      </c>
      <c r="AY253" s="11">
        <v>87</v>
      </c>
      <c r="AZ253" s="11">
        <v>3160748</v>
      </c>
      <c r="BA253" s="11">
        <v>3.1638080606236247E-7</v>
      </c>
    </row>
    <row r="254" spans="1:53" s="11" customFormat="1" x14ac:dyDescent="0.25">
      <c r="A254" s="11">
        <v>2012</v>
      </c>
      <c r="B254" s="11" t="s">
        <v>28</v>
      </c>
      <c r="C254" s="49">
        <v>10</v>
      </c>
      <c r="D254" s="49">
        <v>2007</v>
      </c>
      <c r="E254" s="49">
        <v>2007</v>
      </c>
      <c r="F254" s="50">
        <v>2007</v>
      </c>
      <c r="G254" s="51">
        <v>0</v>
      </c>
      <c r="H254" s="49">
        <v>5.0500000000000007</v>
      </c>
      <c r="I254" s="50">
        <v>4.3000000000000007</v>
      </c>
      <c r="J254" s="51">
        <v>3.6500000000000004</v>
      </c>
      <c r="K254" s="15">
        <v>0.48244785679093449</v>
      </c>
      <c r="L254" s="11">
        <v>44.63</v>
      </c>
      <c r="M254" s="16">
        <v>251888.67</v>
      </c>
      <c r="N254" s="11">
        <v>1</v>
      </c>
      <c r="O254" s="11">
        <v>0</v>
      </c>
      <c r="P254" s="11">
        <v>0</v>
      </c>
      <c r="Q254" s="11">
        <v>0</v>
      </c>
      <c r="R254" s="66">
        <f t="shared" si="74"/>
        <v>251888.67</v>
      </c>
      <c r="S254" s="11">
        <f t="shared" si="75"/>
        <v>0</v>
      </c>
      <c r="T254" s="16">
        <f t="shared" si="76"/>
        <v>0</v>
      </c>
      <c r="U254" s="15">
        <v>11.268149739629481</v>
      </c>
      <c r="V254" s="15">
        <v>0.80298499999999995</v>
      </c>
      <c r="W254" s="17">
        <v>74.760000000000005</v>
      </c>
      <c r="X254" s="15">
        <v>0.41235521235521233</v>
      </c>
      <c r="Y254" s="52">
        <v>0.28299999999999997</v>
      </c>
      <c r="Z254" s="52">
        <v>5.35</v>
      </c>
      <c r="AA254" s="11">
        <v>0.81</v>
      </c>
      <c r="AB254" s="15">
        <v>6.5608599111828818</v>
      </c>
      <c r="AC254" s="16">
        <f t="shared" si="57"/>
        <v>0</v>
      </c>
      <c r="AD254" s="11">
        <f t="shared" si="58"/>
        <v>0</v>
      </c>
      <c r="AE254" s="11">
        <f t="shared" si="59"/>
        <v>0</v>
      </c>
      <c r="AF254" s="11">
        <f t="shared" si="60"/>
        <v>0</v>
      </c>
      <c r="AG254" s="11">
        <f t="shared" si="61"/>
        <v>0</v>
      </c>
      <c r="AH254" s="66">
        <f t="shared" si="62"/>
        <v>0</v>
      </c>
      <c r="AI254" s="11">
        <f t="shared" si="63"/>
        <v>0</v>
      </c>
      <c r="AJ254" s="16">
        <f t="shared" si="64"/>
        <v>0</v>
      </c>
      <c r="AK254" s="15">
        <f t="shared" si="65"/>
        <v>1</v>
      </c>
      <c r="AL254" s="15">
        <f t="shared" si="66"/>
        <v>0</v>
      </c>
      <c r="AM254" s="17">
        <f t="shared" si="67"/>
        <v>0</v>
      </c>
      <c r="AN254" s="15">
        <f t="shared" si="68"/>
        <v>0</v>
      </c>
      <c r="AO254" s="52">
        <f t="shared" si="69"/>
        <v>0</v>
      </c>
      <c r="AP254" s="52">
        <f t="shared" si="70"/>
        <v>0</v>
      </c>
      <c r="AQ254" s="11">
        <f t="shared" si="71"/>
        <v>0</v>
      </c>
      <c r="AR254" s="11">
        <f t="shared" si="72"/>
        <v>0</v>
      </c>
      <c r="AS254" s="92">
        <f t="shared" si="73"/>
        <v>1</v>
      </c>
      <c r="AU254" s="11">
        <v>1947.8375557154468</v>
      </c>
      <c r="AW254" s="11">
        <v>9</v>
      </c>
      <c r="AX254" s="11">
        <v>1.9545999999999999</v>
      </c>
      <c r="AY254" s="11">
        <v>406</v>
      </c>
      <c r="AZ254" s="11">
        <v>8606005</v>
      </c>
      <c r="BA254" s="11">
        <v>1.0457814049608385E-6</v>
      </c>
    </row>
    <row r="255" spans="1:53" s="11" customFormat="1" x14ac:dyDescent="0.25">
      <c r="A255" s="11">
        <v>2012</v>
      </c>
      <c r="B255" s="11" t="s">
        <v>87</v>
      </c>
      <c r="C255" s="49">
        <v>11</v>
      </c>
      <c r="D255" s="49">
        <v>2011</v>
      </c>
      <c r="E255" s="49">
        <v>0</v>
      </c>
      <c r="F255" s="50">
        <v>0</v>
      </c>
      <c r="G255" s="51">
        <v>0</v>
      </c>
      <c r="H255" s="49">
        <v>4.25</v>
      </c>
      <c r="I255" s="50">
        <v>3.5</v>
      </c>
      <c r="J255" s="51">
        <v>3.1</v>
      </c>
      <c r="K255" s="15">
        <v>0.49266305863973664</v>
      </c>
      <c r="L255" s="11">
        <v>34.82</v>
      </c>
      <c r="M255" s="16">
        <v>138896.16</v>
      </c>
      <c r="N255" s="11">
        <v>1</v>
      </c>
      <c r="O255" s="11">
        <v>0</v>
      </c>
      <c r="P255" s="11">
        <v>0</v>
      </c>
      <c r="Q255" s="11">
        <v>0</v>
      </c>
      <c r="R255" s="66">
        <f t="shared" si="74"/>
        <v>138896.16</v>
      </c>
      <c r="S255" s="11">
        <f t="shared" si="75"/>
        <v>0</v>
      </c>
      <c r="T255" s="16">
        <f t="shared" si="76"/>
        <v>0</v>
      </c>
      <c r="U255" s="15">
        <v>14.377125566647399</v>
      </c>
      <c r="V255" s="15">
        <v>0.810998</v>
      </c>
      <c r="W255" s="17">
        <v>74.959999999999994</v>
      </c>
      <c r="X255" s="15">
        <v>0.24251497005988024</v>
      </c>
      <c r="Y255" s="52">
        <v>0.26900000000000002</v>
      </c>
      <c r="Z255" s="52">
        <v>6.71</v>
      </c>
      <c r="AA255" s="11">
        <v>0.75</v>
      </c>
      <c r="AB255" s="15">
        <v>6.9810254339927331</v>
      </c>
      <c r="AC255" s="16">
        <f t="shared" si="57"/>
        <v>0</v>
      </c>
      <c r="AD255" s="11">
        <f t="shared" si="58"/>
        <v>0</v>
      </c>
      <c r="AE255" s="11">
        <f t="shared" si="59"/>
        <v>0</v>
      </c>
      <c r="AF255" s="11">
        <f t="shared" si="60"/>
        <v>0</v>
      </c>
      <c r="AG255" s="11">
        <f t="shared" si="61"/>
        <v>0</v>
      </c>
      <c r="AH255" s="66">
        <f t="shared" si="62"/>
        <v>0</v>
      </c>
      <c r="AI255" s="11">
        <f t="shared" si="63"/>
        <v>0</v>
      </c>
      <c r="AJ255" s="16">
        <f t="shared" si="64"/>
        <v>0</v>
      </c>
      <c r="AK255" s="15">
        <f t="shared" si="65"/>
        <v>1</v>
      </c>
      <c r="AL255" s="15">
        <f t="shared" si="66"/>
        <v>0</v>
      </c>
      <c r="AM255" s="17">
        <f t="shared" si="67"/>
        <v>0</v>
      </c>
      <c r="AN255" s="15">
        <f t="shared" si="68"/>
        <v>0</v>
      </c>
      <c r="AO255" s="52">
        <f t="shared" si="69"/>
        <v>0</v>
      </c>
      <c r="AP255" s="52">
        <f t="shared" si="70"/>
        <v>0</v>
      </c>
      <c r="AQ255" s="11">
        <f t="shared" si="71"/>
        <v>0</v>
      </c>
      <c r="AR255" s="11">
        <f t="shared" si="72"/>
        <v>0</v>
      </c>
      <c r="AS255" s="92">
        <f t="shared" si="73"/>
        <v>1</v>
      </c>
      <c r="AU255" s="11">
        <v>750.60879248486583</v>
      </c>
      <c r="AW255" s="11">
        <v>2</v>
      </c>
      <c r="AX255" s="11">
        <v>1.9545999999999999</v>
      </c>
      <c r="AY255" s="11">
        <v>371</v>
      </c>
      <c r="AZ255" s="11">
        <v>3228198</v>
      </c>
      <c r="BA255" s="11">
        <v>6.1954068492700879E-7</v>
      </c>
    </row>
    <row r="256" spans="1:53" s="11" customFormat="1" x14ac:dyDescent="0.25">
      <c r="A256" s="11">
        <v>2012</v>
      </c>
      <c r="B256" s="11" t="s">
        <v>30</v>
      </c>
      <c r="C256" s="49">
        <v>12</v>
      </c>
      <c r="D256" s="49">
        <v>2009</v>
      </c>
      <c r="E256" s="49">
        <v>2009</v>
      </c>
      <c r="F256" s="50">
        <v>0</v>
      </c>
      <c r="G256" s="51">
        <v>0</v>
      </c>
      <c r="H256" s="49">
        <v>4.4000000000000004</v>
      </c>
      <c r="I256" s="50">
        <v>3.45</v>
      </c>
      <c r="J256" s="51">
        <v>3.3</v>
      </c>
      <c r="K256" s="15">
        <v>0.51883343928798475</v>
      </c>
      <c r="L256" s="11">
        <v>39.97</v>
      </c>
      <c r="M256" s="16">
        <v>300000</v>
      </c>
      <c r="N256" s="11">
        <v>1</v>
      </c>
      <c r="O256" s="11">
        <v>0</v>
      </c>
      <c r="P256" s="11">
        <v>0</v>
      </c>
      <c r="Q256" s="11">
        <v>0</v>
      </c>
      <c r="R256" s="66">
        <f t="shared" si="74"/>
        <v>300000</v>
      </c>
      <c r="S256" s="11">
        <f t="shared" si="75"/>
        <v>0</v>
      </c>
      <c r="T256" s="16">
        <f t="shared" si="76"/>
        <v>0</v>
      </c>
      <c r="U256" s="15">
        <v>11.136682733224802</v>
      </c>
      <c r="V256" s="15">
        <v>0.79139899999999996</v>
      </c>
      <c r="W256" s="17">
        <v>70.88</v>
      </c>
      <c r="X256" s="15">
        <v>0.53153910849453323</v>
      </c>
      <c r="Y256" s="52">
        <v>0.28299999999999997</v>
      </c>
      <c r="Z256" s="52">
        <v>7.67</v>
      </c>
      <c r="AA256" s="11">
        <v>1</v>
      </c>
      <c r="AB256" s="15">
        <v>6.5012111425111021</v>
      </c>
      <c r="AC256" s="16">
        <f t="shared" si="57"/>
        <v>0</v>
      </c>
      <c r="AD256" s="11">
        <f t="shared" si="58"/>
        <v>0</v>
      </c>
      <c r="AE256" s="11">
        <f t="shared" si="59"/>
        <v>0</v>
      </c>
      <c r="AF256" s="11">
        <f t="shared" si="60"/>
        <v>0</v>
      </c>
      <c r="AG256" s="11">
        <f t="shared" si="61"/>
        <v>0</v>
      </c>
      <c r="AH256" s="66">
        <f t="shared" si="62"/>
        <v>0</v>
      </c>
      <c r="AI256" s="11">
        <f t="shared" si="63"/>
        <v>0</v>
      </c>
      <c r="AJ256" s="16">
        <f t="shared" si="64"/>
        <v>0</v>
      </c>
      <c r="AK256" s="15">
        <f t="shared" si="65"/>
        <v>1</v>
      </c>
      <c r="AL256" s="15">
        <f t="shared" si="66"/>
        <v>0</v>
      </c>
      <c r="AM256" s="17">
        <f t="shared" si="67"/>
        <v>0</v>
      </c>
      <c r="AN256" s="15">
        <f t="shared" si="68"/>
        <v>0</v>
      </c>
      <c r="AO256" s="52">
        <f t="shared" si="69"/>
        <v>0</v>
      </c>
      <c r="AP256" s="52">
        <f t="shared" si="70"/>
        <v>0</v>
      </c>
      <c r="AQ256" s="11">
        <f t="shared" si="71"/>
        <v>0</v>
      </c>
      <c r="AR256" s="11">
        <f t="shared" si="72"/>
        <v>0</v>
      </c>
      <c r="AS256" s="92">
        <f t="shared" si="73"/>
        <v>1</v>
      </c>
      <c r="AU256" s="11">
        <v>855.79427174884256</v>
      </c>
      <c r="AW256" s="11">
        <v>3</v>
      </c>
      <c r="AX256" s="11">
        <v>1.9545999999999999</v>
      </c>
      <c r="AY256" s="11">
        <v>0</v>
      </c>
      <c r="AZ256" s="11">
        <v>3815171</v>
      </c>
      <c r="BA256" s="11">
        <v>7.8633434779201251E-7</v>
      </c>
    </row>
    <row r="257" spans="1:53" s="11" customFormat="1" x14ac:dyDescent="0.25">
      <c r="A257" s="11">
        <v>2012</v>
      </c>
      <c r="B257" s="11" t="s">
        <v>31</v>
      </c>
      <c r="C257" s="49">
        <v>13</v>
      </c>
      <c r="D257" s="49">
        <v>2011</v>
      </c>
      <c r="E257" s="49">
        <v>0</v>
      </c>
      <c r="F257" s="50">
        <v>0</v>
      </c>
      <c r="G257" s="51">
        <v>0</v>
      </c>
      <c r="H257" s="49">
        <v>4.5</v>
      </c>
      <c r="I257" s="50">
        <v>3.65</v>
      </c>
      <c r="J257" s="51">
        <v>3.5999999999999996</v>
      </c>
      <c r="K257" s="15">
        <v>0.47073443954351329</v>
      </c>
      <c r="L257" s="11">
        <v>37.25</v>
      </c>
      <c r="M257" s="16">
        <v>512654.36</v>
      </c>
      <c r="N257" s="11">
        <v>1</v>
      </c>
      <c r="O257" s="11">
        <v>0</v>
      </c>
      <c r="P257" s="11">
        <v>0</v>
      </c>
      <c r="Q257" s="11">
        <v>0</v>
      </c>
      <c r="R257" s="66">
        <f t="shared" si="74"/>
        <v>512654.36</v>
      </c>
      <c r="S257" s="11">
        <f t="shared" si="75"/>
        <v>0</v>
      </c>
      <c r="T257" s="16">
        <f t="shared" si="76"/>
        <v>0</v>
      </c>
      <c r="U257" s="15">
        <v>14.330829888787719</v>
      </c>
      <c r="V257" s="15">
        <v>0.80352400000000002</v>
      </c>
      <c r="W257" s="17">
        <v>78.44</v>
      </c>
      <c r="X257" s="15">
        <v>0.5148619957537155</v>
      </c>
      <c r="Y257" s="52">
        <v>0.309</v>
      </c>
      <c r="Z257" s="52">
        <v>9.2100000000000009</v>
      </c>
      <c r="AA257" s="11">
        <v>0.9</v>
      </c>
      <c r="AB257" s="15">
        <v>6.6957004440855874</v>
      </c>
      <c r="AC257" s="16">
        <f t="shared" si="57"/>
        <v>0</v>
      </c>
      <c r="AD257" s="11">
        <f t="shared" si="58"/>
        <v>0</v>
      </c>
      <c r="AE257" s="11">
        <f t="shared" si="59"/>
        <v>0</v>
      </c>
      <c r="AF257" s="11">
        <f t="shared" si="60"/>
        <v>0</v>
      </c>
      <c r="AG257" s="11">
        <f t="shared" si="61"/>
        <v>0</v>
      </c>
      <c r="AH257" s="66">
        <f t="shared" si="62"/>
        <v>0</v>
      </c>
      <c r="AI257" s="11">
        <f t="shared" si="63"/>
        <v>0</v>
      </c>
      <c r="AJ257" s="16">
        <f t="shared" si="64"/>
        <v>0</v>
      </c>
      <c r="AK257" s="15">
        <f t="shared" si="65"/>
        <v>1</v>
      </c>
      <c r="AL257" s="15">
        <f t="shared" si="66"/>
        <v>0</v>
      </c>
      <c r="AM257" s="17">
        <f t="shared" si="67"/>
        <v>0</v>
      </c>
      <c r="AN257" s="15">
        <f t="shared" si="68"/>
        <v>0</v>
      </c>
      <c r="AO257" s="52">
        <f t="shared" si="69"/>
        <v>0</v>
      </c>
      <c r="AP257" s="52">
        <f t="shared" si="70"/>
        <v>0</v>
      </c>
      <c r="AQ257" s="11">
        <f t="shared" si="71"/>
        <v>0</v>
      </c>
      <c r="AR257" s="11">
        <f t="shared" si="72"/>
        <v>0</v>
      </c>
      <c r="AS257" s="92">
        <f t="shared" si="73"/>
        <v>1</v>
      </c>
      <c r="AU257" s="11">
        <v>2039.3660516085477</v>
      </c>
      <c r="AW257" s="11">
        <v>8</v>
      </c>
      <c r="AX257" s="11">
        <v>1.9545999999999999</v>
      </c>
      <c r="AY257" s="11">
        <v>0</v>
      </c>
      <c r="AZ257" s="11">
        <v>8931028</v>
      </c>
      <c r="BA257" s="11">
        <v>8.9575354595238088E-7</v>
      </c>
    </row>
    <row r="258" spans="1:53" s="11" customFormat="1" x14ac:dyDescent="0.25">
      <c r="A258" s="11">
        <v>2012</v>
      </c>
      <c r="B258" s="11" t="s">
        <v>32</v>
      </c>
      <c r="C258" s="49">
        <v>14</v>
      </c>
      <c r="D258" s="49">
        <v>2011</v>
      </c>
      <c r="E258" s="49">
        <v>0</v>
      </c>
      <c r="F258" s="50">
        <v>0</v>
      </c>
      <c r="G258" s="51">
        <v>0</v>
      </c>
      <c r="H258" s="49">
        <v>3.9499999999999997</v>
      </c>
      <c r="I258" s="50">
        <v>3</v>
      </c>
      <c r="J258" s="51">
        <v>2.95</v>
      </c>
      <c r="K258" s="15">
        <v>0.39540705267740534</v>
      </c>
      <c r="L258" s="11">
        <v>64.63</v>
      </c>
      <c r="M258" s="16">
        <v>245804.35</v>
      </c>
      <c r="N258" s="11">
        <v>1</v>
      </c>
      <c r="O258" s="11">
        <v>0</v>
      </c>
      <c r="P258" s="11">
        <v>0</v>
      </c>
      <c r="Q258" s="11">
        <v>0</v>
      </c>
      <c r="R258" s="66" t="str">
        <f t="shared" si="74"/>
        <v>SEM VALOR</v>
      </c>
      <c r="S258" s="11">
        <f t="shared" si="75"/>
        <v>0</v>
      </c>
      <c r="T258" s="16">
        <f t="shared" si="76"/>
        <v>0</v>
      </c>
      <c r="U258" s="15">
        <v>10.946360290029418</v>
      </c>
      <c r="V258" s="15">
        <v>0.75565599999999999</v>
      </c>
      <c r="W258" s="17">
        <v>70.45</v>
      </c>
      <c r="X258" s="15">
        <v>0.32449628844114531</v>
      </c>
      <c r="Y258" s="52">
        <v>0.41</v>
      </c>
      <c r="Z258" s="52">
        <v>9.42</v>
      </c>
      <c r="AA258" s="11">
        <v>0.84</v>
      </c>
      <c r="AB258" s="15">
        <v>5.9171376665320956</v>
      </c>
      <c r="AC258" s="16">
        <f t="shared" si="57"/>
        <v>0</v>
      </c>
      <c r="AD258" s="11">
        <f t="shared" si="58"/>
        <v>0</v>
      </c>
      <c r="AE258" s="11">
        <f t="shared" si="59"/>
        <v>0</v>
      </c>
      <c r="AF258" s="11">
        <f t="shared" si="60"/>
        <v>0</v>
      </c>
      <c r="AG258" s="11">
        <f t="shared" si="61"/>
        <v>0</v>
      </c>
      <c r="AH258" s="66">
        <f t="shared" si="62"/>
        <v>0</v>
      </c>
      <c r="AI258" s="11">
        <f t="shared" si="63"/>
        <v>0</v>
      </c>
      <c r="AJ258" s="16">
        <f t="shared" si="64"/>
        <v>0</v>
      </c>
      <c r="AK258" s="15">
        <f t="shared" si="65"/>
        <v>1</v>
      </c>
      <c r="AL258" s="15">
        <f t="shared" si="66"/>
        <v>0</v>
      </c>
      <c r="AM258" s="17">
        <f t="shared" si="67"/>
        <v>0</v>
      </c>
      <c r="AN258" s="15">
        <f t="shared" si="68"/>
        <v>0</v>
      </c>
      <c r="AO258" s="52">
        <f t="shared" si="69"/>
        <v>0</v>
      </c>
      <c r="AP258" s="52">
        <f t="shared" si="70"/>
        <v>0</v>
      </c>
      <c r="AQ258" s="11">
        <f t="shared" si="71"/>
        <v>0</v>
      </c>
      <c r="AR258" s="11">
        <f t="shared" si="72"/>
        <v>0</v>
      </c>
      <c r="AS258" s="92">
        <f t="shared" si="73"/>
        <v>1</v>
      </c>
      <c r="AU258" s="11">
        <v>709.38805420920926</v>
      </c>
      <c r="AW258" s="11">
        <v>3</v>
      </c>
      <c r="AX258" s="11">
        <v>1.9545999999999999</v>
      </c>
      <c r="AY258" s="11">
        <v>1</v>
      </c>
      <c r="AZ258" s="11">
        <v>3165472</v>
      </c>
      <c r="BA258" s="11">
        <v>9.4772596314230545E-7</v>
      </c>
    </row>
    <row r="259" spans="1:53" s="11" customFormat="1" x14ac:dyDescent="0.25">
      <c r="A259" s="11">
        <v>2012</v>
      </c>
      <c r="B259" s="11" t="s">
        <v>33</v>
      </c>
      <c r="C259" s="49">
        <v>15</v>
      </c>
      <c r="D259" s="49">
        <v>2014</v>
      </c>
      <c r="E259" s="49">
        <v>0</v>
      </c>
      <c r="F259" s="50">
        <v>0</v>
      </c>
      <c r="G259" s="51">
        <v>0</v>
      </c>
      <c r="H259" s="49">
        <v>4.25</v>
      </c>
      <c r="I259" s="50">
        <v>3.25</v>
      </c>
      <c r="J259" s="51">
        <v>3.2</v>
      </c>
      <c r="K259" s="15">
        <v>0.4295851989524373</v>
      </c>
      <c r="L259" s="11">
        <v>41.64</v>
      </c>
      <c r="M259" s="16">
        <v>0</v>
      </c>
      <c r="N259" s="11">
        <v>0</v>
      </c>
      <c r="O259" s="11">
        <v>0</v>
      </c>
      <c r="P259" s="11">
        <v>0</v>
      </c>
      <c r="Q259" s="11">
        <v>0</v>
      </c>
      <c r="R259" s="66" t="str">
        <f t="shared" si="74"/>
        <v>SEM VALOR</v>
      </c>
      <c r="S259" s="11">
        <f t="shared" si="75"/>
        <v>0</v>
      </c>
      <c r="T259" s="16">
        <f t="shared" si="76"/>
        <v>0</v>
      </c>
      <c r="U259" s="15">
        <v>15.563832775821499</v>
      </c>
      <c r="V259" s="15">
        <v>0.74405699999999997</v>
      </c>
      <c r="W259" s="17">
        <v>74.33</v>
      </c>
      <c r="X259" s="15">
        <v>0.47511312217194568</v>
      </c>
      <c r="Y259" s="52">
        <v>0.31900000000000001</v>
      </c>
      <c r="Z259" s="52">
        <v>7.41</v>
      </c>
      <c r="AA259" s="11">
        <v>0.85</v>
      </c>
      <c r="AB259" s="15">
        <v>6.5735769075494543</v>
      </c>
      <c r="AC259" s="16">
        <f t="shared" ref="AC259:AC322" si="77">IF(A259=2004,1,0)</f>
        <v>0</v>
      </c>
      <c r="AD259" s="11">
        <f t="shared" ref="AD259:AD322" si="78">IF(A259=2005,1,0)</f>
        <v>0</v>
      </c>
      <c r="AE259" s="11">
        <f t="shared" ref="AE259:AE322" si="79">IF(A259=2006,1,0)</f>
        <v>0</v>
      </c>
      <c r="AF259" s="11">
        <f t="shared" ref="AF259:AF322" si="80">IF(A259=2007,1,0)</f>
        <v>0</v>
      </c>
      <c r="AG259" s="11">
        <f t="shared" ref="AG259:AG322" si="81">IF(A259=2008,1,0)</f>
        <v>0</v>
      </c>
      <c r="AH259" s="66">
        <f t="shared" ref="AH259:AH322" si="82">IF(A259=2009,1,0)</f>
        <v>0</v>
      </c>
      <c r="AI259" s="11">
        <f t="shared" ref="AI259:AI322" si="83">IF(A259=2010,1,0)</f>
        <v>0</v>
      </c>
      <c r="AJ259" s="16">
        <f t="shared" ref="AJ259:AJ322" si="84">IF(A259=2011,1,0)</f>
        <v>0</v>
      </c>
      <c r="AK259" s="15">
        <f t="shared" ref="AK259:AK322" si="85">IF(A259=2012,1,0)</f>
        <v>1</v>
      </c>
      <c r="AL259" s="15">
        <f t="shared" ref="AL259:AL322" si="86">IF(A259=2013,1,0)</f>
        <v>0</v>
      </c>
      <c r="AM259" s="17">
        <f t="shared" ref="AM259:AM322" si="87">IF(A259=2014,1,0)</f>
        <v>0</v>
      </c>
      <c r="AN259" s="15">
        <f t="shared" ref="AN259:AN322" si="88">IF(A259=2015,1,0)</f>
        <v>0</v>
      </c>
      <c r="AO259" s="52">
        <f t="shared" ref="AO259:AO322" si="89">IF(A259=2016,1,0)</f>
        <v>0</v>
      </c>
      <c r="AP259" s="52">
        <f t="shared" ref="AP259:AP322" si="90">IF(A259=2017,1,0)</f>
        <v>0</v>
      </c>
      <c r="AQ259" s="11">
        <f t="shared" ref="AQ259:AQ322" si="91">IF(A259=2018,1,0)</f>
        <v>0</v>
      </c>
      <c r="AR259" s="11">
        <f t="shared" ref="AR259:AR322" si="92">IF(A259=2019,1,0)</f>
        <v>0</v>
      </c>
      <c r="AS259" s="92">
        <f t="shared" ref="AS259:AS322" si="93">IF(AND(D259&lt;&gt;0,A259&gt;=D259),1,0)</f>
        <v>0</v>
      </c>
      <c r="AU259" s="11">
        <v>492.93090696299629</v>
      </c>
      <c r="AW259" s="11">
        <v>2</v>
      </c>
      <c r="AX259" s="11">
        <v>1.9545999999999999</v>
      </c>
      <c r="AY259" s="11">
        <v>3</v>
      </c>
      <c r="AZ259" s="11">
        <v>2110867</v>
      </c>
      <c r="BA259" s="11">
        <v>9.4747797942741059E-7</v>
      </c>
    </row>
    <row r="260" spans="1:53" s="11" customFormat="1" x14ac:dyDescent="0.25">
      <c r="A260" s="11">
        <v>2012</v>
      </c>
      <c r="B260" s="11" t="s">
        <v>34</v>
      </c>
      <c r="C260" s="49">
        <v>16</v>
      </c>
      <c r="D260" s="49">
        <v>2009</v>
      </c>
      <c r="E260" s="49">
        <v>2009</v>
      </c>
      <c r="F260" s="50">
        <v>0</v>
      </c>
      <c r="G260" s="51">
        <v>0</v>
      </c>
      <c r="H260" s="49">
        <v>4.25</v>
      </c>
      <c r="I260" s="50">
        <v>3.3499999999999996</v>
      </c>
      <c r="J260" s="51">
        <v>3.1</v>
      </c>
      <c r="K260" s="15">
        <v>0.43504625767329508</v>
      </c>
      <c r="L260" s="11">
        <v>43.37</v>
      </c>
      <c r="M260" s="16">
        <v>66037.600000000006</v>
      </c>
      <c r="N260" s="11">
        <v>1</v>
      </c>
      <c r="O260" s="11">
        <v>0</v>
      </c>
      <c r="P260" s="11">
        <v>0</v>
      </c>
      <c r="Q260" s="11">
        <v>0</v>
      </c>
      <c r="R260" s="66">
        <f t="shared" si="74"/>
        <v>66037.600000000006</v>
      </c>
      <c r="S260" s="11">
        <f t="shared" si="75"/>
        <v>0</v>
      </c>
      <c r="T260" s="16">
        <f t="shared" si="76"/>
        <v>0</v>
      </c>
      <c r="U260" s="15">
        <v>12.879586459331032</v>
      </c>
      <c r="V260" s="15">
        <v>0.782281</v>
      </c>
      <c r="W260" s="17">
        <v>77.33</v>
      </c>
      <c r="X260" s="15">
        <v>0.52235643144734056</v>
      </c>
      <c r="Y260" s="52">
        <v>0.313</v>
      </c>
      <c r="Z260" s="52">
        <v>8.14</v>
      </c>
      <c r="AA260" s="11">
        <v>0.83</v>
      </c>
      <c r="AB260" s="15">
        <v>6.4874848607186122</v>
      </c>
      <c r="AC260" s="16">
        <f t="shared" si="77"/>
        <v>0</v>
      </c>
      <c r="AD260" s="11">
        <f t="shared" si="78"/>
        <v>0</v>
      </c>
      <c r="AE260" s="11">
        <f t="shared" si="79"/>
        <v>0</v>
      </c>
      <c r="AF260" s="11">
        <f t="shared" si="80"/>
        <v>0</v>
      </c>
      <c r="AG260" s="11">
        <f t="shared" si="81"/>
        <v>0</v>
      </c>
      <c r="AH260" s="66">
        <f t="shared" si="82"/>
        <v>0</v>
      </c>
      <c r="AI260" s="11">
        <f t="shared" si="83"/>
        <v>0</v>
      </c>
      <c r="AJ260" s="16">
        <f t="shared" si="84"/>
        <v>0</v>
      </c>
      <c r="AK260" s="15">
        <f t="shared" si="85"/>
        <v>1</v>
      </c>
      <c r="AL260" s="15">
        <f t="shared" si="86"/>
        <v>0</v>
      </c>
      <c r="AM260" s="17">
        <f t="shared" si="87"/>
        <v>0</v>
      </c>
      <c r="AN260" s="15">
        <f t="shared" si="88"/>
        <v>0</v>
      </c>
      <c r="AO260" s="52">
        <f t="shared" si="89"/>
        <v>0</v>
      </c>
      <c r="AP260" s="52">
        <f t="shared" si="90"/>
        <v>0</v>
      </c>
      <c r="AQ260" s="11">
        <f t="shared" si="91"/>
        <v>0</v>
      </c>
      <c r="AR260" s="11">
        <f t="shared" si="92"/>
        <v>0</v>
      </c>
      <c r="AS260" s="92">
        <f t="shared" si="93"/>
        <v>1</v>
      </c>
      <c r="AU260" s="11">
        <v>3158.7734707412083</v>
      </c>
      <c r="AW260" s="11">
        <v>10</v>
      </c>
      <c r="AX260" s="11">
        <v>1.9545999999999999</v>
      </c>
      <c r="AY260" s="11">
        <v>0</v>
      </c>
      <c r="AZ260" s="11">
        <v>14175341</v>
      </c>
      <c r="BA260" s="11">
        <v>7.0545040151062326E-7</v>
      </c>
    </row>
    <row r="261" spans="1:53" s="11" customFormat="1" x14ac:dyDescent="0.25">
      <c r="A261" s="11">
        <v>2012</v>
      </c>
      <c r="B261" s="11" t="s">
        <v>35</v>
      </c>
      <c r="C261" s="49">
        <v>17</v>
      </c>
      <c r="D261" s="49">
        <v>2007</v>
      </c>
      <c r="E261" s="49">
        <v>2007</v>
      </c>
      <c r="F261" s="50">
        <v>2007</v>
      </c>
      <c r="G261" s="51">
        <v>2007</v>
      </c>
      <c r="H261" s="49">
        <v>6</v>
      </c>
      <c r="I261" s="50">
        <v>4.6999999999999993</v>
      </c>
      <c r="J261" s="51">
        <v>3.8499999999999996</v>
      </c>
      <c r="K261" s="15">
        <v>0.48340982138573962</v>
      </c>
      <c r="L261" s="11">
        <v>22.98</v>
      </c>
      <c r="M261" s="16">
        <v>4633954.74</v>
      </c>
      <c r="N261" s="11">
        <v>1</v>
      </c>
      <c r="O261" s="11">
        <v>1</v>
      </c>
      <c r="P261" s="11">
        <v>1</v>
      </c>
      <c r="Q261" s="11">
        <v>0</v>
      </c>
      <c r="R261" s="66">
        <f t="shared" si="74"/>
        <v>4633954.74</v>
      </c>
      <c r="S261" s="11">
        <f t="shared" si="75"/>
        <v>0</v>
      </c>
      <c r="T261" s="16">
        <f t="shared" si="76"/>
        <v>0</v>
      </c>
      <c r="U261" s="15">
        <v>22.275267419351135</v>
      </c>
      <c r="V261" s="15">
        <v>0.82635199999999998</v>
      </c>
      <c r="W261" s="17">
        <v>82.73</v>
      </c>
      <c r="X261" s="15">
        <v>0.78367408298256158</v>
      </c>
      <c r="Y261" s="52">
        <v>0.21099999999999999</v>
      </c>
      <c r="Z261" s="52">
        <v>5</v>
      </c>
      <c r="AA261" s="11">
        <v>0.56999999999999995</v>
      </c>
      <c r="AB261" s="15">
        <v>7.3922083165119092</v>
      </c>
      <c r="AC261" s="16">
        <f t="shared" si="77"/>
        <v>0</v>
      </c>
      <c r="AD261" s="11">
        <f t="shared" si="78"/>
        <v>0</v>
      </c>
      <c r="AE261" s="11">
        <f t="shared" si="79"/>
        <v>0</v>
      </c>
      <c r="AF261" s="11">
        <f t="shared" si="80"/>
        <v>0</v>
      </c>
      <c r="AG261" s="11">
        <f t="shared" si="81"/>
        <v>0</v>
      </c>
      <c r="AH261" s="66">
        <f t="shared" si="82"/>
        <v>0</v>
      </c>
      <c r="AI261" s="11">
        <f t="shared" si="83"/>
        <v>0</v>
      </c>
      <c r="AJ261" s="16">
        <f t="shared" si="84"/>
        <v>0</v>
      </c>
      <c r="AK261" s="15">
        <f t="shared" si="85"/>
        <v>1</v>
      </c>
      <c r="AL261" s="15">
        <f t="shared" si="86"/>
        <v>0</v>
      </c>
      <c r="AM261" s="17">
        <f t="shared" si="87"/>
        <v>0</v>
      </c>
      <c r="AN261" s="15">
        <f t="shared" si="88"/>
        <v>0</v>
      </c>
      <c r="AO261" s="52">
        <f t="shared" si="89"/>
        <v>0</v>
      </c>
      <c r="AP261" s="52">
        <f t="shared" si="90"/>
        <v>0</v>
      </c>
      <c r="AQ261" s="11">
        <f t="shared" si="91"/>
        <v>0</v>
      </c>
      <c r="AR261" s="11">
        <f t="shared" si="92"/>
        <v>0</v>
      </c>
      <c r="AS261" s="92">
        <f t="shared" si="93"/>
        <v>1</v>
      </c>
      <c r="AU261" s="11">
        <v>4513.4556228599668</v>
      </c>
      <c r="AW261" s="11">
        <v>19</v>
      </c>
      <c r="AX261" s="11">
        <v>1.9545999999999999</v>
      </c>
      <c r="AY261" s="11">
        <v>2</v>
      </c>
      <c r="AZ261" s="11">
        <v>19855332</v>
      </c>
      <c r="BA261" s="11">
        <v>9.5692179813462697E-7</v>
      </c>
    </row>
    <row r="262" spans="1:53" s="11" customFormat="1" x14ac:dyDescent="0.25">
      <c r="A262" s="11">
        <v>2012</v>
      </c>
      <c r="B262" s="11" t="s">
        <v>36</v>
      </c>
      <c r="C262" s="49">
        <v>18</v>
      </c>
      <c r="D262" s="49">
        <v>2009</v>
      </c>
      <c r="E262" s="49">
        <v>2009</v>
      </c>
      <c r="F262" s="50">
        <v>0</v>
      </c>
      <c r="G262" s="51">
        <v>0</v>
      </c>
      <c r="H262" s="49">
        <v>5.3000000000000007</v>
      </c>
      <c r="I262" s="50">
        <v>4.2</v>
      </c>
      <c r="J262" s="51">
        <v>3.7</v>
      </c>
      <c r="K262" s="15">
        <v>0.44124722427831237</v>
      </c>
      <c r="L262" s="11">
        <v>46.59</v>
      </c>
      <c r="M262" s="16">
        <v>1688138.23</v>
      </c>
      <c r="N262" s="11">
        <v>1</v>
      </c>
      <c r="O262" s="11">
        <v>1</v>
      </c>
      <c r="P262" s="11">
        <v>0</v>
      </c>
      <c r="Q262" s="11">
        <v>0</v>
      </c>
      <c r="R262" s="66">
        <f t="shared" si="74"/>
        <v>1688138.23</v>
      </c>
      <c r="S262" s="11">
        <f t="shared" si="75"/>
        <v>0</v>
      </c>
      <c r="T262" s="16">
        <f t="shared" si="76"/>
        <v>0</v>
      </c>
      <c r="U262" s="15">
        <v>32.657460299094453</v>
      </c>
      <c r="V262" s="15">
        <v>0.77478599999999997</v>
      </c>
      <c r="W262" s="17">
        <v>79.709999999999994</v>
      </c>
      <c r="X262" s="15">
        <v>0.75283630470016205</v>
      </c>
      <c r="Y262" s="52">
        <v>0.224</v>
      </c>
      <c r="Z262" s="52">
        <v>4.9400000000000004</v>
      </c>
      <c r="AA262" s="11">
        <v>0.74</v>
      </c>
      <c r="AB262" s="15">
        <v>7.7621114251110219</v>
      </c>
      <c r="AC262" s="16">
        <f t="shared" si="77"/>
        <v>0</v>
      </c>
      <c r="AD262" s="11">
        <f t="shared" si="78"/>
        <v>0</v>
      </c>
      <c r="AE262" s="11">
        <f t="shared" si="79"/>
        <v>0</v>
      </c>
      <c r="AF262" s="11">
        <f t="shared" si="80"/>
        <v>0</v>
      </c>
      <c r="AG262" s="11">
        <f t="shared" si="81"/>
        <v>0</v>
      </c>
      <c r="AH262" s="66">
        <f t="shared" si="82"/>
        <v>0</v>
      </c>
      <c r="AI262" s="11">
        <f t="shared" si="83"/>
        <v>0</v>
      </c>
      <c r="AJ262" s="16">
        <f t="shared" si="84"/>
        <v>0</v>
      </c>
      <c r="AK262" s="15">
        <f t="shared" si="85"/>
        <v>1</v>
      </c>
      <c r="AL262" s="15">
        <f t="shared" si="86"/>
        <v>0</v>
      </c>
      <c r="AM262" s="17">
        <f t="shared" si="87"/>
        <v>0</v>
      </c>
      <c r="AN262" s="15">
        <f t="shared" si="88"/>
        <v>0</v>
      </c>
      <c r="AO262" s="52">
        <f t="shared" si="89"/>
        <v>0</v>
      </c>
      <c r="AP262" s="52">
        <f t="shared" si="90"/>
        <v>0</v>
      </c>
      <c r="AQ262" s="11">
        <f t="shared" si="91"/>
        <v>0</v>
      </c>
      <c r="AR262" s="11">
        <f t="shared" si="92"/>
        <v>0</v>
      </c>
      <c r="AS262" s="92">
        <f t="shared" si="93"/>
        <v>1</v>
      </c>
      <c r="AU262" s="11">
        <v>866.0393806836106</v>
      </c>
      <c r="AW262" s="11">
        <v>2</v>
      </c>
      <c r="AX262" s="11">
        <v>1.9545999999999999</v>
      </c>
      <c r="AY262" s="11">
        <v>1</v>
      </c>
      <c r="AZ262" s="11">
        <v>3578067</v>
      </c>
      <c r="BA262" s="11">
        <v>5.5896102560404824E-7</v>
      </c>
    </row>
    <row r="263" spans="1:53" s="11" customFormat="1" x14ac:dyDescent="0.25">
      <c r="A263" s="11">
        <v>2012</v>
      </c>
      <c r="B263" s="11" t="s">
        <v>37</v>
      </c>
      <c r="C263" s="49">
        <v>19</v>
      </c>
      <c r="D263" s="49">
        <v>2007</v>
      </c>
      <c r="E263" s="49">
        <v>2007</v>
      </c>
      <c r="F263" s="50">
        <v>2007</v>
      </c>
      <c r="G263" s="51">
        <v>2007</v>
      </c>
      <c r="H263" s="49">
        <v>5.15</v>
      </c>
      <c r="I263" s="50">
        <v>4.25</v>
      </c>
      <c r="J263" s="51">
        <v>3.85</v>
      </c>
      <c r="K263" s="15">
        <v>0.48562897490119672</v>
      </c>
      <c r="L263" s="11">
        <v>29.4</v>
      </c>
      <c r="M263" s="16">
        <v>18247565.870000001</v>
      </c>
      <c r="N263" s="11">
        <v>1</v>
      </c>
      <c r="O263" s="11">
        <v>1</v>
      </c>
      <c r="P263" s="11">
        <v>1</v>
      </c>
      <c r="Q263" s="11">
        <v>1</v>
      </c>
      <c r="R263" s="66" t="str">
        <f t="shared" si="74"/>
        <v>SEM VALOR</v>
      </c>
      <c r="S263" s="11">
        <f t="shared" si="75"/>
        <v>0</v>
      </c>
      <c r="T263" s="16">
        <f t="shared" si="76"/>
        <v>18247565.870000001</v>
      </c>
      <c r="U263" s="15">
        <v>35.418153248355885</v>
      </c>
      <c r="V263" s="15">
        <v>0.82780500000000001</v>
      </c>
      <c r="W263" s="17">
        <v>73.709999999999994</v>
      </c>
      <c r="X263" s="15">
        <v>0.87961966271977032</v>
      </c>
      <c r="Y263" s="52">
        <v>0.27700000000000002</v>
      </c>
      <c r="Z263" s="52">
        <v>6.41</v>
      </c>
      <c r="AA263" s="11">
        <v>0.51</v>
      </c>
      <c r="AB263" s="15">
        <v>8.4132014533710127</v>
      </c>
      <c r="AC263" s="16">
        <f t="shared" si="77"/>
        <v>0</v>
      </c>
      <c r="AD263" s="11">
        <f t="shared" si="78"/>
        <v>0</v>
      </c>
      <c r="AE263" s="11">
        <f t="shared" si="79"/>
        <v>0</v>
      </c>
      <c r="AF263" s="11">
        <f t="shared" si="80"/>
        <v>0</v>
      </c>
      <c r="AG263" s="11">
        <f t="shared" si="81"/>
        <v>0</v>
      </c>
      <c r="AH263" s="66">
        <f t="shared" si="82"/>
        <v>0</v>
      </c>
      <c r="AI263" s="11">
        <f t="shared" si="83"/>
        <v>0</v>
      </c>
      <c r="AJ263" s="16">
        <f t="shared" si="84"/>
        <v>0</v>
      </c>
      <c r="AK263" s="15">
        <f t="shared" si="85"/>
        <v>1</v>
      </c>
      <c r="AL263" s="15">
        <f t="shared" si="86"/>
        <v>0</v>
      </c>
      <c r="AM263" s="17">
        <f t="shared" si="87"/>
        <v>0</v>
      </c>
      <c r="AN263" s="15">
        <f t="shared" si="88"/>
        <v>0</v>
      </c>
      <c r="AO263" s="52">
        <f t="shared" si="89"/>
        <v>0</v>
      </c>
      <c r="AP263" s="52">
        <f t="shared" si="90"/>
        <v>0</v>
      </c>
      <c r="AQ263" s="11">
        <f t="shared" si="91"/>
        <v>0</v>
      </c>
      <c r="AR263" s="11">
        <f t="shared" si="92"/>
        <v>0</v>
      </c>
      <c r="AS263" s="92">
        <f t="shared" si="93"/>
        <v>1</v>
      </c>
      <c r="AU263" s="11">
        <v>3681.1290017256265</v>
      </c>
      <c r="AW263" s="11">
        <v>27</v>
      </c>
      <c r="AX263" s="11">
        <v>1.9545999999999999</v>
      </c>
      <c r="AY263" s="11">
        <v>0</v>
      </c>
      <c r="AZ263" s="11">
        <v>16231365</v>
      </c>
      <c r="BA263" s="11">
        <v>1.6634460502859742E-6</v>
      </c>
    </row>
    <row r="264" spans="1:53" s="11" customFormat="1" x14ac:dyDescent="0.25">
      <c r="A264" s="11">
        <v>2012</v>
      </c>
      <c r="B264" s="11" t="s">
        <v>38</v>
      </c>
      <c r="C264" s="49">
        <v>20</v>
      </c>
      <c r="D264" s="49">
        <v>2007</v>
      </c>
      <c r="E264" s="49">
        <v>2007</v>
      </c>
      <c r="F264" s="50">
        <v>2007</v>
      </c>
      <c r="G264" s="51">
        <v>2007</v>
      </c>
      <c r="H264" s="49">
        <v>5.85</v>
      </c>
      <c r="I264" s="50">
        <v>4.7</v>
      </c>
      <c r="J264" s="51">
        <v>4.0999999999999996</v>
      </c>
      <c r="K264" s="15">
        <v>0.49236406934090637</v>
      </c>
      <c r="L264" s="11">
        <v>15.67</v>
      </c>
      <c r="M264" s="16">
        <v>35569843.659999996</v>
      </c>
      <c r="N264" s="11">
        <v>1</v>
      </c>
      <c r="O264" s="11">
        <v>1</v>
      </c>
      <c r="P264" s="11">
        <v>1</v>
      </c>
      <c r="Q264" s="11">
        <v>1</v>
      </c>
      <c r="R264" s="66" t="str">
        <f t="shared" si="74"/>
        <v>SEM VALOR</v>
      </c>
      <c r="S264" s="11">
        <f t="shared" si="75"/>
        <v>35569843.659999996</v>
      </c>
      <c r="T264" s="16">
        <f t="shared" si="76"/>
        <v>0</v>
      </c>
      <c r="U264" s="15">
        <v>37.207352941211568</v>
      </c>
      <c r="V264" s="15">
        <v>0.87776500000000002</v>
      </c>
      <c r="W264" s="17">
        <v>77.28</v>
      </c>
      <c r="X264" s="15">
        <v>0.93122354084252901</v>
      </c>
      <c r="Y264" s="52">
        <v>0.251</v>
      </c>
      <c r="Z264" s="52">
        <v>5.62</v>
      </c>
      <c r="AA264" s="11">
        <v>0.44</v>
      </c>
      <c r="AB264" s="15">
        <v>8.6078926120306818</v>
      </c>
      <c r="AC264" s="16">
        <f t="shared" si="77"/>
        <v>0</v>
      </c>
      <c r="AD264" s="11">
        <f t="shared" si="78"/>
        <v>0</v>
      </c>
      <c r="AE264" s="11">
        <f t="shared" si="79"/>
        <v>0</v>
      </c>
      <c r="AF264" s="11">
        <f t="shared" si="80"/>
        <v>0</v>
      </c>
      <c r="AG264" s="11">
        <f t="shared" si="81"/>
        <v>0</v>
      </c>
      <c r="AH264" s="66">
        <f t="shared" si="82"/>
        <v>0</v>
      </c>
      <c r="AI264" s="11">
        <f t="shared" si="83"/>
        <v>0</v>
      </c>
      <c r="AJ264" s="16">
        <f t="shared" si="84"/>
        <v>0</v>
      </c>
      <c r="AK264" s="15">
        <f t="shared" si="85"/>
        <v>1</v>
      </c>
      <c r="AL264" s="15">
        <f t="shared" si="86"/>
        <v>0</v>
      </c>
      <c r="AM264" s="17">
        <f t="shared" si="87"/>
        <v>0</v>
      </c>
      <c r="AN264" s="15">
        <f t="shared" si="88"/>
        <v>0</v>
      </c>
      <c r="AO264" s="52">
        <f t="shared" si="89"/>
        <v>0</v>
      </c>
      <c r="AP264" s="52">
        <f t="shared" si="90"/>
        <v>0</v>
      </c>
      <c r="AQ264" s="11">
        <f t="shared" si="91"/>
        <v>0</v>
      </c>
      <c r="AR264" s="11">
        <f t="shared" si="92"/>
        <v>0</v>
      </c>
      <c r="AS264" s="92">
        <f t="shared" si="93"/>
        <v>1</v>
      </c>
      <c r="AU264" s="11">
        <v>9833.2497798977165</v>
      </c>
      <c r="AW264" s="11">
        <v>76</v>
      </c>
      <c r="AX264" s="11">
        <v>1.9545999999999999</v>
      </c>
      <c r="AY264" s="11">
        <v>3</v>
      </c>
      <c r="AZ264" s="11">
        <v>41901219</v>
      </c>
      <c r="BA264" s="11">
        <v>1.8137897133732554E-6</v>
      </c>
    </row>
    <row r="265" spans="1:53" s="11" customFormat="1" x14ac:dyDescent="0.25">
      <c r="A265" s="11">
        <v>2012</v>
      </c>
      <c r="B265" s="11" t="s">
        <v>39</v>
      </c>
      <c r="C265" s="49">
        <v>21</v>
      </c>
      <c r="D265" s="49">
        <v>2009</v>
      </c>
      <c r="E265" s="49">
        <v>2009</v>
      </c>
      <c r="F265" s="50">
        <v>2014</v>
      </c>
      <c r="G265" s="51">
        <v>0</v>
      </c>
      <c r="H265" s="49">
        <v>5.75</v>
      </c>
      <c r="I265" s="50">
        <v>4.3</v>
      </c>
      <c r="J265" s="51">
        <v>3.9</v>
      </c>
      <c r="K265" s="15">
        <v>0.46496787447003801</v>
      </c>
      <c r="L265" s="11">
        <v>32.979999999999997</v>
      </c>
      <c r="M265" s="16">
        <v>2132333.21</v>
      </c>
      <c r="N265" s="11">
        <v>1</v>
      </c>
      <c r="O265" s="11">
        <v>1</v>
      </c>
      <c r="P265" s="11">
        <v>0</v>
      </c>
      <c r="Q265" s="11">
        <v>0</v>
      </c>
      <c r="R265" s="66">
        <f t="shared" si="74"/>
        <v>2132333.21</v>
      </c>
      <c r="S265" s="11">
        <f t="shared" si="75"/>
        <v>0</v>
      </c>
      <c r="T265" s="16">
        <f t="shared" si="76"/>
        <v>0</v>
      </c>
      <c r="U265" s="15">
        <v>27.001967997935289</v>
      </c>
      <c r="V265" s="15">
        <v>0.79576599999999997</v>
      </c>
      <c r="W265" s="17">
        <v>79.48</v>
      </c>
      <c r="X265" s="15">
        <v>0.62926292629262925</v>
      </c>
      <c r="Y265" s="52">
        <v>0.20200000000000001</v>
      </c>
      <c r="Z265" s="52">
        <v>3.84</v>
      </c>
      <c r="AA265" s="11">
        <v>0.62</v>
      </c>
      <c r="AB265" s="15">
        <v>7.8764634638675828</v>
      </c>
      <c r="AC265" s="16">
        <f t="shared" si="77"/>
        <v>0</v>
      </c>
      <c r="AD265" s="11">
        <f t="shared" si="78"/>
        <v>0</v>
      </c>
      <c r="AE265" s="11">
        <f t="shared" si="79"/>
        <v>0</v>
      </c>
      <c r="AF265" s="11">
        <f t="shared" si="80"/>
        <v>0</v>
      </c>
      <c r="AG265" s="11">
        <f t="shared" si="81"/>
        <v>0</v>
      </c>
      <c r="AH265" s="66">
        <f t="shared" si="82"/>
        <v>0</v>
      </c>
      <c r="AI265" s="11">
        <f t="shared" si="83"/>
        <v>0</v>
      </c>
      <c r="AJ265" s="16">
        <f t="shared" si="84"/>
        <v>0</v>
      </c>
      <c r="AK265" s="15">
        <f t="shared" si="85"/>
        <v>1</v>
      </c>
      <c r="AL265" s="15">
        <f t="shared" si="86"/>
        <v>0</v>
      </c>
      <c r="AM265" s="17">
        <f t="shared" si="87"/>
        <v>0</v>
      </c>
      <c r="AN265" s="15">
        <f t="shared" si="88"/>
        <v>0</v>
      </c>
      <c r="AO265" s="52">
        <f t="shared" si="89"/>
        <v>0</v>
      </c>
      <c r="AP265" s="52">
        <f t="shared" si="90"/>
        <v>0</v>
      </c>
      <c r="AQ265" s="11">
        <f t="shared" si="91"/>
        <v>0</v>
      </c>
      <c r="AR265" s="11">
        <f t="shared" si="92"/>
        <v>0</v>
      </c>
      <c r="AS265" s="92">
        <f t="shared" si="93"/>
        <v>1</v>
      </c>
      <c r="AU265" s="11">
        <v>2444.6533536865654</v>
      </c>
      <c r="AW265" s="11">
        <v>14</v>
      </c>
      <c r="AX265" s="11">
        <v>1.9545999999999999</v>
      </c>
      <c r="AY265" s="11">
        <v>7</v>
      </c>
      <c r="AZ265" s="11">
        <v>10577755</v>
      </c>
      <c r="BA265" s="11">
        <v>1.3235322618079167E-6</v>
      </c>
    </row>
    <row r="266" spans="1:53" s="11" customFormat="1" x14ac:dyDescent="0.25">
      <c r="A266" s="11">
        <v>2012</v>
      </c>
      <c r="B266" s="11" t="s">
        <v>40</v>
      </c>
      <c r="C266" s="49">
        <v>22</v>
      </c>
      <c r="D266" s="49">
        <v>2007</v>
      </c>
      <c r="E266" s="49">
        <v>2008</v>
      </c>
      <c r="F266" s="50">
        <v>2010</v>
      </c>
      <c r="G266" s="51">
        <v>0</v>
      </c>
      <c r="H266" s="49">
        <v>5.9</v>
      </c>
      <c r="I266" s="50">
        <v>4.7</v>
      </c>
      <c r="J266" s="51">
        <v>4.1500000000000004</v>
      </c>
      <c r="K266" s="15">
        <v>0.46140821221955691</v>
      </c>
      <c r="L266" s="11">
        <v>12.86</v>
      </c>
      <c r="M266" s="16">
        <v>2944513.5100000007</v>
      </c>
      <c r="N266" s="11">
        <v>1</v>
      </c>
      <c r="O266" s="11">
        <v>1</v>
      </c>
      <c r="P266" s="11">
        <v>0</v>
      </c>
      <c r="Q266" s="11">
        <v>0</v>
      </c>
      <c r="R266" s="66">
        <f t="shared" si="74"/>
        <v>2944513.5100000007</v>
      </c>
      <c r="S266" s="11">
        <f t="shared" si="75"/>
        <v>0</v>
      </c>
      <c r="T266" s="16">
        <f t="shared" si="76"/>
        <v>0</v>
      </c>
      <c r="U266" s="15">
        <v>30.143433938932542</v>
      </c>
      <c r="V266" s="15">
        <v>0.75871</v>
      </c>
      <c r="W266" s="17">
        <v>78.790000000000006</v>
      </c>
      <c r="X266" s="15">
        <v>0.55465221318879854</v>
      </c>
      <c r="Y266" s="52">
        <v>0.14599999999999999</v>
      </c>
      <c r="Z266" s="52">
        <v>2.63</v>
      </c>
      <c r="AA266" s="11">
        <v>0.59</v>
      </c>
      <c r="AB266" s="15">
        <v>8.1198021800565208</v>
      </c>
      <c r="AC266" s="16">
        <f t="shared" si="77"/>
        <v>0</v>
      </c>
      <c r="AD266" s="11">
        <f t="shared" si="78"/>
        <v>0</v>
      </c>
      <c r="AE266" s="11">
        <f t="shared" si="79"/>
        <v>0</v>
      </c>
      <c r="AF266" s="11">
        <f t="shared" si="80"/>
        <v>0</v>
      </c>
      <c r="AG266" s="11">
        <f t="shared" si="81"/>
        <v>0</v>
      </c>
      <c r="AH266" s="66">
        <f t="shared" si="82"/>
        <v>0</v>
      </c>
      <c r="AI266" s="11">
        <f t="shared" si="83"/>
        <v>0</v>
      </c>
      <c r="AJ266" s="16">
        <f t="shared" si="84"/>
        <v>0</v>
      </c>
      <c r="AK266" s="15">
        <f t="shared" si="85"/>
        <v>1</v>
      </c>
      <c r="AL266" s="15">
        <f t="shared" si="86"/>
        <v>0</v>
      </c>
      <c r="AM266" s="17">
        <f t="shared" si="87"/>
        <v>0</v>
      </c>
      <c r="AN266" s="15">
        <f t="shared" si="88"/>
        <v>0</v>
      </c>
      <c r="AO266" s="52">
        <f t="shared" si="89"/>
        <v>0</v>
      </c>
      <c r="AP266" s="52">
        <f t="shared" si="90"/>
        <v>0</v>
      </c>
      <c r="AQ266" s="11">
        <f t="shared" si="91"/>
        <v>0</v>
      </c>
      <c r="AR266" s="11">
        <f t="shared" si="92"/>
        <v>0</v>
      </c>
      <c r="AS266" s="92">
        <f t="shared" si="93"/>
        <v>1</v>
      </c>
      <c r="AU266" s="11">
        <v>1546.8891899646778</v>
      </c>
      <c r="AW266" s="11">
        <v>10</v>
      </c>
      <c r="AX266" s="11">
        <v>1.9545999999999999</v>
      </c>
      <c r="AY266" s="11">
        <v>1</v>
      </c>
      <c r="AZ266" s="11">
        <v>6362734</v>
      </c>
      <c r="BA266" s="11">
        <v>1.5716514316015726E-6</v>
      </c>
    </row>
    <row r="267" spans="1:53" s="11" customFormat="1" x14ac:dyDescent="0.25">
      <c r="A267" s="11">
        <v>2012</v>
      </c>
      <c r="B267" s="11" t="s">
        <v>88</v>
      </c>
      <c r="C267" s="49">
        <v>23</v>
      </c>
      <c r="D267" s="49">
        <v>2009</v>
      </c>
      <c r="E267" s="49">
        <v>2010</v>
      </c>
      <c r="F267" s="50">
        <v>2013</v>
      </c>
      <c r="G267" s="51">
        <v>0</v>
      </c>
      <c r="H267" s="49">
        <v>5.35</v>
      </c>
      <c r="I267" s="50">
        <v>4.1500000000000004</v>
      </c>
      <c r="J267" s="51">
        <v>3.8</v>
      </c>
      <c r="K267" s="15">
        <v>0.51485098670962548</v>
      </c>
      <c r="L267" s="11">
        <v>22.12</v>
      </c>
      <c r="M267" s="16">
        <v>2614812.1800000002</v>
      </c>
      <c r="N267" s="11">
        <v>1</v>
      </c>
      <c r="O267" s="11">
        <v>1</v>
      </c>
      <c r="P267" s="11">
        <v>0</v>
      </c>
      <c r="Q267" s="11">
        <v>0</v>
      </c>
      <c r="R267" s="66">
        <f t="shared" si="74"/>
        <v>2614812.1800000002</v>
      </c>
      <c r="S267" s="11">
        <f t="shared" si="75"/>
        <v>0</v>
      </c>
      <c r="T267" s="16">
        <f t="shared" si="76"/>
        <v>0</v>
      </c>
      <c r="U267" s="15">
        <v>26.707499193213241</v>
      </c>
      <c r="V267" s="15">
        <v>0.80428999999999995</v>
      </c>
      <c r="W267" s="17">
        <v>72.95</v>
      </c>
      <c r="X267" s="15">
        <v>0.62345679012345678</v>
      </c>
      <c r="Y267" s="52">
        <v>0.191</v>
      </c>
      <c r="Z267" s="52">
        <v>3.82</v>
      </c>
      <c r="AA267" s="11">
        <v>0.6</v>
      </c>
      <c r="AB267" s="15">
        <v>7.7209325797335477</v>
      </c>
      <c r="AC267" s="16">
        <f t="shared" si="77"/>
        <v>0</v>
      </c>
      <c r="AD267" s="11">
        <f t="shared" si="78"/>
        <v>0</v>
      </c>
      <c r="AE267" s="11">
        <f t="shared" si="79"/>
        <v>0</v>
      </c>
      <c r="AF267" s="11">
        <f t="shared" si="80"/>
        <v>0</v>
      </c>
      <c r="AG267" s="11">
        <f t="shared" si="81"/>
        <v>0</v>
      </c>
      <c r="AH267" s="66">
        <f t="shared" si="82"/>
        <v>0</v>
      </c>
      <c r="AI267" s="11">
        <f t="shared" si="83"/>
        <v>0</v>
      </c>
      <c r="AJ267" s="16">
        <f t="shared" si="84"/>
        <v>0</v>
      </c>
      <c r="AK267" s="15">
        <f t="shared" si="85"/>
        <v>1</v>
      </c>
      <c r="AL267" s="15">
        <f t="shared" si="86"/>
        <v>0</v>
      </c>
      <c r="AM267" s="17">
        <f t="shared" si="87"/>
        <v>0</v>
      </c>
      <c r="AN267" s="15">
        <f t="shared" si="88"/>
        <v>0</v>
      </c>
      <c r="AO267" s="52">
        <f t="shared" si="89"/>
        <v>0</v>
      </c>
      <c r="AP267" s="52">
        <f t="shared" si="90"/>
        <v>0</v>
      </c>
      <c r="AQ267" s="11">
        <f t="shared" si="91"/>
        <v>0</v>
      </c>
      <c r="AR267" s="11">
        <f t="shared" si="92"/>
        <v>0</v>
      </c>
      <c r="AS267" s="92">
        <f t="shared" si="93"/>
        <v>1</v>
      </c>
      <c r="AU267" s="11">
        <v>2417.0704167371978</v>
      </c>
      <c r="AW267" s="11">
        <v>13</v>
      </c>
      <c r="AX267" s="11">
        <v>1.9545999999999999</v>
      </c>
      <c r="AY267" s="11">
        <v>138</v>
      </c>
      <c r="AZ267" s="11">
        <v>10768025</v>
      </c>
      <c r="BA267" s="11">
        <v>1.2072780291650512E-6</v>
      </c>
    </row>
    <row r="268" spans="1:53" s="11" customFormat="1" x14ac:dyDescent="0.25">
      <c r="A268" s="11">
        <v>2012</v>
      </c>
      <c r="B268" s="11" t="s">
        <v>89</v>
      </c>
      <c r="C268" s="49">
        <v>24</v>
      </c>
      <c r="D268" s="49">
        <v>2014</v>
      </c>
      <c r="E268" s="49">
        <v>0</v>
      </c>
      <c r="F268" s="50">
        <v>0</v>
      </c>
      <c r="G268" s="51">
        <v>0</v>
      </c>
      <c r="H268" s="49">
        <v>5.15</v>
      </c>
      <c r="I268" s="50">
        <v>4.05</v>
      </c>
      <c r="J268" s="51">
        <v>3.7</v>
      </c>
      <c r="K268" s="15">
        <v>0.43487768211015443</v>
      </c>
      <c r="L268" s="11">
        <v>27.26</v>
      </c>
      <c r="M268" s="16">
        <v>0</v>
      </c>
      <c r="N268" s="11">
        <v>0</v>
      </c>
      <c r="O268" s="11">
        <v>0</v>
      </c>
      <c r="P268" s="11">
        <v>0</v>
      </c>
      <c r="Q268" s="11">
        <v>0</v>
      </c>
      <c r="R268" s="66">
        <f t="shared" si="74"/>
        <v>0</v>
      </c>
      <c r="S268" s="11">
        <f t="shared" si="75"/>
        <v>0</v>
      </c>
      <c r="T268" s="16">
        <f t="shared" si="76"/>
        <v>0</v>
      </c>
      <c r="U268" s="15">
        <v>24.801659357733772</v>
      </c>
      <c r="V268" s="15">
        <v>0.69302399999999997</v>
      </c>
      <c r="W268" s="17">
        <v>83.46</v>
      </c>
      <c r="X268" s="15">
        <v>0.40250855188141393</v>
      </c>
      <c r="Y268" s="52">
        <v>0.21299999999999999</v>
      </c>
      <c r="Z268" s="52">
        <v>3.05</v>
      </c>
      <c r="AA268" s="11">
        <v>0.64</v>
      </c>
      <c r="AB268" s="15">
        <v>7.6969115865966895</v>
      </c>
      <c r="AC268" s="16">
        <f t="shared" si="77"/>
        <v>0</v>
      </c>
      <c r="AD268" s="11">
        <f t="shared" si="78"/>
        <v>0</v>
      </c>
      <c r="AE268" s="11">
        <f t="shared" si="79"/>
        <v>0</v>
      </c>
      <c r="AF268" s="11">
        <f t="shared" si="80"/>
        <v>0</v>
      </c>
      <c r="AG268" s="11">
        <f t="shared" si="81"/>
        <v>0</v>
      </c>
      <c r="AH268" s="66">
        <f t="shared" si="82"/>
        <v>0</v>
      </c>
      <c r="AI268" s="11">
        <f t="shared" si="83"/>
        <v>0</v>
      </c>
      <c r="AJ268" s="16">
        <f t="shared" si="84"/>
        <v>0</v>
      </c>
      <c r="AK268" s="15">
        <f t="shared" si="85"/>
        <v>1</v>
      </c>
      <c r="AL268" s="15">
        <f t="shared" si="86"/>
        <v>0</v>
      </c>
      <c r="AM268" s="17">
        <f t="shared" si="87"/>
        <v>0</v>
      </c>
      <c r="AN268" s="15">
        <f t="shared" si="88"/>
        <v>0</v>
      </c>
      <c r="AO268" s="52">
        <f t="shared" si="89"/>
        <v>0</v>
      </c>
      <c r="AP268" s="52">
        <f t="shared" si="90"/>
        <v>0</v>
      </c>
      <c r="AQ268" s="11">
        <f t="shared" si="91"/>
        <v>0</v>
      </c>
      <c r="AR268" s="11">
        <f t="shared" si="92"/>
        <v>0</v>
      </c>
      <c r="AS268" s="92">
        <f t="shared" si="93"/>
        <v>0</v>
      </c>
      <c r="AU268" s="11">
        <v>598.47726161524793</v>
      </c>
      <c r="AW268" s="11">
        <v>3</v>
      </c>
      <c r="AX268" s="11">
        <v>1.9545999999999999</v>
      </c>
      <c r="AY268" s="11">
        <v>3</v>
      </c>
      <c r="AZ268" s="11">
        <v>2500365</v>
      </c>
      <c r="BA268" s="11">
        <v>1.199824825575466E-6</v>
      </c>
    </row>
    <row r="269" spans="1:53" s="11" customFormat="1" x14ac:dyDescent="0.25">
      <c r="A269" s="11">
        <v>2012</v>
      </c>
      <c r="B269" s="11" t="s">
        <v>43</v>
      </c>
      <c r="C269" s="49">
        <v>25</v>
      </c>
      <c r="D269" s="49">
        <v>2017</v>
      </c>
      <c r="E269" s="49">
        <v>0</v>
      </c>
      <c r="F269" s="50">
        <v>0</v>
      </c>
      <c r="G269" s="51">
        <v>0</v>
      </c>
      <c r="H269" s="49">
        <v>5.1999999999999993</v>
      </c>
      <c r="I269" s="50">
        <v>4.45</v>
      </c>
      <c r="J269" s="51">
        <v>3.15</v>
      </c>
      <c r="K269" s="15">
        <v>0.36280737060562229</v>
      </c>
      <c r="L269" s="11">
        <v>34.47</v>
      </c>
      <c r="M269" s="16">
        <v>0</v>
      </c>
      <c r="N269" s="11">
        <v>0</v>
      </c>
      <c r="O269" s="11">
        <v>0</v>
      </c>
      <c r="P269" s="11">
        <v>0</v>
      </c>
      <c r="Q269" s="11">
        <v>0</v>
      </c>
      <c r="R269" s="66">
        <f t="shared" si="74"/>
        <v>0</v>
      </c>
      <c r="S269" s="11">
        <f t="shared" si="75"/>
        <v>0</v>
      </c>
      <c r="T269" s="16">
        <f t="shared" si="76"/>
        <v>0</v>
      </c>
      <c r="U269" s="15">
        <v>25.57210233502903</v>
      </c>
      <c r="V269" s="15">
        <v>0.70084400000000002</v>
      </c>
      <c r="W269" s="17">
        <v>81.37</v>
      </c>
      <c r="X269" s="15">
        <v>0.27527527527527529</v>
      </c>
      <c r="Y269" s="52">
        <v>0.218</v>
      </c>
      <c r="Z269" s="52">
        <v>4.0999999999999996</v>
      </c>
      <c r="AA269" s="11">
        <v>0.73</v>
      </c>
      <c r="AB269" s="15">
        <v>7.5546023415421883</v>
      </c>
      <c r="AC269" s="16">
        <f t="shared" si="77"/>
        <v>0</v>
      </c>
      <c r="AD269" s="11">
        <f t="shared" si="78"/>
        <v>0</v>
      </c>
      <c r="AE269" s="11">
        <f t="shared" si="79"/>
        <v>0</v>
      </c>
      <c r="AF269" s="11">
        <f t="shared" si="80"/>
        <v>0</v>
      </c>
      <c r="AG269" s="11">
        <f t="shared" si="81"/>
        <v>0</v>
      </c>
      <c r="AH269" s="66">
        <f t="shared" si="82"/>
        <v>0</v>
      </c>
      <c r="AI269" s="11">
        <f t="shared" si="83"/>
        <v>0</v>
      </c>
      <c r="AJ269" s="16">
        <f t="shared" si="84"/>
        <v>0</v>
      </c>
      <c r="AK269" s="15">
        <f t="shared" si="85"/>
        <v>1</v>
      </c>
      <c r="AL269" s="15">
        <f t="shared" si="86"/>
        <v>0</v>
      </c>
      <c r="AM269" s="17">
        <f t="shared" si="87"/>
        <v>0</v>
      </c>
      <c r="AN269" s="15">
        <f t="shared" si="88"/>
        <v>0</v>
      </c>
      <c r="AO269" s="52">
        <f t="shared" si="89"/>
        <v>0</v>
      </c>
      <c r="AP269" s="52">
        <f t="shared" si="90"/>
        <v>0</v>
      </c>
      <c r="AQ269" s="11">
        <f t="shared" si="91"/>
        <v>0</v>
      </c>
      <c r="AR269" s="11">
        <f t="shared" si="92"/>
        <v>0</v>
      </c>
      <c r="AS269" s="92">
        <f t="shared" si="93"/>
        <v>0</v>
      </c>
      <c r="AU269" s="11">
        <v>751.94331472970703</v>
      </c>
      <c r="AW269" s="11">
        <v>3</v>
      </c>
      <c r="AX269" s="11">
        <v>1.9545999999999999</v>
      </c>
      <c r="AY269" s="11">
        <v>5</v>
      </c>
      <c r="AZ269" s="11">
        <v>3115336</v>
      </c>
      <c r="BA269" s="11">
        <v>9.6297799017505664E-7</v>
      </c>
    </row>
    <row r="270" spans="1:53" s="11" customFormat="1" x14ac:dyDescent="0.25">
      <c r="A270" s="11">
        <v>2012</v>
      </c>
      <c r="B270" s="11" t="s">
        <v>44</v>
      </c>
      <c r="C270" s="49">
        <v>26</v>
      </c>
      <c r="D270" s="49">
        <v>2009</v>
      </c>
      <c r="E270" s="49">
        <v>2019</v>
      </c>
      <c r="F270" s="50">
        <v>0</v>
      </c>
      <c r="G270" s="51">
        <v>0</v>
      </c>
      <c r="H270" s="49">
        <v>5.5</v>
      </c>
      <c r="I270" s="50">
        <v>4.45</v>
      </c>
      <c r="J270" s="51">
        <v>3.9</v>
      </c>
      <c r="K270" s="15">
        <v>0.4172777777777778</v>
      </c>
      <c r="L270" s="11">
        <v>45.38</v>
      </c>
      <c r="M270" s="16">
        <v>550762.16999999993</v>
      </c>
      <c r="N270" s="11">
        <v>1</v>
      </c>
      <c r="O270" s="11">
        <v>0</v>
      </c>
      <c r="P270" s="11">
        <v>0</v>
      </c>
      <c r="Q270" s="11">
        <v>0</v>
      </c>
      <c r="R270" s="66">
        <f t="shared" si="74"/>
        <v>550762.16999999993</v>
      </c>
      <c r="S270" s="11">
        <f t="shared" si="75"/>
        <v>0</v>
      </c>
      <c r="T270" s="16">
        <f t="shared" si="76"/>
        <v>0</v>
      </c>
      <c r="U270" s="15">
        <v>22.543934228389425</v>
      </c>
      <c r="V270" s="15">
        <v>0.79716799999999999</v>
      </c>
      <c r="W270" s="17">
        <v>82.52</v>
      </c>
      <c r="X270" s="15">
        <v>0.41442715700141441</v>
      </c>
      <c r="Y270" s="52">
        <v>0.27300000000000002</v>
      </c>
      <c r="Z270" s="52">
        <v>4.1500000000000004</v>
      </c>
      <c r="AA270" s="11">
        <v>0.69</v>
      </c>
      <c r="AB270" s="15">
        <v>7.7305207912797727</v>
      </c>
      <c r="AC270" s="16">
        <f t="shared" si="77"/>
        <v>0</v>
      </c>
      <c r="AD270" s="11">
        <f t="shared" si="78"/>
        <v>0</v>
      </c>
      <c r="AE270" s="11">
        <f t="shared" si="79"/>
        <v>0</v>
      </c>
      <c r="AF270" s="11">
        <f t="shared" si="80"/>
        <v>0</v>
      </c>
      <c r="AG270" s="11">
        <f t="shared" si="81"/>
        <v>0</v>
      </c>
      <c r="AH270" s="66">
        <f t="shared" si="82"/>
        <v>0</v>
      </c>
      <c r="AI270" s="11">
        <f t="shared" si="83"/>
        <v>0</v>
      </c>
      <c r="AJ270" s="16">
        <f t="shared" si="84"/>
        <v>0</v>
      </c>
      <c r="AK270" s="15">
        <f t="shared" si="85"/>
        <v>1</v>
      </c>
      <c r="AL270" s="15">
        <f t="shared" si="86"/>
        <v>0</v>
      </c>
      <c r="AM270" s="17">
        <f t="shared" si="87"/>
        <v>0</v>
      </c>
      <c r="AN270" s="15">
        <f t="shared" si="88"/>
        <v>0</v>
      </c>
      <c r="AO270" s="52">
        <f t="shared" si="89"/>
        <v>0</v>
      </c>
      <c r="AP270" s="52">
        <f t="shared" si="90"/>
        <v>0</v>
      </c>
      <c r="AQ270" s="11">
        <f t="shared" si="91"/>
        <v>0</v>
      </c>
      <c r="AR270" s="11">
        <f t="shared" si="92"/>
        <v>0</v>
      </c>
      <c r="AS270" s="92">
        <f t="shared" si="93"/>
        <v>1</v>
      </c>
      <c r="AU270" s="11">
        <v>1519.0891375655885</v>
      </c>
      <c r="AW270" s="11">
        <v>8</v>
      </c>
      <c r="AX270" s="11">
        <v>1.9545999999999999</v>
      </c>
      <c r="AY270" s="11">
        <v>2</v>
      </c>
      <c r="AZ270" s="11">
        <v>6154996</v>
      </c>
      <c r="BA270" s="11">
        <v>1.2997571403783203E-6</v>
      </c>
    </row>
    <row r="271" spans="1:53" s="11" customFormat="1" x14ac:dyDescent="0.25">
      <c r="A271" s="11">
        <v>2012</v>
      </c>
      <c r="B271" s="11" t="s">
        <v>45</v>
      </c>
      <c r="C271" s="49">
        <v>27</v>
      </c>
      <c r="D271" s="49">
        <v>2008</v>
      </c>
      <c r="E271" s="49">
        <v>2008</v>
      </c>
      <c r="F271" s="50">
        <v>0</v>
      </c>
      <c r="G271" s="51">
        <v>0</v>
      </c>
      <c r="H271" s="49">
        <v>5.8000000000000007</v>
      </c>
      <c r="I271" s="50">
        <v>4.4000000000000004</v>
      </c>
      <c r="J271" s="51">
        <v>3.9</v>
      </c>
      <c r="K271" s="15">
        <v>0.39556066501591791</v>
      </c>
      <c r="L271" s="11">
        <v>36.020000000000003</v>
      </c>
      <c r="M271" s="16">
        <v>712907.46</v>
      </c>
      <c r="N271" s="11">
        <v>1</v>
      </c>
      <c r="O271" s="11">
        <v>0</v>
      </c>
      <c r="P271" s="11">
        <v>0</v>
      </c>
      <c r="Q271" s="11">
        <v>0</v>
      </c>
      <c r="R271" s="66">
        <f t="shared" si="74"/>
        <v>712907.46</v>
      </c>
      <c r="S271" s="11">
        <f t="shared" si="75"/>
        <v>0</v>
      </c>
      <c r="T271" s="16">
        <f t="shared" si="76"/>
        <v>0</v>
      </c>
      <c r="U271" s="15">
        <v>61.959355597742444</v>
      </c>
      <c r="V271" s="15">
        <f>V247*1.02</f>
        <v>0.89918100000000001</v>
      </c>
      <c r="W271" s="17">
        <v>64.84</v>
      </c>
      <c r="X271" s="15">
        <v>0.85831381733021073</v>
      </c>
      <c r="Y271" s="52">
        <v>0.25</v>
      </c>
      <c r="Z271" s="52">
        <v>7.59</v>
      </c>
      <c r="AA271" s="11">
        <v>0.95</v>
      </c>
      <c r="AB271" s="15">
        <v>9.3291279773920053</v>
      </c>
      <c r="AC271" s="16">
        <f t="shared" si="77"/>
        <v>0</v>
      </c>
      <c r="AD271" s="11">
        <f t="shared" si="78"/>
        <v>0</v>
      </c>
      <c r="AE271" s="11">
        <f t="shared" si="79"/>
        <v>0</v>
      </c>
      <c r="AF271" s="11">
        <f t="shared" si="80"/>
        <v>0</v>
      </c>
      <c r="AG271" s="11">
        <f t="shared" si="81"/>
        <v>0</v>
      </c>
      <c r="AH271" s="66">
        <f t="shared" si="82"/>
        <v>0</v>
      </c>
      <c r="AI271" s="11">
        <f t="shared" si="83"/>
        <v>0</v>
      </c>
      <c r="AJ271" s="16">
        <f t="shared" si="84"/>
        <v>0</v>
      </c>
      <c r="AK271" s="15">
        <f t="shared" si="85"/>
        <v>1</v>
      </c>
      <c r="AL271" s="15">
        <f t="shared" si="86"/>
        <v>0</v>
      </c>
      <c r="AM271" s="17">
        <f t="shared" si="87"/>
        <v>0</v>
      </c>
      <c r="AN271" s="15">
        <f t="shared" si="88"/>
        <v>0</v>
      </c>
      <c r="AO271" s="52">
        <f t="shared" si="89"/>
        <v>0</v>
      </c>
      <c r="AP271" s="52">
        <f t="shared" si="90"/>
        <v>0</v>
      </c>
      <c r="AQ271" s="11">
        <f t="shared" si="91"/>
        <v>0</v>
      </c>
      <c r="AR271" s="11">
        <f t="shared" si="92"/>
        <v>0</v>
      </c>
      <c r="AS271" s="92">
        <f t="shared" si="93"/>
        <v>1</v>
      </c>
      <c r="AU271" s="11">
        <v>652.25802326144026</v>
      </c>
      <c r="AW271" s="11">
        <v>9</v>
      </c>
      <c r="AX271" s="11">
        <v>1.9545999999999999</v>
      </c>
      <c r="AY271" s="11">
        <v>0</v>
      </c>
      <c r="AZ271" s="11">
        <v>2648532</v>
      </c>
      <c r="BA271" s="11">
        <v>3.3981088391607123E-6</v>
      </c>
    </row>
    <row r="272" spans="1:53" s="26" customFormat="1" x14ac:dyDescent="0.25">
      <c r="A272" s="26">
        <v>2013</v>
      </c>
      <c r="B272" s="26" t="s">
        <v>19</v>
      </c>
      <c r="C272" s="27">
        <v>1</v>
      </c>
      <c r="D272" s="27">
        <v>2011</v>
      </c>
      <c r="E272" s="27">
        <v>0</v>
      </c>
      <c r="F272" s="28">
        <v>0</v>
      </c>
      <c r="G272" s="28">
        <v>0</v>
      </c>
      <c r="H272" s="27">
        <v>5.2</v>
      </c>
      <c r="I272" s="28">
        <v>3.9</v>
      </c>
      <c r="J272" s="28">
        <v>3.6</v>
      </c>
      <c r="K272" s="29">
        <v>0.37693333333333334</v>
      </c>
      <c r="L272" s="26">
        <v>27.95</v>
      </c>
      <c r="M272" s="30">
        <v>2650</v>
      </c>
      <c r="N272" s="26">
        <v>1</v>
      </c>
      <c r="O272" s="26">
        <v>0</v>
      </c>
      <c r="P272" s="26">
        <v>0</v>
      </c>
      <c r="Q272" s="26">
        <v>0</v>
      </c>
      <c r="R272" s="68">
        <f t="shared" si="74"/>
        <v>2650</v>
      </c>
      <c r="S272" s="26">
        <f t="shared" si="75"/>
        <v>0</v>
      </c>
      <c r="T272" s="30">
        <f t="shared" si="76"/>
        <v>0</v>
      </c>
      <c r="U272" s="29">
        <v>18.007846829154261</v>
      </c>
      <c r="V272" s="29">
        <v>0.69378600000000001</v>
      </c>
      <c r="W272" s="31">
        <v>76.72</v>
      </c>
      <c r="X272" s="29">
        <v>0.13405797101449277</v>
      </c>
      <c r="Y272" s="53">
        <v>0.23</v>
      </c>
      <c r="Z272" s="53">
        <v>4.3099999999999996</v>
      </c>
      <c r="AA272" s="26">
        <v>0.8</v>
      </c>
      <c r="AB272" s="29">
        <v>6.9091000502765212</v>
      </c>
      <c r="AC272" s="30">
        <f t="shared" si="77"/>
        <v>0</v>
      </c>
      <c r="AD272" s="26">
        <f t="shared" si="78"/>
        <v>0</v>
      </c>
      <c r="AE272" s="26">
        <f t="shared" si="79"/>
        <v>0</v>
      </c>
      <c r="AF272" s="26">
        <f t="shared" si="80"/>
        <v>0</v>
      </c>
      <c r="AG272" s="26">
        <f t="shared" si="81"/>
        <v>0</v>
      </c>
      <c r="AH272" s="68">
        <f t="shared" si="82"/>
        <v>0</v>
      </c>
      <c r="AI272" s="26">
        <f t="shared" si="83"/>
        <v>0</v>
      </c>
      <c r="AJ272" s="30">
        <f t="shared" si="84"/>
        <v>0</v>
      </c>
      <c r="AK272" s="29">
        <f t="shared" si="85"/>
        <v>0</v>
      </c>
      <c r="AL272" s="29">
        <f t="shared" si="86"/>
        <v>1</v>
      </c>
      <c r="AM272" s="31">
        <f t="shared" si="87"/>
        <v>0</v>
      </c>
      <c r="AN272" s="29">
        <f t="shared" si="88"/>
        <v>0</v>
      </c>
      <c r="AO272" s="53">
        <f t="shared" si="89"/>
        <v>0</v>
      </c>
      <c r="AP272" s="53">
        <f t="shared" si="90"/>
        <v>0</v>
      </c>
      <c r="AQ272" s="26">
        <f t="shared" si="91"/>
        <v>0</v>
      </c>
      <c r="AR272" s="26">
        <f t="shared" si="92"/>
        <v>0</v>
      </c>
      <c r="AS272" s="93">
        <f t="shared" si="93"/>
        <v>1</v>
      </c>
      <c r="AU272" s="26">
        <v>415.00450679123168</v>
      </c>
      <c r="AW272" s="26">
        <v>2</v>
      </c>
      <c r="AX272" s="26">
        <v>2.1576</v>
      </c>
      <c r="AY272" s="26">
        <v>1</v>
      </c>
      <c r="AZ272" s="26">
        <v>1728214</v>
      </c>
      <c r="BA272" s="26">
        <v>1.1572640888223333E-6</v>
      </c>
    </row>
    <row r="273" spans="1:53" s="26" customFormat="1" x14ac:dyDescent="0.25">
      <c r="A273" s="26">
        <v>2013</v>
      </c>
      <c r="B273" s="26" t="s">
        <v>20</v>
      </c>
      <c r="C273" s="27">
        <v>2</v>
      </c>
      <c r="D273" s="27">
        <v>0</v>
      </c>
      <c r="E273" s="27">
        <v>0</v>
      </c>
      <c r="F273" s="28">
        <v>0</v>
      </c>
      <c r="G273" s="28">
        <v>0</v>
      </c>
      <c r="H273" s="27">
        <v>5.0999999999999996</v>
      </c>
      <c r="I273" s="28">
        <v>4.4000000000000004</v>
      </c>
      <c r="J273" s="28">
        <v>3.4</v>
      </c>
      <c r="K273" s="29">
        <v>0.36588306208559374</v>
      </c>
      <c r="L273" s="26">
        <v>30.14</v>
      </c>
      <c r="M273" s="30">
        <v>0</v>
      </c>
      <c r="N273" s="26">
        <v>0</v>
      </c>
      <c r="O273" s="26">
        <v>0</v>
      </c>
      <c r="P273" s="26">
        <v>0</v>
      </c>
      <c r="Q273" s="26">
        <v>0</v>
      </c>
      <c r="R273" s="68" t="str">
        <f t="shared" si="74"/>
        <v>SEM VALOR</v>
      </c>
      <c r="S273" s="26">
        <f t="shared" si="75"/>
        <v>0</v>
      </c>
      <c r="T273" s="30">
        <f t="shared" si="76"/>
        <v>0</v>
      </c>
      <c r="U273" s="29">
        <v>14.777175473911829</v>
      </c>
      <c r="V273" s="29">
        <v>0.69849799999999995</v>
      </c>
      <c r="W273" s="31">
        <v>58.87</v>
      </c>
      <c r="X273" s="29">
        <v>0.33023255813953489</v>
      </c>
      <c r="Y273" s="53">
        <v>0.29199999999999998</v>
      </c>
      <c r="Z273" s="53">
        <v>6.97</v>
      </c>
      <c r="AA273" s="26">
        <v>0.64</v>
      </c>
      <c r="AB273" s="29">
        <v>6.5769733534439432</v>
      </c>
      <c r="AC273" s="30">
        <f t="shared" si="77"/>
        <v>0</v>
      </c>
      <c r="AD273" s="26">
        <f t="shared" si="78"/>
        <v>0</v>
      </c>
      <c r="AE273" s="26">
        <f t="shared" si="79"/>
        <v>0</v>
      </c>
      <c r="AF273" s="26">
        <f t="shared" si="80"/>
        <v>0</v>
      </c>
      <c r="AG273" s="26">
        <f t="shared" si="81"/>
        <v>0</v>
      </c>
      <c r="AH273" s="68">
        <f t="shared" si="82"/>
        <v>0</v>
      </c>
      <c r="AI273" s="26">
        <f t="shared" si="83"/>
        <v>0</v>
      </c>
      <c r="AJ273" s="30">
        <f t="shared" si="84"/>
        <v>0</v>
      </c>
      <c r="AK273" s="29">
        <f t="shared" si="85"/>
        <v>0</v>
      </c>
      <c r="AL273" s="29">
        <f t="shared" si="86"/>
        <v>1</v>
      </c>
      <c r="AM273" s="31">
        <f t="shared" si="87"/>
        <v>0</v>
      </c>
      <c r="AN273" s="29">
        <f t="shared" si="88"/>
        <v>0</v>
      </c>
      <c r="AO273" s="53">
        <f t="shared" si="89"/>
        <v>0</v>
      </c>
      <c r="AP273" s="53">
        <f t="shared" si="90"/>
        <v>0</v>
      </c>
      <c r="AQ273" s="26">
        <f t="shared" si="91"/>
        <v>0</v>
      </c>
      <c r="AR273" s="26">
        <f t="shared" si="92"/>
        <v>0</v>
      </c>
      <c r="AS273" s="93">
        <f t="shared" si="93"/>
        <v>0</v>
      </c>
      <c r="AU273" s="26">
        <v>207.32781816383223</v>
      </c>
      <c r="AW273" s="26">
        <v>1</v>
      </c>
      <c r="AX273" s="26">
        <v>2.1576</v>
      </c>
      <c r="AY273" s="26">
        <v>0</v>
      </c>
      <c r="AZ273" s="26">
        <v>776463</v>
      </c>
      <c r="BA273" s="26">
        <v>1.2878913740899437E-6</v>
      </c>
    </row>
    <row r="274" spans="1:53" s="26" customFormat="1" x14ac:dyDescent="0.25">
      <c r="A274" s="26">
        <v>2013</v>
      </c>
      <c r="B274" s="26" t="s">
        <v>21</v>
      </c>
      <c r="C274" s="27">
        <v>3</v>
      </c>
      <c r="D274" s="27">
        <v>2010</v>
      </c>
      <c r="E274" s="27">
        <v>2010</v>
      </c>
      <c r="F274" s="28">
        <v>0</v>
      </c>
      <c r="G274" s="28">
        <v>0</v>
      </c>
      <c r="H274" s="27">
        <v>4.7</v>
      </c>
      <c r="I274" s="28">
        <v>3.9</v>
      </c>
      <c r="J274" s="28">
        <v>3.2</v>
      </c>
      <c r="K274" s="29">
        <v>0.3599048185603807</v>
      </c>
      <c r="L274" s="26">
        <v>31.28</v>
      </c>
      <c r="M274" s="30">
        <v>1041521.06</v>
      </c>
      <c r="N274" s="26">
        <v>1</v>
      </c>
      <c r="O274" s="26">
        <v>1</v>
      </c>
      <c r="P274" s="26">
        <v>0</v>
      </c>
      <c r="Q274" s="26">
        <v>0</v>
      </c>
      <c r="R274" s="68">
        <f t="shared" si="74"/>
        <v>1041521.06</v>
      </c>
      <c r="S274" s="26">
        <f t="shared" si="75"/>
        <v>0</v>
      </c>
      <c r="T274" s="30">
        <f t="shared" si="76"/>
        <v>0</v>
      </c>
      <c r="U274" s="29">
        <v>21.810124999967172</v>
      </c>
      <c r="V274" s="29">
        <v>0.88024199999999997</v>
      </c>
      <c r="W274" s="31">
        <v>67.06</v>
      </c>
      <c r="X274" s="29">
        <v>0.35966735966735969</v>
      </c>
      <c r="Y274" s="53">
        <v>0.377</v>
      </c>
      <c r="Z274" s="53">
        <v>8.06</v>
      </c>
      <c r="AA274" s="26">
        <v>0.53</v>
      </c>
      <c r="AB274" s="29">
        <v>7.518954248366013</v>
      </c>
      <c r="AC274" s="30">
        <f t="shared" si="77"/>
        <v>0</v>
      </c>
      <c r="AD274" s="26">
        <f t="shared" si="78"/>
        <v>0</v>
      </c>
      <c r="AE274" s="26">
        <f t="shared" si="79"/>
        <v>0</v>
      </c>
      <c r="AF274" s="26">
        <f t="shared" si="80"/>
        <v>0</v>
      </c>
      <c r="AG274" s="26">
        <f t="shared" si="81"/>
        <v>0</v>
      </c>
      <c r="AH274" s="68">
        <f t="shared" si="82"/>
        <v>0</v>
      </c>
      <c r="AI274" s="26">
        <f t="shared" si="83"/>
        <v>0</v>
      </c>
      <c r="AJ274" s="30">
        <f t="shared" si="84"/>
        <v>0</v>
      </c>
      <c r="AK274" s="29">
        <f t="shared" si="85"/>
        <v>0</v>
      </c>
      <c r="AL274" s="29">
        <f t="shared" si="86"/>
        <v>1</v>
      </c>
      <c r="AM274" s="31">
        <f t="shared" si="87"/>
        <v>0</v>
      </c>
      <c r="AN274" s="29">
        <f t="shared" si="88"/>
        <v>0</v>
      </c>
      <c r="AO274" s="53">
        <f t="shared" si="89"/>
        <v>0</v>
      </c>
      <c r="AP274" s="53">
        <f t="shared" si="90"/>
        <v>0</v>
      </c>
      <c r="AQ274" s="26">
        <f t="shared" si="91"/>
        <v>0</v>
      </c>
      <c r="AR274" s="26">
        <f t="shared" si="92"/>
        <v>0</v>
      </c>
      <c r="AS274" s="93">
        <f t="shared" si="93"/>
        <v>1</v>
      </c>
      <c r="AU274" s="26">
        <v>976.19602560931457</v>
      </c>
      <c r="AW274" s="26">
        <v>2</v>
      </c>
      <c r="AX274" s="26">
        <v>2.1576</v>
      </c>
      <c r="AY274" s="26">
        <v>119</v>
      </c>
      <c r="AZ274" s="26">
        <v>3807921</v>
      </c>
      <c r="BA274" s="26">
        <v>5.25220980162141E-7</v>
      </c>
    </row>
    <row r="275" spans="1:53" s="26" customFormat="1" x14ac:dyDescent="0.25">
      <c r="A275" s="26">
        <v>2013</v>
      </c>
      <c r="B275" s="26" t="s">
        <v>22</v>
      </c>
      <c r="C275" s="27">
        <v>4</v>
      </c>
      <c r="D275" s="27">
        <v>0</v>
      </c>
      <c r="E275" s="27">
        <v>0</v>
      </c>
      <c r="F275" s="28">
        <v>0</v>
      </c>
      <c r="G275" s="28">
        <v>0</v>
      </c>
      <c r="H275" s="27">
        <v>5</v>
      </c>
      <c r="I275" s="28">
        <v>3.7</v>
      </c>
      <c r="J275" s="28">
        <v>3.4</v>
      </c>
      <c r="K275" s="29">
        <v>0.27426810477657937</v>
      </c>
      <c r="L275" s="26">
        <v>43.85</v>
      </c>
      <c r="M275" s="30">
        <v>0</v>
      </c>
      <c r="N275" s="26">
        <v>0</v>
      </c>
      <c r="O275" s="26">
        <v>0</v>
      </c>
      <c r="P275" s="26">
        <v>0</v>
      </c>
      <c r="Q275" s="26">
        <v>0</v>
      </c>
      <c r="R275" s="68" t="str">
        <f t="shared" si="74"/>
        <v>SEM VALOR</v>
      </c>
      <c r="S275" s="26">
        <f t="shared" si="75"/>
        <v>0</v>
      </c>
      <c r="T275" s="30">
        <f t="shared" si="76"/>
        <v>0</v>
      </c>
      <c r="U275" s="29">
        <v>18.461876526414137</v>
      </c>
      <c r="V275" s="29">
        <v>0.737259</v>
      </c>
      <c r="W275" s="31">
        <v>60.7</v>
      </c>
      <c r="X275" s="29">
        <v>0.27027027027027029</v>
      </c>
      <c r="Y275" s="53">
        <v>0.26</v>
      </c>
      <c r="Z275" s="53">
        <v>6.94</v>
      </c>
      <c r="AA275" s="26">
        <v>0.43</v>
      </c>
      <c r="AB275" s="29">
        <v>7.7937657114127701</v>
      </c>
      <c r="AC275" s="30">
        <f t="shared" si="77"/>
        <v>0</v>
      </c>
      <c r="AD275" s="26">
        <f t="shared" si="78"/>
        <v>0</v>
      </c>
      <c r="AE275" s="26">
        <f t="shared" si="79"/>
        <v>0</v>
      </c>
      <c r="AF275" s="26">
        <f t="shared" si="80"/>
        <v>0</v>
      </c>
      <c r="AG275" s="26">
        <f t="shared" si="81"/>
        <v>0</v>
      </c>
      <c r="AH275" s="68">
        <f t="shared" si="82"/>
        <v>0</v>
      </c>
      <c r="AI275" s="26">
        <f t="shared" si="83"/>
        <v>0</v>
      </c>
      <c r="AJ275" s="30">
        <f t="shared" si="84"/>
        <v>0</v>
      </c>
      <c r="AK275" s="29">
        <f t="shared" si="85"/>
        <v>0</v>
      </c>
      <c r="AL275" s="29">
        <f t="shared" si="86"/>
        <v>1</v>
      </c>
      <c r="AM275" s="31">
        <f t="shared" si="87"/>
        <v>0</v>
      </c>
      <c r="AN275" s="29">
        <f t="shared" si="88"/>
        <v>0</v>
      </c>
      <c r="AO275" s="53">
        <f t="shared" si="89"/>
        <v>0</v>
      </c>
      <c r="AP275" s="53">
        <f t="shared" si="90"/>
        <v>0</v>
      </c>
      <c r="AQ275" s="26">
        <f t="shared" si="91"/>
        <v>0</v>
      </c>
      <c r="AR275" s="26">
        <f t="shared" si="92"/>
        <v>0</v>
      </c>
      <c r="AS275" s="93">
        <f t="shared" si="93"/>
        <v>0</v>
      </c>
      <c r="AU275" s="26">
        <v>149.2216821011576</v>
      </c>
      <c r="AW275" s="26">
        <v>1</v>
      </c>
      <c r="AX275" s="26">
        <v>2.1576</v>
      </c>
      <c r="AY275" s="26">
        <v>4</v>
      </c>
      <c r="AZ275" s="26">
        <v>488072</v>
      </c>
      <c r="BA275" s="26">
        <v>2.048878034388369E-6</v>
      </c>
    </row>
    <row r="276" spans="1:53" s="26" customFormat="1" x14ac:dyDescent="0.25">
      <c r="A276" s="26">
        <v>2013</v>
      </c>
      <c r="B276" s="26" t="s">
        <v>23</v>
      </c>
      <c r="C276" s="27">
        <v>5</v>
      </c>
      <c r="D276" s="27">
        <v>2014</v>
      </c>
      <c r="E276" s="27">
        <v>0</v>
      </c>
      <c r="F276" s="28">
        <v>0</v>
      </c>
      <c r="G276" s="28">
        <v>0</v>
      </c>
      <c r="H276" s="27">
        <v>4</v>
      </c>
      <c r="I276" s="28">
        <v>3.6</v>
      </c>
      <c r="J276" s="28">
        <v>2.9</v>
      </c>
      <c r="K276" s="29">
        <v>0.36896046852122988</v>
      </c>
      <c r="L276" s="26">
        <v>42.72</v>
      </c>
      <c r="M276" s="30">
        <v>0</v>
      </c>
      <c r="N276" s="26">
        <v>0</v>
      </c>
      <c r="O276" s="26">
        <v>0</v>
      </c>
      <c r="P276" s="26">
        <v>0</v>
      </c>
      <c r="Q276" s="26">
        <v>0</v>
      </c>
      <c r="R276" s="68">
        <f t="shared" si="74"/>
        <v>0</v>
      </c>
      <c r="S276" s="26">
        <f t="shared" si="75"/>
        <v>0</v>
      </c>
      <c r="T276" s="30">
        <f t="shared" si="76"/>
        <v>0</v>
      </c>
      <c r="U276" s="29">
        <v>15.210804258252617</v>
      </c>
      <c r="V276" s="29">
        <v>0.73780100000000004</v>
      </c>
      <c r="W276" s="31">
        <v>67.91</v>
      </c>
      <c r="X276" s="29">
        <v>0.13399280575539568</v>
      </c>
      <c r="Y276" s="53">
        <v>0.33900000000000002</v>
      </c>
      <c r="Z276" s="53">
        <v>6.93</v>
      </c>
      <c r="AA276" s="26">
        <v>0.53</v>
      </c>
      <c r="AB276" s="29">
        <v>6.7012569130216173</v>
      </c>
      <c r="AC276" s="30">
        <f t="shared" si="77"/>
        <v>0</v>
      </c>
      <c r="AD276" s="26">
        <f t="shared" si="78"/>
        <v>0</v>
      </c>
      <c r="AE276" s="26">
        <f t="shared" si="79"/>
        <v>0</v>
      </c>
      <c r="AF276" s="26">
        <f t="shared" si="80"/>
        <v>0</v>
      </c>
      <c r="AG276" s="26">
        <f t="shared" si="81"/>
        <v>0</v>
      </c>
      <c r="AH276" s="68">
        <f t="shared" si="82"/>
        <v>0</v>
      </c>
      <c r="AI276" s="26">
        <f t="shared" si="83"/>
        <v>0</v>
      </c>
      <c r="AJ276" s="30">
        <f t="shared" si="84"/>
        <v>0</v>
      </c>
      <c r="AK276" s="29">
        <f t="shared" si="85"/>
        <v>0</v>
      </c>
      <c r="AL276" s="29">
        <f t="shared" si="86"/>
        <v>1</v>
      </c>
      <c r="AM276" s="31">
        <f t="shared" si="87"/>
        <v>0</v>
      </c>
      <c r="AN276" s="29">
        <f t="shared" si="88"/>
        <v>0</v>
      </c>
      <c r="AO276" s="53">
        <f t="shared" si="89"/>
        <v>0</v>
      </c>
      <c r="AP276" s="53">
        <f t="shared" si="90"/>
        <v>0</v>
      </c>
      <c r="AQ276" s="26">
        <f t="shared" si="91"/>
        <v>0</v>
      </c>
      <c r="AR276" s="26">
        <f t="shared" si="92"/>
        <v>0</v>
      </c>
      <c r="AS276" s="93">
        <f t="shared" si="93"/>
        <v>0</v>
      </c>
      <c r="AU276" s="26">
        <v>2006.6050581043135</v>
      </c>
      <c r="AW276" s="26">
        <v>6</v>
      </c>
      <c r="AX276" s="26">
        <v>2.1576</v>
      </c>
      <c r="AY276" s="26">
        <v>66</v>
      </c>
      <c r="AZ276" s="26">
        <v>7969654</v>
      </c>
      <c r="BA276" s="26">
        <v>7.5285577015012197E-7</v>
      </c>
    </row>
    <row r="277" spans="1:53" s="26" customFormat="1" x14ac:dyDescent="0.25">
      <c r="A277" s="26">
        <v>2013</v>
      </c>
      <c r="B277" s="26" t="s">
        <v>24</v>
      </c>
      <c r="C277" s="27">
        <v>6</v>
      </c>
      <c r="D277" s="27">
        <v>0</v>
      </c>
      <c r="E277" s="27">
        <v>0</v>
      </c>
      <c r="F277" s="28">
        <v>0</v>
      </c>
      <c r="G277" s="28">
        <v>0</v>
      </c>
      <c r="H277" s="27">
        <v>4</v>
      </c>
      <c r="I277" s="28">
        <v>3.6</v>
      </c>
      <c r="J277" s="28">
        <v>3</v>
      </c>
      <c r="K277" s="29">
        <v>0.29776119402985074</v>
      </c>
      <c r="L277" s="26">
        <v>30.61</v>
      </c>
      <c r="M277" s="30">
        <v>0</v>
      </c>
      <c r="N277" s="26">
        <v>0</v>
      </c>
      <c r="O277" s="26">
        <v>0</v>
      </c>
      <c r="P277" s="26">
        <v>0</v>
      </c>
      <c r="Q277" s="26">
        <v>0</v>
      </c>
      <c r="R277" s="68">
        <f t="shared" si="74"/>
        <v>0</v>
      </c>
      <c r="S277" s="26">
        <f t="shared" si="75"/>
        <v>0</v>
      </c>
      <c r="T277" s="30">
        <f t="shared" si="76"/>
        <v>0</v>
      </c>
      <c r="U277" s="29">
        <v>17.365381580307918</v>
      </c>
      <c r="V277" s="29">
        <v>0.76566299999999998</v>
      </c>
      <c r="W277" s="31">
        <v>67.66</v>
      </c>
      <c r="X277" s="29">
        <v>3.1413612565445025E-2</v>
      </c>
      <c r="Y277" s="53">
        <v>0.25800000000000001</v>
      </c>
      <c r="Z277" s="53">
        <v>11.45</v>
      </c>
      <c r="AA277" s="26">
        <v>0.35</v>
      </c>
      <c r="AB277" s="29">
        <v>7.7879336349924575</v>
      </c>
      <c r="AC277" s="30">
        <f t="shared" si="77"/>
        <v>0</v>
      </c>
      <c r="AD277" s="26">
        <f t="shared" si="78"/>
        <v>0</v>
      </c>
      <c r="AE277" s="26">
        <f t="shared" si="79"/>
        <v>0</v>
      </c>
      <c r="AF277" s="26">
        <f t="shared" si="80"/>
        <v>0</v>
      </c>
      <c r="AG277" s="26">
        <f t="shared" si="81"/>
        <v>0</v>
      </c>
      <c r="AH277" s="68">
        <f t="shared" si="82"/>
        <v>0</v>
      </c>
      <c r="AI277" s="26">
        <f t="shared" si="83"/>
        <v>0</v>
      </c>
      <c r="AJ277" s="30">
        <f t="shared" si="84"/>
        <v>0</v>
      </c>
      <c r="AK277" s="29">
        <f t="shared" si="85"/>
        <v>0</v>
      </c>
      <c r="AL277" s="29">
        <f t="shared" si="86"/>
        <v>1</v>
      </c>
      <c r="AM277" s="31">
        <f t="shared" si="87"/>
        <v>0</v>
      </c>
      <c r="AN277" s="29">
        <f t="shared" si="88"/>
        <v>0</v>
      </c>
      <c r="AO277" s="53">
        <f t="shared" si="89"/>
        <v>0</v>
      </c>
      <c r="AP277" s="53">
        <f t="shared" si="90"/>
        <v>0</v>
      </c>
      <c r="AQ277" s="26">
        <f t="shared" si="91"/>
        <v>0</v>
      </c>
      <c r="AR277" s="26">
        <f t="shared" si="92"/>
        <v>0</v>
      </c>
      <c r="AS277" s="93">
        <f t="shared" si="93"/>
        <v>0</v>
      </c>
      <c r="AU277" s="26">
        <v>200.63778122060265</v>
      </c>
      <c r="AW277" s="26">
        <v>0</v>
      </c>
      <c r="AX277" s="26">
        <v>2.1576</v>
      </c>
      <c r="AY277" s="26">
        <v>710</v>
      </c>
      <c r="AZ277" s="26">
        <v>734996</v>
      </c>
      <c r="BA277" s="26">
        <v>0</v>
      </c>
    </row>
    <row r="278" spans="1:53" s="26" customFormat="1" x14ac:dyDescent="0.25">
      <c r="A278" s="26">
        <v>2013</v>
      </c>
      <c r="B278" s="26" t="s">
        <v>25</v>
      </c>
      <c r="C278" s="27">
        <v>7</v>
      </c>
      <c r="D278" s="27">
        <v>2011</v>
      </c>
      <c r="E278" s="27">
        <v>0</v>
      </c>
      <c r="F278" s="28">
        <v>0</v>
      </c>
      <c r="G278" s="28">
        <v>0</v>
      </c>
      <c r="H278" s="27">
        <v>5.0999999999999996</v>
      </c>
      <c r="I278" s="28">
        <v>3.9</v>
      </c>
      <c r="J278" s="28">
        <v>3.3</v>
      </c>
      <c r="K278" s="29">
        <v>0.42570222675010916</v>
      </c>
      <c r="L278" s="26">
        <v>23.61</v>
      </c>
      <c r="M278" s="30">
        <v>15000</v>
      </c>
      <c r="N278" s="26">
        <v>1</v>
      </c>
      <c r="O278" s="26">
        <v>0</v>
      </c>
      <c r="P278" s="26">
        <v>0</v>
      </c>
      <c r="Q278" s="26">
        <v>0</v>
      </c>
      <c r="R278" s="68">
        <f t="shared" si="74"/>
        <v>15000</v>
      </c>
      <c r="S278" s="26">
        <f t="shared" si="75"/>
        <v>0</v>
      </c>
      <c r="T278" s="30">
        <f t="shared" si="76"/>
        <v>0</v>
      </c>
      <c r="U278" s="29">
        <v>16.098792826777</v>
      </c>
      <c r="V278" s="29">
        <v>0.70704199999999995</v>
      </c>
      <c r="W278" s="31">
        <v>72.78</v>
      </c>
      <c r="X278" s="29">
        <v>0.17505470459518599</v>
      </c>
      <c r="Y278" s="53">
        <v>0.254</v>
      </c>
      <c r="Z278" s="53">
        <v>4.6399999999999997</v>
      </c>
      <c r="AA278" s="26">
        <v>0.8</v>
      </c>
      <c r="AB278" s="29">
        <v>7.2204122674710911</v>
      </c>
      <c r="AC278" s="30">
        <f t="shared" si="77"/>
        <v>0</v>
      </c>
      <c r="AD278" s="26">
        <f t="shared" si="78"/>
        <v>0</v>
      </c>
      <c r="AE278" s="26">
        <f t="shared" si="79"/>
        <v>0</v>
      </c>
      <c r="AF278" s="26">
        <f t="shared" si="80"/>
        <v>0</v>
      </c>
      <c r="AG278" s="26">
        <f t="shared" si="81"/>
        <v>0</v>
      </c>
      <c r="AH278" s="68">
        <f t="shared" si="82"/>
        <v>0</v>
      </c>
      <c r="AI278" s="26">
        <f t="shared" si="83"/>
        <v>0</v>
      </c>
      <c r="AJ278" s="30">
        <f t="shared" si="84"/>
        <v>0</v>
      </c>
      <c r="AK278" s="29">
        <f t="shared" si="85"/>
        <v>0</v>
      </c>
      <c r="AL278" s="29">
        <f t="shared" si="86"/>
        <v>1</v>
      </c>
      <c r="AM278" s="31">
        <f t="shared" si="87"/>
        <v>0</v>
      </c>
      <c r="AN278" s="29">
        <f t="shared" si="88"/>
        <v>0</v>
      </c>
      <c r="AO278" s="53">
        <f t="shared" si="89"/>
        <v>0</v>
      </c>
      <c r="AP278" s="53">
        <f t="shared" si="90"/>
        <v>0</v>
      </c>
      <c r="AQ278" s="26">
        <f t="shared" si="91"/>
        <v>0</v>
      </c>
      <c r="AR278" s="26">
        <f t="shared" si="92"/>
        <v>0</v>
      </c>
      <c r="AS278" s="93">
        <f t="shared" si="93"/>
        <v>1</v>
      </c>
      <c r="AU278" s="26">
        <v>367.47147767420444</v>
      </c>
      <c r="AW278" s="26">
        <v>1</v>
      </c>
      <c r="AX278" s="26">
        <v>2.1576</v>
      </c>
      <c r="AY278" s="26">
        <v>126</v>
      </c>
      <c r="AZ278" s="26">
        <v>1478164</v>
      </c>
      <c r="BA278" s="26">
        <v>6.7651491986004254E-7</v>
      </c>
    </row>
    <row r="279" spans="1:53" s="26" customFormat="1" x14ac:dyDescent="0.25">
      <c r="A279" s="26">
        <v>2013</v>
      </c>
      <c r="B279" s="26" t="s">
        <v>26</v>
      </c>
      <c r="C279" s="27">
        <v>8</v>
      </c>
      <c r="D279" s="27">
        <v>2011</v>
      </c>
      <c r="E279" s="27">
        <v>2014</v>
      </c>
      <c r="F279" s="28">
        <v>0</v>
      </c>
      <c r="G279" s="28">
        <v>0</v>
      </c>
      <c r="H279" s="27">
        <v>4.0999999999999996</v>
      </c>
      <c r="I279" s="28">
        <v>3.6</v>
      </c>
      <c r="J279" s="28">
        <v>3</v>
      </c>
      <c r="K279" s="29">
        <v>0.41337041948316572</v>
      </c>
      <c r="L279" s="26">
        <v>31.84</v>
      </c>
      <c r="M279" s="30">
        <v>0</v>
      </c>
      <c r="N279" s="26">
        <v>0</v>
      </c>
      <c r="O279" s="26">
        <v>0</v>
      </c>
      <c r="P279" s="26">
        <v>0</v>
      </c>
      <c r="Q279" s="26">
        <v>0</v>
      </c>
      <c r="R279" s="68">
        <f t="shared" si="74"/>
        <v>0</v>
      </c>
      <c r="S279" s="26">
        <f t="shared" si="75"/>
        <v>0</v>
      </c>
      <c r="T279" s="30">
        <f t="shared" si="76"/>
        <v>0</v>
      </c>
      <c r="U279" s="29">
        <v>9.9634745354967347</v>
      </c>
      <c r="V279" s="29">
        <v>0.73318799999999995</v>
      </c>
      <c r="W279" s="31">
        <v>73.540000000000006</v>
      </c>
      <c r="X279" s="29">
        <v>0.13286334056399132</v>
      </c>
      <c r="Y279" s="53">
        <v>0.35599999999999998</v>
      </c>
      <c r="Z279" s="53">
        <v>5.62</v>
      </c>
      <c r="AA279" s="26">
        <v>0.88</v>
      </c>
      <c r="AB279" s="29">
        <v>6.1587732528909003</v>
      </c>
      <c r="AC279" s="30">
        <f t="shared" si="77"/>
        <v>0</v>
      </c>
      <c r="AD279" s="26">
        <f t="shared" si="78"/>
        <v>0</v>
      </c>
      <c r="AE279" s="26">
        <f t="shared" si="79"/>
        <v>0</v>
      </c>
      <c r="AF279" s="26">
        <f t="shared" si="80"/>
        <v>0</v>
      </c>
      <c r="AG279" s="26">
        <f t="shared" si="81"/>
        <v>0</v>
      </c>
      <c r="AH279" s="68">
        <f t="shared" si="82"/>
        <v>0</v>
      </c>
      <c r="AI279" s="26">
        <f t="shared" si="83"/>
        <v>0</v>
      </c>
      <c r="AJ279" s="30">
        <f t="shared" si="84"/>
        <v>0</v>
      </c>
      <c r="AK279" s="29">
        <f t="shared" si="85"/>
        <v>0</v>
      </c>
      <c r="AL279" s="29">
        <f t="shared" si="86"/>
        <v>1</v>
      </c>
      <c r="AM279" s="31">
        <f t="shared" si="87"/>
        <v>0</v>
      </c>
      <c r="AN279" s="29">
        <f t="shared" si="88"/>
        <v>0</v>
      </c>
      <c r="AO279" s="53">
        <f t="shared" si="89"/>
        <v>0</v>
      </c>
      <c r="AP279" s="53">
        <f t="shared" si="90"/>
        <v>0</v>
      </c>
      <c r="AQ279" s="26">
        <f t="shared" si="91"/>
        <v>0</v>
      </c>
      <c r="AR279" s="26">
        <f t="shared" si="92"/>
        <v>0</v>
      </c>
      <c r="AS279" s="93">
        <f t="shared" si="93"/>
        <v>1</v>
      </c>
      <c r="AU279" s="26">
        <v>1635.361618583192</v>
      </c>
      <c r="AW279" s="26">
        <v>3</v>
      </c>
      <c r="AX279" s="26">
        <v>2.1576</v>
      </c>
      <c r="AY279" s="26">
        <v>487</v>
      </c>
      <c r="AZ279" s="26">
        <v>6794301</v>
      </c>
      <c r="BA279" s="26">
        <v>4.4154652553662256E-7</v>
      </c>
    </row>
    <row r="280" spans="1:53" s="26" customFormat="1" x14ac:dyDescent="0.25">
      <c r="A280" s="26">
        <v>2013</v>
      </c>
      <c r="B280" s="26" t="s">
        <v>27</v>
      </c>
      <c r="C280" s="27">
        <v>9</v>
      </c>
      <c r="D280" s="27">
        <v>2009</v>
      </c>
      <c r="E280" s="27">
        <v>0</v>
      </c>
      <c r="F280" s="28">
        <v>0</v>
      </c>
      <c r="G280" s="28">
        <v>0</v>
      </c>
      <c r="H280" s="27">
        <v>4.5</v>
      </c>
      <c r="I280" s="28">
        <v>4</v>
      </c>
      <c r="J280" s="28">
        <v>3.3</v>
      </c>
      <c r="K280" s="29">
        <v>0.49491242702251875</v>
      </c>
      <c r="L280" s="26">
        <v>18.78</v>
      </c>
      <c r="M280" s="30">
        <v>0</v>
      </c>
      <c r="N280" s="26">
        <v>0</v>
      </c>
      <c r="O280" s="26">
        <v>0</v>
      </c>
      <c r="P280" s="26">
        <v>0</v>
      </c>
      <c r="Q280" s="26">
        <v>0</v>
      </c>
      <c r="R280" s="68">
        <f t="shared" si="74"/>
        <v>0</v>
      </c>
      <c r="S280" s="26">
        <f t="shared" si="75"/>
        <v>0</v>
      </c>
      <c r="T280" s="30">
        <f t="shared" si="76"/>
        <v>0</v>
      </c>
      <c r="U280" s="29">
        <v>9.8247368384688478</v>
      </c>
      <c r="V280" s="29">
        <v>0.77536899999999997</v>
      </c>
      <c r="W280" s="31">
        <v>71.989999999999995</v>
      </c>
      <c r="X280" s="29">
        <v>3.4408602150537634E-2</v>
      </c>
      <c r="Y280" s="53">
        <v>0.28699999999999998</v>
      </c>
      <c r="Z280" s="53">
        <v>5.29</v>
      </c>
      <c r="AA280" s="26">
        <v>1</v>
      </c>
      <c r="AB280" s="29">
        <v>6.1039718451483154</v>
      </c>
      <c r="AC280" s="30">
        <f t="shared" si="77"/>
        <v>0</v>
      </c>
      <c r="AD280" s="26">
        <f t="shared" si="78"/>
        <v>0</v>
      </c>
      <c r="AE280" s="26">
        <f t="shared" si="79"/>
        <v>0</v>
      </c>
      <c r="AF280" s="26">
        <f t="shared" si="80"/>
        <v>0</v>
      </c>
      <c r="AG280" s="26">
        <f t="shared" si="81"/>
        <v>0</v>
      </c>
      <c r="AH280" s="68">
        <f t="shared" si="82"/>
        <v>0</v>
      </c>
      <c r="AI280" s="26">
        <f t="shared" si="83"/>
        <v>0</v>
      </c>
      <c r="AJ280" s="30">
        <f t="shared" si="84"/>
        <v>0</v>
      </c>
      <c r="AK280" s="29">
        <f t="shared" si="85"/>
        <v>0</v>
      </c>
      <c r="AL280" s="29">
        <f t="shared" si="86"/>
        <v>1</v>
      </c>
      <c r="AM280" s="31">
        <f t="shared" si="87"/>
        <v>0</v>
      </c>
      <c r="AN280" s="29">
        <f t="shared" si="88"/>
        <v>0</v>
      </c>
      <c r="AO280" s="53">
        <f t="shared" si="89"/>
        <v>0</v>
      </c>
      <c r="AP280" s="53">
        <f t="shared" si="90"/>
        <v>0</v>
      </c>
      <c r="AQ280" s="26">
        <f t="shared" si="91"/>
        <v>0</v>
      </c>
      <c r="AR280" s="26">
        <f t="shared" si="92"/>
        <v>0</v>
      </c>
      <c r="AS280" s="93">
        <f t="shared" si="93"/>
        <v>1</v>
      </c>
      <c r="AU280" s="26">
        <v>751.98959836638267</v>
      </c>
      <c r="AW280" s="26">
        <v>1</v>
      </c>
      <c r="AX280" s="26">
        <v>2.1576</v>
      </c>
      <c r="AY280" s="26">
        <v>704</v>
      </c>
      <c r="AZ280" s="26">
        <v>3184166</v>
      </c>
      <c r="BA280" s="26">
        <v>3.1405397834158146E-7</v>
      </c>
    </row>
    <row r="281" spans="1:53" s="26" customFormat="1" x14ac:dyDescent="0.25">
      <c r="A281" s="26">
        <v>2013</v>
      </c>
      <c r="B281" s="26" t="s">
        <v>28</v>
      </c>
      <c r="C281" s="27">
        <v>10</v>
      </c>
      <c r="D281" s="27">
        <v>2007</v>
      </c>
      <c r="E281" s="27">
        <v>2007</v>
      </c>
      <c r="F281" s="28">
        <v>2007</v>
      </c>
      <c r="G281" s="28">
        <v>0</v>
      </c>
      <c r="H281" s="27">
        <v>5.2</v>
      </c>
      <c r="I281" s="28">
        <v>4.4000000000000004</v>
      </c>
      <c r="J281" s="28">
        <v>3.6</v>
      </c>
      <c r="K281" s="29">
        <v>0.49006545567217941</v>
      </c>
      <c r="L281" s="26">
        <v>50.95</v>
      </c>
      <c r="M281" s="30">
        <v>366635.57</v>
      </c>
      <c r="N281" s="26">
        <v>1</v>
      </c>
      <c r="O281" s="26">
        <v>0</v>
      </c>
      <c r="P281" s="26">
        <v>0</v>
      </c>
      <c r="Q281" s="26">
        <v>0</v>
      </c>
      <c r="R281" s="68">
        <f t="shared" si="74"/>
        <v>366635.57</v>
      </c>
      <c r="S281" s="26">
        <f t="shared" si="75"/>
        <v>0</v>
      </c>
      <c r="T281" s="30">
        <f t="shared" si="76"/>
        <v>0</v>
      </c>
      <c r="U281" s="29">
        <v>12.420756623853345</v>
      </c>
      <c r="V281" s="29">
        <v>0.79993700000000001</v>
      </c>
      <c r="W281" s="31">
        <v>73.09</v>
      </c>
      <c r="X281" s="29">
        <v>0.40465465465465467</v>
      </c>
      <c r="Y281" s="53">
        <v>0.28499999999999998</v>
      </c>
      <c r="Z281" s="53">
        <v>5.59</v>
      </c>
      <c r="AA281" s="26">
        <v>0.82</v>
      </c>
      <c r="AB281" s="29">
        <v>6.7065862242332841</v>
      </c>
      <c r="AC281" s="30">
        <f t="shared" si="77"/>
        <v>0</v>
      </c>
      <c r="AD281" s="26">
        <f t="shared" si="78"/>
        <v>0</v>
      </c>
      <c r="AE281" s="26">
        <f t="shared" si="79"/>
        <v>0</v>
      </c>
      <c r="AF281" s="26">
        <f t="shared" si="80"/>
        <v>0</v>
      </c>
      <c r="AG281" s="26">
        <f t="shared" si="81"/>
        <v>0</v>
      </c>
      <c r="AH281" s="68">
        <f t="shared" si="82"/>
        <v>0</v>
      </c>
      <c r="AI281" s="26">
        <f t="shared" si="83"/>
        <v>0</v>
      </c>
      <c r="AJ281" s="30">
        <f t="shared" si="84"/>
        <v>0</v>
      </c>
      <c r="AK281" s="29">
        <f t="shared" si="85"/>
        <v>0</v>
      </c>
      <c r="AL281" s="29">
        <f t="shared" si="86"/>
        <v>1</v>
      </c>
      <c r="AM281" s="31">
        <f t="shared" si="87"/>
        <v>0</v>
      </c>
      <c r="AN281" s="29">
        <f t="shared" si="88"/>
        <v>0</v>
      </c>
      <c r="AO281" s="53">
        <f t="shared" si="89"/>
        <v>0</v>
      </c>
      <c r="AP281" s="53">
        <f t="shared" si="90"/>
        <v>0</v>
      </c>
      <c r="AQ281" s="26">
        <f t="shared" si="91"/>
        <v>0</v>
      </c>
      <c r="AR281" s="26">
        <f t="shared" si="92"/>
        <v>0</v>
      </c>
      <c r="AS281" s="93">
        <f t="shared" si="93"/>
        <v>1</v>
      </c>
      <c r="AU281" s="26">
        <v>2112.559258342204</v>
      </c>
      <c r="AW281" s="26">
        <v>9</v>
      </c>
      <c r="AX281" s="26">
        <v>2.1576</v>
      </c>
      <c r="AY281" s="26">
        <v>30</v>
      </c>
      <c r="AZ281" s="26">
        <v>8778576</v>
      </c>
      <c r="BA281" s="26">
        <v>1.0252232252702488E-6</v>
      </c>
    </row>
    <row r="282" spans="1:53" s="26" customFormat="1" x14ac:dyDescent="0.25">
      <c r="A282" s="26">
        <v>2013</v>
      </c>
      <c r="B282" s="26" t="s">
        <v>87</v>
      </c>
      <c r="C282" s="27">
        <v>11</v>
      </c>
      <c r="D282" s="27">
        <v>2011</v>
      </c>
      <c r="E282" s="27">
        <v>0</v>
      </c>
      <c r="F282" s="28">
        <v>0</v>
      </c>
      <c r="G282" s="28">
        <v>0</v>
      </c>
      <c r="H282" s="27">
        <v>4.4000000000000004</v>
      </c>
      <c r="I282" s="28">
        <v>3.6</v>
      </c>
      <c r="J282" s="28">
        <v>3.1</v>
      </c>
      <c r="K282" s="29">
        <v>0.50060779028592572</v>
      </c>
      <c r="L282" s="26">
        <v>42.89</v>
      </c>
      <c r="M282" s="30">
        <v>0</v>
      </c>
      <c r="N282" s="26">
        <v>0</v>
      </c>
      <c r="O282" s="26">
        <v>0</v>
      </c>
      <c r="P282" s="26">
        <v>0</v>
      </c>
      <c r="Q282" s="26">
        <v>0</v>
      </c>
      <c r="R282" s="68">
        <f t="shared" si="74"/>
        <v>0</v>
      </c>
      <c r="S282" s="26">
        <f t="shared" si="75"/>
        <v>0</v>
      </c>
      <c r="T282" s="30">
        <f t="shared" si="76"/>
        <v>0</v>
      </c>
      <c r="U282" s="29">
        <v>15.269437773250949</v>
      </c>
      <c r="V282" s="29">
        <v>0.81007300000000004</v>
      </c>
      <c r="W282" s="31">
        <v>66.86</v>
      </c>
      <c r="X282" s="29">
        <v>0.24177949709864605</v>
      </c>
      <c r="Y282" s="53">
        <v>0.28299999999999997</v>
      </c>
      <c r="Z282" s="53">
        <v>10.25</v>
      </c>
      <c r="AA282" s="26">
        <v>0.76</v>
      </c>
      <c r="AB282" s="29">
        <v>6.9044746103569627</v>
      </c>
      <c r="AC282" s="30">
        <f t="shared" si="77"/>
        <v>0</v>
      </c>
      <c r="AD282" s="26">
        <f t="shared" si="78"/>
        <v>0</v>
      </c>
      <c r="AE282" s="26">
        <f t="shared" si="79"/>
        <v>0</v>
      </c>
      <c r="AF282" s="26">
        <f t="shared" si="80"/>
        <v>0</v>
      </c>
      <c r="AG282" s="26">
        <f t="shared" si="81"/>
        <v>0</v>
      </c>
      <c r="AH282" s="68">
        <f t="shared" si="82"/>
        <v>0</v>
      </c>
      <c r="AI282" s="26">
        <f t="shared" si="83"/>
        <v>0</v>
      </c>
      <c r="AJ282" s="30">
        <f t="shared" si="84"/>
        <v>0</v>
      </c>
      <c r="AK282" s="29">
        <f t="shared" si="85"/>
        <v>0</v>
      </c>
      <c r="AL282" s="29">
        <f t="shared" si="86"/>
        <v>1</v>
      </c>
      <c r="AM282" s="31">
        <f t="shared" si="87"/>
        <v>0</v>
      </c>
      <c r="AN282" s="29">
        <f t="shared" si="88"/>
        <v>0</v>
      </c>
      <c r="AO282" s="53">
        <f t="shared" si="89"/>
        <v>0</v>
      </c>
      <c r="AP282" s="53">
        <f t="shared" si="90"/>
        <v>0</v>
      </c>
      <c r="AQ282" s="26">
        <f t="shared" si="91"/>
        <v>0</v>
      </c>
      <c r="AR282" s="26">
        <f t="shared" si="92"/>
        <v>0</v>
      </c>
      <c r="AS282" s="93">
        <f t="shared" si="93"/>
        <v>1</v>
      </c>
      <c r="AU282" s="26">
        <v>814.08511161729359</v>
      </c>
      <c r="AW282" s="26">
        <v>2</v>
      </c>
      <c r="AX282" s="26">
        <v>2.1576</v>
      </c>
      <c r="AY282" s="26">
        <v>0</v>
      </c>
      <c r="AZ282" s="26">
        <v>3373959</v>
      </c>
      <c r="BA282" s="26">
        <v>5.9277543088105104E-7</v>
      </c>
    </row>
    <row r="283" spans="1:53" s="26" customFormat="1" x14ac:dyDescent="0.25">
      <c r="A283" s="26">
        <v>2013</v>
      </c>
      <c r="B283" s="26" t="s">
        <v>30</v>
      </c>
      <c r="C283" s="27">
        <v>12</v>
      </c>
      <c r="D283" s="27">
        <v>2009</v>
      </c>
      <c r="E283" s="27">
        <v>2009</v>
      </c>
      <c r="F283" s="28">
        <v>0</v>
      </c>
      <c r="G283" s="28">
        <v>0</v>
      </c>
      <c r="H283" s="27">
        <v>4.5</v>
      </c>
      <c r="I283" s="28">
        <v>3.5</v>
      </c>
      <c r="J283" s="28">
        <v>3.3</v>
      </c>
      <c r="K283" s="29">
        <v>0.52356707552264137</v>
      </c>
      <c r="L283" s="26">
        <v>39.619999999999997</v>
      </c>
      <c r="M283" s="30">
        <v>133000</v>
      </c>
      <c r="N283" s="26">
        <v>1</v>
      </c>
      <c r="O283" s="26">
        <v>0</v>
      </c>
      <c r="P283" s="26">
        <v>0</v>
      </c>
      <c r="Q283" s="26">
        <v>0</v>
      </c>
      <c r="R283" s="68">
        <f t="shared" si="74"/>
        <v>133000</v>
      </c>
      <c r="S283" s="26">
        <f t="shared" si="75"/>
        <v>0</v>
      </c>
      <c r="T283" s="30">
        <f t="shared" si="76"/>
        <v>0</v>
      </c>
      <c r="U283" s="29">
        <v>11.847805588617065</v>
      </c>
      <c r="V283" s="29">
        <v>0.78429400000000005</v>
      </c>
      <c r="W283" s="31">
        <v>71.430000000000007</v>
      </c>
      <c r="X283" s="29">
        <v>0.53789126853377267</v>
      </c>
      <c r="Y283" s="53">
        <v>0.28299999999999997</v>
      </c>
      <c r="Z283" s="53">
        <v>7.85</v>
      </c>
      <c r="AA283" s="26">
        <v>0.92</v>
      </c>
      <c r="AB283" s="29">
        <v>6.5359477124183005</v>
      </c>
      <c r="AC283" s="30">
        <f t="shared" si="77"/>
        <v>0</v>
      </c>
      <c r="AD283" s="26">
        <f t="shared" si="78"/>
        <v>0</v>
      </c>
      <c r="AE283" s="26">
        <f t="shared" si="79"/>
        <v>0</v>
      </c>
      <c r="AF283" s="26">
        <f t="shared" si="80"/>
        <v>0</v>
      </c>
      <c r="AG283" s="26">
        <f t="shared" si="81"/>
        <v>0</v>
      </c>
      <c r="AH283" s="68">
        <f t="shared" si="82"/>
        <v>0</v>
      </c>
      <c r="AI283" s="26">
        <f t="shared" si="83"/>
        <v>0</v>
      </c>
      <c r="AJ283" s="30">
        <f t="shared" si="84"/>
        <v>0</v>
      </c>
      <c r="AK283" s="29">
        <f t="shared" si="85"/>
        <v>0</v>
      </c>
      <c r="AL283" s="29">
        <f t="shared" si="86"/>
        <v>1</v>
      </c>
      <c r="AM283" s="31">
        <f t="shared" si="87"/>
        <v>0</v>
      </c>
      <c r="AN283" s="29">
        <f t="shared" si="88"/>
        <v>0</v>
      </c>
      <c r="AO283" s="53">
        <f t="shared" si="89"/>
        <v>0</v>
      </c>
      <c r="AP283" s="53">
        <f t="shared" si="90"/>
        <v>0</v>
      </c>
      <c r="AQ283" s="26">
        <f t="shared" si="91"/>
        <v>0</v>
      </c>
      <c r="AR283" s="26">
        <f t="shared" si="92"/>
        <v>0</v>
      </c>
      <c r="AS283" s="93">
        <f t="shared" si="93"/>
        <v>1</v>
      </c>
      <c r="AU283" s="26">
        <v>928.16575320378217</v>
      </c>
      <c r="AW283" s="26">
        <v>3</v>
      </c>
      <c r="AX283" s="26">
        <v>2.1576</v>
      </c>
      <c r="AY283" s="26">
        <v>4</v>
      </c>
      <c r="AZ283" s="26">
        <v>3914421</v>
      </c>
      <c r="BA283" s="26">
        <v>7.6639686942206779E-7</v>
      </c>
    </row>
    <row r="284" spans="1:53" s="26" customFormat="1" x14ac:dyDescent="0.25">
      <c r="A284" s="26">
        <v>2013</v>
      </c>
      <c r="B284" s="26" t="s">
        <v>31</v>
      </c>
      <c r="C284" s="27">
        <v>13</v>
      </c>
      <c r="D284" s="27">
        <v>2011</v>
      </c>
      <c r="E284" s="27">
        <v>0</v>
      </c>
      <c r="F284" s="28">
        <v>0</v>
      </c>
      <c r="G284" s="28">
        <v>0</v>
      </c>
      <c r="H284" s="27">
        <v>4.7</v>
      </c>
      <c r="I284" s="28">
        <v>3.8</v>
      </c>
      <c r="J284" s="28">
        <v>3.8</v>
      </c>
      <c r="K284" s="29">
        <v>0.47686783830679103</v>
      </c>
      <c r="L284" s="26">
        <v>33.92</v>
      </c>
      <c r="M284" s="30">
        <v>0</v>
      </c>
      <c r="N284" s="26">
        <v>0</v>
      </c>
      <c r="O284" s="26">
        <v>0</v>
      </c>
      <c r="P284" s="26">
        <v>0</v>
      </c>
      <c r="Q284" s="26">
        <v>0</v>
      </c>
      <c r="R284" s="68">
        <f t="shared" si="74"/>
        <v>0</v>
      </c>
      <c r="S284" s="26">
        <f t="shared" si="75"/>
        <v>0</v>
      </c>
      <c r="T284" s="30">
        <f t="shared" si="76"/>
        <v>0</v>
      </c>
      <c r="U284" s="29">
        <v>15.328173490940484</v>
      </c>
      <c r="V284" s="29">
        <v>0.80631900000000001</v>
      </c>
      <c r="W284" s="31">
        <v>71.8</v>
      </c>
      <c r="X284" s="29">
        <v>0.52420185375901129</v>
      </c>
      <c r="Y284" s="53">
        <v>0.318</v>
      </c>
      <c r="Z284" s="53">
        <v>8.27</v>
      </c>
      <c r="AA284" s="26">
        <v>0.92</v>
      </c>
      <c r="AB284" s="29">
        <v>6.9148315736551025</v>
      </c>
      <c r="AC284" s="30">
        <f t="shared" si="77"/>
        <v>0</v>
      </c>
      <c r="AD284" s="26">
        <f t="shared" si="78"/>
        <v>0</v>
      </c>
      <c r="AE284" s="26">
        <f t="shared" si="79"/>
        <v>0</v>
      </c>
      <c r="AF284" s="26">
        <f t="shared" si="80"/>
        <v>0</v>
      </c>
      <c r="AG284" s="26">
        <f t="shared" si="81"/>
        <v>0</v>
      </c>
      <c r="AH284" s="68">
        <f t="shared" si="82"/>
        <v>0</v>
      </c>
      <c r="AI284" s="26">
        <f t="shared" si="83"/>
        <v>0</v>
      </c>
      <c r="AJ284" s="30">
        <f t="shared" si="84"/>
        <v>0</v>
      </c>
      <c r="AK284" s="29">
        <f t="shared" si="85"/>
        <v>0</v>
      </c>
      <c r="AL284" s="29">
        <f t="shared" si="86"/>
        <v>1</v>
      </c>
      <c r="AM284" s="31">
        <f t="shared" si="87"/>
        <v>0</v>
      </c>
      <c r="AN284" s="29">
        <f t="shared" si="88"/>
        <v>0</v>
      </c>
      <c r="AO284" s="53">
        <f t="shared" si="89"/>
        <v>0</v>
      </c>
      <c r="AP284" s="53">
        <f t="shared" si="90"/>
        <v>0</v>
      </c>
      <c r="AQ284" s="26">
        <f t="shared" si="91"/>
        <v>0</v>
      </c>
      <c r="AR284" s="26">
        <f t="shared" si="92"/>
        <v>0</v>
      </c>
      <c r="AS284" s="93">
        <f t="shared" si="93"/>
        <v>1</v>
      </c>
      <c r="AU284" s="26">
        <v>2211.8279939889426</v>
      </c>
      <c r="AW284" s="26">
        <v>8</v>
      </c>
      <c r="AX284" s="26">
        <v>2.1576</v>
      </c>
      <c r="AY284" s="26">
        <v>12</v>
      </c>
      <c r="AZ284" s="26">
        <v>9208550</v>
      </c>
      <c r="BA284" s="26">
        <v>8.6875783918206455E-7</v>
      </c>
    </row>
    <row r="285" spans="1:53" s="26" customFormat="1" x14ac:dyDescent="0.25">
      <c r="A285" s="26">
        <v>2013</v>
      </c>
      <c r="B285" s="26" t="s">
        <v>32</v>
      </c>
      <c r="C285" s="27">
        <v>14</v>
      </c>
      <c r="D285" s="27">
        <v>2011</v>
      </c>
      <c r="E285" s="27">
        <v>0</v>
      </c>
      <c r="F285" s="28">
        <v>0</v>
      </c>
      <c r="G285" s="28">
        <v>0</v>
      </c>
      <c r="H285" s="27">
        <v>4.0999999999999996</v>
      </c>
      <c r="I285" s="28">
        <v>3.1</v>
      </c>
      <c r="J285" s="28">
        <v>3</v>
      </c>
      <c r="K285" s="29">
        <v>0.39972977186509379</v>
      </c>
      <c r="L285" s="26">
        <v>65.069999999999993</v>
      </c>
      <c r="M285" s="30">
        <v>310201.37</v>
      </c>
      <c r="N285" s="26">
        <v>1</v>
      </c>
      <c r="O285" s="26">
        <v>0</v>
      </c>
      <c r="P285" s="26">
        <v>0</v>
      </c>
      <c r="Q285" s="26">
        <v>0</v>
      </c>
      <c r="R285" s="68" t="str">
        <f t="shared" si="74"/>
        <v>SEM VALOR</v>
      </c>
      <c r="S285" s="26">
        <f t="shared" si="75"/>
        <v>0</v>
      </c>
      <c r="T285" s="30">
        <f t="shared" si="76"/>
        <v>0</v>
      </c>
      <c r="U285" s="29">
        <v>11.294535942089135</v>
      </c>
      <c r="V285" s="29">
        <v>0.74497199999999997</v>
      </c>
      <c r="W285" s="31">
        <v>67.3</v>
      </c>
      <c r="X285" s="29">
        <v>0.2225672877846791</v>
      </c>
      <c r="Y285" s="53">
        <v>0.36899999999999999</v>
      </c>
      <c r="Z285" s="53">
        <v>10.3</v>
      </c>
      <c r="AA285" s="26">
        <v>0.81</v>
      </c>
      <c r="AB285" s="29">
        <v>5.9614881850175969</v>
      </c>
      <c r="AC285" s="30">
        <f t="shared" si="77"/>
        <v>0</v>
      </c>
      <c r="AD285" s="26">
        <f t="shared" si="78"/>
        <v>0</v>
      </c>
      <c r="AE285" s="26">
        <f t="shared" si="79"/>
        <v>0</v>
      </c>
      <c r="AF285" s="26">
        <f t="shared" si="80"/>
        <v>0</v>
      </c>
      <c r="AG285" s="26">
        <f t="shared" si="81"/>
        <v>0</v>
      </c>
      <c r="AH285" s="68">
        <f t="shared" si="82"/>
        <v>0</v>
      </c>
      <c r="AI285" s="26">
        <f t="shared" si="83"/>
        <v>0</v>
      </c>
      <c r="AJ285" s="30">
        <f t="shared" si="84"/>
        <v>0</v>
      </c>
      <c r="AK285" s="29">
        <f t="shared" si="85"/>
        <v>0</v>
      </c>
      <c r="AL285" s="29">
        <f t="shared" si="86"/>
        <v>1</v>
      </c>
      <c r="AM285" s="31">
        <f t="shared" si="87"/>
        <v>0</v>
      </c>
      <c r="AN285" s="29">
        <f t="shared" si="88"/>
        <v>0</v>
      </c>
      <c r="AO285" s="53">
        <f t="shared" si="89"/>
        <v>0</v>
      </c>
      <c r="AP285" s="53">
        <f t="shared" si="90"/>
        <v>0</v>
      </c>
      <c r="AQ285" s="26">
        <f t="shared" si="91"/>
        <v>0</v>
      </c>
      <c r="AR285" s="26">
        <f t="shared" si="92"/>
        <v>0</v>
      </c>
      <c r="AS285" s="93">
        <f t="shared" si="93"/>
        <v>1</v>
      </c>
      <c r="AU285" s="26">
        <v>769.37848193741036</v>
      </c>
      <c r="AW285" s="26">
        <v>3</v>
      </c>
      <c r="AX285" s="26">
        <v>2.1576</v>
      </c>
      <c r="AY285" s="26">
        <v>0</v>
      </c>
      <c r="AZ285" s="26">
        <v>3300935</v>
      </c>
      <c r="BA285" s="26">
        <v>9.0883340629245955E-7</v>
      </c>
    </row>
    <row r="286" spans="1:53" s="26" customFormat="1" x14ac:dyDescent="0.25">
      <c r="A286" s="26">
        <v>2013</v>
      </c>
      <c r="B286" s="26" t="s">
        <v>33</v>
      </c>
      <c r="C286" s="27">
        <v>15</v>
      </c>
      <c r="D286" s="27">
        <v>2014</v>
      </c>
      <c r="E286" s="27">
        <v>0</v>
      </c>
      <c r="F286" s="28">
        <v>0</v>
      </c>
      <c r="G286" s="28">
        <v>0</v>
      </c>
      <c r="H286" s="27">
        <v>4.4000000000000004</v>
      </c>
      <c r="I286" s="28">
        <v>3.2</v>
      </c>
      <c r="J286" s="28">
        <v>3.2</v>
      </c>
      <c r="K286" s="29">
        <v>0.42622006419224756</v>
      </c>
      <c r="L286" s="26">
        <v>43.95</v>
      </c>
      <c r="M286" s="30">
        <v>0</v>
      </c>
      <c r="N286" s="26">
        <v>0</v>
      </c>
      <c r="O286" s="26">
        <v>0</v>
      </c>
      <c r="P286" s="26">
        <v>0</v>
      </c>
      <c r="Q286" s="26">
        <v>0</v>
      </c>
      <c r="R286" s="68" t="str">
        <f t="shared" si="74"/>
        <v>SEM VALOR</v>
      </c>
      <c r="S286" s="26">
        <f t="shared" si="75"/>
        <v>0</v>
      </c>
      <c r="T286" s="30">
        <f t="shared" si="76"/>
        <v>0</v>
      </c>
      <c r="U286" s="29">
        <v>16.093545363539562</v>
      </c>
      <c r="V286" s="29">
        <v>0.73192100000000004</v>
      </c>
      <c r="W286" s="31">
        <v>74.760000000000005</v>
      </c>
      <c r="X286" s="29">
        <v>0.49855072463768119</v>
      </c>
      <c r="Y286" s="53">
        <v>0.28000000000000003</v>
      </c>
      <c r="Z286" s="53">
        <v>7.98</v>
      </c>
      <c r="AA286" s="26">
        <v>0.85</v>
      </c>
      <c r="AB286" s="29">
        <v>6.6673705379587727</v>
      </c>
      <c r="AC286" s="30">
        <f t="shared" si="77"/>
        <v>0</v>
      </c>
      <c r="AD286" s="26">
        <f t="shared" si="78"/>
        <v>0</v>
      </c>
      <c r="AE286" s="26">
        <f t="shared" si="79"/>
        <v>0</v>
      </c>
      <c r="AF286" s="26">
        <f t="shared" si="80"/>
        <v>0</v>
      </c>
      <c r="AG286" s="26">
        <f t="shared" si="81"/>
        <v>0</v>
      </c>
      <c r="AH286" s="68">
        <f t="shared" si="82"/>
        <v>0</v>
      </c>
      <c r="AI286" s="26">
        <f t="shared" si="83"/>
        <v>0</v>
      </c>
      <c r="AJ286" s="30">
        <f t="shared" si="84"/>
        <v>0</v>
      </c>
      <c r="AK286" s="29">
        <f t="shared" si="85"/>
        <v>0</v>
      </c>
      <c r="AL286" s="29">
        <f t="shared" si="86"/>
        <v>1</v>
      </c>
      <c r="AM286" s="31">
        <f t="shared" si="87"/>
        <v>0</v>
      </c>
      <c r="AN286" s="29">
        <f t="shared" si="88"/>
        <v>0</v>
      </c>
      <c r="AO286" s="53">
        <f t="shared" si="89"/>
        <v>0</v>
      </c>
      <c r="AP286" s="53">
        <f t="shared" si="90"/>
        <v>0</v>
      </c>
      <c r="AQ286" s="26">
        <f t="shared" si="91"/>
        <v>0</v>
      </c>
      <c r="AR286" s="26">
        <f t="shared" si="92"/>
        <v>0</v>
      </c>
      <c r="AS286" s="93">
        <f t="shared" si="93"/>
        <v>0</v>
      </c>
      <c r="AU286" s="26">
        <v>534.61632268672827</v>
      </c>
      <c r="AW286" s="26">
        <v>2</v>
      </c>
      <c r="AX286" s="26">
        <v>2.1576</v>
      </c>
      <c r="AY286" s="26">
        <v>0</v>
      </c>
      <c r="AZ286" s="26">
        <v>2195662</v>
      </c>
      <c r="BA286" s="26">
        <v>9.1088701266406212E-7</v>
      </c>
    </row>
    <row r="287" spans="1:53" s="26" customFormat="1" x14ac:dyDescent="0.25">
      <c r="A287" s="26">
        <v>2013</v>
      </c>
      <c r="B287" s="26" t="s">
        <v>34</v>
      </c>
      <c r="C287" s="27">
        <v>16</v>
      </c>
      <c r="D287" s="27">
        <v>2009</v>
      </c>
      <c r="E287" s="27">
        <v>2009</v>
      </c>
      <c r="F287" s="28">
        <v>0</v>
      </c>
      <c r="G287" s="28">
        <v>0</v>
      </c>
      <c r="H287" s="27">
        <v>4.3</v>
      </c>
      <c r="I287" s="28">
        <v>3.4</v>
      </c>
      <c r="J287" s="28">
        <v>3</v>
      </c>
      <c r="K287" s="29">
        <v>0.44530415238937399</v>
      </c>
      <c r="L287" s="26">
        <v>37.85</v>
      </c>
      <c r="M287" s="30">
        <v>1541804.38</v>
      </c>
      <c r="N287" s="26">
        <v>1</v>
      </c>
      <c r="O287" s="26">
        <v>1</v>
      </c>
      <c r="P287" s="26">
        <v>0</v>
      </c>
      <c r="Q287" s="26">
        <v>0</v>
      </c>
      <c r="R287" s="68">
        <f t="shared" si="74"/>
        <v>1541804.38</v>
      </c>
      <c r="S287" s="26">
        <f t="shared" si="75"/>
        <v>0</v>
      </c>
      <c r="T287" s="30">
        <f t="shared" si="76"/>
        <v>0</v>
      </c>
      <c r="U287" s="29">
        <v>13.616219660855256</v>
      </c>
      <c r="V287" s="29">
        <v>0.78039000000000003</v>
      </c>
      <c r="W287" s="31">
        <v>72.290000000000006</v>
      </c>
      <c r="X287" s="29">
        <v>0.53016794526228483</v>
      </c>
      <c r="Y287" s="53">
        <v>0.309</v>
      </c>
      <c r="Z287" s="53">
        <v>8.01</v>
      </c>
      <c r="AA287" s="26">
        <v>0.78</v>
      </c>
      <c r="AB287" s="29">
        <v>6.5969834087481161</v>
      </c>
      <c r="AC287" s="30">
        <f t="shared" si="77"/>
        <v>0</v>
      </c>
      <c r="AD287" s="26">
        <f t="shared" si="78"/>
        <v>0</v>
      </c>
      <c r="AE287" s="26">
        <f t="shared" si="79"/>
        <v>0</v>
      </c>
      <c r="AF287" s="26">
        <f t="shared" si="80"/>
        <v>0</v>
      </c>
      <c r="AG287" s="26">
        <f t="shared" si="81"/>
        <v>0</v>
      </c>
      <c r="AH287" s="68">
        <f t="shared" si="82"/>
        <v>0</v>
      </c>
      <c r="AI287" s="26">
        <f t="shared" si="83"/>
        <v>0</v>
      </c>
      <c r="AJ287" s="30">
        <f t="shared" si="84"/>
        <v>0</v>
      </c>
      <c r="AK287" s="29">
        <f t="shared" si="85"/>
        <v>0</v>
      </c>
      <c r="AL287" s="29">
        <f t="shared" si="86"/>
        <v>1</v>
      </c>
      <c r="AM287" s="31">
        <f t="shared" si="87"/>
        <v>0</v>
      </c>
      <c r="AN287" s="29">
        <f t="shared" si="88"/>
        <v>0</v>
      </c>
      <c r="AO287" s="53">
        <f t="shared" si="89"/>
        <v>0</v>
      </c>
      <c r="AP287" s="53">
        <f t="shared" si="90"/>
        <v>0</v>
      </c>
      <c r="AQ287" s="26">
        <f t="shared" si="91"/>
        <v>0</v>
      </c>
      <c r="AR287" s="26">
        <f t="shared" si="92"/>
        <v>0</v>
      </c>
      <c r="AS287" s="93">
        <f t="shared" si="93"/>
        <v>1</v>
      </c>
      <c r="AU287" s="26">
        <v>3425.899721996595</v>
      </c>
      <c r="AW287" s="26">
        <v>10</v>
      </c>
      <c r="AX287" s="26">
        <v>2.1576</v>
      </c>
      <c r="AY287" s="26">
        <v>0</v>
      </c>
      <c r="AZ287" s="26">
        <v>15044137</v>
      </c>
      <c r="BA287" s="26">
        <v>6.6471077736130697E-7</v>
      </c>
    </row>
    <row r="288" spans="1:53" s="26" customFormat="1" x14ac:dyDescent="0.25">
      <c r="A288" s="26">
        <v>2013</v>
      </c>
      <c r="B288" s="26" t="s">
        <v>35</v>
      </c>
      <c r="C288" s="27">
        <v>17</v>
      </c>
      <c r="D288" s="27">
        <v>2007</v>
      </c>
      <c r="E288" s="27">
        <v>2007</v>
      </c>
      <c r="F288" s="28">
        <v>2007</v>
      </c>
      <c r="G288" s="28">
        <v>2007</v>
      </c>
      <c r="H288" s="27">
        <v>6.1</v>
      </c>
      <c r="I288" s="28">
        <v>4.8</v>
      </c>
      <c r="J288" s="28">
        <v>3.8</v>
      </c>
      <c r="K288" s="29">
        <v>0.49047278506158126</v>
      </c>
      <c r="L288" s="26">
        <v>22.91</v>
      </c>
      <c r="M288" s="30">
        <v>5189602.5500000007</v>
      </c>
      <c r="N288" s="26">
        <v>1</v>
      </c>
      <c r="O288" s="26">
        <v>1</v>
      </c>
      <c r="P288" s="26">
        <v>1</v>
      </c>
      <c r="Q288" s="26">
        <v>0</v>
      </c>
      <c r="R288" s="68">
        <f t="shared" si="74"/>
        <v>5189602.5500000007</v>
      </c>
      <c r="S288" s="26">
        <f t="shared" si="75"/>
        <v>0</v>
      </c>
      <c r="T288" s="30">
        <f t="shared" si="76"/>
        <v>0</v>
      </c>
      <c r="U288" s="29">
        <v>23.697201320658955</v>
      </c>
      <c r="V288" s="29">
        <v>0.82961099999999999</v>
      </c>
      <c r="W288" s="31">
        <v>80.040000000000006</v>
      </c>
      <c r="X288" s="29">
        <v>0.79040774420651216</v>
      </c>
      <c r="Y288" s="53">
        <v>0.19700000000000001</v>
      </c>
      <c r="Z288" s="53">
        <v>5.33</v>
      </c>
      <c r="AA288" s="26">
        <v>0.63</v>
      </c>
      <c r="AB288" s="29">
        <v>7.4668677727501249</v>
      </c>
      <c r="AC288" s="30">
        <f t="shared" si="77"/>
        <v>0</v>
      </c>
      <c r="AD288" s="26">
        <f t="shared" si="78"/>
        <v>0</v>
      </c>
      <c r="AE288" s="26">
        <f t="shared" si="79"/>
        <v>0</v>
      </c>
      <c r="AF288" s="26">
        <f t="shared" si="80"/>
        <v>0</v>
      </c>
      <c r="AG288" s="26">
        <f t="shared" si="81"/>
        <v>0</v>
      </c>
      <c r="AH288" s="68">
        <f t="shared" si="82"/>
        <v>0</v>
      </c>
      <c r="AI288" s="26">
        <f t="shared" si="83"/>
        <v>0</v>
      </c>
      <c r="AJ288" s="30">
        <f t="shared" si="84"/>
        <v>0</v>
      </c>
      <c r="AK288" s="29">
        <f t="shared" si="85"/>
        <v>0</v>
      </c>
      <c r="AL288" s="29">
        <f t="shared" si="86"/>
        <v>1</v>
      </c>
      <c r="AM288" s="31">
        <f t="shared" si="87"/>
        <v>0</v>
      </c>
      <c r="AN288" s="29">
        <f t="shared" si="88"/>
        <v>0</v>
      </c>
      <c r="AO288" s="53">
        <f t="shared" si="89"/>
        <v>0</v>
      </c>
      <c r="AP288" s="53">
        <f t="shared" si="90"/>
        <v>0</v>
      </c>
      <c r="AQ288" s="26">
        <f t="shared" si="91"/>
        <v>0</v>
      </c>
      <c r="AR288" s="26">
        <f t="shared" si="92"/>
        <v>0</v>
      </c>
      <c r="AS288" s="93">
        <f t="shared" si="93"/>
        <v>1</v>
      </c>
      <c r="AU288" s="26">
        <v>4895.1425313736127</v>
      </c>
      <c r="AW288" s="26">
        <v>19</v>
      </c>
      <c r="AX288" s="26">
        <v>2.1576</v>
      </c>
      <c r="AY288" s="26">
        <v>0</v>
      </c>
      <c r="AZ288" s="26">
        <v>20593356</v>
      </c>
      <c r="BA288" s="26">
        <v>9.2262766690383058E-7</v>
      </c>
    </row>
    <row r="289" spans="1:53" s="26" customFormat="1" x14ac:dyDescent="0.25">
      <c r="A289" s="26">
        <v>2013</v>
      </c>
      <c r="B289" s="26" t="s">
        <v>36</v>
      </c>
      <c r="C289" s="27">
        <v>18</v>
      </c>
      <c r="D289" s="27">
        <v>2009</v>
      </c>
      <c r="E289" s="27">
        <v>2009</v>
      </c>
      <c r="F289" s="28">
        <v>0</v>
      </c>
      <c r="G289" s="28">
        <v>0</v>
      </c>
      <c r="H289" s="27">
        <v>5.4</v>
      </c>
      <c r="I289" s="28">
        <v>4.2</v>
      </c>
      <c r="J289" s="28">
        <v>3.8</v>
      </c>
      <c r="K289" s="29">
        <v>0.45083367973765648</v>
      </c>
      <c r="L289" s="26">
        <v>42.25</v>
      </c>
      <c r="M289" s="30">
        <v>327325.57999999996</v>
      </c>
      <c r="N289" s="26">
        <v>1</v>
      </c>
      <c r="O289" s="26">
        <v>0</v>
      </c>
      <c r="P289" s="26">
        <v>0</v>
      </c>
      <c r="Q289" s="26">
        <v>0</v>
      </c>
      <c r="R289" s="68">
        <f t="shared" si="74"/>
        <v>327325.57999999996</v>
      </c>
      <c r="S289" s="26">
        <f t="shared" si="75"/>
        <v>0</v>
      </c>
      <c r="T289" s="30">
        <f t="shared" si="76"/>
        <v>0</v>
      </c>
      <c r="U289" s="29">
        <v>30.545237677262339</v>
      </c>
      <c r="V289" s="29">
        <v>0.76860200000000001</v>
      </c>
      <c r="W289" s="31">
        <v>72.3</v>
      </c>
      <c r="X289" s="29">
        <v>0.81908396946564888</v>
      </c>
      <c r="Y289" s="53">
        <v>0.191</v>
      </c>
      <c r="Z289" s="53">
        <v>5.84</v>
      </c>
      <c r="AA289" s="26">
        <v>0.69</v>
      </c>
      <c r="AB289" s="29">
        <v>7.70688788335847</v>
      </c>
      <c r="AC289" s="30">
        <f t="shared" si="77"/>
        <v>0</v>
      </c>
      <c r="AD289" s="26">
        <f t="shared" si="78"/>
        <v>0</v>
      </c>
      <c r="AE289" s="26">
        <f t="shared" si="79"/>
        <v>0</v>
      </c>
      <c r="AF289" s="26">
        <f t="shared" si="80"/>
        <v>0</v>
      </c>
      <c r="AG289" s="26">
        <f t="shared" si="81"/>
        <v>0</v>
      </c>
      <c r="AH289" s="68">
        <f t="shared" si="82"/>
        <v>0</v>
      </c>
      <c r="AI289" s="26">
        <f t="shared" si="83"/>
        <v>0</v>
      </c>
      <c r="AJ289" s="30">
        <f t="shared" si="84"/>
        <v>0</v>
      </c>
      <c r="AK289" s="29">
        <f t="shared" si="85"/>
        <v>0</v>
      </c>
      <c r="AL289" s="29">
        <f t="shared" si="86"/>
        <v>1</v>
      </c>
      <c r="AM289" s="31">
        <f t="shared" si="87"/>
        <v>0</v>
      </c>
      <c r="AN289" s="29">
        <f t="shared" si="88"/>
        <v>0</v>
      </c>
      <c r="AO289" s="53">
        <f t="shared" si="89"/>
        <v>0</v>
      </c>
      <c r="AP289" s="53">
        <f t="shared" si="90"/>
        <v>0</v>
      </c>
      <c r="AQ289" s="26">
        <f t="shared" si="91"/>
        <v>0</v>
      </c>
      <c r="AR289" s="26">
        <f t="shared" si="92"/>
        <v>0</v>
      </c>
      <c r="AS289" s="93">
        <f t="shared" si="93"/>
        <v>1</v>
      </c>
      <c r="AU289" s="26">
        <v>939.27725460663851</v>
      </c>
      <c r="AW289" s="26">
        <v>2</v>
      </c>
      <c r="AX289" s="26">
        <v>2.1576</v>
      </c>
      <c r="AY289" s="26">
        <v>3</v>
      </c>
      <c r="AZ289" s="26">
        <v>3839366</v>
      </c>
      <c r="BA289" s="26">
        <v>5.2091933928674682E-7</v>
      </c>
    </row>
    <row r="290" spans="1:53" s="26" customFormat="1" x14ac:dyDescent="0.25">
      <c r="A290" s="26">
        <v>2013</v>
      </c>
      <c r="B290" s="26" t="s">
        <v>37</v>
      </c>
      <c r="C290" s="27">
        <v>19</v>
      </c>
      <c r="D290" s="27">
        <v>2007</v>
      </c>
      <c r="E290" s="27">
        <v>2007</v>
      </c>
      <c r="F290" s="28">
        <v>2007</v>
      </c>
      <c r="G290" s="28">
        <v>2007</v>
      </c>
      <c r="H290" s="27">
        <v>5.2</v>
      </c>
      <c r="I290" s="28">
        <v>4.3</v>
      </c>
      <c r="J290" s="28">
        <v>4</v>
      </c>
      <c r="K290" s="29">
        <v>0.48705703211517165</v>
      </c>
      <c r="L290" s="26">
        <v>31.22</v>
      </c>
      <c r="M290" s="30">
        <v>17835169.34</v>
      </c>
      <c r="N290" s="26">
        <v>1</v>
      </c>
      <c r="O290" s="26">
        <v>1</v>
      </c>
      <c r="P290" s="26">
        <v>1</v>
      </c>
      <c r="Q290" s="26">
        <v>1</v>
      </c>
      <c r="R290" s="68" t="str">
        <f t="shared" si="74"/>
        <v>SEM VALOR</v>
      </c>
      <c r="S290" s="26">
        <f t="shared" si="75"/>
        <v>0</v>
      </c>
      <c r="T290" s="30">
        <f t="shared" si="76"/>
        <v>17835169.34</v>
      </c>
      <c r="U290" s="29">
        <v>38.378593636247729</v>
      </c>
      <c r="V290" s="29">
        <v>0.82761600000000002</v>
      </c>
      <c r="W290" s="31">
        <v>68.11</v>
      </c>
      <c r="X290" s="29">
        <v>0.87458803122289674</v>
      </c>
      <c r="Y290" s="53">
        <v>0.27300000000000002</v>
      </c>
      <c r="Z290" s="53">
        <v>7.14</v>
      </c>
      <c r="AA290" s="26">
        <v>0.52</v>
      </c>
      <c r="AB290" s="29">
        <v>8.5328305681246857</v>
      </c>
      <c r="AC290" s="30">
        <f t="shared" si="77"/>
        <v>0</v>
      </c>
      <c r="AD290" s="26">
        <f t="shared" si="78"/>
        <v>0</v>
      </c>
      <c r="AE290" s="26">
        <f t="shared" si="79"/>
        <v>0</v>
      </c>
      <c r="AF290" s="26">
        <f t="shared" si="80"/>
        <v>0</v>
      </c>
      <c r="AG290" s="26">
        <f t="shared" si="81"/>
        <v>0</v>
      </c>
      <c r="AH290" s="68">
        <f t="shared" si="82"/>
        <v>0</v>
      </c>
      <c r="AI290" s="26">
        <f t="shared" si="83"/>
        <v>0</v>
      </c>
      <c r="AJ290" s="30">
        <f t="shared" si="84"/>
        <v>0</v>
      </c>
      <c r="AK290" s="29">
        <f t="shared" si="85"/>
        <v>0</v>
      </c>
      <c r="AL290" s="29">
        <f t="shared" si="86"/>
        <v>1</v>
      </c>
      <c r="AM290" s="31">
        <f t="shared" si="87"/>
        <v>0</v>
      </c>
      <c r="AN290" s="29">
        <f t="shared" si="88"/>
        <v>0</v>
      </c>
      <c r="AO290" s="53">
        <f t="shared" si="89"/>
        <v>0</v>
      </c>
      <c r="AP290" s="53">
        <f t="shared" si="90"/>
        <v>0</v>
      </c>
      <c r="AQ290" s="26">
        <f t="shared" si="91"/>
        <v>0</v>
      </c>
      <c r="AR290" s="26">
        <f t="shared" si="92"/>
        <v>0</v>
      </c>
      <c r="AS290" s="93">
        <f t="shared" si="93"/>
        <v>1</v>
      </c>
      <c r="AU290" s="26">
        <v>3992.4290046307774</v>
      </c>
      <c r="AW290" s="26">
        <v>27</v>
      </c>
      <c r="AX290" s="26">
        <v>2.1576</v>
      </c>
      <c r="AY290" s="26">
        <v>3</v>
      </c>
      <c r="AZ290" s="26">
        <v>16369179</v>
      </c>
      <c r="BA290" s="26">
        <v>1.6494413067387192E-6</v>
      </c>
    </row>
    <row r="291" spans="1:53" s="26" customFormat="1" x14ac:dyDescent="0.25">
      <c r="A291" s="26">
        <v>2013</v>
      </c>
      <c r="B291" s="26" t="s">
        <v>38</v>
      </c>
      <c r="C291" s="27">
        <v>20</v>
      </c>
      <c r="D291" s="27">
        <v>2007</v>
      </c>
      <c r="E291" s="27">
        <v>2007</v>
      </c>
      <c r="F291" s="28">
        <v>2007</v>
      </c>
      <c r="G291" s="28">
        <v>2007</v>
      </c>
      <c r="H291" s="27">
        <v>6.1</v>
      </c>
      <c r="I291" s="28">
        <v>4.7</v>
      </c>
      <c r="J291" s="28">
        <v>4.0999999999999996</v>
      </c>
      <c r="K291" s="29">
        <v>0.49765326016318867</v>
      </c>
      <c r="L291" s="26">
        <v>13.82</v>
      </c>
      <c r="M291" s="30">
        <v>43307680.280000009</v>
      </c>
      <c r="N291" s="26">
        <v>1</v>
      </c>
      <c r="O291" s="26">
        <v>1</v>
      </c>
      <c r="P291" s="26">
        <v>1</v>
      </c>
      <c r="Q291" s="26">
        <v>1</v>
      </c>
      <c r="R291" s="68" t="str">
        <f t="shared" si="74"/>
        <v>SEM VALOR</v>
      </c>
      <c r="S291" s="26">
        <f t="shared" si="75"/>
        <v>43307680.280000009</v>
      </c>
      <c r="T291" s="30">
        <f t="shared" si="76"/>
        <v>0</v>
      </c>
      <c r="U291" s="29">
        <v>39.282965822226252</v>
      </c>
      <c r="V291" s="29">
        <v>0.87607999999999997</v>
      </c>
      <c r="W291" s="31">
        <v>73.37</v>
      </c>
      <c r="X291" s="29">
        <v>0.93718436527153237</v>
      </c>
      <c r="Y291" s="53">
        <v>0.23699999999999999</v>
      </c>
      <c r="Z291" s="53">
        <v>5.92</v>
      </c>
      <c r="AA291" s="26">
        <v>0.51</v>
      </c>
      <c r="AB291" s="29">
        <v>8.6284565108094515</v>
      </c>
      <c r="AC291" s="30">
        <f t="shared" si="77"/>
        <v>0</v>
      </c>
      <c r="AD291" s="26">
        <f t="shared" si="78"/>
        <v>0</v>
      </c>
      <c r="AE291" s="26">
        <f t="shared" si="79"/>
        <v>0</v>
      </c>
      <c r="AF291" s="26">
        <f t="shared" si="80"/>
        <v>0</v>
      </c>
      <c r="AG291" s="26">
        <f t="shared" si="81"/>
        <v>0</v>
      </c>
      <c r="AH291" s="68">
        <f t="shared" si="82"/>
        <v>0</v>
      </c>
      <c r="AI291" s="26">
        <f t="shared" si="83"/>
        <v>0</v>
      </c>
      <c r="AJ291" s="30">
        <f t="shared" si="84"/>
        <v>0</v>
      </c>
      <c r="AK291" s="29">
        <f t="shared" si="85"/>
        <v>0</v>
      </c>
      <c r="AL291" s="29">
        <f t="shared" si="86"/>
        <v>1</v>
      </c>
      <c r="AM291" s="31">
        <f t="shared" si="87"/>
        <v>0</v>
      </c>
      <c r="AN291" s="29">
        <f t="shared" si="88"/>
        <v>0</v>
      </c>
      <c r="AO291" s="53">
        <f t="shared" si="89"/>
        <v>0</v>
      </c>
      <c r="AP291" s="53">
        <f t="shared" si="90"/>
        <v>0</v>
      </c>
      <c r="AQ291" s="26">
        <f t="shared" si="91"/>
        <v>0</v>
      </c>
      <c r="AR291" s="26">
        <f t="shared" si="92"/>
        <v>0</v>
      </c>
      <c r="AS291" s="93">
        <f t="shared" si="93"/>
        <v>1</v>
      </c>
      <c r="AU291" s="26">
        <v>10664.812782339159</v>
      </c>
      <c r="AW291" s="26">
        <v>76</v>
      </c>
      <c r="AX291" s="26">
        <v>2.1576</v>
      </c>
      <c r="AY291" s="26">
        <v>3</v>
      </c>
      <c r="AZ291" s="26">
        <v>43663669</v>
      </c>
      <c r="BA291" s="26">
        <v>1.7405775039197919E-6</v>
      </c>
    </row>
    <row r="292" spans="1:53" s="26" customFormat="1" x14ac:dyDescent="0.25">
      <c r="A292" s="26">
        <v>2013</v>
      </c>
      <c r="B292" s="26" t="s">
        <v>39</v>
      </c>
      <c r="C292" s="32">
        <v>21</v>
      </c>
      <c r="D292" s="32">
        <v>2009</v>
      </c>
      <c r="E292" s="32">
        <v>2009</v>
      </c>
      <c r="F292" s="28">
        <v>2014</v>
      </c>
      <c r="G292" s="28">
        <v>0</v>
      </c>
      <c r="H292" s="32">
        <v>5.9</v>
      </c>
      <c r="I292" s="28">
        <v>4.3</v>
      </c>
      <c r="J292" s="28">
        <v>3.8</v>
      </c>
      <c r="K292" s="29">
        <v>0.48088088088088088</v>
      </c>
      <c r="L292" s="26">
        <v>26.7</v>
      </c>
      <c r="M292" s="30">
        <v>2206494.5099999998</v>
      </c>
      <c r="N292" s="26">
        <v>1</v>
      </c>
      <c r="O292" s="26">
        <v>1</v>
      </c>
      <c r="P292" s="26">
        <v>0</v>
      </c>
      <c r="Q292" s="26">
        <v>0</v>
      </c>
      <c r="R292" s="68">
        <f t="shared" si="74"/>
        <v>2206494.5099999998</v>
      </c>
      <c r="S292" s="26">
        <f t="shared" si="75"/>
        <v>0</v>
      </c>
      <c r="T292" s="30">
        <f t="shared" si="76"/>
        <v>0</v>
      </c>
      <c r="U292" s="29">
        <v>30.323456542030367</v>
      </c>
      <c r="V292" s="29">
        <v>0.78634400000000004</v>
      </c>
      <c r="W292" s="31">
        <v>77.59</v>
      </c>
      <c r="X292" s="29">
        <v>0.65799356223175964</v>
      </c>
      <c r="Y292" s="53">
        <v>0.20300000000000001</v>
      </c>
      <c r="Z292" s="53">
        <v>3.61</v>
      </c>
      <c r="AA292" s="26">
        <v>0.61</v>
      </c>
      <c r="AB292" s="29">
        <v>8.0553041729512298</v>
      </c>
      <c r="AC292" s="30">
        <f t="shared" si="77"/>
        <v>0</v>
      </c>
      <c r="AD292" s="26">
        <f t="shared" si="78"/>
        <v>0</v>
      </c>
      <c r="AE292" s="26">
        <f t="shared" si="79"/>
        <v>0</v>
      </c>
      <c r="AF292" s="26">
        <f t="shared" si="80"/>
        <v>0</v>
      </c>
      <c r="AG292" s="26">
        <f t="shared" si="81"/>
        <v>0</v>
      </c>
      <c r="AH292" s="68">
        <f t="shared" si="82"/>
        <v>0</v>
      </c>
      <c r="AI292" s="26">
        <f t="shared" si="83"/>
        <v>0</v>
      </c>
      <c r="AJ292" s="30">
        <f t="shared" si="84"/>
        <v>0</v>
      </c>
      <c r="AK292" s="29">
        <f t="shared" si="85"/>
        <v>0</v>
      </c>
      <c r="AL292" s="29">
        <f t="shared" si="86"/>
        <v>1</v>
      </c>
      <c r="AM292" s="31">
        <f t="shared" si="87"/>
        <v>0</v>
      </c>
      <c r="AN292" s="29">
        <f t="shared" si="88"/>
        <v>0</v>
      </c>
      <c r="AO292" s="53">
        <f t="shared" si="89"/>
        <v>0</v>
      </c>
      <c r="AP292" s="53">
        <f t="shared" si="90"/>
        <v>0</v>
      </c>
      <c r="AQ292" s="26">
        <f t="shared" si="91"/>
        <v>0</v>
      </c>
      <c r="AR292" s="26">
        <f t="shared" si="92"/>
        <v>0</v>
      </c>
      <c r="AS292" s="93">
        <f t="shared" si="93"/>
        <v>1</v>
      </c>
      <c r="AU292" s="26">
        <v>2651.3890034690007</v>
      </c>
      <c r="AW292" s="26">
        <v>14</v>
      </c>
      <c r="AX292" s="26">
        <v>2.1576</v>
      </c>
      <c r="AY292" s="26">
        <v>7</v>
      </c>
      <c r="AZ292" s="26">
        <v>10997465</v>
      </c>
      <c r="BA292" s="26">
        <v>1.2730206461216289E-6</v>
      </c>
    </row>
    <row r="293" spans="1:53" s="26" customFormat="1" x14ac:dyDescent="0.25">
      <c r="A293" s="26">
        <v>2013</v>
      </c>
      <c r="B293" s="26" t="s">
        <v>40</v>
      </c>
      <c r="C293" s="27">
        <v>22</v>
      </c>
      <c r="D293" s="27">
        <v>2007</v>
      </c>
      <c r="E293" s="27">
        <v>2008</v>
      </c>
      <c r="F293" s="28">
        <v>2010</v>
      </c>
      <c r="G293" s="28">
        <v>0</v>
      </c>
      <c r="H293" s="27">
        <v>6</v>
      </c>
      <c r="I293" s="28">
        <v>4.5</v>
      </c>
      <c r="J293" s="28">
        <v>4</v>
      </c>
      <c r="K293" s="29">
        <v>0.4825685544991043</v>
      </c>
      <c r="L293" s="26">
        <v>11.89</v>
      </c>
      <c r="M293" s="30">
        <v>4060422.8600000003</v>
      </c>
      <c r="N293" s="26">
        <v>1</v>
      </c>
      <c r="O293" s="26">
        <v>1</v>
      </c>
      <c r="P293" s="26">
        <v>1</v>
      </c>
      <c r="Q293" s="26">
        <v>0</v>
      </c>
      <c r="R293" s="68">
        <f t="shared" si="74"/>
        <v>4060422.8600000003</v>
      </c>
      <c r="S293" s="26">
        <f t="shared" si="75"/>
        <v>0</v>
      </c>
      <c r="T293" s="30">
        <f t="shared" si="76"/>
        <v>0</v>
      </c>
      <c r="U293" s="29">
        <v>32.3340411747877</v>
      </c>
      <c r="V293" s="29">
        <v>0.75167700000000004</v>
      </c>
      <c r="W293" s="31">
        <v>72.94</v>
      </c>
      <c r="X293" s="29">
        <v>0.49448610498456108</v>
      </c>
      <c r="Y293" s="53">
        <v>0.13400000000000001</v>
      </c>
      <c r="Z293" s="53">
        <v>2.69</v>
      </c>
      <c r="AA293" s="26">
        <v>0.64</v>
      </c>
      <c r="AB293" s="29">
        <v>8.1985922574157861</v>
      </c>
      <c r="AC293" s="30">
        <f t="shared" si="77"/>
        <v>0</v>
      </c>
      <c r="AD293" s="26">
        <f t="shared" si="78"/>
        <v>0</v>
      </c>
      <c r="AE293" s="26">
        <f t="shared" si="79"/>
        <v>0</v>
      </c>
      <c r="AF293" s="26">
        <f t="shared" si="80"/>
        <v>0</v>
      </c>
      <c r="AG293" s="26">
        <f t="shared" si="81"/>
        <v>0</v>
      </c>
      <c r="AH293" s="68">
        <f t="shared" si="82"/>
        <v>0</v>
      </c>
      <c r="AI293" s="26">
        <f t="shared" si="83"/>
        <v>0</v>
      </c>
      <c r="AJ293" s="30">
        <f t="shared" si="84"/>
        <v>0</v>
      </c>
      <c r="AK293" s="29">
        <f t="shared" si="85"/>
        <v>0</v>
      </c>
      <c r="AL293" s="29">
        <f t="shared" si="86"/>
        <v>1</v>
      </c>
      <c r="AM293" s="31">
        <f t="shared" si="87"/>
        <v>0</v>
      </c>
      <c r="AN293" s="29">
        <f t="shared" si="88"/>
        <v>0</v>
      </c>
      <c r="AO293" s="53">
        <f t="shared" si="89"/>
        <v>0</v>
      </c>
      <c r="AP293" s="53">
        <f t="shared" si="90"/>
        <v>0</v>
      </c>
      <c r="AQ293" s="26">
        <f t="shared" si="91"/>
        <v>0</v>
      </c>
      <c r="AR293" s="26">
        <f t="shared" si="92"/>
        <v>0</v>
      </c>
      <c r="AS293" s="93">
        <f t="shared" si="93"/>
        <v>1</v>
      </c>
      <c r="AU293" s="26">
        <v>1677.704113621038</v>
      </c>
      <c r="AW293" s="26">
        <v>10</v>
      </c>
      <c r="AX293" s="26">
        <v>2.1576</v>
      </c>
      <c r="AY293" s="26">
        <v>0</v>
      </c>
      <c r="AZ293" s="26">
        <v>6634254</v>
      </c>
      <c r="BA293" s="26">
        <v>1.5073284803385579E-6</v>
      </c>
    </row>
    <row r="294" spans="1:53" s="26" customFormat="1" x14ac:dyDescent="0.25">
      <c r="A294" s="26">
        <v>2013</v>
      </c>
      <c r="B294" s="26" t="s">
        <v>88</v>
      </c>
      <c r="C294" s="27">
        <v>23</v>
      </c>
      <c r="D294" s="27">
        <v>2009</v>
      </c>
      <c r="E294" s="27">
        <v>2010</v>
      </c>
      <c r="F294" s="28">
        <v>2013</v>
      </c>
      <c r="G294" s="28">
        <v>0</v>
      </c>
      <c r="H294" s="27">
        <v>5.6</v>
      </c>
      <c r="I294" s="28">
        <v>4.2</v>
      </c>
      <c r="J294" s="28">
        <v>3.9</v>
      </c>
      <c r="K294" s="29">
        <v>0.52477835597957023</v>
      </c>
      <c r="L294" s="26">
        <v>20.8</v>
      </c>
      <c r="M294" s="30">
        <v>4518443.3100000005</v>
      </c>
      <c r="N294" s="26">
        <v>1</v>
      </c>
      <c r="O294" s="26">
        <v>1</v>
      </c>
      <c r="P294" s="26">
        <v>1</v>
      </c>
      <c r="Q294" s="26">
        <v>0</v>
      </c>
      <c r="R294" s="68">
        <f t="shared" si="74"/>
        <v>4518443.3100000005</v>
      </c>
      <c r="S294" s="26">
        <f t="shared" si="75"/>
        <v>0</v>
      </c>
      <c r="T294" s="30">
        <f t="shared" si="76"/>
        <v>0</v>
      </c>
      <c r="U294" s="29">
        <v>29.764550888956627</v>
      </c>
      <c r="V294" s="29">
        <v>0.783107</v>
      </c>
      <c r="W294" s="31">
        <v>73.47</v>
      </c>
      <c r="X294" s="29">
        <v>0.6202467892218585</v>
      </c>
      <c r="Y294" s="53">
        <v>0.182</v>
      </c>
      <c r="Z294" s="53">
        <v>3.68</v>
      </c>
      <c r="AA294" s="26">
        <v>0.56999999999999995</v>
      </c>
      <c r="AB294" s="29">
        <v>7.7287078934137758</v>
      </c>
      <c r="AC294" s="30">
        <f t="shared" si="77"/>
        <v>0</v>
      </c>
      <c r="AD294" s="26">
        <f t="shared" si="78"/>
        <v>0</v>
      </c>
      <c r="AE294" s="26">
        <f t="shared" si="79"/>
        <v>0</v>
      </c>
      <c r="AF294" s="26">
        <f t="shared" si="80"/>
        <v>0</v>
      </c>
      <c r="AG294" s="26">
        <f t="shared" si="81"/>
        <v>0</v>
      </c>
      <c r="AH294" s="68">
        <f t="shared" si="82"/>
        <v>0</v>
      </c>
      <c r="AI294" s="26">
        <f t="shared" si="83"/>
        <v>0</v>
      </c>
      <c r="AJ294" s="30">
        <f t="shared" si="84"/>
        <v>0</v>
      </c>
      <c r="AK294" s="29">
        <f t="shared" si="85"/>
        <v>0</v>
      </c>
      <c r="AL294" s="29">
        <f t="shared" si="86"/>
        <v>1</v>
      </c>
      <c r="AM294" s="31">
        <f t="shared" si="87"/>
        <v>0</v>
      </c>
      <c r="AN294" s="29">
        <f t="shared" si="88"/>
        <v>0</v>
      </c>
      <c r="AO294" s="53">
        <f t="shared" si="89"/>
        <v>0</v>
      </c>
      <c r="AP294" s="53">
        <f t="shared" si="90"/>
        <v>0</v>
      </c>
      <c r="AQ294" s="26">
        <f t="shared" si="91"/>
        <v>0</v>
      </c>
      <c r="AR294" s="26">
        <f t="shared" si="92"/>
        <v>0</v>
      </c>
      <c r="AS294" s="93">
        <f t="shared" si="93"/>
        <v>1</v>
      </c>
      <c r="AU294" s="26">
        <v>2621.4734755269114</v>
      </c>
      <c r="AW294" s="26">
        <v>13</v>
      </c>
      <c r="AX294" s="26">
        <v>2.1576</v>
      </c>
      <c r="AY294" s="26">
        <v>0</v>
      </c>
      <c r="AZ294" s="26">
        <v>11164043</v>
      </c>
      <c r="BA294" s="26">
        <v>1.1644526987221385E-6</v>
      </c>
    </row>
    <row r="295" spans="1:53" s="26" customFormat="1" x14ac:dyDescent="0.25">
      <c r="A295" s="26">
        <v>2013</v>
      </c>
      <c r="B295" s="26" t="s">
        <v>89</v>
      </c>
      <c r="C295" s="27">
        <v>24</v>
      </c>
      <c r="D295" s="27">
        <v>2014</v>
      </c>
      <c r="E295" s="27">
        <v>0</v>
      </c>
      <c r="F295" s="28">
        <v>0</v>
      </c>
      <c r="G295" s="28">
        <v>0</v>
      </c>
      <c r="H295" s="27">
        <v>5.2</v>
      </c>
      <c r="I295" s="28">
        <v>4.0999999999999996</v>
      </c>
      <c r="J295" s="28">
        <v>3.6</v>
      </c>
      <c r="K295" s="29">
        <v>0.4338851283426044</v>
      </c>
      <c r="L295" s="26">
        <v>24.35</v>
      </c>
      <c r="M295" s="30">
        <v>0</v>
      </c>
      <c r="N295" s="26">
        <v>0</v>
      </c>
      <c r="O295" s="26">
        <v>0</v>
      </c>
      <c r="P295" s="26">
        <v>0</v>
      </c>
      <c r="Q295" s="26">
        <v>0</v>
      </c>
      <c r="R295" s="68">
        <f t="shared" si="74"/>
        <v>0</v>
      </c>
      <c r="S295" s="26">
        <f t="shared" si="75"/>
        <v>0</v>
      </c>
      <c r="T295" s="30">
        <f t="shared" si="76"/>
        <v>0</v>
      </c>
      <c r="U295" s="29">
        <v>26.74758635456924</v>
      </c>
      <c r="V295" s="29">
        <v>0.68808499999999995</v>
      </c>
      <c r="W295" s="31">
        <v>81.81</v>
      </c>
      <c r="X295" s="29">
        <v>0.36774941995359628</v>
      </c>
      <c r="Y295" s="53">
        <v>0.23300000000000001</v>
      </c>
      <c r="Z295" s="53">
        <v>2.97</v>
      </c>
      <c r="AA295" s="26">
        <v>0.6</v>
      </c>
      <c r="AB295" s="29">
        <v>7.6223227752639504</v>
      </c>
      <c r="AC295" s="30">
        <f t="shared" si="77"/>
        <v>0</v>
      </c>
      <c r="AD295" s="26">
        <f t="shared" si="78"/>
        <v>0</v>
      </c>
      <c r="AE295" s="26">
        <f t="shared" si="79"/>
        <v>0</v>
      </c>
      <c r="AF295" s="26">
        <f t="shared" si="80"/>
        <v>0</v>
      </c>
      <c r="AG295" s="26">
        <f t="shared" si="81"/>
        <v>0</v>
      </c>
      <c r="AH295" s="68">
        <f t="shared" si="82"/>
        <v>0</v>
      </c>
      <c r="AI295" s="26">
        <f t="shared" si="83"/>
        <v>0</v>
      </c>
      <c r="AJ295" s="30">
        <f t="shared" si="84"/>
        <v>0</v>
      </c>
      <c r="AK295" s="29">
        <f t="shared" si="85"/>
        <v>0</v>
      </c>
      <c r="AL295" s="29">
        <f t="shared" si="86"/>
        <v>1</v>
      </c>
      <c r="AM295" s="31">
        <f t="shared" si="87"/>
        <v>0</v>
      </c>
      <c r="AN295" s="29">
        <f t="shared" si="88"/>
        <v>0</v>
      </c>
      <c r="AO295" s="53">
        <f t="shared" si="89"/>
        <v>0</v>
      </c>
      <c r="AP295" s="53">
        <f t="shared" si="90"/>
        <v>0</v>
      </c>
      <c r="AQ295" s="26">
        <f t="shared" si="91"/>
        <v>0</v>
      </c>
      <c r="AR295" s="26">
        <f t="shared" si="92"/>
        <v>0</v>
      </c>
      <c r="AS295" s="93">
        <f t="shared" si="93"/>
        <v>0</v>
      </c>
      <c r="AU295" s="26">
        <v>649.08835761111163</v>
      </c>
      <c r="AW295" s="26">
        <v>3</v>
      </c>
      <c r="AX295" s="26">
        <v>2.1576</v>
      </c>
      <c r="AY295" s="26">
        <v>1</v>
      </c>
      <c r="AZ295" s="26">
        <v>2587269</v>
      </c>
      <c r="BA295" s="26">
        <v>1.1595238067630387E-6</v>
      </c>
    </row>
    <row r="296" spans="1:53" s="26" customFormat="1" x14ac:dyDescent="0.25">
      <c r="A296" s="26">
        <v>2013</v>
      </c>
      <c r="B296" s="26" t="s">
        <v>43</v>
      </c>
      <c r="C296" s="27">
        <v>25</v>
      </c>
      <c r="D296" s="27">
        <v>2017</v>
      </c>
      <c r="E296" s="27">
        <v>0</v>
      </c>
      <c r="F296" s="28">
        <v>0</v>
      </c>
      <c r="G296" s="28">
        <v>0</v>
      </c>
      <c r="H296" s="27">
        <v>5.3</v>
      </c>
      <c r="I296" s="28">
        <v>4.4000000000000004</v>
      </c>
      <c r="J296" s="28">
        <v>3</v>
      </c>
      <c r="K296" s="29">
        <v>0.36499969015306438</v>
      </c>
      <c r="L296" s="26">
        <v>36.39</v>
      </c>
      <c r="M296" s="30">
        <v>0</v>
      </c>
      <c r="N296" s="26">
        <v>0</v>
      </c>
      <c r="O296" s="26">
        <v>0</v>
      </c>
      <c r="P296" s="26">
        <v>0</v>
      </c>
      <c r="Q296" s="26">
        <v>0</v>
      </c>
      <c r="R296" s="68">
        <f t="shared" si="74"/>
        <v>0</v>
      </c>
      <c r="S296" s="26">
        <f t="shared" si="75"/>
        <v>0</v>
      </c>
      <c r="T296" s="30">
        <f t="shared" si="76"/>
        <v>0</v>
      </c>
      <c r="U296" s="29">
        <v>28.035748259097023</v>
      </c>
      <c r="V296" s="29">
        <v>0.70277599999999996</v>
      </c>
      <c r="W296" s="31">
        <v>75.040000000000006</v>
      </c>
      <c r="X296" s="29">
        <v>0.28651162790697676</v>
      </c>
      <c r="Y296" s="53">
        <v>0.26800000000000002</v>
      </c>
      <c r="Z296" s="53">
        <v>4.2300000000000004</v>
      </c>
      <c r="AA296" s="26">
        <v>0.67</v>
      </c>
      <c r="AB296" s="29">
        <v>7.7433886375062855</v>
      </c>
      <c r="AC296" s="30">
        <f t="shared" si="77"/>
        <v>0</v>
      </c>
      <c r="AD296" s="26">
        <f t="shared" si="78"/>
        <v>0</v>
      </c>
      <c r="AE296" s="26">
        <f t="shared" si="79"/>
        <v>0</v>
      </c>
      <c r="AF296" s="26">
        <f t="shared" si="80"/>
        <v>0</v>
      </c>
      <c r="AG296" s="26">
        <f t="shared" si="81"/>
        <v>0</v>
      </c>
      <c r="AH296" s="68">
        <f t="shared" si="82"/>
        <v>0</v>
      </c>
      <c r="AI296" s="26">
        <f t="shared" si="83"/>
        <v>0</v>
      </c>
      <c r="AJ296" s="30">
        <f t="shared" si="84"/>
        <v>0</v>
      </c>
      <c r="AK296" s="29">
        <f t="shared" si="85"/>
        <v>0</v>
      </c>
      <c r="AL296" s="29">
        <f t="shared" si="86"/>
        <v>1</v>
      </c>
      <c r="AM296" s="31">
        <f t="shared" si="87"/>
        <v>0</v>
      </c>
      <c r="AN296" s="29">
        <f t="shared" si="88"/>
        <v>0</v>
      </c>
      <c r="AO296" s="53">
        <f t="shared" si="89"/>
        <v>0</v>
      </c>
      <c r="AP296" s="53">
        <f t="shared" si="90"/>
        <v>0</v>
      </c>
      <c r="AQ296" s="26">
        <f t="shared" si="91"/>
        <v>0</v>
      </c>
      <c r="AR296" s="26">
        <f t="shared" si="92"/>
        <v>0</v>
      </c>
      <c r="AS296" s="93">
        <f t="shared" si="93"/>
        <v>0</v>
      </c>
      <c r="AU296" s="26">
        <v>815.53248966765011</v>
      </c>
      <c r="AW296" s="26">
        <v>3</v>
      </c>
      <c r="AX296" s="26">
        <v>2.1576</v>
      </c>
      <c r="AY296" s="26">
        <v>0</v>
      </c>
      <c r="AZ296" s="26">
        <v>3182113</v>
      </c>
      <c r="BA296" s="26">
        <v>9.4276978850216824E-7</v>
      </c>
    </row>
    <row r="297" spans="1:53" s="26" customFormat="1" x14ac:dyDescent="0.25">
      <c r="A297" s="26">
        <v>2013</v>
      </c>
      <c r="B297" s="26" t="s">
        <v>44</v>
      </c>
      <c r="C297" s="27">
        <v>26</v>
      </c>
      <c r="D297" s="27">
        <v>2009</v>
      </c>
      <c r="E297" s="27">
        <v>2019</v>
      </c>
      <c r="F297" s="28">
        <v>0</v>
      </c>
      <c r="G297" s="28">
        <v>0</v>
      </c>
      <c r="H297" s="27">
        <v>5.7</v>
      </c>
      <c r="I297" s="28">
        <v>4.7</v>
      </c>
      <c r="J297" s="28">
        <v>4</v>
      </c>
      <c r="K297" s="29">
        <v>0.41283720417057429</v>
      </c>
      <c r="L297" s="26">
        <v>46.24</v>
      </c>
      <c r="M297" s="30">
        <v>88462.78</v>
      </c>
      <c r="N297" s="26">
        <v>1</v>
      </c>
      <c r="O297" s="26">
        <v>0</v>
      </c>
      <c r="P297" s="26">
        <v>0</v>
      </c>
      <c r="Q297" s="26">
        <v>0</v>
      </c>
      <c r="R297" s="68">
        <f t="shared" si="74"/>
        <v>88462.78</v>
      </c>
      <c r="S297" s="26">
        <f t="shared" si="75"/>
        <v>0</v>
      </c>
      <c r="T297" s="30">
        <f t="shared" si="76"/>
        <v>0</v>
      </c>
      <c r="U297" s="29">
        <v>23.515549619772809</v>
      </c>
      <c r="V297" s="29">
        <v>0.79103900000000005</v>
      </c>
      <c r="W297" s="31">
        <v>79.36</v>
      </c>
      <c r="X297" s="29">
        <v>0.45146307477937764</v>
      </c>
      <c r="Y297" s="53">
        <v>0.24399999999999999</v>
      </c>
      <c r="Z297" s="53">
        <v>4.9400000000000004</v>
      </c>
      <c r="AA297" s="26">
        <v>0.63</v>
      </c>
      <c r="AB297" s="29">
        <v>7.7363499245852188</v>
      </c>
      <c r="AC297" s="30">
        <f t="shared" si="77"/>
        <v>0</v>
      </c>
      <c r="AD297" s="26">
        <f t="shared" si="78"/>
        <v>0</v>
      </c>
      <c r="AE297" s="26">
        <f t="shared" si="79"/>
        <v>0</v>
      </c>
      <c r="AF297" s="26">
        <f t="shared" si="80"/>
        <v>0</v>
      </c>
      <c r="AG297" s="26">
        <f t="shared" si="81"/>
        <v>0</v>
      </c>
      <c r="AH297" s="68">
        <f t="shared" si="82"/>
        <v>0</v>
      </c>
      <c r="AI297" s="26">
        <f t="shared" si="83"/>
        <v>0</v>
      </c>
      <c r="AJ297" s="30">
        <f t="shared" si="84"/>
        <v>0</v>
      </c>
      <c r="AK297" s="29">
        <f t="shared" si="85"/>
        <v>0</v>
      </c>
      <c r="AL297" s="29">
        <f t="shared" si="86"/>
        <v>1</v>
      </c>
      <c r="AM297" s="31">
        <f t="shared" si="87"/>
        <v>0</v>
      </c>
      <c r="AN297" s="29">
        <f t="shared" si="88"/>
        <v>0</v>
      </c>
      <c r="AO297" s="53">
        <f t="shared" si="89"/>
        <v>0</v>
      </c>
      <c r="AP297" s="53">
        <f t="shared" si="90"/>
        <v>0</v>
      </c>
      <c r="AQ297" s="26">
        <f t="shared" si="91"/>
        <v>0</v>
      </c>
      <c r="AR297" s="26">
        <f t="shared" si="92"/>
        <v>0</v>
      </c>
      <c r="AS297" s="93">
        <f t="shared" si="93"/>
        <v>1</v>
      </c>
      <c r="AU297" s="26">
        <v>1647.553109546921</v>
      </c>
      <c r="AW297" s="26">
        <v>8</v>
      </c>
      <c r="AX297" s="26">
        <v>2.1576</v>
      </c>
      <c r="AY297" s="26">
        <v>0</v>
      </c>
      <c r="AZ297" s="26">
        <v>6434048</v>
      </c>
      <c r="BA297" s="26">
        <v>1.2433851907850237E-6</v>
      </c>
    </row>
    <row r="298" spans="1:53" s="26" customFormat="1" x14ac:dyDescent="0.25">
      <c r="A298" s="26">
        <v>2013</v>
      </c>
      <c r="B298" s="26" t="s">
        <v>45</v>
      </c>
      <c r="C298" s="27">
        <v>27</v>
      </c>
      <c r="D298" s="27">
        <v>2008</v>
      </c>
      <c r="E298" s="27">
        <v>2008</v>
      </c>
      <c r="F298" s="28">
        <v>0</v>
      </c>
      <c r="G298" s="28">
        <v>0</v>
      </c>
      <c r="H298" s="27">
        <v>5.9</v>
      </c>
      <c r="I298" s="28">
        <v>4.4000000000000004</v>
      </c>
      <c r="J298" s="28">
        <v>4</v>
      </c>
      <c r="K298" s="29">
        <v>0.41172861150070128</v>
      </c>
      <c r="L298" s="26">
        <v>30</v>
      </c>
      <c r="M298" s="30">
        <v>45278.54</v>
      </c>
      <c r="N298" s="26">
        <v>1</v>
      </c>
      <c r="O298" s="26">
        <v>0</v>
      </c>
      <c r="P298" s="26">
        <v>0</v>
      </c>
      <c r="Q298" s="26">
        <v>0</v>
      </c>
      <c r="R298" s="68">
        <f t="shared" si="74"/>
        <v>45278.54</v>
      </c>
      <c r="S298" s="26">
        <f t="shared" si="75"/>
        <v>0</v>
      </c>
      <c r="T298" s="30">
        <f t="shared" si="76"/>
        <v>0</v>
      </c>
      <c r="U298" s="29">
        <v>63.054407169646431</v>
      </c>
      <c r="V298" s="29">
        <f>V274*1.02</f>
        <v>0.89784684000000003</v>
      </c>
      <c r="W298" s="31">
        <v>85.83</v>
      </c>
      <c r="X298" s="29">
        <v>0.8901220865704772</v>
      </c>
      <c r="Y298" s="53">
        <v>0.23599999999999999</v>
      </c>
      <c r="Z298" s="53">
        <v>8.1999999999999993</v>
      </c>
      <c r="AA298" s="26">
        <v>0.6</v>
      </c>
      <c r="AB298" s="29">
        <v>9.3524384112619412</v>
      </c>
      <c r="AC298" s="30">
        <f t="shared" si="77"/>
        <v>0</v>
      </c>
      <c r="AD298" s="26">
        <f t="shared" si="78"/>
        <v>0</v>
      </c>
      <c r="AE298" s="26">
        <f t="shared" si="79"/>
        <v>0</v>
      </c>
      <c r="AF298" s="26">
        <f t="shared" si="80"/>
        <v>0</v>
      </c>
      <c r="AG298" s="26">
        <f t="shared" si="81"/>
        <v>0</v>
      </c>
      <c r="AH298" s="68">
        <f t="shared" si="82"/>
        <v>0</v>
      </c>
      <c r="AI298" s="26">
        <f t="shared" si="83"/>
        <v>0</v>
      </c>
      <c r="AJ298" s="30">
        <f t="shared" si="84"/>
        <v>0</v>
      </c>
      <c r="AK298" s="29">
        <f t="shared" si="85"/>
        <v>0</v>
      </c>
      <c r="AL298" s="29">
        <f t="shared" si="86"/>
        <v>1</v>
      </c>
      <c r="AM298" s="31">
        <f t="shared" si="87"/>
        <v>0</v>
      </c>
      <c r="AN298" s="29">
        <f t="shared" si="88"/>
        <v>0</v>
      </c>
      <c r="AO298" s="53">
        <f t="shared" si="89"/>
        <v>0</v>
      </c>
      <c r="AP298" s="53">
        <f t="shared" si="90"/>
        <v>0</v>
      </c>
      <c r="AQ298" s="26">
        <f t="shared" si="91"/>
        <v>0</v>
      </c>
      <c r="AR298" s="26">
        <f t="shared" si="92"/>
        <v>0</v>
      </c>
      <c r="AS298" s="93">
        <f t="shared" si="93"/>
        <v>1</v>
      </c>
      <c r="AU298" s="26">
        <v>707.41716721999489</v>
      </c>
      <c r="AW298" s="26">
        <v>9</v>
      </c>
      <c r="AX298" s="26">
        <v>2.1576</v>
      </c>
      <c r="AY298" s="26">
        <v>5</v>
      </c>
      <c r="AZ298" s="26">
        <v>2789761</v>
      </c>
      <c r="BA298" s="26">
        <v>3.2260828078104182E-6</v>
      </c>
    </row>
    <row r="299" spans="1:53" s="19" customFormat="1" x14ac:dyDescent="0.25">
      <c r="A299" s="19">
        <v>2014</v>
      </c>
      <c r="B299" s="19" t="s">
        <v>19</v>
      </c>
      <c r="C299" s="20">
        <v>1</v>
      </c>
      <c r="D299" s="20">
        <v>2011</v>
      </c>
      <c r="E299" s="20">
        <v>0</v>
      </c>
      <c r="F299" s="21">
        <v>0</v>
      </c>
      <c r="G299" s="22">
        <v>0</v>
      </c>
      <c r="H299" s="20">
        <v>5.3000000000000007</v>
      </c>
      <c r="I299" s="21">
        <v>4.05</v>
      </c>
      <c r="J299" s="22">
        <v>3.6</v>
      </c>
      <c r="K299" s="23">
        <v>0.38158066623122144</v>
      </c>
      <c r="L299" s="19">
        <v>33.06</v>
      </c>
      <c r="M299" s="24">
        <v>42400</v>
      </c>
      <c r="N299" s="19">
        <v>1</v>
      </c>
      <c r="O299" s="19">
        <v>0</v>
      </c>
      <c r="P299" s="19">
        <v>0</v>
      </c>
      <c r="Q299" s="19">
        <v>0</v>
      </c>
      <c r="R299" s="67">
        <f t="shared" si="74"/>
        <v>42400</v>
      </c>
      <c r="S299" s="19">
        <f t="shared" si="75"/>
        <v>0</v>
      </c>
      <c r="T299" s="24">
        <f t="shared" si="76"/>
        <v>0</v>
      </c>
      <c r="U299" s="23">
        <v>19.46261290191595</v>
      </c>
      <c r="V299" s="23">
        <v>0.69349000000000005</v>
      </c>
      <c r="W299" s="25">
        <v>98.18</v>
      </c>
      <c r="X299" s="23">
        <v>0.16521739130434782</v>
      </c>
      <c r="Y299" s="54">
        <v>0.17599999999999999</v>
      </c>
      <c r="Z299" s="54">
        <v>4.05</v>
      </c>
      <c r="AA299" s="19">
        <v>0.78</v>
      </c>
      <c r="AB299" s="23">
        <v>7.2990353697749191</v>
      </c>
      <c r="AC299" s="24">
        <f t="shared" si="77"/>
        <v>0</v>
      </c>
      <c r="AD299" s="19">
        <f t="shared" si="78"/>
        <v>0</v>
      </c>
      <c r="AE299" s="19">
        <f t="shared" si="79"/>
        <v>0</v>
      </c>
      <c r="AF299" s="19">
        <f t="shared" si="80"/>
        <v>0</v>
      </c>
      <c r="AG299" s="19">
        <f t="shared" si="81"/>
        <v>0</v>
      </c>
      <c r="AH299" s="67">
        <f t="shared" si="82"/>
        <v>0</v>
      </c>
      <c r="AI299" s="19">
        <f t="shared" si="83"/>
        <v>0</v>
      </c>
      <c r="AJ299" s="24">
        <f t="shared" si="84"/>
        <v>0</v>
      </c>
      <c r="AK299" s="23">
        <f t="shared" si="85"/>
        <v>0</v>
      </c>
      <c r="AL299" s="23">
        <f t="shared" si="86"/>
        <v>0</v>
      </c>
      <c r="AM299" s="25">
        <f t="shared" si="87"/>
        <v>1</v>
      </c>
      <c r="AN299" s="23">
        <f t="shared" si="88"/>
        <v>0</v>
      </c>
      <c r="AO299" s="54">
        <f t="shared" si="89"/>
        <v>0</v>
      </c>
      <c r="AP299" s="54">
        <f t="shared" si="90"/>
        <v>0</v>
      </c>
      <c r="AQ299" s="19">
        <f t="shared" si="91"/>
        <v>0</v>
      </c>
      <c r="AR299" s="19">
        <f t="shared" si="92"/>
        <v>0</v>
      </c>
      <c r="AS299" s="88">
        <f t="shared" si="93"/>
        <v>1</v>
      </c>
      <c r="AU299" s="19">
        <v>422.66883540389284</v>
      </c>
      <c r="AW299" s="19">
        <v>2</v>
      </c>
      <c r="AX299" s="19">
        <v>2.3534000000000002</v>
      </c>
      <c r="AY299" s="19">
        <v>108</v>
      </c>
      <c r="AZ299" s="19">
        <v>1748531</v>
      </c>
      <c r="BA299" s="19">
        <v>1.1438172957757112E-6</v>
      </c>
    </row>
    <row r="300" spans="1:53" s="19" customFormat="1" x14ac:dyDescent="0.25">
      <c r="A300" s="19">
        <v>2014</v>
      </c>
      <c r="B300" s="19" t="s">
        <v>20</v>
      </c>
      <c r="C300" s="20">
        <v>2</v>
      </c>
      <c r="D300" s="20">
        <v>0</v>
      </c>
      <c r="E300" s="20">
        <v>0</v>
      </c>
      <c r="F300" s="21">
        <v>0</v>
      </c>
      <c r="G300" s="22">
        <v>0</v>
      </c>
      <c r="H300" s="20">
        <v>5.25</v>
      </c>
      <c r="I300" s="21">
        <v>4.45</v>
      </c>
      <c r="J300" s="22">
        <v>3.5</v>
      </c>
      <c r="K300" s="23">
        <v>0.39441887226697353</v>
      </c>
      <c r="L300" s="19">
        <v>29.36</v>
      </c>
      <c r="M300" s="24">
        <v>0</v>
      </c>
      <c r="N300" s="19">
        <v>0</v>
      </c>
      <c r="O300" s="19">
        <v>0</v>
      </c>
      <c r="P300" s="19">
        <v>0</v>
      </c>
      <c r="Q300" s="19">
        <v>0</v>
      </c>
      <c r="R300" s="67" t="str">
        <f t="shared" si="74"/>
        <v>SEM VALOR</v>
      </c>
      <c r="S300" s="19">
        <f t="shared" si="75"/>
        <v>0</v>
      </c>
      <c r="T300" s="24">
        <f t="shared" si="76"/>
        <v>0</v>
      </c>
      <c r="U300" s="23">
        <v>17.034148798697888</v>
      </c>
      <c r="V300" s="23">
        <v>0.709874</v>
      </c>
      <c r="W300" s="25">
        <v>59.29</v>
      </c>
      <c r="X300" s="23">
        <v>0.3094170403587444</v>
      </c>
      <c r="Y300" s="54">
        <v>0.36099999999999999</v>
      </c>
      <c r="Z300" s="54">
        <v>7.17</v>
      </c>
      <c r="AA300" s="19">
        <v>0.67</v>
      </c>
      <c r="AB300" s="23">
        <v>6.8600281350482311</v>
      </c>
      <c r="AC300" s="24">
        <f t="shared" si="77"/>
        <v>0</v>
      </c>
      <c r="AD300" s="19">
        <f t="shared" si="78"/>
        <v>0</v>
      </c>
      <c r="AE300" s="19">
        <f t="shared" si="79"/>
        <v>0</v>
      </c>
      <c r="AF300" s="19">
        <f t="shared" si="80"/>
        <v>0</v>
      </c>
      <c r="AG300" s="19">
        <f t="shared" si="81"/>
        <v>0</v>
      </c>
      <c r="AH300" s="67">
        <f t="shared" si="82"/>
        <v>0</v>
      </c>
      <c r="AI300" s="19">
        <f t="shared" si="83"/>
        <v>0</v>
      </c>
      <c r="AJ300" s="24">
        <f t="shared" si="84"/>
        <v>0</v>
      </c>
      <c r="AK300" s="23">
        <f t="shared" si="85"/>
        <v>0</v>
      </c>
      <c r="AL300" s="23">
        <f t="shared" si="86"/>
        <v>0</v>
      </c>
      <c r="AM300" s="25">
        <f t="shared" si="87"/>
        <v>1</v>
      </c>
      <c r="AN300" s="23">
        <f t="shared" si="88"/>
        <v>0</v>
      </c>
      <c r="AO300" s="54">
        <f t="shared" si="89"/>
        <v>0</v>
      </c>
      <c r="AP300" s="54">
        <f t="shared" si="90"/>
        <v>0</v>
      </c>
      <c r="AQ300" s="19">
        <f t="shared" si="91"/>
        <v>0</v>
      </c>
      <c r="AR300" s="19">
        <f t="shared" si="92"/>
        <v>0</v>
      </c>
      <c r="AS300" s="88">
        <f t="shared" si="93"/>
        <v>0</v>
      </c>
      <c r="AU300" s="19">
        <v>140.19892246992478</v>
      </c>
      <c r="AW300" s="19">
        <v>1</v>
      </c>
      <c r="AX300" s="19">
        <v>2.3534000000000002</v>
      </c>
      <c r="AY300" s="19">
        <v>23</v>
      </c>
      <c r="AZ300" s="19">
        <v>790101</v>
      </c>
      <c r="BA300" s="19">
        <v>1.2656609724579516E-6</v>
      </c>
    </row>
    <row r="301" spans="1:53" s="19" customFormat="1" x14ac:dyDescent="0.25">
      <c r="A301" s="19">
        <v>2014</v>
      </c>
      <c r="B301" s="19" t="s">
        <v>21</v>
      </c>
      <c r="C301" s="20">
        <v>3</v>
      </c>
      <c r="D301" s="20">
        <v>2010</v>
      </c>
      <c r="E301" s="20">
        <v>2010</v>
      </c>
      <c r="F301" s="21">
        <v>0</v>
      </c>
      <c r="G301" s="22">
        <v>0</v>
      </c>
      <c r="H301" s="20">
        <v>4.95</v>
      </c>
      <c r="I301" s="21">
        <v>4.1500000000000004</v>
      </c>
      <c r="J301" s="22">
        <v>3.45</v>
      </c>
      <c r="K301" s="23">
        <v>0.36041312425215694</v>
      </c>
      <c r="L301" s="19">
        <v>32.01</v>
      </c>
      <c r="M301" s="24">
        <v>664</v>
      </c>
      <c r="N301" s="19">
        <v>1</v>
      </c>
      <c r="O301" s="19">
        <v>0</v>
      </c>
      <c r="P301" s="19">
        <v>0</v>
      </c>
      <c r="Q301" s="19">
        <v>0</v>
      </c>
      <c r="R301" s="67">
        <f t="shared" si="74"/>
        <v>664</v>
      </c>
      <c r="S301" s="19">
        <f t="shared" si="75"/>
        <v>0</v>
      </c>
      <c r="T301" s="24">
        <f t="shared" si="76"/>
        <v>0</v>
      </c>
      <c r="U301" s="23">
        <v>22.373359306489874</v>
      </c>
      <c r="V301" s="23">
        <v>0.87417599999999995</v>
      </c>
      <c r="W301" s="25">
        <v>77.14</v>
      </c>
      <c r="X301" s="23">
        <v>0.3837994214079074</v>
      </c>
      <c r="Y301" s="54">
        <v>0.307</v>
      </c>
      <c r="Z301" s="54">
        <v>8.5500000000000007</v>
      </c>
      <c r="AA301" s="19">
        <v>0.56999999999999995</v>
      </c>
      <c r="AB301" s="23">
        <v>7.802150321543408</v>
      </c>
      <c r="AC301" s="24">
        <f t="shared" si="77"/>
        <v>0</v>
      </c>
      <c r="AD301" s="19">
        <f t="shared" si="78"/>
        <v>0</v>
      </c>
      <c r="AE301" s="19">
        <f t="shared" si="79"/>
        <v>0</v>
      </c>
      <c r="AF301" s="19">
        <f t="shared" si="80"/>
        <v>0</v>
      </c>
      <c r="AG301" s="19">
        <f t="shared" si="81"/>
        <v>0</v>
      </c>
      <c r="AH301" s="67">
        <f t="shared" si="82"/>
        <v>0</v>
      </c>
      <c r="AI301" s="19">
        <f t="shared" si="83"/>
        <v>0</v>
      </c>
      <c r="AJ301" s="24">
        <f t="shared" si="84"/>
        <v>0</v>
      </c>
      <c r="AK301" s="23">
        <f t="shared" si="85"/>
        <v>0</v>
      </c>
      <c r="AL301" s="23">
        <f t="shared" si="86"/>
        <v>0</v>
      </c>
      <c r="AM301" s="25">
        <f t="shared" si="87"/>
        <v>1</v>
      </c>
      <c r="AN301" s="23">
        <f t="shared" si="88"/>
        <v>0</v>
      </c>
      <c r="AO301" s="54">
        <f t="shared" si="89"/>
        <v>0</v>
      </c>
      <c r="AP301" s="54">
        <f t="shared" si="90"/>
        <v>0</v>
      </c>
      <c r="AQ301" s="19">
        <f t="shared" si="91"/>
        <v>0</v>
      </c>
      <c r="AR301" s="19">
        <f t="shared" si="92"/>
        <v>0</v>
      </c>
      <c r="AS301" s="88">
        <f t="shared" si="93"/>
        <v>1</v>
      </c>
      <c r="AU301" s="19">
        <v>994.22447351339315</v>
      </c>
      <c r="AW301" s="19">
        <v>2</v>
      </c>
      <c r="AX301" s="19">
        <v>2.3534000000000002</v>
      </c>
      <c r="AY301" s="19">
        <v>172</v>
      </c>
      <c r="AZ301" s="19">
        <v>3873743</v>
      </c>
      <c r="BA301" s="19">
        <v>5.1629651218472675E-7</v>
      </c>
    </row>
    <row r="302" spans="1:53" s="19" customFormat="1" x14ac:dyDescent="0.25">
      <c r="A302" s="19">
        <v>2014</v>
      </c>
      <c r="B302" s="19" t="s">
        <v>22</v>
      </c>
      <c r="C302" s="20">
        <v>4</v>
      </c>
      <c r="D302" s="20">
        <v>0</v>
      </c>
      <c r="E302" s="20">
        <v>0</v>
      </c>
      <c r="F302" s="21">
        <v>0</v>
      </c>
      <c r="G302" s="22">
        <v>0</v>
      </c>
      <c r="H302" s="20">
        <v>5.0999999999999996</v>
      </c>
      <c r="I302" s="21">
        <v>3.75</v>
      </c>
      <c r="J302" s="22">
        <v>3.5</v>
      </c>
      <c r="K302" s="23">
        <v>0.31371545547594676</v>
      </c>
      <c r="L302" s="19">
        <v>31.79</v>
      </c>
      <c r="M302" s="24">
        <v>0</v>
      </c>
      <c r="N302" s="19">
        <v>0</v>
      </c>
      <c r="O302" s="19">
        <v>0</v>
      </c>
      <c r="P302" s="19">
        <v>0</v>
      </c>
      <c r="Q302" s="19">
        <v>0</v>
      </c>
      <c r="R302" s="67" t="str">
        <f t="shared" ref="R302:R365" si="94">IF(OR(B302 = "Acre",B302 = "Alagoas",B302 = "Roraima", B302= "Sergipe", B302 = "Rio de Janeiro", B302 = "São Paulo"), "SEM VALOR",M302)</f>
        <v>SEM VALOR</v>
      </c>
      <c r="S302" s="19">
        <f t="shared" ref="S302:S365" si="95">IF(B302 = "São Paulo",M302, 0)</f>
        <v>0</v>
      </c>
      <c r="T302" s="24">
        <f t="shared" ref="T302:T365" si="96">IF(B302 = "Rio de Janeiro", M302, 0)</f>
        <v>0</v>
      </c>
      <c r="U302" s="23">
        <v>19.608404301559961</v>
      </c>
      <c r="V302" s="23">
        <v>0.74650899999999998</v>
      </c>
      <c r="W302" s="25">
        <v>82.3</v>
      </c>
      <c r="X302" s="23">
        <v>0.25806451612903225</v>
      </c>
      <c r="Y302" s="54">
        <v>0.30599999999999999</v>
      </c>
      <c r="Z302" s="54">
        <v>6.67</v>
      </c>
      <c r="AA302" s="19">
        <v>0.43</v>
      </c>
      <c r="AB302" s="23">
        <v>8.1008842443729918</v>
      </c>
      <c r="AC302" s="24">
        <f t="shared" si="77"/>
        <v>0</v>
      </c>
      <c r="AD302" s="19">
        <f t="shared" si="78"/>
        <v>0</v>
      </c>
      <c r="AE302" s="19">
        <f t="shared" si="79"/>
        <v>0</v>
      </c>
      <c r="AF302" s="19">
        <f t="shared" si="80"/>
        <v>0</v>
      </c>
      <c r="AG302" s="19">
        <f t="shared" si="81"/>
        <v>0</v>
      </c>
      <c r="AH302" s="67">
        <f t="shared" si="82"/>
        <v>0</v>
      </c>
      <c r="AI302" s="19">
        <f t="shared" si="83"/>
        <v>0</v>
      </c>
      <c r="AJ302" s="24">
        <f t="shared" si="84"/>
        <v>0</v>
      </c>
      <c r="AK302" s="23">
        <f t="shared" si="85"/>
        <v>0</v>
      </c>
      <c r="AL302" s="23">
        <f t="shared" si="86"/>
        <v>0</v>
      </c>
      <c r="AM302" s="25">
        <f t="shared" si="87"/>
        <v>1</v>
      </c>
      <c r="AN302" s="23">
        <f t="shared" si="88"/>
        <v>0</v>
      </c>
      <c r="AO302" s="54">
        <f t="shared" si="89"/>
        <v>0</v>
      </c>
      <c r="AP302" s="54">
        <f t="shared" si="90"/>
        <v>0</v>
      </c>
      <c r="AQ302" s="19">
        <f t="shared" si="91"/>
        <v>0</v>
      </c>
      <c r="AR302" s="19">
        <f t="shared" si="92"/>
        <v>0</v>
      </c>
      <c r="AS302" s="88">
        <f t="shared" si="93"/>
        <v>0</v>
      </c>
      <c r="AU302" s="19">
        <v>151.97751725244348</v>
      </c>
      <c r="AW302" s="19">
        <v>1</v>
      </c>
      <c r="AX302" s="19">
        <v>2.3534000000000002</v>
      </c>
      <c r="AY302" s="19">
        <v>445</v>
      </c>
      <c r="AZ302" s="19">
        <v>496936</v>
      </c>
      <c r="BA302" s="19">
        <v>2.0123315678477712E-6</v>
      </c>
    </row>
    <row r="303" spans="1:53" s="19" customFormat="1" x14ac:dyDescent="0.25">
      <c r="A303" s="19">
        <v>2014</v>
      </c>
      <c r="B303" s="19" t="s">
        <v>23</v>
      </c>
      <c r="C303" s="20">
        <v>5</v>
      </c>
      <c r="D303" s="20">
        <v>2014</v>
      </c>
      <c r="E303" s="20">
        <v>0</v>
      </c>
      <c r="F303" s="21">
        <v>0</v>
      </c>
      <c r="G303" s="22">
        <v>0</v>
      </c>
      <c r="H303" s="20">
        <v>4.25</v>
      </c>
      <c r="I303" s="21">
        <v>3.7</v>
      </c>
      <c r="J303" s="22">
        <v>3</v>
      </c>
      <c r="K303" s="23">
        <v>0.3793394237526353</v>
      </c>
      <c r="L303" s="19">
        <v>42.68</v>
      </c>
      <c r="M303" s="24">
        <v>50</v>
      </c>
      <c r="N303" s="19">
        <v>1</v>
      </c>
      <c r="O303" s="19">
        <v>0</v>
      </c>
      <c r="P303" s="19">
        <v>0</v>
      </c>
      <c r="Q303" s="19">
        <v>0</v>
      </c>
      <c r="R303" s="67">
        <f t="shared" si="94"/>
        <v>50</v>
      </c>
      <c r="S303" s="19">
        <f t="shared" si="95"/>
        <v>0</v>
      </c>
      <c r="T303" s="24">
        <f t="shared" si="96"/>
        <v>0</v>
      </c>
      <c r="U303" s="23">
        <v>15.430532291361672</v>
      </c>
      <c r="V303" s="23">
        <v>0.72791499999999998</v>
      </c>
      <c r="W303" s="25">
        <v>71.709999999999994</v>
      </c>
      <c r="X303" s="23">
        <v>0.13162544169611307</v>
      </c>
      <c r="Y303" s="54">
        <v>0.32100000000000001</v>
      </c>
      <c r="Z303" s="54">
        <v>6.95</v>
      </c>
      <c r="AA303" s="19">
        <v>0.52</v>
      </c>
      <c r="AB303" s="23">
        <v>6.740152733118971</v>
      </c>
      <c r="AC303" s="24">
        <f t="shared" si="77"/>
        <v>0</v>
      </c>
      <c r="AD303" s="19">
        <f t="shared" si="78"/>
        <v>0</v>
      </c>
      <c r="AE303" s="19">
        <f t="shared" si="79"/>
        <v>0</v>
      </c>
      <c r="AF303" s="19">
        <f t="shared" si="80"/>
        <v>0</v>
      </c>
      <c r="AG303" s="19">
        <f t="shared" si="81"/>
        <v>0</v>
      </c>
      <c r="AH303" s="67">
        <f t="shared" si="82"/>
        <v>0</v>
      </c>
      <c r="AI303" s="19">
        <f t="shared" si="83"/>
        <v>0</v>
      </c>
      <c r="AJ303" s="24">
        <f t="shared" si="84"/>
        <v>0</v>
      </c>
      <c r="AK303" s="23">
        <f t="shared" si="85"/>
        <v>0</v>
      </c>
      <c r="AL303" s="23">
        <f t="shared" si="86"/>
        <v>0</v>
      </c>
      <c r="AM303" s="25">
        <f t="shared" si="87"/>
        <v>1</v>
      </c>
      <c r="AN303" s="23">
        <f t="shared" si="88"/>
        <v>0</v>
      </c>
      <c r="AO303" s="54">
        <f t="shared" si="89"/>
        <v>0</v>
      </c>
      <c r="AP303" s="54">
        <f t="shared" si="90"/>
        <v>0</v>
      </c>
      <c r="AQ303" s="19">
        <f t="shared" si="91"/>
        <v>0</v>
      </c>
      <c r="AR303" s="19">
        <f t="shared" si="92"/>
        <v>0</v>
      </c>
      <c r="AS303" s="88">
        <f t="shared" si="93"/>
        <v>1</v>
      </c>
      <c r="AU303" s="19">
        <v>2043.6631630392462</v>
      </c>
      <c r="AW303" s="19">
        <v>6</v>
      </c>
      <c r="AX303" s="19">
        <v>2.3534000000000002</v>
      </c>
      <c r="AY303" s="19">
        <v>58</v>
      </c>
      <c r="AZ303" s="19">
        <v>8073924</v>
      </c>
      <c r="BA303" s="19">
        <v>7.4313307878548272E-7</v>
      </c>
    </row>
    <row r="304" spans="1:53" s="19" customFormat="1" x14ac:dyDescent="0.25">
      <c r="A304" s="19">
        <v>2014</v>
      </c>
      <c r="B304" s="19" t="s">
        <v>24</v>
      </c>
      <c r="C304" s="20">
        <v>6</v>
      </c>
      <c r="D304" s="20">
        <v>0</v>
      </c>
      <c r="E304" s="20">
        <v>0</v>
      </c>
      <c r="F304" s="21">
        <v>0</v>
      </c>
      <c r="G304" s="22">
        <v>0</v>
      </c>
      <c r="H304" s="20">
        <v>4.25</v>
      </c>
      <c r="I304" s="21">
        <v>3.6500000000000004</v>
      </c>
      <c r="J304" s="22">
        <v>3.15</v>
      </c>
      <c r="K304" s="23">
        <v>0.31732117812061711</v>
      </c>
      <c r="L304" s="19">
        <v>34.090000000000003</v>
      </c>
      <c r="M304" s="24">
        <v>0</v>
      </c>
      <c r="N304" s="19">
        <v>0</v>
      </c>
      <c r="O304" s="19">
        <v>0</v>
      </c>
      <c r="P304" s="19">
        <v>0</v>
      </c>
      <c r="Q304" s="19">
        <v>0</v>
      </c>
      <c r="R304" s="67">
        <f t="shared" si="94"/>
        <v>0</v>
      </c>
      <c r="S304" s="19">
        <f t="shared" si="95"/>
        <v>0</v>
      </c>
      <c r="T304" s="24">
        <f t="shared" si="96"/>
        <v>0</v>
      </c>
      <c r="U304" s="23">
        <v>17.845345393335037</v>
      </c>
      <c r="V304" s="23">
        <v>0.77306200000000003</v>
      </c>
      <c r="W304" s="25">
        <v>76.11</v>
      </c>
      <c r="X304" s="23">
        <v>0.11940298507462686</v>
      </c>
      <c r="Y304" s="54">
        <v>0.221</v>
      </c>
      <c r="Z304" s="54">
        <v>8.49</v>
      </c>
      <c r="AA304" s="19">
        <v>0.39</v>
      </c>
      <c r="AB304" s="23">
        <v>8.270900321543408</v>
      </c>
      <c r="AC304" s="24">
        <f t="shared" si="77"/>
        <v>0</v>
      </c>
      <c r="AD304" s="19">
        <f t="shared" si="78"/>
        <v>0</v>
      </c>
      <c r="AE304" s="19">
        <f t="shared" si="79"/>
        <v>0</v>
      </c>
      <c r="AF304" s="19">
        <f t="shared" si="80"/>
        <v>0</v>
      </c>
      <c r="AG304" s="19">
        <f t="shared" si="81"/>
        <v>0</v>
      </c>
      <c r="AH304" s="67">
        <f t="shared" si="82"/>
        <v>0</v>
      </c>
      <c r="AI304" s="19">
        <f t="shared" si="83"/>
        <v>0</v>
      </c>
      <c r="AJ304" s="24">
        <f t="shared" si="84"/>
        <v>0</v>
      </c>
      <c r="AK304" s="23">
        <f t="shared" si="85"/>
        <v>0</v>
      </c>
      <c r="AL304" s="23">
        <f t="shared" si="86"/>
        <v>0</v>
      </c>
      <c r="AM304" s="25">
        <f t="shared" si="87"/>
        <v>1</v>
      </c>
      <c r="AN304" s="23">
        <f t="shared" si="88"/>
        <v>0</v>
      </c>
      <c r="AO304" s="54">
        <f t="shared" si="89"/>
        <v>0</v>
      </c>
      <c r="AP304" s="54">
        <f t="shared" si="90"/>
        <v>0</v>
      </c>
      <c r="AQ304" s="19">
        <f t="shared" si="91"/>
        <v>0</v>
      </c>
      <c r="AR304" s="19">
        <f t="shared" si="92"/>
        <v>0</v>
      </c>
      <c r="AS304" s="88">
        <f t="shared" si="93"/>
        <v>0</v>
      </c>
      <c r="AU304" s="19">
        <v>204.34317203498117</v>
      </c>
      <c r="AW304" s="19">
        <v>0</v>
      </c>
      <c r="AX304" s="19">
        <v>2.3534000000000002</v>
      </c>
      <c r="AY304" s="19">
        <v>382</v>
      </c>
      <c r="AZ304" s="19">
        <v>750912</v>
      </c>
      <c r="BA304" s="19">
        <v>0</v>
      </c>
    </row>
    <row r="305" spans="1:53" s="19" customFormat="1" x14ac:dyDescent="0.25">
      <c r="A305" s="19">
        <v>2014</v>
      </c>
      <c r="B305" s="19" t="s">
        <v>25</v>
      </c>
      <c r="C305" s="20">
        <v>7</v>
      </c>
      <c r="D305" s="20">
        <v>2011</v>
      </c>
      <c r="E305" s="20">
        <v>0</v>
      </c>
      <c r="F305" s="21">
        <v>0</v>
      </c>
      <c r="G305" s="22">
        <v>0</v>
      </c>
      <c r="H305" s="20">
        <v>5.0999999999999996</v>
      </c>
      <c r="I305" s="21">
        <v>4</v>
      </c>
      <c r="J305" s="22">
        <v>3.3499999999999996</v>
      </c>
      <c r="K305" s="23">
        <v>0.42317945839764276</v>
      </c>
      <c r="L305" s="19">
        <v>25.45</v>
      </c>
      <c r="M305" s="24">
        <v>290430</v>
      </c>
      <c r="N305" s="19">
        <v>1</v>
      </c>
      <c r="O305" s="19">
        <v>0</v>
      </c>
      <c r="P305" s="19">
        <v>0</v>
      </c>
      <c r="Q305" s="19">
        <v>0</v>
      </c>
      <c r="R305" s="67">
        <f t="shared" si="94"/>
        <v>290430</v>
      </c>
      <c r="S305" s="19">
        <f t="shared" si="95"/>
        <v>0</v>
      </c>
      <c r="T305" s="24">
        <f t="shared" si="96"/>
        <v>0</v>
      </c>
      <c r="U305" s="23">
        <v>17.495940222329111</v>
      </c>
      <c r="V305" s="23">
        <v>0.71074300000000001</v>
      </c>
      <c r="W305" s="25">
        <v>85.09</v>
      </c>
      <c r="X305" s="23">
        <v>0.25413223140495866</v>
      </c>
      <c r="Y305" s="54">
        <v>0.23599999999999999</v>
      </c>
      <c r="Z305" s="54">
        <v>4.5599999999999996</v>
      </c>
      <c r="AA305" s="19">
        <v>0.8</v>
      </c>
      <c r="AB305" s="23">
        <v>7.2848673633440493</v>
      </c>
      <c r="AC305" s="24">
        <f t="shared" si="77"/>
        <v>0</v>
      </c>
      <c r="AD305" s="19">
        <f t="shared" si="78"/>
        <v>0</v>
      </c>
      <c r="AE305" s="19">
        <f t="shared" si="79"/>
        <v>0</v>
      </c>
      <c r="AF305" s="19">
        <f t="shared" si="80"/>
        <v>0</v>
      </c>
      <c r="AG305" s="19">
        <f t="shared" si="81"/>
        <v>0</v>
      </c>
      <c r="AH305" s="67">
        <f t="shared" si="82"/>
        <v>0</v>
      </c>
      <c r="AI305" s="19">
        <f t="shared" si="83"/>
        <v>0</v>
      </c>
      <c r="AJ305" s="24">
        <f t="shared" si="84"/>
        <v>0</v>
      </c>
      <c r="AK305" s="23">
        <f t="shared" si="85"/>
        <v>0</v>
      </c>
      <c r="AL305" s="23">
        <f t="shared" si="86"/>
        <v>0</v>
      </c>
      <c r="AM305" s="25">
        <f t="shared" si="87"/>
        <v>1</v>
      </c>
      <c r="AN305" s="23">
        <f t="shared" si="88"/>
        <v>0</v>
      </c>
      <c r="AO305" s="54">
        <f t="shared" si="89"/>
        <v>0</v>
      </c>
      <c r="AP305" s="54">
        <f t="shared" si="90"/>
        <v>0</v>
      </c>
      <c r="AQ305" s="19">
        <f t="shared" si="91"/>
        <v>0</v>
      </c>
      <c r="AR305" s="19">
        <f t="shared" si="92"/>
        <v>0</v>
      </c>
      <c r="AS305" s="88">
        <f t="shared" si="93"/>
        <v>1</v>
      </c>
      <c r="AU305" s="19">
        <v>374.25796339806209</v>
      </c>
      <c r="AW305" s="19">
        <v>1</v>
      </c>
      <c r="AX305" s="19">
        <v>2.3534000000000002</v>
      </c>
      <c r="AY305" s="19">
        <v>248</v>
      </c>
      <c r="AZ305" s="19">
        <v>1496880</v>
      </c>
      <c r="BA305" s="19">
        <v>6.6805622361177921E-7</v>
      </c>
    </row>
    <row r="306" spans="1:53" s="19" customFormat="1" x14ac:dyDescent="0.25">
      <c r="A306" s="19">
        <v>2014</v>
      </c>
      <c r="B306" s="19" t="s">
        <v>26</v>
      </c>
      <c r="C306" s="20">
        <v>8</v>
      </c>
      <c r="D306" s="20">
        <v>2011</v>
      </c>
      <c r="E306" s="20">
        <v>2014</v>
      </c>
      <c r="F306" s="21">
        <v>0</v>
      </c>
      <c r="G306" s="22">
        <v>0</v>
      </c>
      <c r="H306" s="20">
        <v>4.3499999999999996</v>
      </c>
      <c r="I306" s="21">
        <v>3.7</v>
      </c>
      <c r="J306" s="22">
        <v>3.15</v>
      </c>
      <c r="K306" s="23">
        <v>0.41036104794243172</v>
      </c>
      <c r="L306" s="19">
        <v>35.94</v>
      </c>
      <c r="M306" s="24">
        <v>1075872.6200000001</v>
      </c>
      <c r="N306" s="19">
        <v>1</v>
      </c>
      <c r="O306" s="19">
        <v>1</v>
      </c>
      <c r="P306" s="19">
        <v>0</v>
      </c>
      <c r="Q306" s="19">
        <v>0</v>
      </c>
      <c r="R306" s="67">
        <f t="shared" si="94"/>
        <v>1075872.6200000001</v>
      </c>
      <c r="S306" s="19">
        <f t="shared" si="95"/>
        <v>0</v>
      </c>
      <c r="T306" s="24">
        <f t="shared" si="96"/>
        <v>0</v>
      </c>
      <c r="U306" s="23">
        <v>11.216366822150251</v>
      </c>
      <c r="V306" s="23">
        <v>0.72993600000000003</v>
      </c>
      <c r="W306" s="25">
        <v>83.27</v>
      </c>
      <c r="X306" s="23">
        <v>0.12623891497130935</v>
      </c>
      <c r="Y306" s="54">
        <v>0.36099999999999999</v>
      </c>
      <c r="Z306" s="54">
        <v>5.7</v>
      </c>
      <c r="AA306" s="19">
        <v>0.86</v>
      </c>
      <c r="AB306" s="23">
        <v>6.417604501607717</v>
      </c>
      <c r="AC306" s="24">
        <f t="shared" si="77"/>
        <v>0</v>
      </c>
      <c r="AD306" s="19">
        <f t="shared" si="78"/>
        <v>0</v>
      </c>
      <c r="AE306" s="19">
        <f t="shared" si="79"/>
        <v>0</v>
      </c>
      <c r="AF306" s="19">
        <f t="shared" si="80"/>
        <v>0</v>
      </c>
      <c r="AG306" s="19">
        <f t="shared" si="81"/>
        <v>0</v>
      </c>
      <c r="AH306" s="67">
        <f t="shared" si="82"/>
        <v>0</v>
      </c>
      <c r="AI306" s="19">
        <f t="shared" si="83"/>
        <v>0</v>
      </c>
      <c r="AJ306" s="24">
        <f t="shared" si="84"/>
        <v>0</v>
      </c>
      <c r="AK306" s="23">
        <f t="shared" si="85"/>
        <v>0</v>
      </c>
      <c r="AL306" s="23">
        <f t="shared" si="86"/>
        <v>0</v>
      </c>
      <c r="AM306" s="25">
        <f t="shared" si="87"/>
        <v>1</v>
      </c>
      <c r="AN306" s="23">
        <f t="shared" si="88"/>
        <v>0</v>
      </c>
      <c r="AO306" s="54">
        <f t="shared" si="89"/>
        <v>0</v>
      </c>
      <c r="AP306" s="54">
        <f t="shared" si="90"/>
        <v>0</v>
      </c>
      <c r="AQ306" s="19">
        <f t="shared" si="91"/>
        <v>0</v>
      </c>
      <c r="AR306" s="19">
        <f t="shared" si="92"/>
        <v>0</v>
      </c>
      <c r="AS306" s="88">
        <f t="shared" si="93"/>
        <v>1</v>
      </c>
      <c r="AU306" s="19">
        <v>1665.5635769721889</v>
      </c>
      <c r="AW306" s="19">
        <v>3</v>
      </c>
      <c r="AX306" s="19">
        <v>2.3534000000000002</v>
      </c>
      <c r="AY306" s="19">
        <v>0</v>
      </c>
      <c r="AZ306" s="19">
        <v>6850884</v>
      </c>
      <c r="BA306" s="19">
        <v>4.378996929447353E-7</v>
      </c>
    </row>
    <row r="307" spans="1:53" s="19" customFormat="1" x14ac:dyDescent="0.25">
      <c r="A307" s="19">
        <v>2014</v>
      </c>
      <c r="B307" s="19" t="s">
        <v>27</v>
      </c>
      <c r="C307" s="20">
        <v>9</v>
      </c>
      <c r="D307" s="20">
        <v>2009</v>
      </c>
      <c r="E307" s="20">
        <v>0</v>
      </c>
      <c r="F307" s="21">
        <v>0</v>
      </c>
      <c r="G307" s="22">
        <v>0</v>
      </c>
      <c r="H307" s="20">
        <v>4.7</v>
      </c>
      <c r="I307" s="21">
        <v>4.0999999999999996</v>
      </c>
      <c r="J307" s="22">
        <v>3.3499999999999996</v>
      </c>
      <c r="K307" s="23">
        <v>0.4882305413412335</v>
      </c>
      <c r="L307" s="19">
        <v>22.45</v>
      </c>
      <c r="M307" s="24">
        <v>0</v>
      </c>
      <c r="N307" s="19">
        <v>0</v>
      </c>
      <c r="O307" s="19">
        <v>0</v>
      </c>
      <c r="P307" s="19">
        <v>0</v>
      </c>
      <c r="Q307" s="19">
        <v>0</v>
      </c>
      <c r="R307" s="67">
        <f t="shared" si="94"/>
        <v>0</v>
      </c>
      <c r="S307" s="19">
        <f t="shared" si="95"/>
        <v>0</v>
      </c>
      <c r="T307" s="24">
        <f t="shared" si="96"/>
        <v>0</v>
      </c>
      <c r="U307" s="23">
        <v>11.808083530377329</v>
      </c>
      <c r="V307" s="23">
        <v>0.77910500000000005</v>
      </c>
      <c r="W307" s="25">
        <v>76.06</v>
      </c>
      <c r="X307" s="23">
        <v>6.4382139148494291E-2</v>
      </c>
      <c r="Y307" s="54">
        <v>0.28699999999999998</v>
      </c>
      <c r="Z307" s="54">
        <v>4.1900000000000004</v>
      </c>
      <c r="AA307" s="19">
        <v>0.95</v>
      </c>
      <c r="AB307" s="23">
        <v>6.1737339228295811</v>
      </c>
      <c r="AC307" s="24">
        <f t="shared" si="77"/>
        <v>0</v>
      </c>
      <c r="AD307" s="19">
        <f t="shared" si="78"/>
        <v>0</v>
      </c>
      <c r="AE307" s="19">
        <f t="shared" si="79"/>
        <v>0</v>
      </c>
      <c r="AF307" s="19">
        <f t="shared" si="80"/>
        <v>0</v>
      </c>
      <c r="AG307" s="19">
        <f t="shared" si="81"/>
        <v>0</v>
      </c>
      <c r="AH307" s="67">
        <f t="shared" si="82"/>
        <v>0</v>
      </c>
      <c r="AI307" s="19">
        <f t="shared" si="83"/>
        <v>0</v>
      </c>
      <c r="AJ307" s="24">
        <f t="shared" si="84"/>
        <v>0</v>
      </c>
      <c r="AK307" s="23">
        <f t="shared" si="85"/>
        <v>0</v>
      </c>
      <c r="AL307" s="23">
        <f t="shared" si="86"/>
        <v>0</v>
      </c>
      <c r="AM307" s="25">
        <f t="shared" si="87"/>
        <v>1</v>
      </c>
      <c r="AN307" s="23">
        <f t="shared" si="88"/>
        <v>0</v>
      </c>
      <c r="AO307" s="54">
        <f t="shared" si="89"/>
        <v>0</v>
      </c>
      <c r="AP307" s="54">
        <f t="shared" si="90"/>
        <v>0</v>
      </c>
      <c r="AQ307" s="19">
        <f t="shared" si="91"/>
        <v>0</v>
      </c>
      <c r="AR307" s="19">
        <f t="shared" si="92"/>
        <v>0</v>
      </c>
      <c r="AS307" s="88">
        <f t="shared" si="93"/>
        <v>1</v>
      </c>
      <c r="AU307" s="19">
        <v>765.87738825990868</v>
      </c>
      <c r="AW307" s="19">
        <v>1</v>
      </c>
      <c r="AX307" s="19">
        <v>2.3534000000000002</v>
      </c>
      <c r="AY307" s="19">
        <v>0</v>
      </c>
      <c r="AZ307" s="19">
        <v>3194718</v>
      </c>
      <c r="BA307" s="19">
        <v>3.1301667314611179E-7</v>
      </c>
    </row>
    <row r="308" spans="1:53" s="19" customFormat="1" x14ac:dyDescent="0.25">
      <c r="A308" s="19">
        <v>2014</v>
      </c>
      <c r="B308" s="19" t="s">
        <v>28</v>
      </c>
      <c r="C308" s="20">
        <v>10</v>
      </c>
      <c r="D308" s="20">
        <v>2007</v>
      </c>
      <c r="E308" s="20">
        <v>2007</v>
      </c>
      <c r="F308" s="21">
        <v>2007</v>
      </c>
      <c r="G308" s="22">
        <v>0</v>
      </c>
      <c r="H308" s="20">
        <v>5.5500000000000007</v>
      </c>
      <c r="I308" s="21">
        <v>4.5999999999999996</v>
      </c>
      <c r="J308" s="22">
        <v>3.6500000000000004</v>
      </c>
      <c r="K308" s="23">
        <v>0.49364773820981711</v>
      </c>
      <c r="L308" s="19">
        <v>52.31</v>
      </c>
      <c r="M308" s="24">
        <v>240620.53</v>
      </c>
      <c r="N308" s="19">
        <v>1</v>
      </c>
      <c r="O308" s="19">
        <v>0</v>
      </c>
      <c r="P308" s="19">
        <v>0</v>
      </c>
      <c r="Q308" s="19">
        <v>0</v>
      </c>
      <c r="R308" s="67">
        <f t="shared" si="94"/>
        <v>240620.53</v>
      </c>
      <c r="S308" s="19">
        <f t="shared" si="95"/>
        <v>0</v>
      </c>
      <c r="T308" s="24">
        <f t="shared" si="96"/>
        <v>0</v>
      </c>
      <c r="U308" s="23">
        <v>14.255054993383876</v>
      </c>
      <c r="V308" s="23">
        <v>0.79257999999999995</v>
      </c>
      <c r="W308" s="25">
        <v>96.57</v>
      </c>
      <c r="X308" s="23">
        <v>0.37969653179190749</v>
      </c>
      <c r="Y308" s="54">
        <v>0.29099999999999998</v>
      </c>
      <c r="Z308" s="54">
        <v>6.6</v>
      </c>
      <c r="AA308" s="19">
        <v>0.81</v>
      </c>
      <c r="AB308" s="23">
        <v>6.7387459807073959</v>
      </c>
      <c r="AC308" s="24">
        <f t="shared" si="77"/>
        <v>0</v>
      </c>
      <c r="AD308" s="19">
        <f t="shared" si="78"/>
        <v>0</v>
      </c>
      <c r="AE308" s="19">
        <f t="shared" si="79"/>
        <v>0</v>
      </c>
      <c r="AF308" s="19">
        <f t="shared" si="80"/>
        <v>0</v>
      </c>
      <c r="AG308" s="19">
        <f t="shared" si="81"/>
        <v>0</v>
      </c>
      <c r="AH308" s="67">
        <f t="shared" si="82"/>
        <v>0</v>
      </c>
      <c r="AI308" s="19">
        <f t="shared" si="83"/>
        <v>0</v>
      </c>
      <c r="AJ308" s="24">
        <f t="shared" si="84"/>
        <v>0</v>
      </c>
      <c r="AK308" s="23">
        <f t="shared" si="85"/>
        <v>0</v>
      </c>
      <c r="AL308" s="23">
        <f t="shared" si="86"/>
        <v>0</v>
      </c>
      <c r="AM308" s="25">
        <f t="shared" si="87"/>
        <v>1</v>
      </c>
      <c r="AN308" s="23">
        <f t="shared" si="88"/>
        <v>0</v>
      </c>
      <c r="AO308" s="54">
        <f t="shared" si="89"/>
        <v>0</v>
      </c>
      <c r="AP308" s="54">
        <f t="shared" si="90"/>
        <v>0</v>
      </c>
      <c r="AQ308" s="19">
        <f t="shared" si="91"/>
        <v>0</v>
      </c>
      <c r="AR308" s="19">
        <f t="shared" si="92"/>
        <v>0</v>
      </c>
      <c r="AS308" s="88">
        <f t="shared" si="93"/>
        <v>1</v>
      </c>
      <c r="AU308" s="19">
        <v>2151.5741319271779</v>
      </c>
      <c r="AW308" s="19">
        <v>9</v>
      </c>
      <c r="AX308" s="19">
        <v>2.3534000000000002</v>
      </c>
      <c r="AY308" s="19">
        <v>2</v>
      </c>
      <c r="AZ308" s="19">
        <v>8842791</v>
      </c>
      <c r="BA308" s="19">
        <v>1.0177782105219946E-6</v>
      </c>
    </row>
    <row r="309" spans="1:53" s="19" customFormat="1" x14ac:dyDescent="0.25">
      <c r="A309" s="19">
        <v>2014</v>
      </c>
      <c r="B309" s="19" t="s">
        <v>87</v>
      </c>
      <c r="C309" s="20">
        <v>11</v>
      </c>
      <c r="D309" s="20">
        <v>2011</v>
      </c>
      <c r="E309" s="20">
        <v>0</v>
      </c>
      <c r="F309" s="21">
        <v>0</v>
      </c>
      <c r="G309" s="22">
        <v>0</v>
      </c>
      <c r="H309" s="20">
        <v>4.5999999999999996</v>
      </c>
      <c r="I309" s="21">
        <v>3.7</v>
      </c>
      <c r="J309" s="22">
        <v>3.1500000000000004</v>
      </c>
      <c r="K309" s="23">
        <v>0.49077702879239171</v>
      </c>
      <c r="L309" s="19">
        <v>47</v>
      </c>
      <c r="M309" s="24">
        <v>3000</v>
      </c>
      <c r="N309" s="19">
        <v>1</v>
      </c>
      <c r="O309" s="19">
        <v>0</v>
      </c>
      <c r="P309" s="19">
        <v>0</v>
      </c>
      <c r="Q309" s="19">
        <v>0</v>
      </c>
      <c r="R309" s="67">
        <f t="shared" si="94"/>
        <v>3000</v>
      </c>
      <c r="S309" s="19">
        <f t="shared" si="95"/>
        <v>0</v>
      </c>
      <c r="T309" s="24">
        <f t="shared" si="96"/>
        <v>0</v>
      </c>
      <c r="U309" s="23">
        <v>15.849325365042203</v>
      </c>
      <c r="V309" s="23">
        <v>0.80177299999999996</v>
      </c>
      <c r="W309" s="25">
        <v>82.44</v>
      </c>
      <c r="X309" s="23">
        <v>0.25116713352007469</v>
      </c>
      <c r="Y309" s="54">
        <v>0.314</v>
      </c>
      <c r="Z309" s="54">
        <v>9.86</v>
      </c>
      <c r="AA309" s="19">
        <v>0.81</v>
      </c>
      <c r="AB309" s="23">
        <v>6.7665795819935681</v>
      </c>
      <c r="AC309" s="24">
        <f t="shared" si="77"/>
        <v>0</v>
      </c>
      <c r="AD309" s="19">
        <f t="shared" si="78"/>
        <v>0</v>
      </c>
      <c r="AE309" s="19">
        <f t="shared" si="79"/>
        <v>0</v>
      </c>
      <c r="AF309" s="19">
        <f t="shared" si="80"/>
        <v>0</v>
      </c>
      <c r="AG309" s="19">
        <f t="shared" si="81"/>
        <v>0</v>
      </c>
      <c r="AH309" s="67">
        <f t="shared" si="82"/>
        <v>0</v>
      </c>
      <c r="AI309" s="19">
        <f t="shared" si="83"/>
        <v>0</v>
      </c>
      <c r="AJ309" s="24">
        <f t="shared" si="84"/>
        <v>0</v>
      </c>
      <c r="AK309" s="23">
        <f t="shared" si="85"/>
        <v>0</v>
      </c>
      <c r="AL309" s="23">
        <f t="shared" si="86"/>
        <v>0</v>
      </c>
      <c r="AM309" s="25">
        <f t="shared" si="87"/>
        <v>1</v>
      </c>
      <c r="AN309" s="23">
        <f t="shared" si="88"/>
        <v>0</v>
      </c>
      <c r="AO309" s="54">
        <f t="shared" si="89"/>
        <v>0</v>
      </c>
      <c r="AP309" s="54">
        <f t="shared" si="90"/>
        <v>0</v>
      </c>
      <c r="AQ309" s="19">
        <f t="shared" si="91"/>
        <v>0</v>
      </c>
      <c r="AR309" s="19">
        <f t="shared" si="92"/>
        <v>0</v>
      </c>
      <c r="AS309" s="88">
        <f t="shared" si="93"/>
        <v>1</v>
      </c>
      <c r="AU309" s="19">
        <v>829.11968524723386</v>
      </c>
      <c r="AW309" s="19">
        <v>2</v>
      </c>
      <c r="AX309" s="19">
        <v>2.3534000000000002</v>
      </c>
      <c r="AY309" s="19">
        <v>3</v>
      </c>
      <c r="AZ309" s="19">
        <v>3408510</v>
      </c>
      <c r="BA309" s="19">
        <v>5.8676665170411708E-7</v>
      </c>
    </row>
    <row r="310" spans="1:53" s="19" customFormat="1" x14ac:dyDescent="0.25">
      <c r="A310" s="19">
        <v>2014</v>
      </c>
      <c r="B310" s="19" t="s">
        <v>30</v>
      </c>
      <c r="C310" s="20">
        <v>12</v>
      </c>
      <c r="D310" s="20">
        <v>2009</v>
      </c>
      <c r="E310" s="20">
        <v>2009</v>
      </c>
      <c r="F310" s="21">
        <v>0</v>
      </c>
      <c r="G310" s="22">
        <v>0</v>
      </c>
      <c r="H310" s="20">
        <v>4.7</v>
      </c>
      <c r="I310" s="21">
        <v>3.65</v>
      </c>
      <c r="J310" s="22">
        <v>3.3499999999999996</v>
      </c>
      <c r="K310" s="23">
        <v>0.52127575277337557</v>
      </c>
      <c r="L310" s="19">
        <v>39.33</v>
      </c>
      <c r="M310" s="24">
        <v>207100</v>
      </c>
      <c r="N310" s="19">
        <v>1</v>
      </c>
      <c r="O310" s="19">
        <v>0</v>
      </c>
      <c r="P310" s="19">
        <v>0</v>
      </c>
      <c r="Q310" s="19">
        <v>0</v>
      </c>
      <c r="R310" s="67">
        <f t="shared" si="94"/>
        <v>207100</v>
      </c>
      <c r="S310" s="19">
        <f t="shared" si="95"/>
        <v>0</v>
      </c>
      <c r="T310" s="24">
        <f t="shared" si="96"/>
        <v>0</v>
      </c>
      <c r="U310" s="23">
        <v>13.42242053203884</v>
      </c>
      <c r="V310" s="23">
        <v>0.78887300000000005</v>
      </c>
      <c r="W310" s="25">
        <v>83.53</v>
      </c>
      <c r="X310" s="23">
        <v>0.54299754299754299</v>
      </c>
      <c r="Y310" s="54">
        <v>0.30299999999999999</v>
      </c>
      <c r="Z310" s="54">
        <v>6.57</v>
      </c>
      <c r="AA310" s="19">
        <v>0.68</v>
      </c>
      <c r="AB310" s="23">
        <v>6.6371583601286179</v>
      </c>
      <c r="AC310" s="24">
        <f t="shared" si="77"/>
        <v>0</v>
      </c>
      <c r="AD310" s="19">
        <f t="shared" si="78"/>
        <v>0</v>
      </c>
      <c r="AE310" s="19">
        <f t="shared" si="79"/>
        <v>0</v>
      </c>
      <c r="AF310" s="19">
        <f t="shared" si="80"/>
        <v>0</v>
      </c>
      <c r="AG310" s="19">
        <f t="shared" si="81"/>
        <v>0</v>
      </c>
      <c r="AH310" s="67">
        <f t="shared" si="82"/>
        <v>0</v>
      </c>
      <c r="AI310" s="19">
        <f t="shared" si="83"/>
        <v>0</v>
      </c>
      <c r="AJ310" s="24">
        <f t="shared" si="84"/>
        <v>0</v>
      </c>
      <c r="AK310" s="23">
        <f t="shared" si="85"/>
        <v>0</v>
      </c>
      <c r="AL310" s="23">
        <f t="shared" si="86"/>
        <v>0</v>
      </c>
      <c r="AM310" s="25">
        <f t="shared" si="87"/>
        <v>1</v>
      </c>
      <c r="AN310" s="23">
        <f t="shared" si="88"/>
        <v>0</v>
      </c>
      <c r="AO310" s="54">
        <f t="shared" si="89"/>
        <v>0</v>
      </c>
      <c r="AP310" s="54">
        <f t="shared" si="90"/>
        <v>0</v>
      </c>
      <c r="AQ310" s="19">
        <f t="shared" si="91"/>
        <v>0</v>
      </c>
      <c r="AR310" s="19">
        <f t="shared" si="92"/>
        <v>0</v>
      </c>
      <c r="AS310" s="88">
        <f t="shared" si="93"/>
        <v>1</v>
      </c>
      <c r="AU310" s="19">
        <v>945.30717509959436</v>
      </c>
      <c r="AW310" s="19">
        <v>3</v>
      </c>
      <c r="AX310" s="19">
        <v>2.3534000000000002</v>
      </c>
      <c r="AY310" s="19">
        <v>0</v>
      </c>
      <c r="AZ310" s="19">
        <v>3943885</v>
      </c>
      <c r="BA310" s="19">
        <v>7.606712670374516E-7</v>
      </c>
    </row>
    <row r="311" spans="1:53" s="19" customFormat="1" x14ac:dyDescent="0.25">
      <c r="A311" s="19">
        <v>2014</v>
      </c>
      <c r="B311" s="19" t="s">
        <v>31</v>
      </c>
      <c r="C311" s="20">
        <v>13</v>
      </c>
      <c r="D311" s="20">
        <v>2011</v>
      </c>
      <c r="E311" s="20">
        <v>0</v>
      </c>
      <c r="F311" s="21">
        <v>0</v>
      </c>
      <c r="G311" s="22">
        <v>0</v>
      </c>
      <c r="H311" s="20">
        <v>4.8499999999999996</v>
      </c>
      <c r="I311" s="21">
        <v>3.9499999999999997</v>
      </c>
      <c r="J311" s="22">
        <v>3.9</v>
      </c>
      <c r="K311" s="23">
        <v>0.47923836535634606</v>
      </c>
      <c r="L311" s="19">
        <v>36.19</v>
      </c>
      <c r="M311" s="24">
        <v>22500</v>
      </c>
      <c r="N311" s="19">
        <v>1</v>
      </c>
      <c r="O311" s="19">
        <v>0</v>
      </c>
      <c r="P311" s="19">
        <v>0</v>
      </c>
      <c r="Q311" s="19">
        <v>0</v>
      </c>
      <c r="R311" s="67">
        <f t="shared" si="94"/>
        <v>22500</v>
      </c>
      <c r="S311" s="19">
        <f t="shared" si="95"/>
        <v>0</v>
      </c>
      <c r="T311" s="24">
        <f t="shared" si="96"/>
        <v>0</v>
      </c>
      <c r="U311" s="23">
        <v>16.722053580580674</v>
      </c>
      <c r="V311" s="23">
        <v>0.80130800000000002</v>
      </c>
      <c r="W311" s="25">
        <v>86.44</v>
      </c>
      <c r="X311" s="23">
        <v>0.54576156703816281</v>
      </c>
      <c r="Y311" s="54">
        <v>0.30299999999999999</v>
      </c>
      <c r="Z311" s="54">
        <v>8.26</v>
      </c>
      <c r="AA311" s="19">
        <v>1</v>
      </c>
      <c r="AB311" s="23">
        <v>6.9932676848874591</v>
      </c>
      <c r="AC311" s="24">
        <f t="shared" si="77"/>
        <v>0</v>
      </c>
      <c r="AD311" s="19">
        <f t="shared" si="78"/>
        <v>0</v>
      </c>
      <c r="AE311" s="19">
        <f t="shared" si="79"/>
        <v>0</v>
      </c>
      <c r="AF311" s="19">
        <f t="shared" si="80"/>
        <v>0</v>
      </c>
      <c r="AG311" s="19">
        <f t="shared" si="81"/>
        <v>0</v>
      </c>
      <c r="AH311" s="67">
        <f t="shared" si="82"/>
        <v>0</v>
      </c>
      <c r="AI311" s="19">
        <f t="shared" si="83"/>
        <v>0</v>
      </c>
      <c r="AJ311" s="24">
        <f t="shared" si="84"/>
        <v>0</v>
      </c>
      <c r="AK311" s="23">
        <f t="shared" si="85"/>
        <v>0</v>
      </c>
      <c r="AL311" s="23">
        <f t="shared" si="86"/>
        <v>0</v>
      </c>
      <c r="AM311" s="25">
        <f t="shared" si="87"/>
        <v>1</v>
      </c>
      <c r="AN311" s="23">
        <f t="shared" si="88"/>
        <v>0</v>
      </c>
      <c r="AO311" s="54">
        <f t="shared" si="89"/>
        <v>0</v>
      </c>
      <c r="AP311" s="54">
        <f t="shared" si="90"/>
        <v>0</v>
      </c>
      <c r="AQ311" s="19">
        <f t="shared" si="91"/>
        <v>0</v>
      </c>
      <c r="AR311" s="19">
        <f t="shared" si="92"/>
        <v>0</v>
      </c>
      <c r="AS311" s="88">
        <f t="shared" si="93"/>
        <v>1</v>
      </c>
      <c r="AU311" s="19">
        <v>2252.6761686550126</v>
      </c>
      <c r="AW311" s="19">
        <v>8</v>
      </c>
      <c r="AX311" s="19">
        <v>2.3534000000000002</v>
      </c>
      <c r="AY311" s="19">
        <v>0</v>
      </c>
      <c r="AZ311" s="19">
        <v>9277727</v>
      </c>
      <c r="BA311" s="19">
        <v>8.622801684076283E-7</v>
      </c>
    </row>
    <row r="312" spans="1:53" s="19" customFormat="1" x14ac:dyDescent="0.25">
      <c r="A312" s="19">
        <v>2014</v>
      </c>
      <c r="B312" s="19" t="s">
        <v>32</v>
      </c>
      <c r="C312" s="20">
        <v>14</v>
      </c>
      <c r="D312" s="20">
        <v>2011</v>
      </c>
      <c r="E312" s="20">
        <v>0</v>
      </c>
      <c r="F312" s="21">
        <v>0</v>
      </c>
      <c r="G312" s="22">
        <v>0</v>
      </c>
      <c r="H312" s="20">
        <v>4.4000000000000004</v>
      </c>
      <c r="I312" s="21">
        <v>3.3</v>
      </c>
      <c r="J312" s="22">
        <v>3.05</v>
      </c>
      <c r="K312" s="23">
        <v>0.3946498819826908</v>
      </c>
      <c r="L312" s="19">
        <v>62.78</v>
      </c>
      <c r="M312" s="24">
        <v>0</v>
      </c>
      <c r="N312" s="19">
        <v>0</v>
      </c>
      <c r="O312" s="19">
        <v>0</v>
      </c>
      <c r="P312" s="19">
        <v>0</v>
      </c>
      <c r="Q312" s="19">
        <v>0</v>
      </c>
      <c r="R312" s="67" t="str">
        <f t="shared" si="94"/>
        <v>SEM VALOR</v>
      </c>
      <c r="S312" s="19">
        <f t="shared" si="95"/>
        <v>0</v>
      </c>
      <c r="T312" s="24">
        <f t="shared" si="96"/>
        <v>0</v>
      </c>
      <c r="U312" s="23">
        <v>12.335437859187833</v>
      </c>
      <c r="V312" s="23">
        <v>0.74615799999999999</v>
      </c>
      <c r="W312" s="25">
        <v>84.08</v>
      </c>
      <c r="X312" s="23">
        <v>0.2809667673716012</v>
      </c>
      <c r="Y312" s="54">
        <v>0.36299999999999999</v>
      </c>
      <c r="Z312" s="54">
        <v>11.11</v>
      </c>
      <c r="AA312" s="19">
        <v>0.82</v>
      </c>
      <c r="AB312" s="23">
        <v>6.0417001607717031</v>
      </c>
      <c r="AC312" s="24">
        <f t="shared" si="77"/>
        <v>0</v>
      </c>
      <c r="AD312" s="19">
        <f t="shared" si="78"/>
        <v>0</v>
      </c>
      <c r="AE312" s="19">
        <f t="shared" si="79"/>
        <v>0</v>
      </c>
      <c r="AF312" s="19">
        <f t="shared" si="80"/>
        <v>0</v>
      </c>
      <c r="AG312" s="19">
        <f t="shared" si="81"/>
        <v>0</v>
      </c>
      <c r="AH312" s="67">
        <f t="shared" si="82"/>
        <v>0</v>
      </c>
      <c r="AI312" s="19">
        <f t="shared" si="83"/>
        <v>0</v>
      </c>
      <c r="AJ312" s="24">
        <f t="shared" si="84"/>
        <v>0</v>
      </c>
      <c r="AK312" s="23">
        <f t="shared" si="85"/>
        <v>0</v>
      </c>
      <c r="AL312" s="23">
        <f t="shared" si="86"/>
        <v>0</v>
      </c>
      <c r="AM312" s="25">
        <f t="shared" si="87"/>
        <v>1</v>
      </c>
      <c r="AN312" s="23">
        <f t="shared" si="88"/>
        <v>0</v>
      </c>
      <c r="AO312" s="54">
        <f t="shared" si="89"/>
        <v>0</v>
      </c>
      <c r="AP312" s="54">
        <f t="shared" si="90"/>
        <v>0</v>
      </c>
      <c r="AQ312" s="19">
        <f t="shared" si="91"/>
        <v>0</v>
      </c>
      <c r="AR312" s="19">
        <f t="shared" si="92"/>
        <v>0</v>
      </c>
      <c r="AS312" s="88">
        <f t="shared" si="93"/>
        <v>1</v>
      </c>
      <c r="AU312" s="19">
        <v>783.58741079621211</v>
      </c>
      <c r="AW312" s="19">
        <v>3</v>
      </c>
      <c r="AX312" s="19">
        <v>2.3534000000000002</v>
      </c>
      <c r="AY312" s="19">
        <v>0</v>
      </c>
      <c r="AZ312" s="19">
        <v>3321730</v>
      </c>
      <c r="BA312" s="19">
        <v>9.0314384371998932E-7</v>
      </c>
    </row>
    <row r="313" spans="1:53" s="19" customFormat="1" x14ac:dyDescent="0.25">
      <c r="A313" s="19">
        <v>2014</v>
      </c>
      <c r="B313" s="19" t="s">
        <v>33</v>
      </c>
      <c r="C313" s="20">
        <v>15</v>
      </c>
      <c r="D313" s="20">
        <v>2014</v>
      </c>
      <c r="E313" s="20">
        <v>0</v>
      </c>
      <c r="F313" s="21">
        <v>0</v>
      </c>
      <c r="G313" s="22">
        <v>0</v>
      </c>
      <c r="H313" s="20">
        <v>4.5</v>
      </c>
      <c r="I313" s="21">
        <v>3.35</v>
      </c>
      <c r="J313" s="22">
        <v>3.2</v>
      </c>
      <c r="K313" s="23">
        <v>0.43115142600310535</v>
      </c>
      <c r="L313" s="19">
        <v>49.42</v>
      </c>
      <c r="M313" s="24">
        <v>600</v>
      </c>
      <c r="N313" s="19">
        <v>1</v>
      </c>
      <c r="O313" s="19">
        <v>0</v>
      </c>
      <c r="P313" s="19">
        <v>0</v>
      </c>
      <c r="Q313" s="19">
        <v>0</v>
      </c>
      <c r="R313" s="67" t="str">
        <f t="shared" si="94"/>
        <v>SEM VALOR</v>
      </c>
      <c r="S313" s="19">
        <f t="shared" si="95"/>
        <v>0</v>
      </c>
      <c r="T313" s="24">
        <f t="shared" si="96"/>
        <v>0</v>
      </c>
      <c r="U313" s="23">
        <v>16.88271352971336</v>
      </c>
      <c r="V313" s="23">
        <v>0.73049500000000001</v>
      </c>
      <c r="W313" s="25">
        <v>86.11</v>
      </c>
      <c r="X313" s="23">
        <v>0.4610951008645533</v>
      </c>
      <c r="Y313" s="54">
        <v>0.28499999999999998</v>
      </c>
      <c r="Z313" s="54">
        <v>7.22</v>
      </c>
      <c r="AA313" s="19">
        <v>0.85</v>
      </c>
      <c r="AB313" s="23">
        <v>6.412379421221865</v>
      </c>
      <c r="AC313" s="24">
        <f t="shared" si="77"/>
        <v>0</v>
      </c>
      <c r="AD313" s="19">
        <f t="shared" si="78"/>
        <v>0</v>
      </c>
      <c r="AE313" s="19">
        <f t="shared" si="79"/>
        <v>0</v>
      </c>
      <c r="AF313" s="19">
        <f t="shared" si="80"/>
        <v>0</v>
      </c>
      <c r="AG313" s="19">
        <f t="shared" si="81"/>
        <v>0</v>
      </c>
      <c r="AH313" s="67">
        <f t="shared" si="82"/>
        <v>0</v>
      </c>
      <c r="AI313" s="19">
        <f t="shared" si="83"/>
        <v>0</v>
      </c>
      <c r="AJ313" s="24">
        <f t="shared" si="84"/>
        <v>0</v>
      </c>
      <c r="AK313" s="23">
        <f t="shared" si="85"/>
        <v>0</v>
      </c>
      <c r="AL313" s="23">
        <f t="shared" si="86"/>
        <v>0</v>
      </c>
      <c r="AM313" s="25">
        <f t="shared" si="87"/>
        <v>1</v>
      </c>
      <c r="AN313" s="23">
        <f t="shared" si="88"/>
        <v>0</v>
      </c>
      <c r="AO313" s="54">
        <f t="shared" si="89"/>
        <v>0</v>
      </c>
      <c r="AP313" s="54">
        <f t="shared" si="90"/>
        <v>0</v>
      </c>
      <c r="AQ313" s="19">
        <f t="shared" si="91"/>
        <v>0</v>
      </c>
      <c r="AR313" s="19">
        <f t="shared" si="92"/>
        <v>0</v>
      </c>
      <c r="AS313" s="88">
        <f t="shared" si="93"/>
        <v>1</v>
      </c>
      <c r="AU313" s="19">
        <v>544.48964963068079</v>
      </c>
      <c r="AW313" s="19">
        <v>2</v>
      </c>
      <c r="AX313" s="19">
        <v>2.3534000000000002</v>
      </c>
      <c r="AY313" s="19">
        <v>0</v>
      </c>
      <c r="AZ313" s="19">
        <v>2219574</v>
      </c>
      <c r="BA313" s="19">
        <v>9.0107380965897057E-7</v>
      </c>
    </row>
    <row r="314" spans="1:53" s="19" customFormat="1" x14ac:dyDescent="0.25">
      <c r="A314" s="19">
        <v>2014</v>
      </c>
      <c r="B314" s="19" t="s">
        <v>34</v>
      </c>
      <c r="C314" s="20">
        <v>16</v>
      </c>
      <c r="D314" s="20">
        <v>2009</v>
      </c>
      <c r="E314" s="20">
        <v>2009</v>
      </c>
      <c r="F314" s="21">
        <v>0</v>
      </c>
      <c r="G314" s="22">
        <v>0</v>
      </c>
      <c r="H314" s="20">
        <v>4.5</v>
      </c>
      <c r="I314" s="21">
        <v>3.55</v>
      </c>
      <c r="J314" s="22">
        <v>3.05</v>
      </c>
      <c r="K314" s="23">
        <v>0.45276814540236759</v>
      </c>
      <c r="L314" s="19">
        <v>40.01</v>
      </c>
      <c r="M314" s="24">
        <v>483731.52</v>
      </c>
      <c r="N314" s="19">
        <v>1</v>
      </c>
      <c r="O314" s="19">
        <v>0</v>
      </c>
      <c r="P314" s="19">
        <v>0</v>
      </c>
      <c r="Q314" s="19">
        <v>0</v>
      </c>
      <c r="R314" s="67">
        <f t="shared" si="94"/>
        <v>483731.52</v>
      </c>
      <c r="S314" s="19">
        <f t="shared" si="95"/>
        <v>0</v>
      </c>
      <c r="T314" s="24">
        <f t="shared" si="96"/>
        <v>0</v>
      </c>
      <c r="U314" s="23">
        <v>14.803945110165552</v>
      </c>
      <c r="V314" s="23">
        <v>0.77802000000000004</v>
      </c>
      <c r="W314" s="25">
        <v>83.78</v>
      </c>
      <c r="X314" s="23">
        <v>0.54684358665058308</v>
      </c>
      <c r="Y314" s="54">
        <v>0.29299999999999998</v>
      </c>
      <c r="Z314" s="54">
        <v>8.02</v>
      </c>
      <c r="AA314" s="19">
        <v>0.75</v>
      </c>
      <c r="AB314" s="23">
        <v>6.7052853697749182</v>
      </c>
      <c r="AC314" s="24">
        <f t="shared" si="77"/>
        <v>0</v>
      </c>
      <c r="AD314" s="19">
        <f t="shared" si="78"/>
        <v>0</v>
      </c>
      <c r="AE314" s="19">
        <f t="shared" si="79"/>
        <v>0</v>
      </c>
      <c r="AF314" s="19">
        <f t="shared" si="80"/>
        <v>0</v>
      </c>
      <c r="AG314" s="19">
        <f t="shared" si="81"/>
        <v>0</v>
      </c>
      <c r="AH314" s="67">
        <f t="shared" si="82"/>
        <v>0</v>
      </c>
      <c r="AI314" s="19">
        <f t="shared" si="83"/>
        <v>0</v>
      </c>
      <c r="AJ314" s="24">
        <f t="shared" si="84"/>
        <v>0</v>
      </c>
      <c r="AK314" s="23">
        <f t="shared" si="85"/>
        <v>0</v>
      </c>
      <c r="AL314" s="23">
        <f t="shared" si="86"/>
        <v>0</v>
      </c>
      <c r="AM314" s="25">
        <f t="shared" si="87"/>
        <v>1</v>
      </c>
      <c r="AN314" s="23">
        <f t="shared" si="88"/>
        <v>0</v>
      </c>
      <c r="AO314" s="54">
        <f t="shared" si="89"/>
        <v>0</v>
      </c>
      <c r="AP314" s="54">
        <f t="shared" si="90"/>
        <v>0</v>
      </c>
      <c r="AQ314" s="19">
        <f t="shared" si="91"/>
        <v>0</v>
      </c>
      <c r="AR314" s="19">
        <f t="shared" si="92"/>
        <v>0</v>
      </c>
      <c r="AS314" s="88">
        <f t="shared" si="93"/>
        <v>1</v>
      </c>
      <c r="AU314" s="19">
        <v>3489.1694475868644</v>
      </c>
      <c r="AW314" s="19">
        <v>10</v>
      </c>
      <c r="AX314" s="19">
        <v>2.3534000000000002</v>
      </c>
      <c r="AY314" s="19">
        <v>3</v>
      </c>
      <c r="AZ314" s="19">
        <v>15126371</v>
      </c>
      <c r="BA314" s="19">
        <v>6.6109709989263124E-7</v>
      </c>
    </row>
    <row r="315" spans="1:53" s="19" customFormat="1" x14ac:dyDescent="0.25">
      <c r="A315" s="19">
        <v>2014</v>
      </c>
      <c r="B315" s="19" t="s">
        <v>35</v>
      </c>
      <c r="C315" s="20">
        <v>17</v>
      </c>
      <c r="D315" s="20">
        <v>2007</v>
      </c>
      <c r="E315" s="20">
        <v>2007</v>
      </c>
      <c r="F315" s="21">
        <v>2007</v>
      </c>
      <c r="G315" s="22">
        <v>2007</v>
      </c>
      <c r="H315" s="20">
        <v>6.1999999999999993</v>
      </c>
      <c r="I315" s="21">
        <v>4.8</v>
      </c>
      <c r="J315" s="22">
        <v>3.75</v>
      </c>
      <c r="K315" s="23">
        <v>0.4960024431689154</v>
      </c>
      <c r="L315" s="19">
        <v>22.78</v>
      </c>
      <c r="M315" s="24">
        <v>7774372.7699999996</v>
      </c>
      <c r="N315" s="19">
        <v>1</v>
      </c>
      <c r="O315" s="19">
        <v>1</v>
      </c>
      <c r="P315" s="19">
        <v>1</v>
      </c>
      <c r="Q315" s="19">
        <v>0</v>
      </c>
      <c r="R315" s="67">
        <f t="shared" si="94"/>
        <v>7774372.7699999996</v>
      </c>
      <c r="S315" s="19">
        <f t="shared" si="95"/>
        <v>0</v>
      </c>
      <c r="T315" s="24">
        <f t="shared" si="96"/>
        <v>0</v>
      </c>
      <c r="U315" s="23">
        <v>24.917120046269677</v>
      </c>
      <c r="V315" s="23">
        <v>0.82561300000000004</v>
      </c>
      <c r="W315" s="25">
        <v>90.21</v>
      </c>
      <c r="X315" s="23">
        <v>0.79095477386934676</v>
      </c>
      <c r="Y315" s="54">
        <v>0.20399999999999999</v>
      </c>
      <c r="Z315" s="54">
        <v>5.64</v>
      </c>
      <c r="AA315" s="19">
        <v>0.72</v>
      </c>
      <c r="AB315" s="23">
        <v>7.5634043408360121</v>
      </c>
      <c r="AC315" s="24">
        <f t="shared" si="77"/>
        <v>0</v>
      </c>
      <c r="AD315" s="19">
        <f t="shared" si="78"/>
        <v>0</v>
      </c>
      <c r="AE315" s="19">
        <f t="shared" si="79"/>
        <v>0</v>
      </c>
      <c r="AF315" s="19">
        <f t="shared" si="80"/>
        <v>0</v>
      </c>
      <c r="AG315" s="19">
        <f t="shared" si="81"/>
        <v>0</v>
      </c>
      <c r="AH315" s="67">
        <f t="shared" si="82"/>
        <v>0</v>
      </c>
      <c r="AI315" s="19">
        <f t="shared" si="83"/>
        <v>0</v>
      </c>
      <c r="AJ315" s="24">
        <f t="shared" si="84"/>
        <v>0</v>
      </c>
      <c r="AK315" s="23">
        <f t="shared" si="85"/>
        <v>0</v>
      </c>
      <c r="AL315" s="23">
        <f t="shared" si="86"/>
        <v>0</v>
      </c>
      <c r="AM315" s="25">
        <f t="shared" si="87"/>
        <v>1</v>
      </c>
      <c r="AN315" s="23">
        <f t="shared" si="88"/>
        <v>0</v>
      </c>
      <c r="AO315" s="54">
        <f t="shared" si="89"/>
        <v>0</v>
      </c>
      <c r="AP315" s="54">
        <f t="shared" si="90"/>
        <v>0</v>
      </c>
      <c r="AQ315" s="19">
        <f t="shared" si="91"/>
        <v>0</v>
      </c>
      <c r="AR315" s="19">
        <f t="shared" si="92"/>
        <v>0</v>
      </c>
      <c r="AS315" s="88">
        <f t="shared" si="93"/>
        <v>1</v>
      </c>
      <c r="AU315" s="19">
        <v>4985.5463230248079</v>
      </c>
      <c r="AW315" s="19">
        <v>19</v>
      </c>
      <c r="AX315" s="19">
        <v>2.3534000000000002</v>
      </c>
      <c r="AY315" s="19">
        <v>0</v>
      </c>
      <c r="AZ315" s="19">
        <v>20734097</v>
      </c>
      <c r="BA315" s="19">
        <v>9.1636496154136827E-7</v>
      </c>
    </row>
    <row r="316" spans="1:53" s="19" customFormat="1" x14ac:dyDescent="0.25">
      <c r="A316" s="19">
        <v>2014</v>
      </c>
      <c r="B316" s="19" t="s">
        <v>36</v>
      </c>
      <c r="C316" s="20">
        <v>18</v>
      </c>
      <c r="D316" s="20">
        <v>2009</v>
      </c>
      <c r="E316" s="20">
        <v>2009</v>
      </c>
      <c r="F316" s="21">
        <v>0</v>
      </c>
      <c r="G316" s="22">
        <v>0</v>
      </c>
      <c r="H316" s="20">
        <v>5.5500000000000007</v>
      </c>
      <c r="I316" s="21">
        <v>4.3000000000000007</v>
      </c>
      <c r="J316" s="22">
        <v>3.9</v>
      </c>
      <c r="K316" s="23">
        <v>0.45828415796640942</v>
      </c>
      <c r="L316" s="19">
        <v>41.42</v>
      </c>
      <c r="M316" s="24">
        <v>200658.47</v>
      </c>
      <c r="N316" s="19">
        <v>1</v>
      </c>
      <c r="O316" s="19">
        <v>0</v>
      </c>
      <c r="P316" s="19">
        <v>0</v>
      </c>
      <c r="Q316" s="19">
        <v>0</v>
      </c>
      <c r="R316" s="67">
        <f t="shared" si="94"/>
        <v>200658.47</v>
      </c>
      <c r="S316" s="19">
        <f t="shared" si="95"/>
        <v>0</v>
      </c>
      <c r="T316" s="24">
        <f t="shared" si="96"/>
        <v>0</v>
      </c>
      <c r="U316" s="23">
        <v>33.148560288428797</v>
      </c>
      <c r="V316" s="23">
        <v>0.76929400000000003</v>
      </c>
      <c r="W316" s="25">
        <v>90.98</v>
      </c>
      <c r="X316" s="23">
        <v>0.77289931869795614</v>
      </c>
      <c r="Y316" s="54">
        <v>0.22</v>
      </c>
      <c r="Z316" s="54">
        <v>5.54</v>
      </c>
      <c r="AA316" s="19">
        <v>0.74</v>
      </c>
      <c r="AB316" s="23">
        <v>7.734224276527331</v>
      </c>
      <c r="AC316" s="24">
        <f t="shared" si="77"/>
        <v>0</v>
      </c>
      <c r="AD316" s="19">
        <f t="shared" si="78"/>
        <v>0</v>
      </c>
      <c r="AE316" s="19">
        <f t="shared" si="79"/>
        <v>0</v>
      </c>
      <c r="AF316" s="19">
        <f t="shared" si="80"/>
        <v>0</v>
      </c>
      <c r="AG316" s="19">
        <f t="shared" si="81"/>
        <v>0</v>
      </c>
      <c r="AH316" s="67">
        <f t="shared" si="82"/>
        <v>0</v>
      </c>
      <c r="AI316" s="19">
        <f t="shared" si="83"/>
        <v>0</v>
      </c>
      <c r="AJ316" s="24">
        <f t="shared" si="84"/>
        <v>0</v>
      </c>
      <c r="AK316" s="23">
        <f t="shared" si="85"/>
        <v>0</v>
      </c>
      <c r="AL316" s="23">
        <f t="shared" si="86"/>
        <v>0</v>
      </c>
      <c r="AM316" s="25">
        <f t="shared" si="87"/>
        <v>1</v>
      </c>
      <c r="AN316" s="23">
        <f t="shared" si="88"/>
        <v>0</v>
      </c>
      <c r="AO316" s="54">
        <f t="shared" si="89"/>
        <v>0</v>
      </c>
      <c r="AP316" s="54">
        <f t="shared" si="90"/>
        <v>0</v>
      </c>
      <c r="AQ316" s="19">
        <f t="shared" si="91"/>
        <v>0</v>
      </c>
      <c r="AR316" s="19">
        <f t="shared" si="92"/>
        <v>0</v>
      </c>
      <c r="AS316" s="88">
        <f t="shared" si="93"/>
        <v>1</v>
      </c>
      <c r="AU316" s="19">
        <v>956.62388438992639</v>
      </c>
      <c r="AW316" s="19">
        <v>2</v>
      </c>
      <c r="AX316" s="19">
        <v>2.3534000000000002</v>
      </c>
      <c r="AY316" s="19">
        <v>0</v>
      </c>
      <c r="AZ316" s="19">
        <v>3885049</v>
      </c>
      <c r="BA316" s="19">
        <v>5.147940219029413E-7</v>
      </c>
    </row>
    <row r="317" spans="1:53" s="19" customFormat="1" x14ac:dyDescent="0.25">
      <c r="A317" s="19">
        <v>2014</v>
      </c>
      <c r="B317" s="19" t="s">
        <v>37</v>
      </c>
      <c r="C317" s="20">
        <v>19</v>
      </c>
      <c r="D317" s="20">
        <v>2007</v>
      </c>
      <c r="E317" s="20">
        <v>2007</v>
      </c>
      <c r="F317" s="21">
        <v>2007</v>
      </c>
      <c r="G317" s="22">
        <v>2007</v>
      </c>
      <c r="H317" s="20">
        <v>5.35</v>
      </c>
      <c r="I317" s="21">
        <v>4.3499999999999996</v>
      </c>
      <c r="J317" s="22">
        <v>4</v>
      </c>
      <c r="K317" s="23">
        <v>0.4927657885900919</v>
      </c>
      <c r="L317" s="19">
        <v>34.74</v>
      </c>
      <c r="M317" s="24">
        <v>23155320.820000004</v>
      </c>
      <c r="N317" s="19">
        <v>1</v>
      </c>
      <c r="O317" s="19">
        <v>1</v>
      </c>
      <c r="P317" s="19">
        <v>1</v>
      </c>
      <c r="Q317" s="19">
        <v>1</v>
      </c>
      <c r="R317" s="67" t="str">
        <f t="shared" si="94"/>
        <v>SEM VALOR</v>
      </c>
      <c r="S317" s="19">
        <f t="shared" si="95"/>
        <v>0</v>
      </c>
      <c r="T317" s="24">
        <f t="shared" si="96"/>
        <v>23155320.820000004</v>
      </c>
      <c r="U317" s="23">
        <v>40.767255407618883</v>
      </c>
      <c r="V317" s="23">
        <v>0.82565599999999995</v>
      </c>
      <c r="W317" s="25">
        <v>84.08</v>
      </c>
      <c r="X317" s="23">
        <v>0.88662548004675235</v>
      </c>
      <c r="Y317" s="54">
        <v>0.27300000000000002</v>
      </c>
      <c r="Z317" s="54">
        <v>7.62</v>
      </c>
      <c r="AA317" s="19">
        <v>0.6</v>
      </c>
      <c r="AB317" s="23">
        <v>8.6600683279742743</v>
      </c>
      <c r="AC317" s="24">
        <f t="shared" si="77"/>
        <v>0</v>
      </c>
      <c r="AD317" s="19">
        <f t="shared" si="78"/>
        <v>0</v>
      </c>
      <c r="AE317" s="19">
        <f t="shared" si="79"/>
        <v>0</v>
      </c>
      <c r="AF317" s="19">
        <f t="shared" si="80"/>
        <v>0</v>
      </c>
      <c r="AG317" s="19">
        <f t="shared" si="81"/>
        <v>0</v>
      </c>
      <c r="AH317" s="67">
        <f t="shared" si="82"/>
        <v>0</v>
      </c>
      <c r="AI317" s="19">
        <f t="shared" si="83"/>
        <v>0</v>
      </c>
      <c r="AJ317" s="24">
        <f t="shared" si="84"/>
        <v>0</v>
      </c>
      <c r="AK317" s="23">
        <f t="shared" si="85"/>
        <v>0</v>
      </c>
      <c r="AL317" s="23">
        <f t="shared" si="86"/>
        <v>0</v>
      </c>
      <c r="AM317" s="25">
        <f t="shared" si="87"/>
        <v>1</v>
      </c>
      <c r="AN317" s="23">
        <f t="shared" si="88"/>
        <v>0</v>
      </c>
      <c r="AO317" s="54">
        <f t="shared" si="89"/>
        <v>0</v>
      </c>
      <c r="AP317" s="54">
        <f t="shared" si="90"/>
        <v>0</v>
      </c>
      <c r="AQ317" s="19">
        <f t="shared" si="91"/>
        <v>0</v>
      </c>
      <c r="AR317" s="19">
        <f t="shared" si="92"/>
        <v>0</v>
      </c>
      <c r="AS317" s="88">
        <f t="shared" si="93"/>
        <v>1</v>
      </c>
      <c r="AU317" s="19">
        <v>4066.1614276610721</v>
      </c>
      <c r="AW317" s="19">
        <v>27</v>
      </c>
      <c r="AX317" s="19">
        <v>2.3534000000000002</v>
      </c>
      <c r="AY317" s="19">
        <v>76</v>
      </c>
      <c r="AZ317" s="19">
        <v>16461173</v>
      </c>
      <c r="BA317" s="19">
        <v>1.6402233303787039E-6</v>
      </c>
    </row>
    <row r="318" spans="1:53" s="19" customFormat="1" x14ac:dyDescent="0.25">
      <c r="A318" s="19">
        <v>2014</v>
      </c>
      <c r="B318" s="19" t="s">
        <v>38</v>
      </c>
      <c r="C318" s="20">
        <v>20</v>
      </c>
      <c r="D318" s="20">
        <v>2007</v>
      </c>
      <c r="E318" s="20">
        <v>2007</v>
      </c>
      <c r="F318" s="21">
        <v>2007</v>
      </c>
      <c r="G318" s="22">
        <v>2007</v>
      </c>
      <c r="H318" s="20">
        <v>6.25</v>
      </c>
      <c r="I318" s="21">
        <v>4.8499999999999996</v>
      </c>
      <c r="J318" s="22">
        <v>4.1500000000000004</v>
      </c>
      <c r="K318" s="23">
        <v>0.50592634150498539</v>
      </c>
      <c r="L318" s="19">
        <v>14.05</v>
      </c>
      <c r="M318" s="24">
        <v>46728566.880000025</v>
      </c>
      <c r="N318" s="19">
        <v>1</v>
      </c>
      <c r="O318" s="19">
        <v>1</v>
      </c>
      <c r="P318" s="19">
        <v>1</v>
      </c>
      <c r="Q318" s="19">
        <v>1</v>
      </c>
      <c r="R318" s="67" t="str">
        <f t="shared" si="94"/>
        <v>SEM VALOR</v>
      </c>
      <c r="S318" s="19">
        <f t="shared" si="95"/>
        <v>46728566.880000025</v>
      </c>
      <c r="T318" s="24">
        <f t="shared" si="96"/>
        <v>0</v>
      </c>
      <c r="U318" s="23">
        <v>42.197870485917392</v>
      </c>
      <c r="V318" s="23">
        <v>0.87312199999999995</v>
      </c>
      <c r="W318" s="25">
        <v>88.2</v>
      </c>
      <c r="X318" s="23">
        <v>0.92198438341410882</v>
      </c>
      <c r="Y318" s="54">
        <v>0.249</v>
      </c>
      <c r="Z318" s="54">
        <v>6.89</v>
      </c>
      <c r="AA318" s="19">
        <v>0.57999999999999996</v>
      </c>
      <c r="AB318" s="23">
        <v>8.7773311897106101</v>
      </c>
      <c r="AC318" s="24">
        <f t="shared" si="77"/>
        <v>0</v>
      </c>
      <c r="AD318" s="19">
        <f t="shared" si="78"/>
        <v>0</v>
      </c>
      <c r="AE318" s="19">
        <f t="shared" si="79"/>
        <v>0</v>
      </c>
      <c r="AF318" s="19">
        <f t="shared" si="80"/>
        <v>0</v>
      </c>
      <c r="AG318" s="19">
        <f t="shared" si="81"/>
        <v>0</v>
      </c>
      <c r="AH318" s="67">
        <f t="shared" si="82"/>
        <v>0</v>
      </c>
      <c r="AI318" s="19">
        <f t="shared" si="83"/>
        <v>0</v>
      </c>
      <c r="AJ318" s="24">
        <f t="shared" si="84"/>
        <v>0</v>
      </c>
      <c r="AK318" s="23">
        <f t="shared" si="85"/>
        <v>0</v>
      </c>
      <c r="AL318" s="23">
        <f t="shared" si="86"/>
        <v>0</v>
      </c>
      <c r="AM318" s="25">
        <f t="shared" si="87"/>
        <v>1</v>
      </c>
      <c r="AN318" s="23">
        <f t="shared" si="88"/>
        <v>0</v>
      </c>
      <c r="AO318" s="54">
        <f t="shared" si="89"/>
        <v>0</v>
      </c>
      <c r="AP318" s="54">
        <f t="shared" si="90"/>
        <v>0</v>
      </c>
      <c r="AQ318" s="19">
        <f t="shared" si="91"/>
        <v>0</v>
      </c>
      <c r="AR318" s="19">
        <f t="shared" si="92"/>
        <v>0</v>
      </c>
      <c r="AS318" s="88">
        <f t="shared" si="93"/>
        <v>1</v>
      </c>
      <c r="AU318" s="19">
        <v>10861.77119705217</v>
      </c>
      <c r="AW318" s="19">
        <v>76</v>
      </c>
      <c r="AX318" s="19">
        <v>2.3534000000000002</v>
      </c>
      <c r="AY318" s="19">
        <v>0</v>
      </c>
      <c r="AZ318" s="19">
        <v>44035304</v>
      </c>
      <c r="BA318" s="19">
        <v>1.7258879375511976E-6</v>
      </c>
    </row>
    <row r="319" spans="1:53" s="19" customFormat="1" x14ac:dyDescent="0.25">
      <c r="A319" s="19">
        <v>2014</v>
      </c>
      <c r="B319" s="19" t="s">
        <v>39</v>
      </c>
      <c r="C319" s="20">
        <v>21</v>
      </c>
      <c r="D319" s="20">
        <v>2009</v>
      </c>
      <c r="E319" s="20">
        <v>2009</v>
      </c>
      <c r="F319" s="21">
        <v>2014</v>
      </c>
      <c r="G319" s="22">
        <v>0</v>
      </c>
      <c r="H319" s="20">
        <v>6.0500000000000007</v>
      </c>
      <c r="I319" s="21">
        <v>4.4499999999999993</v>
      </c>
      <c r="J319" s="22">
        <v>3.8499999999999996</v>
      </c>
      <c r="K319" s="23">
        <v>0.48761319720828289</v>
      </c>
      <c r="L319" s="19">
        <v>26.89</v>
      </c>
      <c r="M319" s="24">
        <v>4849497.8900000006</v>
      </c>
      <c r="N319" s="19">
        <v>1</v>
      </c>
      <c r="O319" s="19">
        <v>1</v>
      </c>
      <c r="P319" s="19">
        <v>1</v>
      </c>
      <c r="Q319" s="19">
        <v>0</v>
      </c>
      <c r="R319" s="67">
        <f t="shared" si="94"/>
        <v>4849497.8900000006</v>
      </c>
      <c r="S319" s="19">
        <f t="shared" si="95"/>
        <v>0</v>
      </c>
      <c r="T319" s="24">
        <f t="shared" si="96"/>
        <v>0</v>
      </c>
      <c r="U319" s="23">
        <v>31.410744045223417</v>
      </c>
      <c r="V319" s="23">
        <v>0.78408900000000004</v>
      </c>
      <c r="W319" s="25">
        <v>86.95</v>
      </c>
      <c r="X319" s="23">
        <v>0.66020942408376959</v>
      </c>
      <c r="Y319" s="54">
        <v>0.17</v>
      </c>
      <c r="Z319" s="54">
        <v>3.74</v>
      </c>
      <c r="AA319" s="19">
        <v>0.64</v>
      </c>
      <c r="AB319" s="23">
        <v>8.08741961414791</v>
      </c>
      <c r="AC319" s="24">
        <f t="shared" si="77"/>
        <v>0</v>
      </c>
      <c r="AD319" s="19">
        <f t="shared" si="78"/>
        <v>0</v>
      </c>
      <c r="AE319" s="19">
        <f t="shared" si="79"/>
        <v>0</v>
      </c>
      <c r="AF319" s="19">
        <f t="shared" si="80"/>
        <v>0</v>
      </c>
      <c r="AG319" s="19">
        <f t="shared" si="81"/>
        <v>0</v>
      </c>
      <c r="AH319" s="67">
        <f t="shared" si="82"/>
        <v>0</v>
      </c>
      <c r="AI319" s="19">
        <f t="shared" si="83"/>
        <v>0</v>
      </c>
      <c r="AJ319" s="24">
        <f t="shared" si="84"/>
        <v>0</v>
      </c>
      <c r="AK319" s="23">
        <f t="shared" si="85"/>
        <v>0</v>
      </c>
      <c r="AL319" s="23">
        <f t="shared" si="86"/>
        <v>0</v>
      </c>
      <c r="AM319" s="25">
        <f t="shared" si="87"/>
        <v>1</v>
      </c>
      <c r="AN319" s="23">
        <f t="shared" si="88"/>
        <v>0</v>
      </c>
      <c r="AO319" s="54">
        <f t="shared" si="89"/>
        <v>0</v>
      </c>
      <c r="AP319" s="54">
        <f t="shared" si="90"/>
        <v>0</v>
      </c>
      <c r="AQ319" s="19">
        <f t="shared" si="91"/>
        <v>0</v>
      </c>
      <c r="AR319" s="19">
        <f t="shared" si="92"/>
        <v>0</v>
      </c>
      <c r="AS319" s="88">
        <f t="shared" si="93"/>
        <v>1</v>
      </c>
      <c r="AU319" s="19">
        <v>2700.3550177412385</v>
      </c>
      <c r="AW319" s="19">
        <v>14</v>
      </c>
      <c r="AX319" s="19">
        <v>2.3534000000000002</v>
      </c>
      <c r="AY319" s="19">
        <v>0</v>
      </c>
      <c r="AZ319" s="19">
        <v>11081692</v>
      </c>
      <c r="BA319" s="19">
        <v>1.2633449837804552E-6</v>
      </c>
    </row>
    <row r="320" spans="1:53" s="19" customFormat="1" x14ac:dyDescent="0.25">
      <c r="A320" s="19">
        <v>2014</v>
      </c>
      <c r="B320" s="19" t="s">
        <v>40</v>
      </c>
      <c r="C320" s="20">
        <v>22</v>
      </c>
      <c r="D320" s="20">
        <v>2007</v>
      </c>
      <c r="E320" s="20">
        <v>2008</v>
      </c>
      <c r="F320" s="21">
        <v>2010</v>
      </c>
      <c r="G320" s="22">
        <v>0</v>
      </c>
      <c r="H320" s="20">
        <v>6.15</v>
      </c>
      <c r="I320" s="21">
        <v>4.8</v>
      </c>
      <c r="J320" s="22">
        <v>3.9</v>
      </c>
      <c r="K320" s="23">
        <v>0.47875675675675677</v>
      </c>
      <c r="L320" s="19">
        <v>13.45</v>
      </c>
      <c r="M320" s="24">
        <v>3550775.12</v>
      </c>
      <c r="N320" s="19">
        <v>1</v>
      </c>
      <c r="O320" s="19">
        <v>1</v>
      </c>
      <c r="P320" s="19">
        <v>0</v>
      </c>
      <c r="Q320" s="19">
        <v>0</v>
      </c>
      <c r="R320" s="67">
        <f t="shared" si="94"/>
        <v>3550775.12</v>
      </c>
      <c r="S320" s="19">
        <f t="shared" si="95"/>
        <v>0</v>
      </c>
      <c r="T320" s="24">
        <f t="shared" si="96"/>
        <v>0</v>
      </c>
      <c r="U320" s="23">
        <v>36.055899320187393</v>
      </c>
      <c r="V320" s="23">
        <v>0.76402999999999999</v>
      </c>
      <c r="W320" s="25">
        <v>91.81</v>
      </c>
      <c r="X320" s="23">
        <v>0.54117647058823526</v>
      </c>
      <c r="Y320" s="54">
        <v>0.112</v>
      </c>
      <c r="Z320" s="54">
        <v>2.4700000000000002</v>
      </c>
      <c r="AA320" s="19">
        <v>0.63</v>
      </c>
      <c r="AB320" s="23">
        <v>8.226185691318328</v>
      </c>
      <c r="AC320" s="24">
        <f t="shared" si="77"/>
        <v>0</v>
      </c>
      <c r="AD320" s="19">
        <f t="shared" si="78"/>
        <v>0</v>
      </c>
      <c r="AE320" s="19">
        <f t="shared" si="79"/>
        <v>0</v>
      </c>
      <c r="AF320" s="19">
        <f t="shared" si="80"/>
        <v>0</v>
      </c>
      <c r="AG320" s="19">
        <f t="shared" si="81"/>
        <v>0</v>
      </c>
      <c r="AH320" s="67">
        <f t="shared" si="82"/>
        <v>0</v>
      </c>
      <c r="AI320" s="19">
        <f t="shared" si="83"/>
        <v>0</v>
      </c>
      <c r="AJ320" s="24">
        <f t="shared" si="84"/>
        <v>0</v>
      </c>
      <c r="AK320" s="23">
        <f t="shared" si="85"/>
        <v>0</v>
      </c>
      <c r="AL320" s="23">
        <f t="shared" si="86"/>
        <v>0</v>
      </c>
      <c r="AM320" s="25">
        <f t="shared" si="87"/>
        <v>1</v>
      </c>
      <c r="AN320" s="23">
        <f t="shared" si="88"/>
        <v>0</v>
      </c>
      <c r="AO320" s="54">
        <f t="shared" si="89"/>
        <v>0</v>
      </c>
      <c r="AP320" s="54">
        <f t="shared" si="90"/>
        <v>0</v>
      </c>
      <c r="AQ320" s="19">
        <f t="shared" si="91"/>
        <v>0</v>
      </c>
      <c r="AR320" s="19">
        <f t="shared" si="92"/>
        <v>0</v>
      </c>
      <c r="AS320" s="88">
        <f t="shared" si="93"/>
        <v>1</v>
      </c>
      <c r="AU320" s="19">
        <v>1708.6880557980164</v>
      </c>
      <c r="AW320" s="19">
        <v>10</v>
      </c>
      <c r="AX320" s="19">
        <v>2.3534000000000002</v>
      </c>
      <c r="AY320" s="19">
        <v>0</v>
      </c>
      <c r="AZ320" s="19">
        <v>6727148</v>
      </c>
      <c r="BA320" s="19">
        <v>1.4865140472604439E-6</v>
      </c>
    </row>
    <row r="321" spans="1:53" s="19" customFormat="1" x14ac:dyDescent="0.25">
      <c r="A321" s="19">
        <v>2014</v>
      </c>
      <c r="B321" s="19" t="s">
        <v>88</v>
      </c>
      <c r="C321" s="20">
        <v>23</v>
      </c>
      <c r="D321" s="20">
        <v>2009</v>
      </c>
      <c r="E321" s="20">
        <v>2010</v>
      </c>
      <c r="F321" s="21">
        <v>2013</v>
      </c>
      <c r="G321" s="22">
        <v>0</v>
      </c>
      <c r="H321" s="20">
        <v>5.65</v>
      </c>
      <c r="I321" s="21">
        <v>4.25</v>
      </c>
      <c r="J321" s="22">
        <v>3.75</v>
      </c>
      <c r="K321" s="23">
        <v>0.52658033736582044</v>
      </c>
      <c r="L321" s="19">
        <v>24.31</v>
      </c>
      <c r="M321" s="24">
        <v>3169632.36</v>
      </c>
      <c r="N321" s="19">
        <v>1</v>
      </c>
      <c r="O321" s="19">
        <v>1</v>
      </c>
      <c r="P321" s="19">
        <v>0</v>
      </c>
      <c r="Q321" s="19">
        <v>0</v>
      </c>
      <c r="R321" s="67">
        <f t="shared" si="94"/>
        <v>3169632.36</v>
      </c>
      <c r="S321" s="19">
        <f t="shared" si="95"/>
        <v>0</v>
      </c>
      <c r="T321" s="24">
        <f t="shared" si="96"/>
        <v>0</v>
      </c>
      <c r="U321" s="23">
        <v>31.927159450192793</v>
      </c>
      <c r="V321" s="23">
        <v>0.78383899999999995</v>
      </c>
      <c r="W321" s="25">
        <v>84.15</v>
      </c>
      <c r="X321" s="23">
        <v>0.62567501227295041</v>
      </c>
      <c r="Y321" s="54">
        <v>0.20100000000000001</v>
      </c>
      <c r="Z321" s="54">
        <v>3.75</v>
      </c>
      <c r="AA321" s="19">
        <v>0.55000000000000004</v>
      </c>
      <c r="AB321" s="23">
        <v>7.929863344051447</v>
      </c>
      <c r="AC321" s="24">
        <f t="shared" si="77"/>
        <v>0</v>
      </c>
      <c r="AD321" s="19">
        <f t="shared" si="78"/>
        <v>0</v>
      </c>
      <c r="AE321" s="19">
        <f t="shared" si="79"/>
        <v>0</v>
      </c>
      <c r="AF321" s="19">
        <f t="shared" si="80"/>
        <v>0</v>
      </c>
      <c r="AG321" s="19">
        <f t="shared" si="81"/>
        <v>0</v>
      </c>
      <c r="AH321" s="67">
        <f t="shared" si="82"/>
        <v>0</v>
      </c>
      <c r="AI321" s="19">
        <f t="shared" si="83"/>
        <v>0</v>
      </c>
      <c r="AJ321" s="24">
        <f t="shared" si="84"/>
        <v>0</v>
      </c>
      <c r="AK321" s="23">
        <f t="shared" si="85"/>
        <v>0</v>
      </c>
      <c r="AL321" s="23">
        <f t="shared" si="86"/>
        <v>0</v>
      </c>
      <c r="AM321" s="25">
        <f t="shared" si="87"/>
        <v>1</v>
      </c>
      <c r="AN321" s="23">
        <f t="shared" si="88"/>
        <v>0</v>
      </c>
      <c r="AO321" s="54">
        <f t="shared" si="89"/>
        <v>0</v>
      </c>
      <c r="AP321" s="54">
        <f t="shared" si="90"/>
        <v>0</v>
      </c>
      <c r="AQ321" s="19">
        <f t="shared" si="91"/>
        <v>0</v>
      </c>
      <c r="AR321" s="19">
        <f t="shared" si="92"/>
        <v>0</v>
      </c>
      <c r="AS321" s="88">
        <f t="shared" si="93"/>
        <v>1</v>
      </c>
      <c r="AU321" s="19">
        <v>2669.8870079995127</v>
      </c>
      <c r="AW321" s="19">
        <v>13</v>
      </c>
      <c r="AX321" s="19">
        <v>2.3534000000000002</v>
      </c>
      <c r="AY321" s="19">
        <v>0</v>
      </c>
      <c r="AZ321" s="19">
        <v>11207274</v>
      </c>
      <c r="BA321" s="19">
        <v>1.1599609325157929E-6</v>
      </c>
    </row>
    <row r="322" spans="1:53" s="19" customFormat="1" x14ac:dyDescent="0.25">
      <c r="A322" s="19">
        <v>2014</v>
      </c>
      <c r="B322" s="19" t="s">
        <v>89</v>
      </c>
      <c r="C322" s="20">
        <v>24</v>
      </c>
      <c r="D322" s="20">
        <v>2014</v>
      </c>
      <c r="E322" s="20">
        <v>0</v>
      </c>
      <c r="F322" s="21">
        <v>0</v>
      </c>
      <c r="G322" s="22">
        <v>0</v>
      </c>
      <c r="H322" s="20">
        <v>5.35</v>
      </c>
      <c r="I322" s="21">
        <v>4.3</v>
      </c>
      <c r="J322" s="22">
        <v>3.6500000000000004</v>
      </c>
      <c r="K322" s="23">
        <v>0.44791874128659631</v>
      </c>
      <c r="L322" s="19">
        <v>26.72</v>
      </c>
      <c r="M322" s="24">
        <v>22089.960000000003</v>
      </c>
      <c r="N322" s="19">
        <v>1</v>
      </c>
      <c r="O322" s="19">
        <v>0</v>
      </c>
      <c r="P322" s="19">
        <v>0</v>
      </c>
      <c r="Q322" s="19">
        <v>0</v>
      </c>
      <c r="R322" s="67">
        <f t="shared" si="94"/>
        <v>22089.960000000003</v>
      </c>
      <c r="S322" s="19">
        <f t="shared" si="95"/>
        <v>0</v>
      </c>
      <c r="T322" s="24">
        <f t="shared" si="96"/>
        <v>0</v>
      </c>
      <c r="U322" s="23">
        <v>30.13758404249106</v>
      </c>
      <c r="V322" s="23">
        <v>0.69266399999999995</v>
      </c>
      <c r="W322" s="25">
        <v>110.11</v>
      </c>
      <c r="X322" s="23">
        <v>0.31638418079096048</v>
      </c>
      <c r="Y322" s="54">
        <v>0.223</v>
      </c>
      <c r="Z322" s="54">
        <v>3.83</v>
      </c>
      <c r="AA322" s="19">
        <v>0.63</v>
      </c>
      <c r="AB322" s="23">
        <v>7.6693127009646291</v>
      </c>
      <c r="AC322" s="24">
        <f t="shared" si="77"/>
        <v>0</v>
      </c>
      <c r="AD322" s="19">
        <f t="shared" si="78"/>
        <v>0</v>
      </c>
      <c r="AE322" s="19">
        <f t="shared" si="79"/>
        <v>0</v>
      </c>
      <c r="AF322" s="19">
        <f t="shared" si="80"/>
        <v>0</v>
      </c>
      <c r="AG322" s="19">
        <f t="shared" si="81"/>
        <v>0</v>
      </c>
      <c r="AH322" s="67">
        <f t="shared" si="82"/>
        <v>0</v>
      </c>
      <c r="AI322" s="19">
        <f t="shared" si="83"/>
        <v>0</v>
      </c>
      <c r="AJ322" s="24">
        <f t="shared" si="84"/>
        <v>0</v>
      </c>
      <c r="AK322" s="23">
        <f t="shared" si="85"/>
        <v>0</v>
      </c>
      <c r="AL322" s="23">
        <f t="shared" si="86"/>
        <v>0</v>
      </c>
      <c r="AM322" s="25">
        <f t="shared" si="87"/>
        <v>1</v>
      </c>
      <c r="AN322" s="23">
        <f t="shared" si="88"/>
        <v>0</v>
      </c>
      <c r="AO322" s="54">
        <f t="shared" si="89"/>
        <v>0</v>
      </c>
      <c r="AP322" s="54">
        <f t="shared" si="90"/>
        <v>0</v>
      </c>
      <c r="AQ322" s="19">
        <f t="shared" si="91"/>
        <v>0</v>
      </c>
      <c r="AR322" s="19">
        <f t="shared" si="92"/>
        <v>0</v>
      </c>
      <c r="AS322" s="88">
        <f t="shared" si="93"/>
        <v>1</v>
      </c>
      <c r="AU322" s="19">
        <v>661.07576109703723</v>
      </c>
      <c r="AW322" s="19">
        <v>3</v>
      </c>
      <c r="AX322" s="19">
        <v>2.3534000000000002</v>
      </c>
      <c r="AY322" s="19">
        <v>0</v>
      </c>
      <c r="AZ322" s="19">
        <v>2619657</v>
      </c>
      <c r="BA322" s="19">
        <v>1.1451880914180749E-6</v>
      </c>
    </row>
    <row r="323" spans="1:53" s="19" customFormat="1" x14ac:dyDescent="0.25">
      <c r="A323" s="19">
        <v>2014</v>
      </c>
      <c r="B323" s="19" t="s">
        <v>43</v>
      </c>
      <c r="C323" s="20">
        <v>25</v>
      </c>
      <c r="D323" s="20">
        <v>2017</v>
      </c>
      <c r="E323" s="20">
        <v>0</v>
      </c>
      <c r="F323" s="21">
        <v>0</v>
      </c>
      <c r="G323" s="22">
        <v>0</v>
      </c>
      <c r="H323" s="20">
        <v>5.5</v>
      </c>
      <c r="I323" s="21">
        <v>4.5</v>
      </c>
      <c r="J323" s="22">
        <v>3.1</v>
      </c>
      <c r="K323" s="23">
        <v>0.36884907772997821</v>
      </c>
      <c r="L323" s="19">
        <v>42.12</v>
      </c>
      <c r="M323" s="24">
        <v>0</v>
      </c>
      <c r="N323" s="19">
        <v>0</v>
      </c>
      <c r="O323" s="19">
        <v>0</v>
      </c>
      <c r="P323" s="19">
        <v>0</v>
      </c>
      <c r="Q323" s="19">
        <v>0</v>
      </c>
      <c r="R323" s="67">
        <f t="shared" si="94"/>
        <v>0</v>
      </c>
      <c r="S323" s="19">
        <f t="shared" si="95"/>
        <v>0</v>
      </c>
      <c r="T323" s="24">
        <f t="shared" si="96"/>
        <v>0</v>
      </c>
      <c r="U323" s="23">
        <v>31.396808728065782</v>
      </c>
      <c r="V323" s="23">
        <v>0.70744399999999996</v>
      </c>
      <c r="W323" s="25">
        <v>92.61</v>
      </c>
      <c r="X323" s="23">
        <v>0.26782449725776963</v>
      </c>
      <c r="Y323" s="54">
        <v>0.252</v>
      </c>
      <c r="Z323" s="54">
        <v>3.99</v>
      </c>
      <c r="AA323" s="19">
        <v>0.69</v>
      </c>
      <c r="AB323" s="23">
        <v>7.7685892282958191</v>
      </c>
      <c r="AC323" s="24">
        <f t="shared" ref="AC323:AC386" si="97">IF(A323=2004,1,0)</f>
        <v>0</v>
      </c>
      <c r="AD323" s="19">
        <f t="shared" ref="AD323:AD386" si="98">IF(A323=2005,1,0)</f>
        <v>0</v>
      </c>
      <c r="AE323" s="19">
        <f t="shared" ref="AE323:AE386" si="99">IF(A323=2006,1,0)</f>
        <v>0</v>
      </c>
      <c r="AF323" s="19">
        <f t="shared" ref="AF323:AF386" si="100">IF(A323=2007,1,0)</f>
        <v>0</v>
      </c>
      <c r="AG323" s="19">
        <f t="shared" ref="AG323:AG386" si="101">IF(A323=2008,1,0)</f>
        <v>0</v>
      </c>
      <c r="AH323" s="67">
        <f t="shared" ref="AH323:AH386" si="102">IF(A323=2009,1,0)</f>
        <v>0</v>
      </c>
      <c r="AI323" s="19">
        <f t="shared" ref="AI323:AI386" si="103">IF(A323=2010,1,0)</f>
        <v>0</v>
      </c>
      <c r="AJ323" s="24">
        <f t="shared" ref="AJ323:AJ386" si="104">IF(A323=2011,1,0)</f>
        <v>0</v>
      </c>
      <c r="AK323" s="23">
        <f t="shared" ref="AK323:AK386" si="105">IF(A323=2012,1,0)</f>
        <v>0</v>
      </c>
      <c r="AL323" s="23">
        <f t="shared" ref="AL323:AL386" si="106">IF(A323=2013,1,0)</f>
        <v>0</v>
      </c>
      <c r="AM323" s="25">
        <f t="shared" ref="AM323:AM386" si="107">IF(A323=2014,1,0)</f>
        <v>1</v>
      </c>
      <c r="AN323" s="23">
        <f t="shared" ref="AN323:AN386" si="108">IF(A323=2015,1,0)</f>
        <v>0</v>
      </c>
      <c r="AO323" s="54">
        <f t="shared" ref="AO323:AO386" si="109">IF(A323=2016,1,0)</f>
        <v>0</v>
      </c>
      <c r="AP323" s="54">
        <f t="shared" ref="AP323:AP386" si="110">IF(A323=2017,1,0)</f>
        <v>0</v>
      </c>
      <c r="AQ323" s="19">
        <f t="shared" ref="AQ323:AQ386" si="111">IF(A323=2018,1,0)</f>
        <v>0</v>
      </c>
      <c r="AR323" s="19">
        <f t="shared" ref="AR323:AR386" si="112">IF(A323=2019,1,0)</f>
        <v>0</v>
      </c>
      <c r="AS323" s="88">
        <f t="shared" ref="AS323:AS386" si="113">IF(AND(D323&lt;&gt;0,A323&gt;=D323),1,0)</f>
        <v>0</v>
      </c>
      <c r="AU323" s="19">
        <v>830.59379356394447</v>
      </c>
      <c r="AW323" s="19">
        <v>3</v>
      </c>
      <c r="AX323" s="19">
        <v>2.3534000000000002</v>
      </c>
      <c r="AY323" s="19">
        <v>0</v>
      </c>
      <c r="AZ323" s="19">
        <v>3224357</v>
      </c>
      <c r="BA323" s="19">
        <v>9.3041806474903368E-7</v>
      </c>
    </row>
    <row r="324" spans="1:53" s="19" customFormat="1" x14ac:dyDescent="0.25">
      <c r="A324" s="19">
        <v>2014</v>
      </c>
      <c r="B324" s="19" t="s">
        <v>44</v>
      </c>
      <c r="C324" s="20">
        <v>26</v>
      </c>
      <c r="D324" s="20">
        <v>2009</v>
      </c>
      <c r="E324" s="20">
        <v>2019</v>
      </c>
      <c r="F324" s="21">
        <v>0</v>
      </c>
      <c r="G324" s="22">
        <v>0</v>
      </c>
      <c r="H324" s="20">
        <v>5.75</v>
      </c>
      <c r="I324" s="21">
        <v>4.8000000000000007</v>
      </c>
      <c r="J324" s="22">
        <v>3.95</v>
      </c>
      <c r="K324" s="23">
        <v>0.42393144308082947</v>
      </c>
      <c r="L324" s="19">
        <v>44.26</v>
      </c>
      <c r="M324" s="24">
        <v>0</v>
      </c>
      <c r="N324" s="19">
        <v>0</v>
      </c>
      <c r="O324" s="19">
        <v>0</v>
      </c>
      <c r="P324" s="19">
        <v>0</v>
      </c>
      <c r="Q324" s="19">
        <v>0</v>
      </c>
      <c r="R324" s="67">
        <f t="shared" si="94"/>
        <v>0</v>
      </c>
      <c r="S324" s="19">
        <f t="shared" si="95"/>
        <v>0</v>
      </c>
      <c r="T324" s="24">
        <f t="shared" si="96"/>
        <v>0</v>
      </c>
      <c r="U324" s="23">
        <v>25.296596988420752</v>
      </c>
      <c r="V324" s="23">
        <v>0.79581599999999997</v>
      </c>
      <c r="W324" s="25">
        <v>86.63</v>
      </c>
      <c r="X324" s="23">
        <v>0.45807033363390443</v>
      </c>
      <c r="Y324" s="54">
        <v>0.252</v>
      </c>
      <c r="Z324" s="54">
        <v>4.12</v>
      </c>
      <c r="AA324" s="19">
        <v>0.67</v>
      </c>
      <c r="AB324" s="23">
        <v>7.695639067524116</v>
      </c>
      <c r="AC324" s="24">
        <f t="shared" si="97"/>
        <v>0</v>
      </c>
      <c r="AD324" s="19">
        <f t="shared" si="98"/>
        <v>0</v>
      </c>
      <c r="AE324" s="19">
        <f t="shared" si="99"/>
        <v>0</v>
      </c>
      <c r="AF324" s="19">
        <f t="shared" si="100"/>
        <v>0</v>
      </c>
      <c r="AG324" s="19">
        <f t="shared" si="101"/>
        <v>0</v>
      </c>
      <c r="AH324" s="67">
        <f t="shared" si="102"/>
        <v>0</v>
      </c>
      <c r="AI324" s="19">
        <f t="shared" si="103"/>
        <v>0</v>
      </c>
      <c r="AJ324" s="24">
        <f t="shared" si="104"/>
        <v>0</v>
      </c>
      <c r="AK324" s="23">
        <f t="shared" si="105"/>
        <v>0</v>
      </c>
      <c r="AL324" s="23">
        <f t="shared" si="106"/>
        <v>0</v>
      </c>
      <c r="AM324" s="25">
        <f t="shared" si="107"/>
        <v>1</v>
      </c>
      <c r="AN324" s="23">
        <f t="shared" si="108"/>
        <v>0</v>
      </c>
      <c r="AO324" s="54">
        <f t="shared" si="109"/>
        <v>0</v>
      </c>
      <c r="AP324" s="54">
        <f t="shared" si="110"/>
        <v>0</v>
      </c>
      <c r="AQ324" s="19">
        <f t="shared" si="111"/>
        <v>0</v>
      </c>
      <c r="AR324" s="19">
        <f t="shared" si="112"/>
        <v>0</v>
      </c>
      <c r="AS324" s="88">
        <f t="shared" si="113"/>
        <v>1</v>
      </c>
      <c r="AU324" s="19">
        <v>1677.9802211366548</v>
      </c>
      <c r="AW324" s="19">
        <v>8</v>
      </c>
      <c r="AX324" s="19">
        <v>2.3534000000000002</v>
      </c>
      <c r="AY324" s="19">
        <v>223</v>
      </c>
      <c r="AZ324" s="19">
        <v>6523222</v>
      </c>
      <c r="BA324" s="19">
        <v>1.2263878187803512E-6</v>
      </c>
    </row>
    <row r="325" spans="1:53" s="19" customFormat="1" x14ac:dyDescent="0.25">
      <c r="A325" s="19">
        <v>2014</v>
      </c>
      <c r="B325" s="19" t="s">
        <v>45</v>
      </c>
      <c r="C325" s="20">
        <v>27</v>
      </c>
      <c r="D325" s="20">
        <v>2008</v>
      </c>
      <c r="E325" s="20">
        <v>2008</v>
      </c>
      <c r="F325" s="21">
        <v>0</v>
      </c>
      <c r="G325" s="22">
        <v>0</v>
      </c>
      <c r="H325" s="20">
        <v>5.95</v>
      </c>
      <c r="I325" s="21">
        <v>4.45</v>
      </c>
      <c r="J325" s="22">
        <v>4</v>
      </c>
      <c r="K325" s="23">
        <v>0.42311532700948579</v>
      </c>
      <c r="L325" s="19">
        <v>29.55</v>
      </c>
      <c r="M325" s="24">
        <v>3000444.44</v>
      </c>
      <c r="N325" s="19">
        <v>1</v>
      </c>
      <c r="O325" s="19">
        <v>1</v>
      </c>
      <c r="P325" s="19">
        <v>0</v>
      </c>
      <c r="Q325" s="19">
        <v>0</v>
      </c>
      <c r="R325" s="67">
        <f t="shared" si="94"/>
        <v>3000444.44</v>
      </c>
      <c r="S325" s="19">
        <f t="shared" si="95"/>
        <v>0</v>
      </c>
      <c r="T325" s="24">
        <f t="shared" si="96"/>
        <v>0</v>
      </c>
      <c r="U325" s="23">
        <v>69.216798860737654</v>
      </c>
      <c r="V325" s="23">
        <f>V301*1.02</f>
        <v>0.89165951999999993</v>
      </c>
      <c r="W325" s="25">
        <v>89.33</v>
      </c>
      <c r="X325" s="23">
        <v>0.85256410256410253</v>
      </c>
      <c r="Y325" s="54">
        <v>0.251</v>
      </c>
      <c r="Z325" s="54">
        <v>8.39</v>
      </c>
      <c r="AA325" s="19">
        <v>0.66</v>
      </c>
      <c r="AB325" s="23">
        <v>9.503014469453376</v>
      </c>
      <c r="AC325" s="24">
        <f t="shared" si="97"/>
        <v>0</v>
      </c>
      <c r="AD325" s="19">
        <f t="shared" si="98"/>
        <v>0</v>
      </c>
      <c r="AE325" s="19">
        <f t="shared" si="99"/>
        <v>0</v>
      </c>
      <c r="AF325" s="19">
        <f t="shared" si="100"/>
        <v>0</v>
      </c>
      <c r="AG325" s="19">
        <f t="shared" si="101"/>
        <v>0</v>
      </c>
      <c r="AH325" s="67">
        <f t="shared" si="102"/>
        <v>0</v>
      </c>
      <c r="AI325" s="19">
        <f t="shared" si="103"/>
        <v>0</v>
      </c>
      <c r="AJ325" s="24">
        <f t="shared" si="104"/>
        <v>0</v>
      </c>
      <c r="AK325" s="23">
        <f t="shared" si="105"/>
        <v>0</v>
      </c>
      <c r="AL325" s="23">
        <f t="shared" si="106"/>
        <v>0</v>
      </c>
      <c r="AM325" s="25">
        <f t="shared" si="107"/>
        <v>1</v>
      </c>
      <c r="AN325" s="23">
        <f t="shared" si="108"/>
        <v>0</v>
      </c>
      <c r="AO325" s="54">
        <f t="shared" si="109"/>
        <v>0</v>
      </c>
      <c r="AP325" s="54">
        <f t="shared" si="110"/>
        <v>0</v>
      </c>
      <c r="AQ325" s="19">
        <f t="shared" si="111"/>
        <v>0</v>
      </c>
      <c r="AR325" s="19">
        <f t="shared" si="112"/>
        <v>0</v>
      </c>
      <c r="AS325" s="88">
        <f t="shared" si="113"/>
        <v>1</v>
      </c>
      <c r="AU325" s="19">
        <v>720.48179072910625</v>
      </c>
      <c r="AW325" s="19">
        <v>9</v>
      </c>
      <c r="AX325" s="19">
        <v>2.3534000000000002</v>
      </c>
      <c r="AY325" s="19">
        <v>125</v>
      </c>
      <c r="AZ325" s="19">
        <v>2852372</v>
      </c>
      <c r="BA325" s="19">
        <v>3.1552686676211937E-6</v>
      </c>
    </row>
    <row r="326" spans="1:53" s="41" customFormat="1" x14ac:dyDescent="0.25">
      <c r="A326" s="41">
        <v>2015</v>
      </c>
      <c r="B326" s="41" t="s">
        <v>19</v>
      </c>
      <c r="C326" s="42">
        <v>1</v>
      </c>
      <c r="D326" s="42">
        <v>2011</v>
      </c>
      <c r="E326" s="42">
        <v>0</v>
      </c>
      <c r="F326" s="43">
        <v>0</v>
      </c>
      <c r="G326" s="43">
        <v>0</v>
      </c>
      <c r="H326" s="42">
        <v>5.4</v>
      </c>
      <c r="I326" s="43">
        <v>4.2</v>
      </c>
      <c r="J326" s="43">
        <v>3.6</v>
      </c>
      <c r="K326" s="44">
        <v>0.39921992954202318</v>
      </c>
      <c r="L326" s="41">
        <v>33.93</v>
      </c>
      <c r="M326" s="45">
        <v>86570</v>
      </c>
      <c r="N326" s="41">
        <v>1</v>
      </c>
      <c r="O326" s="41">
        <v>0</v>
      </c>
      <c r="P326" s="41">
        <v>0</v>
      </c>
      <c r="Q326" s="41">
        <v>0</v>
      </c>
      <c r="R326" s="70">
        <f t="shared" si="94"/>
        <v>86570</v>
      </c>
      <c r="S326" s="41">
        <f t="shared" si="95"/>
        <v>0</v>
      </c>
      <c r="T326" s="45">
        <f t="shared" si="96"/>
        <v>0</v>
      </c>
      <c r="U326" s="44">
        <v>20.678232262793205</v>
      </c>
      <c r="V326" s="44">
        <v>0.69433500000000004</v>
      </c>
      <c r="W326" s="46">
        <v>111.27</v>
      </c>
      <c r="X326" s="44">
        <v>0.13367174280879865</v>
      </c>
      <c r="Y326" s="47">
        <v>0.20599999999999999</v>
      </c>
      <c r="Z326" s="47">
        <v>5.8</v>
      </c>
      <c r="AA326" s="41">
        <v>0.7</v>
      </c>
      <c r="AB326" s="44">
        <v>7.3066184593753132</v>
      </c>
      <c r="AC326" s="45">
        <f t="shared" si="97"/>
        <v>0</v>
      </c>
      <c r="AD326" s="41">
        <f t="shared" si="98"/>
        <v>0</v>
      </c>
      <c r="AE326" s="41">
        <f t="shared" si="99"/>
        <v>0</v>
      </c>
      <c r="AF326" s="41">
        <f t="shared" si="100"/>
        <v>0</v>
      </c>
      <c r="AG326" s="41">
        <f t="shared" si="101"/>
        <v>0</v>
      </c>
      <c r="AH326" s="70">
        <f t="shared" si="102"/>
        <v>0</v>
      </c>
      <c r="AI326" s="41">
        <f t="shared" si="103"/>
        <v>0</v>
      </c>
      <c r="AJ326" s="45">
        <f t="shared" si="104"/>
        <v>0</v>
      </c>
      <c r="AK326" s="44">
        <f t="shared" si="105"/>
        <v>0</v>
      </c>
      <c r="AL326" s="44">
        <f t="shared" si="106"/>
        <v>0</v>
      </c>
      <c r="AM326" s="46">
        <f t="shared" si="107"/>
        <v>0</v>
      </c>
      <c r="AN326" s="44">
        <f t="shared" si="108"/>
        <v>1</v>
      </c>
      <c r="AO326" s="47">
        <f t="shared" si="109"/>
        <v>0</v>
      </c>
      <c r="AP326" s="47">
        <f t="shared" si="110"/>
        <v>0</v>
      </c>
      <c r="AQ326" s="41">
        <f t="shared" si="111"/>
        <v>0</v>
      </c>
      <c r="AR326" s="41">
        <f t="shared" si="112"/>
        <v>0</v>
      </c>
      <c r="AS326" s="90">
        <f t="shared" si="113"/>
        <v>1</v>
      </c>
      <c r="AU326" s="41">
        <v>414.790802499829</v>
      </c>
      <c r="AW326" s="41">
        <v>2</v>
      </c>
      <c r="AX326" s="41">
        <v>3.3315000000000001</v>
      </c>
      <c r="AY326" s="41">
        <v>74</v>
      </c>
      <c r="AZ326" s="41">
        <v>1768204</v>
      </c>
      <c r="BA326" s="41">
        <v>1.1310912089329059E-6</v>
      </c>
    </row>
    <row r="327" spans="1:53" s="41" customFormat="1" x14ac:dyDescent="0.25">
      <c r="A327" s="41">
        <v>2015</v>
      </c>
      <c r="B327" s="41" t="s">
        <v>20</v>
      </c>
      <c r="C327" s="42">
        <v>2</v>
      </c>
      <c r="D327" s="42">
        <v>0</v>
      </c>
      <c r="E327" s="42">
        <v>0</v>
      </c>
      <c r="F327" s="43">
        <v>0</v>
      </c>
      <c r="G327" s="43">
        <v>0</v>
      </c>
      <c r="H327" s="42">
        <v>5.4</v>
      </c>
      <c r="I327" s="43">
        <v>4.5</v>
      </c>
      <c r="J327" s="43">
        <v>3.6</v>
      </c>
      <c r="K327" s="44">
        <v>0.40432186522604491</v>
      </c>
      <c r="L327" s="41">
        <v>27.01</v>
      </c>
      <c r="M327" s="45">
        <v>0</v>
      </c>
      <c r="N327" s="41">
        <v>0</v>
      </c>
      <c r="O327" s="41">
        <v>0</v>
      </c>
      <c r="P327" s="41">
        <v>0</v>
      </c>
      <c r="Q327" s="41">
        <v>0</v>
      </c>
      <c r="R327" s="70" t="str">
        <f t="shared" si="94"/>
        <v>SEM VALOR</v>
      </c>
      <c r="S327" s="41">
        <f t="shared" si="95"/>
        <v>0</v>
      </c>
      <c r="T327" s="45">
        <f t="shared" si="96"/>
        <v>0</v>
      </c>
      <c r="U327" s="44">
        <v>16.954053014699202</v>
      </c>
      <c r="V327" s="44">
        <v>0.70214600000000005</v>
      </c>
      <c r="W327" s="46">
        <v>75.540000000000006</v>
      </c>
      <c r="X327" s="44">
        <v>0.4329004329004329</v>
      </c>
      <c r="Y327" s="47">
        <v>0.35399999999999998</v>
      </c>
      <c r="Z327" s="47">
        <v>6.85</v>
      </c>
      <c r="AA327" s="41">
        <v>0.68</v>
      </c>
      <c r="AB327" s="44">
        <v>6.9790097418901258</v>
      </c>
      <c r="AC327" s="45">
        <f t="shared" si="97"/>
        <v>0</v>
      </c>
      <c r="AD327" s="41">
        <f t="shared" si="98"/>
        <v>0</v>
      </c>
      <c r="AE327" s="41">
        <f t="shared" si="99"/>
        <v>0</v>
      </c>
      <c r="AF327" s="41">
        <f t="shared" si="100"/>
        <v>0</v>
      </c>
      <c r="AG327" s="41">
        <f t="shared" si="101"/>
        <v>0</v>
      </c>
      <c r="AH327" s="70">
        <f t="shared" si="102"/>
        <v>0</v>
      </c>
      <c r="AI327" s="41">
        <f t="shared" si="103"/>
        <v>0</v>
      </c>
      <c r="AJ327" s="45">
        <f t="shared" si="104"/>
        <v>0</v>
      </c>
      <c r="AK327" s="44">
        <f t="shared" si="105"/>
        <v>0</v>
      </c>
      <c r="AL327" s="44">
        <f t="shared" si="106"/>
        <v>0</v>
      </c>
      <c r="AM327" s="46">
        <f t="shared" si="107"/>
        <v>0</v>
      </c>
      <c r="AN327" s="44">
        <f t="shared" si="108"/>
        <v>1</v>
      </c>
      <c r="AO327" s="47">
        <f t="shared" si="109"/>
        <v>0</v>
      </c>
      <c r="AP327" s="47">
        <f t="shared" si="110"/>
        <v>0</v>
      </c>
      <c r="AQ327" s="41">
        <f t="shared" si="111"/>
        <v>0</v>
      </c>
      <c r="AR327" s="41">
        <f t="shared" si="112"/>
        <v>0</v>
      </c>
      <c r="AS327" s="90">
        <f t="shared" si="113"/>
        <v>0</v>
      </c>
      <c r="AU327" s="41">
        <v>140.19892246992478</v>
      </c>
      <c r="AW327" s="41">
        <v>1</v>
      </c>
      <c r="AX327" s="41">
        <v>3.3315000000000001</v>
      </c>
      <c r="AY327" s="41">
        <v>697</v>
      </c>
      <c r="AZ327" s="41">
        <v>803513</v>
      </c>
      <c r="BA327" s="41">
        <v>1.2445349359624548E-6</v>
      </c>
    </row>
    <row r="328" spans="1:53" s="41" customFormat="1" x14ac:dyDescent="0.25">
      <c r="A328" s="41">
        <v>2015</v>
      </c>
      <c r="B328" s="41" t="s">
        <v>21</v>
      </c>
      <c r="C328" s="42">
        <v>3</v>
      </c>
      <c r="D328" s="42">
        <v>2010</v>
      </c>
      <c r="E328" s="42">
        <v>2010</v>
      </c>
      <c r="F328" s="43">
        <v>0</v>
      </c>
      <c r="G328" s="43">
        <v>0</v>
      </c>
      <c r="H328" s="42">
        <v>5.2</v>
      </c>
      <c r="I328" s="43">
        <v>4.4000000000000004</v>
      </c>
      <c r="J328" s="43">
        <v>3.7</v>
      </c>
      <c r="K328" s="44">
        <v>0.36995502248875561</v>
      </c>
      <c r="L328" s="41">
        <v>37.380000000000003</v>
      </c>
      <c r="M328" s="45">
        <v>0</v>
      </c>
      <c r="N328" s="41">
        <v>0</v>
      </c>
      <c r="O328" s="41">
        <v>0</v>
      </c>
      <c r="P328" s="41">
        <v>0</v>
      </c>
      <c r="Q328" s="41">
        <v>0</v>
      </c>
      <c r="R328" s="70">
        <f t="shared" si="94"/>
        <v>0</v>
      </c>
      <c r="S328" s="41">
        <f t="shared" si="95"/>
        <v>0</v>
      </c>
      <c r="T328" s="45">
        <f t="shared" si="96"/>
        <v>0</v>
      </c>
      <c r="U328" s="44">
        <v>21.980903610052572</v>
      </c>
      <c r="V328" s="44">
        <v>0.86858299999999999</v>
      </c>
      <c r="W328" s="46">
        <v>94.95</v>
      </c>
      <c r="X328" s="44">
        <v>0.35215311004784688</v>
      </c>
      <c r="Y328" s="47">
        <v>0.34699999999999998</v>
      </c>
      <c r="Z328" s="47">
        <v>11.26</v>
      </c>
      <c r="AA328" s="41">
        <v>0.5</v>
      </c>
      <c r="AB328" s="44">
        <v>7.8333835492618258</v>
      </c>
      <c r="AC328" s="45">
        <f t="shared" si="97"/>
        <v>0</v>
      </c>
      <c r="AD328" s="41">
        <f t="shared" si="98"/>
        <v>0</v>
      </c>
      <c r="AE328" s="41">
        <f t="shared" si="99"/>
        <v>0</v>
      </c>
      <c r="AF328" s="41">
        <f t="shared" si="100"/>
        <v>0</v>
      </c>
      <c r="AG328" s="41">
        <f t="shared" si="101"/>
        <v>0</v>
      </c>
      <c r="AH328" s="70">
        <f t="shared" si="102"/>
        <v>0</v>
      </c>
      <c r="AI328" s="41">
        <f t="shared" si="103"/>
        <v>0</v>
      </c>
      <c r="AJ328" s="45">
        <f t="shared" si="104"/>
        <v>0</v>
      </c>
      <c r="AK328" s="44">
        <f t="shared" si="105"/>
        <v>0</v>
      </c>
      <c r="AL328" s="44">
        <f t="shared" si="106"/>
        <v>0</v>
      </c>
      <c r="AM328" s="46">
        <f t="shared" si="107"/>
        <v>0</v>
      </c>
      <c r="AN328" s="44">
        <f t="shared" si="108"/>
        <v>1</v>
      </c>
      <c r="AO328" s="47">
        <f t="shared" si="109"/>
        <v>0</v>
      </c>
      <c r="AP328" s="47">
        <f t="shared" si="110"/>
        <v>0</v>
      </c>
      <c r="AQ328" s="41">
        <f t="shared" si="111"/>
        <v>0</v>
      </c>
      <c r="AR328" s="41">
        <f t="shared" si="112"/>
        <v>0</v>
      </c>
      <c r="AS328" s="90">
        <f t="shared" si="113"/>
        <v>1</v>
      </c>
      <c r="AU328" s="41">
        <v>975.69333882758292</v>
      </c>
      <c r="AW328" s="41">
        <v>2</v>
      </c>
      <c r="AX328" s="41">
        <v>3.3315000000000001</v>
      </c>
      <c r="AY328" s="41">
        <v>150</v>
      </c>
      <c r="AZ328" s="41">
        <v>3938336</v>
      </c>
      <c r="BA328" s="41">
        <v>5.0782868703939933E-7</v>
      </c>
    </row>
    <row r="329" spans="1:53" s="41" customFormat="1" x14ac:dyDescent="0.25">
      <c r="A329" s="41">
        <v>2015</v>
      </c>
      <c r="B329" s="41" t="s">
        <v>22</v>
      </c>
      <c r="C329" s="42">
        <v>4</v>
      </c>
      <c r="D329" s="42">
        <v>0</v>
      </c>
      <c r="E329" s="42">
        <v>0</v>
      </c>
      <c r="F329" s="43">
        <v>0</v>
      </c>
      <c r="G329" s="43">
        <v>0</v>
      </c>
      <c r="H329" s="42">
        <v>5.2</v>
      </c>
      <c r="I329" s="43">
        <v>3.8</v>
      </c>
      <c r="J329" s="43">
        <v>3.6</v>
      </c>
      <c r="K329" s="44">
        <v>0.30176948828311811</v>
      </c>
      <c r="L329" s="41">
        <v>40.15</v>
      </c>
      <c r="M329" s="45">
        <v>0</v>
      </c>
      <c r="N329" s="41">
        <v>0</v>
      </c>
      <c r="O329" s="41">
        <v>0</v>
      </c>
      <c r="P329" s="41">
        <v>0</v>
      </c>
      <c r="Q329" s="41">
        <v>0</v>
      </c>
      <c r="R329" s="70" t="str">
        <f t="shared" si="94"/>
        <v>SEM VALOR</v>
      </c>
      <c r="S329" s="41">
        <f t="shared" si="95"/>
        <v>0</v>
      </c>
      <c r="T329" s="45">
        <f t="shared" si="96"/>
        <v>0</v>
      </c>
      <c r="U329" s="44">
        <v>20.256306052426012</v>
      </c>
      <c r="V329" s="44">
        <v>0.736321</v>
      </c>
      <c r="W329" s="46">
        <v>105.27</v>
      </c>
      <c r="X329" s="44">
        <v>0.40789473684210525</v>
      </c>
      <c r="Y329" s="47">
        <v>0.25800000000000001</v>
      </c>
      <c r="Z329" s="47">
        <v>9.6199999999999992</v>
      </c>
      <c r="AA329" s="41">
        <v>0.36</v>
      </c>
      <c r="AB329" s="44">
        <v>8.2286833383549229</v>
      </c>
      <c r="AC329" s="45">
        <f t="shared" si="97"/>
        <v>0</v>
      </c>
      <c r="AD329" s="41">
        <f t="shared" si="98"/>
        <v>0</v>
      </c>
      <c r="AE329" s="41">
        <f t="shared" si="99"/>
        <v>0</v>
      </c>
      <c r="AF329" s="41">
        <f t="shared" si="100"/>
        <v>0</v>
      </c>
      <c r="AG329" s="41">
        <f t="shared" si="101"/>
        <v>0</v>
      </c>
      <c r="AH329" s="70">
        <f t="shared" si="102"/>
        <v>0</v>
      </c>
      <c r="AI329" s="41">
        <f t="shared" si="103"/>
        <v>0</v>
      </c>
      <c r="AJ329" s="45">
        <f t="shared" si="104"/>
        <v>0</v>
      </c>
      <c r="AK329" s="44">
        <f t="shared" si="105"/>
        <v>0</v>
      </c>
      <c r="AL329" s="44">
        <f t="shared" si="106"/>
        <v>0</v>
      </c>
      <c r="AM329" s="46">
        <f t="shared" si="107"/>
        <v>0</v>
      </c>
      <c r="AN329" s="44">
        <f t="shared" si="108"/>
        <v>1</v>
      </c>
      <c r="AO329" s="47">
        <f t="shared" si="109"/>
        <v>0</v>
      </c>
      <c r="AP329" s="47">
        <f t="shared" si="110"/>
        <v>0</v>
      </c>
      <c r="AQ329" s="41">
        <f t="shared" si="111"/>
        <v>0</v>
      </c>
      <c r="AR329" s="41">
        <f t="shared" si="112"/>
        <v>0</v>
      </c>
      <c r="AS329" s="90">
        <f t="shared" si="113"/>
        <v>0</v>
      </c>
      <c r="AU329" s="41">
        <v>149.14484121554432</v>
      </c>
      <c r="AW329" s="41">
        <v>1</v>
      </c>
      <c r="AX329" s="41">
        <v>3.3315000000000001</v>
      </c>
      <c r="AY329" s="41">
        <v>327</v>
      </c>
      <c r="AZ329" s="41">
        <v>505665</v>
      </c>
      <c r="BA329" s="41">
        <v>1.9775938615486537E-6</v>
      </c>
    </row>
    <row r="330" spans="1:53" s="41" customFormat="1" x14ac:dyDescent="0.25">
      <c r="A330" s="41">
        <v>2015</v>
      </c>
      <c r="B330" s="41" t="s">
        <v>23</v>
      </c>
      <c r="C330" s="42">
        <v>5</v>
      </c>
      <c r="D330" s="42">
        <v>2014</v>
      </c>
      <c r="E330" s="42">
        <v>0</v>
      </c>
      <c r="F330" s="43">
        <v>0</v>
      </c>
      <c r="G330" s="43">
        <v>0</v>
      </c>
      <c r="H330" s="42">
        <v>4.5</v>
      </c>
      <c r="I330" s="43">
        <v>3.8</v>
      </c>
      <c r="J330" s="43">
        <v>3.1</v>
      </c>
      <c r="K330" s="44">
        <v>0.39028502609393817</v>
      </c>
      <c r="L330" s="41">
        <v>44.95</v>
      </c>
      <c r="M330" s="45">
        <v>0</v>
      </c>
      <c r="N330" s="41">
        <v>0</v>
      </c>
      <c r="O330" s="41">
        <v>0</v>
      </c>
      <c r="P330" s="41">
        <v>0</v>
      </c>
      <c r="Q330" s="41">
        <v>0</v>
      </c>
      <c r="R330" s="70">
        <f t="shared" si="94"/>
        <v>0</v>
      </c>
      <c r="S330" s="41">
        <f t="shared" si="95"/>
        <v>0</v>
      </c>
      <c r="T330" s="45">
        <f t="shared" si="96"/>
        <v>0</v>
      </c>
      <c r="U330" s="44">
        <v>16.011950538176048</v>
      </c>
      <c r="V330" s="44">
        <v>0.71604199999999996</v>
      </c>
      <c r="W330" s="46">
        <v>67.510000000000005</v>
      </c>
      <c r="X330" s="44">
        <v>0.1552087726697596</v>
      </c>
      <c r="Y330" s="47">
        <v>0.29699999999999999</v>
      </c>
      <c r="Z330" s="47">
        <v>7.41</v>
      </c>
      <c r="AA330" s="41">
        <v>0.51</v>
      </c>
      <c r="AB330" s="44">
        <v>6.8824947273275079</v>
      </c>
      <c r="AC330" s="45">
        <f t="shared" si="97"/>
        <v>0</v>
      </c>
      <c r="AD330" s="41">
        <f t="shared" si="98"/>
        <v>0</v>
      </c>
      <c r="AE330" s="41">
        <f t="shared" si="99"/>
        <v>0</v>
      </c>
      <c r="AF330" s="41">
        <f t="shared" si="100"/>
        <v>0</v>
      </c>
      <c r="AG330" s="41">
        <f t="shared" si="101"/>
        <v>0</v>
      </c>
      <c r="AH330" s="70">
        <f t="shared" si="102"/>
        <v>0</v>
      </c>
      <c r="AI330" s="41">
        <f t="shared" si="103"/>
        <v>0</v>
      </c>
      <c r="AJ330" s="45">
        <f t="shared" si="104"/>
        <v>0</v>
      </c>
      <c r="AK330" s="44">
        <f t="shared" si="105"/>
        <v>0</v>
      </c>
      <c r="AL330" s="44">
        <f t="shared" si="106"/>
        <v>0</v>
      </c>
      <c r="AM330" s="46">
        <f t="shared" si="107"/>
        <v>0</v>
      </c>
      <c r="AN330" s="44">
        <f t="shared" si="108"/>
        <v>1</v>
      </c>
      <c r="AO330" s="47">
        <f t="shared" si="109"/>
        <v>0</v>
      </c>
      <c r="AP330" s="47">
        <f t="shared" si="110"/>
        <v>0</v>
      </c>
      <c r="AQ330" s="41">
        <f t="shared" si="111"/>
        <v>0</v>
      </c>
      <c r="AR330" s="41">
        <f t="shared" si="112"/>
        <v>0</v>
      </c>
      <c r="AS330" s="90">
        <f t="shared" si="113"/>
        <v>1</v>
      </c>
      <c r="AU330" s="41">
        <v>2005.571767850714</v>
      </c>
      <c r="AW330" s="41">
        <v>6</v>
      </c>
      <c r="AX330" s="41">
        <v>3.3315000000000001</v>
      </c>
      <c r="AY330" s="41">
        <v>584</v>
      </c>
      <c r="AZ330" s="41">
        <v>8175113</v>
      </c>
      <c r="BA330" s="41">
        <v>7.3393480921915086E-7</v>
      </c>
    </row>
    <row r="331" spans="1:53" s="41" customFormat="1" x14ac:dyDescent="0.25">
      <c r="A331" s="41">
        <v>2015</v>
      </c>
      <c r="B331" s="41" t="s">
        <v>24</v>
      </c>
      <c r="C331" s="42">
        <v>6</v>
      </c>
      <c r="D331" s="42">
        <v>0</v>
      </c>
      <c r="E331" s="42">
        <v>0</v>
      </c>
      <c r="F331" s="43">
        <v>0</v>
      </c>
      <c r="G331" s="43">
        <v>0</v>
      </c>
      <c r="H331" s="42">
        <v>4.5</v>
      </c>
      <c r="I331" s="43">
        <v>3.7</v>
      </c>
      <c r="J331" s="43">
        <v>3.3</v>
      </c>
      <c r="K331" s="44">
        <v>0.32926001357773249</v>
      </c>
      <c r="L331" s="41">
        <v>38.22</v>
      </c>
      <c r="M331" s="45">
        <v>0</v>
      </c>
      <c r="N331" s="41">
        <v>0</v>
      </c>
      <c r="O331" s="41">
        <v>0</v>
      </c>
      <c r="P331" s="41">
        <v>0</v>
      </c>
      <c r="Q331" s="41">
        <v>0</v>
      </c>
      <c r="R331" s="70">
        <f t="shared" si="94"/>
        <v>0</v>
      </c>
      <c r="S331" s="41">
        <f t="shared" si="95"/>
        <v>0</v>
      </c>
      <c r="T331" s="45">
        <f t="shared" si="96"/>
        <v>0</v>
      </c>
      <c r="U331" s="44">
        <v>18.079656544655585</v>
      </c>
      <c r="V331" s="44">
        <v>0.76980800000000005</v>
      </c>
      <c r="W331" s="46">
        <v>88.75</v>
      </c>
      <c r="X331" s="44">
        <v>4.3689320388349516E-2</v>
      </c>
      <c r="Y331" s="47">
        <v>0.25</v>
      </c>
      <c r="Z331" s="47">
        <v>10.5</v>
      </c>
      <c r="AA331" s="41">
        <v>0.34</v>
      </c>
      <c r="AB331" s="44">
        <v>7.9336145425328901</v>
      </c>
      <c r="AC331" s="45">
        <f t="shared" si="97"/>
        <v>0</v>
      </c>
      <c r="AD331" s="41">
        <f t="shared" si="98"/>
        <v>0</v>
      </c>
      <c r="AE331" s="41">
        <f t="shared" si="99"/>
        <v>0</v>
      </c>
      <c r="AF331" s="41">
        <f t="shared" si="100"/>
        <v>0</v>
      </c>
      <c r="AG331" s="41">
        <f t="shared" si="101"/>
        <v>0</v>
      </c>
      <c r="AH331" s="70">
        <f t="shared" si="102"/>
        <v>0</v>
      </c>
      <c r="AI331" s="41">
        <f t="shared" si="103"/>
        <v>0</v>
      </c>
      <c r="AJ331" s="45">
        <f t="shared" si="104"/>
        <v>0</v>
      </c>
      <c r="AK331" s="44">
        <f t="shared" si="105"/>
        <v>0</v>
      </c>
      <c r="AL331" s="44">
        <f t="shared" si="106"/>
        <v>0</v>
      </c>
      <c r="AM331" s="46">
        <f t="shared" si="107"/>
        <v>0</v>
      </c>
      <c r="AN331" s="44">
        <f t="shared" si="108"/>
        <v>1</v>
      </c>
      <c r="AO331" s="47">
        <f t="shared" si="109"/>
        <v>0</v>
      </c>
      <c r="AP331" s="47">
        <f t="shared" si="110"/>
        <v>0</v>
      </c>
      <c r="AQ331" s="41">
        <f t="shared" si="111"/>
        <v>0</v>
      </c>
      <c r="AR331" s="41">
        <f t="shared" si="112"/>
        <v>0</v>
      </c>
      <c r="AS331" s="90">
        <f t="shared" si="113"/>
        <v>0</v>
      </c>
      <c r="AU331" s="41">
        <v>200.53446389714543</v>
      </c>
      <c r="AW331" s="41">
        <v>0</v>
      </c>
      <c r="AX331" s="41">
        <v>3.3315000000000001</v>
      </c>
      <c r="AY331" s="41">
        <v>0</v>
      </c>
      <c r="AZ331" s="41">
        <v>766679</v>
      </c>
      <c r="BA331" s="41">
        <v>0</v>
      </c>
    </row>
    <row r="332" spans="1:53" s="41" customFormat="1" x14ac:dyDescent="0.25">
      <c r="A332" s="41">
        <v>2015</v>
      </c>
      <c r="B332" s="41" t="s">
        <v>25</v>
      </c>
      <c r="C332" s="42">
        <v>7</v>
      </c>
      <c r="D332" s="42">
        <v>2011</v>
      </c>
      <c r="E332" s="42">
        <v>0</v>
      </c>
      <c r="F332" s="43">
        <v>0</v>
      </c>
      <c r="G332" s="43">
        <v>0</v>
      </c>
      <c r="H332" s="42">
        <v>5.0999999999999996</v>
      </c>
      <c r="I332" s="43">
        <v>4.0999999999999996</v>
      </c>
      <c r="J332" s="43">
        <v>3.4</v>
      </c>
      <c r="K332" s="44">
        <v>0.43974601459065116</v>
      </c>
      <c r="L332" s="41">
        <v>33.200000000000003</v>
      </c>
      <c r="M332" s="45">
        <v>216872</v>
      </c>
      <c r="N332" s="41">
        <v>1</v>
      </c>
      <c r="O332" s="41">
        <v>0</v>
      </c>
      <c r="P332" s="41">
        <v>0</v>
      </c>
      <c r="Q332" s="41">
        <v>0</v>
      </c>
      <c r="R332" s="70">
        <f t="shared" si="94"/>
        <v>216872</v>
      </c>
      <c r="S332" s="41">
        <f t="shared" si="95"/>
        <v>0</v>
      </c>
      <c r="T332" s="45">
        <f t="shared" si="96"/>
        <v>0</v>
      </c>
      <c r="U332" s="44">
        <v>19.094313608241162</v>
      </c>
      <c r="V332" s="44">
        <v>0.71561300000000005</v>
      </c>
      <c r="W332" s="46">
        <v>92.37</v>
      </c>
      <c r="X332" s="44">
        <v>0.32931726907630521</v>
      </c>
      <c r="Y332" s="47">
        <v>0.25</v>
      </c>
      <c r="Z332" s="47">
        <v>8.01</v>
      </c>
      <c r="AA332" s="41">
        <v>0.73</v>
      </c>
      <c r="AB332" s="44">
        <v>7.4398915335944551</v>
      </c>
      <c r="AC332" s="45">
        <f t="shared" si="97"/>
        <v>0</v>
      </c>
      <c r="AD332" s="41">
        <f t="shared" si="98"/>
        <v>0</v>
      </c>
      <c r="AE332" s="41">
        <f t="shared" si="99"/>
        <v>0</v>
      </c>
      <c r="AF332" s="41">
        <f t="shared" si="100"/>
        <v>0</v>
      </c>
      <c r="AG332" s="41">
        <f t="shared" si="101"/>
        <v>0</v>
      </c>
      <c r="AH332" s="70">
        <f t="shared" si="102"/>
        <v>0</v>
      </c>
      <c r="AI332" s="41">
        <f t="shared" si="103"/>
        <v>0</v>
      </c>
      <c r="AJ332" s="45">
        <f t="shared" si="104"/>
        <v>0</v>
      </c>
      <c r="AK332" s="44">
        <f t="shared" si="105"/>
        <v>0</v>
      </c>
      <c r="AL332" s="44">
        <f t="shared" si="106"/>
        <v>0</v>
      </c>
      <c r="AM332" s="46">
        <f t="shared" si="107"/>
        <v>0</v>
      </c>
      <c r="AN332" s="44">
        <f t="shared" si="108"/>
        <v>1</v>
      </c>
      <c r="AO332" s="47">
        <f t="shared" si="109"/>
        <v>0</v>
      </c>
      <c r="AP332" s="47">
        <f t="shared" si="110"/>
        <v>0</v>
      </c>
      <c r="AQ332" s="41">
        <f t="shared" si="111"/>
        <v>0</v>
      </c>
      <c r="AR332" s="41">
        <f t="shared" si="112"/>
        <v>0</v>
      </c>
      <c r="AS332" s="90">
        <f t="shared" si="113"/>
        <v>1</v>
      </c>
      <c r="AU332" s="41">
        <v>367.28225025507527</v>
      </c>
      <c r="AW332" s="41">
        <v>1</v>
      </c>
      <c r="AX332" s="41">
        <v>3.3315000000000001</v>
      </c>
      <c r="AY332" s="41">
        <v>0</v>
      </c>
      <c r="AZ332" s="41">
        <v>1515126</v>
      </c>
      <c r="BA332" s="41">
        <v>6.600111145871696E-7</v>
      </c>
    </row>
    <row r="333" spans="1:53" s="41" customFormat="1" x14ac:dyDescent="0.25">
      <c r="A333" s="41">
        <v>2015</v>
      </c>
      <c r="B333" s="41" t="s">
        <v>26</v>
      </c>
      <c r="C333" s="42">
        <v>8</v>
      </c>
      <c r="D333" s="42">
        <v>2011</v>
      </c>
      <c r="E333" s="42">
        <v>2014</v>
      </c>
      <c r="F333" s="43">
        <v>0</v>
      </c>
      <c r="G333" s="43">
        <v>0</v>
      </c>
      <c r="H333" s="42">
        <v>4.5999999999999996</v>
      </c>
      <c r="I333" s="43">
        <v>3.8</v>
      </c>
      <c r="J333" s="43">
        <v>3.3</v>
      </c>
      <c r="K333" s="44">
        <v>0.42793916711222002</v>
      </c>
      <c r="L333" s="41">
        <v>35.31</v>
      </c>
      <c r="M333" s="45">
        <v>1131607.04</v>
      </c>
      <c r="N333" s="41">
        <v>1</v>
      </c>
      <c r="O333" s="41">
        <v>1</v>
      </c>
      <c r="P333" s="41">
        <v>0</v>
      </c>
      <c r="Q333" s="41">
        <v>0</v>
      </c>
      <c r="R333" s="70">
        <f t="shared" si="94"/>
        <v>1131607.04</v>
      </c>
      <c r="S333" s="41">
        <f t="shared" si="95"/>
        <v>0</v>
      </c>
      <c r="T333" s="45">
        <f t="shared" si="96"/>
        <v>0</v>
      </c>
      <c r="U333" s="44">
        <v>11.366346279047907</v>
      </c>
      <c r="V333" s="44">
        <v>0.720329</v>
      </c>
      <c r="W333" s="46">
        <v>94.4</v>
      </c>
      <c r="X333" s="44">
        <v>0.18794688457609807</v>
      </c>
      <c r="Y333" s="47">
        <v>0.35299999999999998</v>
      </c>
      <c r="Z333" s="47">
        <v>6.46</v>
      </c>
      <c r="AA333" s="41">
        <v>0.77</v>
      </c>
      <c r="AB333" s="44">
        <v>6.408054634930199</v>
      </c>
      <c r="AC333" s="45">
        <f t="shared" si="97"/>
        <v>0</v>
      </c>
      <c r="AD333" s="41">
        <f t="shared" si="98"/>
        <v>0</v>
      </c>
      <c r="AE333" s="41">
        <f t="shared" si="99"/>
        <v>0</v>
      </c>
      <c r="AF333" s="41">
        <f t="shared" si="100"/>
        <v>0</v>
      </c>
      <c r="AG333" s="41">
        <f t="shared" si="101"/>
        <v>0</v>
      </c>
      <c r="AH333" s="70">
        <f t="shared" si="102"/>
        <v>0</v>
      </c>
      <c r="AI333" s="41">
        <f t="shared" si="103"/>
        <v>0</v>
      </c>
      <c r="AJ333" s="45">
        <f t="shared" si="104"/>
        <v>0</v>
      </c>
      <c r="AK333" s="44">
        <f t="shared" si="105"/>
        <v>0</v>
      </c>
      <c r="AL333" s="44">
        <f t="shared" si="106"/>
        <v>0</v>
      </c>
      <c r="AM333" s="46">
        <f t="shared" si="107"/>
        <v>0</v>
      </c>
      <c r="AN333" s="44">
        <f t="shared" si="108"/>
        <v>1</v>
      </c>
      <c r="AO333" s="47">
        <f t="shared" si="109"/>
        <v>0</v>
      </c>
      <c r="AP333" s="47">
        <f t="shared" si="110"/>
        <v>0</v>
      </c>
      <c r="AQ333" s="41">
        <f t="shared" si="111"/>
        <v>0</v>
      </c>
      <c r="AR333" s="41">
        <f t="shared" si="112"/>
        <v>0</v>
      </c>
      <c r="AS333" s="90">
        <f t="shared" si="113"/>
        <v>1</v>
      </c>
      <c r="AU333" s="41">
        <v>1634.5194980997576</v>
      </c>
      <c r="AW333" s="41">
        <v>3</v>
      </c>
      <c r="AX333" s="41">
        <v>3.3315000000000001</v>
      </c>
      <c r="AY333" s="41">
        <v>2</v>
      </c>
      <c r="AZ333" s="41">
        <v>6904241</v>
      </c>
      <c r="BA333" s="41">
        <v>4.3451553907228904E-7</v>
      </c>
    </row>
    <row r="334" spans="1:53" s="41" customFormat="1" x14ac:dyDescent="0.25">
      <c r="A334" s="41">
        <v>2015</v>
      </c>
      <c r="B334" s="41" t="s">
        <v>27</v>
      </c>
      <c r="C334" s="42">
        <v>9</v>
      </c>
      <c r="D334" s="42">
        <v>2009</v>
      </c>
      <c r="E334" s="42">
        <v>0</v>
      </c>
      <c r="F334" s="43">
        <v>0</v>
      </c>
      <c r="G334" s="43">
        <v>0</v>
      </c>
      <c r="H334" s="42">
        <v>4.9000000000000004</v>
      </c>
      <c r="I334" s="43">
        <v>4.2</v>
      </c>
      <c r="J334" s="43">
        <v>3.4</v>
      </c>
      <c r="K334" s="44">
        <v>0.50444077248786534</v>
      </c>
      <c r="L334" s="41">
        <v>20.29</v>
      </c>
      <c r="M334" s="45">
        <v>0</v>
      </c>
      <c r="N334" s="41">
        <v>0</v>
      </c>
      <c r="O334" s="41">
        <v>0</v>
      </c>
      <c r="P334" s="41">
        <v>0</v>
      </c>
      <c r="Q334" s="41">
        <v>0</v>
      </c>
      <c r="R334" s="70">
        <f t="shared" si="94"/>
        <v>0</v>
      </c>
      <c r="S334" s="41">
        <f t="shared" si="95"/>
        <v>0</v>
      </c>
      <c r="T334" s="45">
        <f t="shared" si="96"/>
        <v>0</v>
      </c>
      <c r="U334" s="44">
        <v>12.218896339232991</v>
      </c>
      <c r="V334" s="44">
        <v>0.77022800000000002</v>
      </c>
      <c r="W334" s="46">
        <v>80.680000000000007</v>
      </c>
      <c r="X334" s="44">
        <v>8.3594566353187044E-2</v>
      </c>
      <c r="Y334" s="47">
        <v>0.28499999999999998</v>
      </c>
      <c r="Z334" s="47">
        <v>6.94</v>
      </c>
      <c r="AA334" s="41">
        <v>0.87</v>
      </c>
      <c r="AB334" s="44">
        <v>6.3533192728733558</v>
      </c>
      <c r="AC334" s="45">
        <f t="shared" si="97"/>
        <v>0</v>
      </c>
      <c r="AD334" s="41">
        <f t="shared" si="98"/>
        <v>0</v>
      </c>
      <c r="AE334" s="41">
        <f t="shared" si="99"/>
        <v>0</v>
      </c>
      <c r="AF334" s="41">
        <f t="shared" si="100"/>
        <v>0</v>
      </c>
      <c r="AG334" s="41">
        <f t="shared" si="101"/>
        <v>0</v>
      </c>
      <c r="AH334" s="70">
        <f t="shared" si="102"/>
        <v>0</v>
      </c>
      <c r="AI334" s="41">
        <f t="shared" si="103"/>
        <v>0</v>
      </c>
      <c r="AJ334" s="45">
        <f t="shared" si="104"/>
        <v>0</v>
      </c>
      <c r="AK334" s="44">
        <f t="shared" si="105"/>
        <v>0</v>
      </c>
      <c r="AL334" s="44">
        <f t="shared" si="106"/>
        <v>0</v>
      </c>
      <c r="AM334" s="46">
        <f t="shared" si="107"/>
        <v>0</v>
      </c>
      <c r="AN334" s="44">
        <f t="shared" si="108"/>
        <v>1</v>
      </c>
      <c r="AO334" s="47">
        <f t="shared" si="109"/>
        <v>0</v>
      </c>
      <c r="AP334" s="47">
        <f t="shared" si="110"/>
        <v>0</v>
      </c>
      <c r="AQ334" s="41">
        <f t="shared" si="111"/>
        <v>0</v>
      </c>
      <c r="AR334" s="41">
        <f t="shared" si="112"/>
        <v>0</v>
      </c>
      <c r="AS334" s="90">
        <f t="shared" si="113"/>
        <v>1</v>
      </c>
      <c r="AU334" s="41">
        <v>751.60236545292923</v>
      </c>
      <c r="AW334" s="41">
        <v>1</v>
      </c>
      <c r="AX334" s="41">
        <v>3.3315000000000001</v>
      </c>
      <c r="AY334" s="41">
        <v>5</v>
      </c>
      <c r="AZ334" s="41">
        <v>3204028</v>
      </c>
      <c r="BA334" s="41">
        <v>3.1210713514363793E-7</v>
      </c>
    </row>
    <row r="335" spans="1:53" s="41" customFormat="1" x14ac:dyDescent="0.25">
      <c r="A335" s="41">
        <v>2015</v>
      </c>
      <c r="B335" s="41" t="s">
        <v>28</v>
      </c>
      <c r="C335" s="42">
        <v>10</v>
      </c>
      <c r="D335" s="42">
        <v>2007</v>
      </c>
      <c r="E335" s="42">
        <v>2007</v>
      </c>
      <c r="F335" s="43">
        <v>2007</v>
      </c>
      <c r="G335" s="43">
        <v>0</v>
      </c>
      <c r="H335" s="42">
        <v>5.9</v>
      </c>
      <c r="I335" s="43">
        <v>4.8</v>
      </c>
      <c r="J335" s="43">
        <v>3.7</v>
      </c>
      <c r="K335" s="44">
        <v>0.51009808534510837</v>
      </c>
      <c r="L335" s="41">
        <v>46.75</v>
      </c>
      <c r="M335" s="45">
        <v>732212.64</v>
      </c>
      <c r="N335" s="41">
        <v>1</v>
      </c>
      <c r="O335" s="41">
        <v>0</v>
      </c>
      <c r="P335" s="41">
        <v>0</v>
      </c>
      <c r="Q335" s="41">
        <v>0</v>
      </c>
      <c r="R335" s="70">
        <f t="shared" si="94"/>
        <v>732212.64</v>
      </c>
      <c r="S335" s="41">
        <f t="shared" si="95"/>
        <v>0</v>
      </c>
      <c r="T335" s="45">
        <f t="shared" si="96"/>
        <v>0</v>
      </c>
      <c r="U335" s="44">
        <v>14.670161207997028</v>
      </c>
      <c r="V335" s="44">
        <v>0.79153099999999998</v>
      </c>
      <c r="W335" s="46">
        <v>107.71</v>
      </c>
      <c r="X335" s="44">
        <v>0.36004235792446171</v>
      </c>
      <c r="Y335" s="47">
        <v>0.28599999999999998</v>
      </c>
      <c r="Z335" s="47">
        <v>8.0299999999999994</v>
      </c>
      <c r="AA335" s="41">
        <v>0.75</v>
      </c>
      <c r="AB335" s="44">
        <v>6.7984332630310318</v>
      </c>
      <c r="AC335" s="45">
        <f t="shared" si="97"/>
        <v>0</v>
      </c>
      <c r="AD335" s="41">
        <f t="shared" si="98"/>
        <v>0</v>
      </c>
      <c r="AE335" s="41">
        <f t="shared" si="99"/>
        <v>0</v>
      </c>
      <c r="AF335" s="41">
        <f t="shared" si="100"/>
        <v>0</v>
      </c>
      <c r="AG335" s="41">
        <f t="shared" si="101"/>
        <v>0</v>
      </c>
      <c r="AH335" s="70">
        <f t="shared" si="102"/>
        <v>0</v>
      </c>
      <c r="AI335" s="41">
        <f t="shared" si="103"/>
        <v>0</v>
      </c>
      <c r="AJ335" s="45">
        <f t="shared" si="104"/>
        <v>0</v>
      </c>
      <c r="AK335" s="44">
        <f t="shared" si="105"/>
        <v>0</v>
      </c>
      <c r="AL335" s="44">
        <f t="shared" si="106"/>
        <v>0</v>
      </c>
      <c r="AM335" s="46">
        <f t="shared" si="107"/>
        <v>0</v>
      </c>
      <c r="AN335" s="44">
        <f t="shared" si="108"/>
        <v>1</v>
      </c>
      <c r="AO335" s="47">
        <f t="shared" si="109"/>
        <v>0</v>
      </c>
      <c r="AP335" s="47">
        <f t="shared" si="110"/>
        <v>0</v>
      </c>
      <c r="AQ335" s="41">
        <f t="shared" si="111"/>
        <v>0</v>
      </c>
      <c r="AR335" s="41">
        <f t="shared" si="112"/>
        <v>0</v>
      </c>
      <c r="AS335" s="90">
        <f t="shared" si="113"/>
        <v>1</v>
      </c>
      <c r="AU335" s="41">
        <v>2111.4714075551346</v>
      </c>
      <c r="AW335" s="41">
        <v>9</v>
      </c>
      <c r="AX335" s="41">
        <v>3.3315000000000001</v>
      </c>
      <c r="AY335" s="41">
        <v>0</v>
      </c>
      <c r="AZ335" s="41">
        <v>8904459</v>
      </c>
      <c r="BA335" s="41">
        <v>1.0107295681860065E-6</v>
      </c>
    </row>
    <row r="336" spans="1:53" s="41" customFormat="1" x14ac:dyDescent="0.25">
      <c r="A336" s="41">
        <v>2015</v>
      </c>
      <c r="B336" s="41" t="s">
        <v>87</v>
      </c>
      <c r="C336" s="42">
        <v>11</v>
      </c>
      <c r="D336" s="42">
        <v>2011</v>
      </c>
      <c r="E336" s="42">
        <v>0</v>
      </c>
      <c r="F336" s="43">
        <v>0</v>
      </c>
      <c r="G336" s="43">
        <v>0</v>
      </c>
      <c r="H336" s="42">
        <v>4.8</v>
      </c>
      <c r="I336" s="43">
        <v>3.8</v>
      </c>
      <c r="J336" s="43">
        <v>3.2</v>
      </c>
      <c r="K336" s="44">
        <v>0.50235696918572914</v>
      </c>
      <c r="L336" s="41">
        <v>44.88</v>
      </c>
      <c r="M336" s="45">
        <v>0</v>
      </c>
      <c r="N336" s="41">
        <v>0</v>
      </c>
      <c r="O336" s="41">
        <v>0</v>
      </c>
      <c r="P336" s="41">
        <v>0</v>
      </c>
      <c r="Q336" s="41">
        <v>0</v>
      </c>
      <c r="R336" s="70">
        <f t="shared" si="94"/>
        <v>0</v>
      </c>
      <c r="S336" s="41">
        <f t="shared" si="95"/>
        <v>0</v>
      </c>
      <c r="T336" s="45">
        <f t="shared" si="96"/>
        <v>0</v>
      </c>
      <c r="U336" s="44">
        <v>16.632177910768629</v>
      </c>
      <c r="V336" s="44">
        <v>0.79956499999999997</v>
      </c>
      <c r="W336" s="46">
        <v>89.17</v>
      </c>
      <c r="X336" s="44">
        <v>0.28176795580110497</v>
      </c>
      <c r="Y336" s="47">
        <v>0.30299999999999999</v>
      </c>
      <c r="Z336" s="47">
        <v>12.23</v>
      </c>
      <c r="AA336" s="41">
        <v>0.75</v>
      </c>
      <c r="AB336" s="44">
        <v>7.1279501857989338</v>
      </c>
      <c r="AC336" s="45">
        <f t="shared" si="97"/>
        <v>0</v>
      </c>
      <c r="AD336" s="41">
        <f t="shared" si="98"/>
        <v>0</v>
      </c>
      <c r="AE336" s="41">
        <f t="shared" si="99"/>
        <v>0</v>
      </c>
      <c r="AF336" s="41">
        <f t="shared" si="100"/>
        <v>0</v>
      </c>
      <c r="AG336" s="41">
        <f t="shared" si="101"/>
        <v>0</v>
      </c>
      <c r="AH336" s="70">
        <f t="shared" si="102"/>
        <v>0</v>
      </c>
      <c r="AI336" s="41">
        <f t="shared" si="103"/>
        <v>0</v>
      </c>
      <c r="AJ336" s="45">
        <f t="shared" si="104"/>
        <v>0</v>
      </c>
      <c r="AK336" s="44">
        <f t="shared" si="105"/>
        <v>0</v>
      </c>
      <c r="AL336" s="44">
        <f t="shared" si="106"/>
        <v>0</v>
      </c>
      <c r="AM336" s="46">
        <f t="shared" si="107"/>
        <v>0</v>
      </c>
      <c r="AN336" s="44">
        <f t="shared" si="108"/>
        <v>1</v>
      </c>
      <c r="AO336" s="47">
        <f t="shared" si="109"/>
        <v>0</v>
      </c>
      <c r="AP336" s="47">
        <f t="shared" si="110"/>
        <v>0</v>
      </c>
      <c r="AQ336" s="41">
        <f t="shared" si="111"/>
        <v>0</v>
      </c>
      <c r="AR336" s="41">
        <f t="shared" si="112"/>
        <v>0</v>
      </c>
      <c r="AS336" s="90">
        <f t="shared" si="113"/>
        <v>1</v>
      </c>
      <c r="AU336" s="41">
        <v>813.66590296034474</v>
      </c>
      <c r="AW336" s="41">
        <v>2</v>
      </c>
      <c r="AX336" s="41">
        <v>3.3315000000000001</v>
      </c>
      <c r="AY336" s="41">
        <v>0</v>
      </c>
      <c r="AZ336" s="41">
        <v>3442175</v>
      </c>
      <c r="BA336" s="41">
        <v>5.8102798376026787E-7</v>
      </c>
    </row>
    <row r="337" spans="1:53" s="41" customFormat="1" x14ac:dyDescent="0.25">
      <c r="A337" s="41">
        <v>2015</v>
      </c>
      <c r="B337" s="41" t="s">
        <v>30</v>
      </c>
      <c r="C337" s="42">
        <v>12</v>
      </c>
      <c r="D337" s="42">
        <v>2009</v>
      </c>
      <c r="E337" s="42">
        <v>2009</v>
      </c>
      <c r="F337" s="43">
        <v>0</v>
      </c>
      <c r="G337" s="43">
        <v>0</v>
      </c>
      <c r="H337" s="42">
        <v>4.9000000000000004</v>
      </c>
      <c r="I337" s="43">
        <v>3.8</v>
      </c>
      <c r="J337" s="43">
        <v>3.4</v>
      </c>
      <c r="K337" s="44">
        <v>0.53205661948376348</v>
      </c>
      <c r="L337" s="41">
        <v>38.32</v>
      </c>
      <c r="M337" s="45">
        <v>412887.74</v>
      </c>
      <c r="N337" s="41">
        <v>1</v>
      </c>
      <c r="O337" s="41">
        <v>0</v>
      </c>
      <c r="P337" s="41">
        <v>0</v>
      </c>
      <c r="Q337" s="41">
        <v>0</v>
      </c>
      <c r="R337" s="70">
        <f t="shared" si="94"/>
        <v>412887.74</v>
      </c>
      <c r="S337" s="41">
        <f t="shared" si="95"/>
        <v>0</v>
      </c>
      <c r="T337" s="45">
        <f t="shared" si="96"/>
        <v>0</v>
      </c>
      <c r="U337" s="44">
        <v>14.13369461069704</v>
      </c>
      <c r="V337" s="44">
        <v>0.78481800000000002</v>
      </c>
      <c r="W337" s="46">
        <v>86.34</v>
      </c>
      <c r="X337" s="44">
        <v>0.54884829229547261</v>
      </c>
      <c r="Y337" s="47">
        <v>0.31</v>
      </c>
      <c r="Z337" s="47">
        <v>9</v>
      </c>
      <c r="AA337" s="41">
        <v>0.85</v>
      </c>
      <c r="AB337" s="44">
        <v>6.8513608516621467</v>
      </c>
      <c r="AC337" s="45">
        <f t="shared" si="97"/>
        <v>0</v>
      </c>
      <c r="AD337" s="41">
        <f t="shared" si="98"/>
        <v>0</v>
      </c>
      <c r="AE337" s="41">
        <f t="shared" si="99"/>
        <v>0</v>
      </c>
      <c r="AF337" s="41">
        <f t="shared" si="100"/>
        <v>0</v>
      </c>
      <c r="AG337" s="41">
        <f t="shared" si="101"/>
        <v>0</v>
      </c>
      <c r="AH337" s="70">
        <f t="shared" si="102"/>
        <v>0</v>
      </c>
      <c r="AI337" s="41">
        <f t="shared" si="103"/>
        <v>0</v>
      </c>
      <c r="AJ337" s="45">
        <f t="shared" si="104"/>
        <v>0</v>
      </c>
      <c r="AK337" s="44">
        <f t="shared" si="105"/>
        <v>0</v>
      </c>
      <c r="AL337" s="44">
        <f t="shared" si="106"/>
        <v>0</v>
      </c>
      <c r="AM337" s="46">
        <f t="shared" si="107"/>
        <v>0</v>
      </c>
      <c r="AN337" s="44">
        <f t="shared" si="108"/>
        <v>1</v>
      </c>
      <c r="AO337" s="47">
        <f t="shared" si="109"/>
        <v>0</v>
      </c>
      <c r="AP337" s="47">
        <f t="shared" si="110"/>
        <v>0</v>
      </c>
      <c r="AQ337" s="41">
        <f t="shared" si="111"/>
        <v>0</v>
      </c>
      <c r="AR337" s="41">
        <f t="shared" si="112"/>
        <v>0</v>
      </c>
      <c r="AS337" s="90">
        <f t="shared" si="113"/>
        <v>1</v>
      </c>
      <c r="AU337" s="41">
        <v>927.68779934702445</v>
      </c>
      <c r="AW337" s="41">
        <v>3</v>
      </c>
      <c r="AX337" s="41">
        <v>3.3315000000000001</v>
      </c>
      <c r="AY337" s="41">
        <v>0</v>
      </c>
      <c r="AZ337" s="41">
        <v>3972202</v>
      </c>
      <c r="BA337" s="41">
        <v>7.5524860014671965E-7</v>
      </c>
    </row>
    <row r="338" spans="1:53" s="41" customFormat="1" x14ac:dyDescent="0.25">
      <c r="A338" s="41">
        <v>2015</v>
      </c>
      <c r="B338" s="41" t="s">
        <v>31</v>
      </c>
      <c r="C338" s="42">
        <v>13</v>
      </c>
      <c r="D338" s="42">
        <v>2011</v>
      </c>
      <c r="E338" s="42">
        <v>0</v>
      </c>
      <c r="F338" s="43">
        <v>0</v>
      </c>
      <c r="G338" s="43">
        <v>0</v>
      </c>
      <c r="H338" s="42">
        <v>5</v>
      </c>
      <c r="I338" s="43">
        <v>4.0999999999999996</v>
      </c>
      <c r="J338" s="43">
        <v>4</v>
      </c>
      <c r="K338" s="44">
        <v>0.48906579704584691</v>
      </c>
      <c r="L338" s="41">
        <v>41.16</v>
      </c>
      <c r="M338" s="45">
        <v>160000</v>
      </c>
      <c r="N338" s="41">
        <v>1</v>
      </c>
      <c r="O338" s="41">
        <v>0</v>
      </c>
      <c r="P338" s="41">
        <v>0</v>
      </c>
      <c r="Q338" s="41">
        <v>0</v>
      </c>
      <c r="R338" s="70">
        <f t="shared" si="94"/>
        <v>160000</v>
      </c>
      <c r="S338" s="41">
        <f t="shared" si="95"/>
        <v>0</v>
      </c>
      <c r="T338" s="45">
        <f t="shared" si="96"/>
        <v>0</v>
      </c>
      <c r="U338" s="44">
        <v>16.796229240485971</v>
      </c>
      <c r="V338" s="44">
        <v>0.79473300000000002</v>
      </c>
      <c r="W338" s="46">
        <v>101.09</v>
      </c>
      <c r="X338" s="44">
        <v>0.52852348993288589</v>
      </c>
      <c r="Y338" s="47">
        <v>0.33900000000000002</v>
      </c>
      <c r="Z338" s="47">
        <v>11.27</v>
      </c>
      <c r="AA338" s="41">
        <v>1</v>
      </c>
      <c r="AB338" s="44">
        <v>6.9752937631816794</v>
      </c>
      <c r="AC338" s="45">
        <f t="shared" si="97"/>
        <v>0</v>
      </c>
      <c r="AD338" s="41">
        <f t="shared" si="98"/>
        <v>0</v>
      </c>
      <c r="AE338" s="41">
        <f t="shared" si="99"/>
        <v>0</v>
      </c>
      <c r="AF338" s="41">
        <f t="shared" si="100"/>
        <v>0</v>
      </c>
      <c r="AG338" s="41">
        <f t="shared" si="101"/>
        <v>0</v>
      </c>
      <c r="AH338" s="70">
        <f t="shared" si="102"/>
        <v>0</v>
      </c>
      <c r="AI338" s="41">
        <f t="shared" si="103"/>
        <v>0</v>
      </c>
      <c r="AJ338" s="45">
        <f t="shared" si="104"/>
        <v>0</v>
      </c>
      <c r="AK338" s="44">
        <f t="shared" si="105"/>
        <v>0</v>
      </c>
      <c r="AL338" s="44">
        <f t="shared" si="106"/>
        <v>0</v>
      </c>
      <c r="AM338" s="46">
        <f t="shared" si="107"/>
        <v>0</v>
      </c>
      <c r="AN338" s="44">
        <f t="shared" si="108"/>
        <v>1</v>
      </c>
      <c r="AO338" s="47">
        <f t="shared" si="109"/>
        <v>0</v>
      </c>
      <c r="AP338" s="47">
        <f t="shared" si="110"/>
        <v>0</v>
      </c>
      <c r="AQ338" s="41">
        <f t="shared" si="111"/>
        <v>0</v>
      </c>
      <c r="AR338" s="41">
        <f t="shared" si="112"/>
        <v>0</v>
      </c>
      <c r="AS338" s="90">
        <f t="shared" si="113"/>
        <v>1</v>
      </c>
      <c r="AU338" s="41">
        <v>2210.6890253116753</v>
      </c>
      <c r="AW338" s="41">
        <v>8</v>
      </c>
      <c r="AX338" s="41">
        <v>3.3315000000000001</v>
      </c>
      <c r="AY338" s="41">
        <v>0</v>
      </c>
      <c r="AZ338" s="41">
        <v>9345173</v>
      </c>
      <c r="BA338" s="41">
        <v>8.560569183684454E-7</v>
      </c>
    </row>
    <row r="339" spans="1:53" s="41" customFormat="1" x14ac:dyDescent="0.25">
      <c r="A339" s="41">
        <v>2015</v>
      </c>
      <c r="B339" s="41" t="s">
        <v>32</v>
      </c>
      <c r="C339" s="42">
        <v>14</v>
      </c>
      <c r="D339" s="42">
        <v>2011</v>
      </c>
      <c r="E339" s="42">
        <v>0</v>
      </c>
      <c r="F339" s="43">
        <v>0</v>
      </c>
      <c r="G339" s="43">
        <v>0</v>
      </c>
      <c r="H339" s="42">
        <v>4.7</v>
      </c>
      <c r="I339" s="43">
        <v>3.5</v>
      </c>
      <c r="J339" s="43">
        <v>3.1</v>
      </c>
      <c r="K339" s="44">
        <v>0.43353917797124925</v>
      </c>
      <c r="L339" s="41">
        <v>52.33</v>
      </c>
      <c r="M339" s="45">
        <v>0</v>
      </c>
      <c r="N339" s="41">
        <v>0</v>
      </c>
      <c r="O339" s="41">
        <v>0</v>
      </c>
      <c r="P339" s="41">
        <v>0</v>
      </c>
      <c r="Q339" s="41">
        <v>0</v>
      </c>
      <c r="R339" s="70" t="str">
        <f t="shared" si="94"/>
        <v>SEM VALOR</v>
      </c>
      <c r="S339" s="41">
        <f t="shared" si="95"/>
        <v>0</v>
      </c>
      <c r="T339" s="45">
        <f t="shared" si="96"/>
        <v>0</v>
      </c>
      <c r="U339" s="44">
        <v>13.878525812557694</v>
      </c>
      <c r="V339" s="44">
        <v>0.74763400000000002</v>
      </c>
      <c r="W339" s="46">
        <v>92.74</v>
      </c>
      <c r="X339" s="44">
        <v>0.35775451950523313</v>
      </c>
      <c r="Y339" s="47">
        <v>0.35099999999999998</v>
      </c>
      <c r="Z339" s="47">
        <v>13.95</v>
      </c>
      <c r="AA339" s="41">
        <v>0.83</v>
      </c>
      <c r="AB339" s="44">
        <v>6.2556995078838993</v>
      </c>
      <c r="AC339" s="45">
        <f t="shared" si="97"/>
        <v>0</v>
      </c>
      <c r="AD339" s="41">
        <f t="shared" si="98"/>
        <v>0</v>
      </c>
      <c r="AE339" s="41">
        <f t="shared" si="99"/>
        <v>0</v>
      </c>
      <c r="AF339" s="41">
        <f t="shared" si="100"/>
        <v>0</v>
      </c>
      <c r="AG339" s="41">
        <f t="shared" si="101"/>
        <v>0</v>
      </c>
      <c r="AH339" s="70">
        <f t="shared" si="102"/>
        <v>0</v>
      </c>
      <c r="AI339" s="41">
        <f t="shared" si="103"/>
        <v>0</v>
      </c>
      <c r="AJ339" s="45">
        <f t="shared" si="104"/>
        <v>0</v>
      </c>
      <c r="AK339" s="44">
        <f t="shared" si="105"/>
        <v>0</v>
      </c>
      <c r="AL339" s="44">
        <f t="shared" si="106"/>
        <v>0</v>
      </c>
      <c r="AM339" s="46">
        <f t="shared" si="107"/>
        <v>0</v>
      </c>
      <c r="AN339" s="44">
        <f t="shared" si="108"/>
        <v>1</v>
      </c>
      <c r="AO339" s="47">
        <f t="shared" si="109"/>
        <v>0</v>
      </c>
      <c r="AP339" s="47">
        <f t="shared" si="110"/>
        <v>0</v>
      </c>
      <c r="AQ339" s="41">
        <f t="shared" si="111"/>
        <v>0</v>
      </c>
      <c r="AR339" s="41">
        <f t="shared" si="112"/>
        <v>0</v>
      </c>
      <c r="AS339" s="90">
        <f t="shared" si="113"/>
        <v>1</v>
      </c>
      <c r="AU339" s="41">
        <v>768.98229471386867</v>
      </c>
      <c r="AW339" s="41">
        <v>3</v>
      </c>
      <c r="AX339" s="41">
        <v>3.3315000000000001</v>
      </c>
      <c r="AY339" s="41">
        <v>4</v>
      </c>
      <c r="AZ339" s="41">
        <v>3340932</v>
      </c>
      <c r="BA339" s="41">
        <v>8.9795302628128914E-7</v>
      </c>
    </row>
    <row r="340" spans="1:53" s="41" customFormat="1" x14ac:dyDescent="0.25">
      <c r="A340" s="41">
        <v>2015</v>
      </c>
      <c r="B340" s="41" t="s">
        <v>33</v>
      </c>
      <c r="C340" s="42">
        <v>15</v>
      </c>
      <c r="D340" s="42">
        <v>2014</v>
      </c>
      <c r="E340" s="42">
        <v>0</v>
      </c>
      <c r="F340" s="43">
        <v>0</v>
      </c>
      <c r="G340" s="43">
        <v>0</v>
      </c>
      <c r="H340" s="42">
        <v>4.5999999999999996</v>
      </c>
      <c r="I340" s="43">
        <v>3.5</v>
      </c>
      <c r="J340" s="43">
        <v>3.2</v>
      </c>
      <c r="K340" s="44">
        <v>0.4392328848583959</v>
      </c>
      <c r="L340" s="41">
        <v>58.09</v>
      </c>
      <c r="M340" s="45">
        <v>0</v>
      </c>
      <c r="N340" s="41">
        <v>0</v>
      </c>
      <c r="O340" s="41">
        <v>0</v>
      </c>
      <c r="P340" s="41">
        <v>0</v>
      </c>
      <c r="Q340" s="41">
        <v>0</v>
      </c>
      <c r="R340" s="70" t="str">
        <f t="shared" si="94"/>
        <v>SEM VALOR</v>
      </c>
      <c r="S340" s="41">
        <f t="shared" si="95"/>
        <v>0</v>
      </c>
      <c r="T340" s="45">
        <f t="shared" si="96"/>
        <v>0</v>
      </c>
      <c r="U340" s="44">
        <v>17.190197495515925</v>
      </c>
      <c r="V340" s="44">
        <v>0.73220399999999997</v>
      </c>
      <c r="W340" s="46">
        <v>91</v>
      </c>
      <c r="X340" s="44">
        <v>0.48005698005698005</v>
      </c>
      <c r="Y340" s="47">
        <v>0.30099999999999999</v>
      </c>
      <c r="Z340" s="47">
        <v>9.48</v>
      </c>
      <c r="AA340" s="41">
        <v>0.85</v>
      </c>
      <c r="AB340" s="44">
        <v>6.6756051019383325</v>
      </c>
      <c r="AC340" s="45">
        <f t="shared" si="97"/>
        <v>0</v>
      </c>
      <c r="AD340" s="41">
        <f t="shared" si="98"/>
        <v>0</v>
      </c>
      <c r="AE340" s="41">
        <f t="shared" si="99"/>
        <v>0</v>
      </c>
      <c r="AF340" s="41">
        <f t="shared" si="100"/>
        <v>0</v>
      </c>
      <c r="AG340" s="41">
        <f t="shared" si="101"/>
        <v>0</v>
      </c>
      <c r="AH340" s="70">
        <f t="shared" si="102"/>
        <v>0</v>
      </c>
      <c r="AI340" s="41">
        <f t="shared" si="103"/>
        <v>0</v>
      </c>
      <c r="AJ340" s="45">
        <f t="shared" si="104"/>
        <v>0</v>
      </c>
      <c r="AK340" s="44">
        <f t="shared" si="105"/>
        <v>0</v>
      </c>
      <c r="AL340" s="44">
        <f t="shared" si="106"/>
        <v>0</v>
      </c>
      <c r="AM340" s="46">
        <f t="shared" si="107"/>
        <v>0</v>
      </c>
      <c r="AN340" s="44">
        <f t="shared" si="108"/>
        <v>1</v>
      </c>
      <c r="AO340" s="47">
        <f t="shared" si="109"/>
        <v>0</v>
      </c>
      <c r="AP340" s="47">
        <f t="shared" si="110"/>
        <v>0</v>
      </c>
      <c r="AQ340" s="41">
        <f t="shared" si="111"/>
        <v>0</v>
      </c>
      <c r="AR340" s="41">
        <f t="shared" si="112"/>
        <v>0</v>
      </c>
      <c r="AS340" s="90">
        <f t="shared" si="113"/>
        <v>1</v>
      </c>
      <c r="AU340" s="41">
        <v>534.34102494768581</v>
      </c>
      <c r="AW340" s="41">
        <v>2</v>
      </c>
      <c r="AX340" s="41">
        <v>3.3315000000000001</v>
      </c>
      <c r="AY340" s="41">
        <v>0</v>
      </c>
      <c r="AZ340" s="41">
        <v>2242937</v>
      </c>
      <c r="BA340" s="41">
        <v>8.9168799658661833E-7</v>
      </c>
    </row>
    <row r="341" spans="1:53" s="41" customFormat="1" x14ac:dyDescent="0.25">
      <c r="A341" s="41">
        <v>2015</v>
      </c>
      <c r="B341" s="41" t="s">
        <v>34</v>
      </c>
      <c r="C341" s="42">
        <v>16</v>
      </c>
      <c r="D341" s="42">
        <v>2009</v>
      </c>
      <c r="E341" s="42">
        <v>2009</v>
      </c>
      <c r="F341" s="43">
        <v>0</v>
      </c>
      <c r="G341" s="43">
        <v>0</v>
      </c>
      <c r="H341" s="42">
        <v>4.7</v>
      </c>
      <c r="I341" s="43">
        <v>3.7</v>
      </c>
      <c r="J341" s="43">
        <v>3.1</v>
      </c>
      <c r="K341" s="44">
        <v>0.46630226335794589</v>
      </c>
      <c r="L341" s="41">
        <v>39.54</v>
      </c>
      <c r="M341" s="45">
        <v>809403.96</v>
      </c>
      <c r="N341" s="41">
        <v>1</v>
      </c>
      <c r="O341" s="41">
        <v>0</v>
      </c>
      <c r="P341" s="41">
        <v>0</v>
      </c>
      <c r="Q341" s="41">
        <v>0</v>
      </c>
      <c r="R341" s="70">
        <f t="shared" si="94"/>
        <v>809403.96</v>
      </c>
      <c r="S341" s="41">
        <f t="shared" si="95"/>
        <v>0</v>
      </c>
      <c r="T341" s="45">
        <f t="shared" si="96"/>
        <v>0</v>
      </c>
      <c r="U341" s="44">
        <v>16.117760091306288</v>
      </c>
      <c r="V341" s="44">
        <v>0.77590999999999999</v>
      </c>
      <c r="W341" s="46">
        <v>93.06</v>
      </c>
      <c r="X341" s="44">
        <v>0.57804391217564866</v>
      </c>
      <c r="Y341" s="47">
        <v>0.29299999999999998</v>
      </c>
      <c r="Z341" s="47">
        <v>10.35</v>
      </c>
      <c r="AA341" s="41">
        <v>0.73</v>
      </c>
      <c r="AB341" s="44">
        <v>6.7520337451039447</v>
      </c>
      <c r="AC341" s="45">
        <f t="shared" si="97"/>
        <v>0</v>
      </c>
      <c r="AD341" s="41">
        <f t="shared" si="98"/>
        <v>0</v>
      </c>
      <c r="AE341" s="41">
        <f t="shared" si="99"/>
        <v>0</v>
      </c>
      <c r="AF341" s="41">
        <f t="shared" si="100"/>
        <v>0</v>
      </c>
      <c r="AG341" s="41">
        <f t="shared" si="101"/>
        <v>0</v>
      </c>
      <c r="AH341" s="70">
        <f t="shared" si="102"/>
        <v>0</v>
      </c>
      <c r="AI341" s="41">
        <f t="shared" si="103"/>
        <v>0</v>
      </c>
      <c r="AJ341" s="45">
        <f t="shared" si="104"/>
        <v>0</v>
      </c>
      <c r="AK341" s="44">
        <f t="shared" si="105"/>
        <v>0</v>
      </c>
      <c r="AL341" s="44">
        <f t="shared" si="106"/>
        <v>0</v>
      </c>
      <c r="AM341" s="46">
        <f t="shared" si="107"/>
        <v>0</v>
      </c>
      <c r="AN341" s="44">
        <f t="shared" si="108"/>
        <v>1</v>
      </c>
      <c r="AO341" s="47">
        <f t="shared" si="109"/>
        <v>0</v>
      </c>
      <c r="AP341" s="47">
        <f t="shared" si="110"/>
        <v>0</v>
      </c>
      <c r="AQ341" s="41">
        <f t="shared" si="111"/>
        <v>0</v>
      </c>
      <c r="AR341" s="41">
        <f t="shared" si="112"/>
        <v>0</v>
      </c>
      <c r="AS341" s="90">
        <f t="shared" si="113"/>
        <v>1</v>
      </c>
      <c r="AU341" s="41">
        <v>3424.135573751154</v>
      </c>
      <c r="AW341" s="41">
        <v>10</v>
      </c>
      <c r="AX341" s="41">
        <v>3.3315000000000001</v>
      </c>
      <c r="AY341" s="41">
        <v>0</v>
      </c>
      <c r="AZ341" s="41">
        <v>15203334</v>
      </c>
      <c r="BA341" s="41">
        <v>6.5775046447049045E-7</v>
      </c>
    </row>
    <row r="342" spans="1:53" s="41" customFormat="1" x14ac:dyDescent="0.25">
      <c r="A342" s="41">
        <v>2015</v>
      </c>
      <c r="B342" s="41" t="s">
        <v>35</v>
      </c>
      <c r="C342" s="42">
        <v>17</v>
      </c>
      <c r="D342" s="42">
        <v>2007</v>
      </c>
      <c r="E342" s="42">
        <v>2007</v>
      </c>
      <c r="F342" s="43">
        <v>2007</v>
      </c>
      <c r="G342" s="43">
        <v>2007</v>
      </c>
      <c r="H342" s="42">
        <v>6.3</v>
      </c>
      <c r="I342" s="43">
        <v>4.8</v>
      </c>
      <c r="J342" s="43">
        <v>3.7</v>
      </c>
      <c r="K342" s="44">
        <v>0.50689397748221277</v>
      </c>
      <c r="L342" s="41">
        <v>21.72</v>
      </c>
      <c r="M342" s="45">
        <v>7152260.6000000006</v>
      </c>
      <c r="N342" s="41">
        <v>1</v>
      </c>
      <c r="O342" s="41">
        <v>1</v>
      </c>
      <c r="P342" s="41">
        <v>1</v>
      </c>
      <c r="Q342" s="41">
        <v>0</v>
      </c>
      <c r="R342" s="70">
        <f t="shared" si="94"/>
        <v>7152260.6000000006</v>
      </c>
      <c r="S342" s="41">
        <f t="shared" si="95"/>
        <v>0</v>
      </c>
      <c r="T342" s="45">
        <f t="shared" si="96"/>
        <v>0</v>
      </c>
      <c r="U342" s="44">
        <v>24.885174162509443</v>
      </c>
      <c r="V342" s="44">
        <v>0.81916699999999998</v>
      </c>
      <c r="W342" s="46">
        <v>100.33</v>
      </c>
      <c r="X342" s="44">
        <v>0.78971234235510845</v>
      </c>
      <c r="Y342" s="47">
        <v>0.21099999999999999</v>
      </c>
      <c r="Z342" s="47">
        <v>8.39</v>
      </c>
      <c r="AA342" s="41">
        <v>0.63</v>
      </c>
      <c r="AB342" s="44">
        <v>7.6162498744601761</v>
      </c>
      <c r="AC342" s="45">
        <f t="shared" si="97"/>
        <v>0</v>
      </c>
      <c r="AD342" s="41">
        <f t="shared" si="98"/>
        <v>0</v>
      </c>
      <c r="AE342" s="41">
        <f t="shared" si="99"/>
        <v>0</v>
      </c>
      <c r="AF342" s="41">
        <f t="shared" si="100"/>
        <v>0</v>
      </c>
      <c r="AG342" s="41">
        <f t="shared" si="101"/>
        <v>0</v>
      </c>
      <c r="AH342" s="70">
        <f t="shared" si="102"/>
        <v>0</v>
      </c>
      <c r="AI342" s="41">
        <f t="shared" si="103"/>
        <v>0</v>
      </c>
      <c r="AJ342" s="45">
        <f t="shared" si="104"/>
        <v>0</v>
      </c>
      <c r="AK342" s="44">
        <f t="shared" si="105"/>
        <v>0</v>
      </c>
      <c r="AL342" s="44">
        <f t="shared" si="106"/>
        <v>0</v>
      </c>
      <c r="AM342" s="46">
        <f t="shared" si="107"/>
        <v>0</v>
      </c>
      <c r="AN342" s="44">
        <f t="shared" si="108"/>
        <v>1</v>
      </c>
      <c r="AO342" s="47">
        <f t="shared" si="109"/>
        <v>0</v>
      </c>
      <c r="AP342" s="47">
        <f t="shared" si="110"/>
        <v>0</v>
      </c>
      <c r="AQ342" s="41">
        <f t="shared" si="111"/>
        <v>0</v>
      </c>
      <c r="AR342" s="41">
        <f t="shared" si="112"/>
        <v>0</v>
      </c>
      <c r="AS342" s="90">
        <f t="shared" si="113"/>
        <v>1</v>
      </c>
      <c r="AU342" s="41">
        <v>4892.6218046131471</v>
      </c>
      <c r="AW342" s="41">
        <v>19</v>
      </c>
      <c r="AX342" s="41">
        <v>3.3315000000000001</v>
      </c>
      <c r="AY342" s="41">
        <v>46</v>
      </c>
      <c r="AZ342" s="41">
        <v>20869101</v>
      </c>
      <c r="BA342" s="41">
        <v>9.1043691819786582E-7</v>
      </c>
    </row>
    <row r="343" spans="1:53" s="41" customFormat="1" x14ac:dyDescent="0.25">
      <c r="A343" s="41">
        <v>2015</v>
      </c>
      <c r="B343" s="41" t="s">
        <v>36</v>
      </c>
      <c r="C343" s="42">
        <v>18</v>
      </c>
      <c r="D343" s="42">
        <v>2009</v>
      </c>
      <c r="E343" s="42">
        <v>2009</v>
      </c>
      <c r="F343" s="43">
        <v>0</v>
      </c>
      <c r="G343" s="43">
        <v>0</v>
      </c>
      <c r="H343" s="42">
        <v>5.7</v>
      </c>
      <c r="I343" s="43">
        <v>4.4000000000000004</v>
      </c>
      <c r="J343" s="43">
        <v>4</v>
      </c>
      <c r="K343" s="44">
        <v>0.47111767866738313</v>
      </c>
      <c r="L343" s="41">
        <v>36.9</v>
      </c>
      <c r="M343" s="45">
        <v>683202.55</v>
      </c>
      <c r="N343" s="41">
        <v>1</v>
      </c>
      <c r="O343" s="41">
        <v>0</v>
      </c>
      <c r="P343" s="41">
        <v>0</v>
      </c>
      <c r="Q343" s="41">
        <v>0</v>
      </c>
      <c r="R343" s="70">
        <f t="shared" si="94"/>
        <v>683202.55</v>
      </c>
      <c r="S343" s="41">
        <f t="shared" si="95"/>
        <v>0</v>
      </c>
      <c r="T343" s="45">
        <f t="shared" si="96"/>
        <v>0</v>
      </c>
      <c r="U343" s="44">
        <v>30.628169442005174</v>
      </c>
      <c r="V343" s="44">
        <v>0.75784399999999996</v>
      </c>
      <c r="W343" s="46">
        <v>98.39</v>
      </c>
      <c r="X343" s="44">
        <v>0.78503301540719006</v>
      </c>
      <c r="Y343" s="47">
        <v>0.22900000000000001</v>
      </c>
      <c r="Z343" s="47">
        <v>9.75</v>
      </c>
      <c r="AA343" s="41">
        <v>0.73</v>
      </c>
      <c r="AB343" s="44">
        <v>7.9131264437079407</v>
      </c>
      <c r="AC343" s="45">
        <f t="shared" si="97"/>
        <v>0</v>
      </c>
      <c r="AD343" s="41">
        <f t="shared" si="98"/>
        <v>0</v>
      </c>
      <c r="AE343" s="41">
        <f t="shared" si="99"/>
        <v>0</v>
      </c>
      <c r="AF343" s="41">
        <f t="shared" si="100"/>
        <v>0</v>
      </c>
      <c r="AG343" s="41">
        <f t="shared" si="101"/>
        <v>0</v>
      </c>
      <c r="AH343" s="70">
        <f t="shared" si="102"/>
        <v>0</v>
      </c>
      <c r="AI343" s="41">
        <f t="shared" si="103"/>
        <v>0</v>
      </c>
      <c r="AJ343" s="45">
        <f t="shared" si="104"/>
        <v>0</v>
      </c>
      <c r="AK343" s="44">
        <f t="shared" si="105"/>
        <v>0</v>
      </c>
      <c r="AL343" s="44">
        <f t="shared" si="106"/>
        <v>0</v>
      </c>
      <c r="AM343" s="46">
        <f t="shared" si="107"/>
        <v>0</v>
      </c>
      <c r="AN343" s="44">
        <f t="shared" si="108"/>
        <v>1</v>
      </c>
      <c r="AO343" s="47">
        <f t="shared" si="109"/>
        <v>0</v>
      </c>
      <c r="AP343" s="47">
        <f t="shared" si="110"/>
        <v>0</v>
      </c>
      <c r="AQ343" s="41">
        <f t="shared" si="111"/>
        <v>0</v>
      </c>
      <c r="AR343" s="41">
        <f t="shared" si="112"/>
        <v>0</v>
      </c>
      <c r="AS343" s="90">
        <f t="shared" si="113"/>
        <v>1</v>
      </c>
      <c r="AU343" s="41">
        <v>938.79357894326233</v>
      </c>
      <c r="AW343" s="41">
        <v>2</v>
      </c>
      <c r="AX343" s="41">
        <v>3.3315000000000001</v>
      </c>
      <c r="AY343" s="41">
        <v>0</v>
      </c>
      <c r="AZ343" s="41">
        <v>3929911</v>
      </c>
      <c r="BA343" s="41">
        <v>5.0891737751821862E-7</v>
      </c>
    </row>
    <row r="344" spans="1:53" s="41" customFormat="1" x14ac:dyDescent="0.25">
      <c r="A344" s="41">
        <v>2015</v>
      </c>
      <c r="B344" s="41" t="s">
        <v>37</v>
      </c>
      <c r="C344" s="42">
        <v>19</v>
      </c>
      <c r="D344" s="42">
        <v>2007</v>
      </c>
      <c r="E344" s="42">
        <v>2007</v>
      </c>
      <c r="F344" s="43">
        <v>2007</v>
      </c>
      <c r="G344" s="43">
        <v>2007</v>
      </c>
      <c r="H344" s="42">
        <v>5.5</v>
      </c>
      <c r="I344" s="43">
        <v>4.4000000000000004</v>
      </c>
      <c r="J344" s="43">
        <v>4</v>
      </c>
      <c r="K344" s="44">
        <v>0.50149193001491932</v>
      </c>
      <c r="L344" s="41">
        <v>30.62</v>
      </c>
      <c r="M344" s="45">
        <v>17268035.670000002</v>
      </c>
      <c r="N344" s="41">
        <v>1</v>
      </c>
      <c r="O344" s="41">
        <v>1</v>
      </c>
      <c r="P344" s="41">
        <v>1</v>
      </c>
      <c r="Q344" s="41">
        <v>1</v>
      </c>
      <c r="R344" s="70" t="str">
        <f t="shared" si="94"/>
        <v>SEM VALOR</v>
      </c>
      <c r="S344" s="41">
        <f t="shared" si="95"/>
        <v>0</v>
      </c>
      <c r="T344" s="45">
        <f t="shared" si="96"/>
        <v>17268035.670000002</v>
      </c>
      <c r="U344" s="44">
        <v>39.82706925379685</v>
      </c>
      <c r="V344" s="44">
        <v>0.82804100000000003</v>
      </c>
      <c r="W344" s="46">
        <v>96.14</v>
      </c>
      <c r="X344" s="44">
        <v>0.89518031681833499</v>
      </c>
      <c r="Y344" s="47">
        <v>0.28199999999999997</v>
      </c>
      <c r="Z344" s="47">
        <v>11.18</v>
      </c>
      <c r="AA344" s="41">
        <v>0.57999999999999996</v>
      </c>
      <c r="AB344" s="44">
        <v>8.7285326905694482</v>
      </c>
      <c r="AC344" s="45">
        <f t="shared" si="97"/>
        <v>0</v>
      </c>
      <c r="AD344" s="41">
        <f t="shared" si="98"/>
        <v>0</v>
      </c>
      <c r="AE344" s="41">
        <f t="shared" si="99"/>
        <v>0</v>
      </c>
      <c r="AF344" s="41">
        <f t="shared" si="100"/>
        <v>0</v>
      </c>
      <c r="AG344" s="41">
        <f t="shared" si="101"/>
        <v>0</v>
      </c>
      <c r="AH344" s="70">
        <f t="shared" si="102"/>
        <v>0</v>
      </c>
      <c r="AI344" s="41">
        <f t="shared" si="103"/>
        <v>0</v>
      </c>
      <c r="AJ344" s="45">
        <f t="shared" si="104"/>
        <v>0</v>
      </c>
      <c r="AK344" s="44">
        <f t="shared" si="105"/>
        <v>0</v>
      </c>
      <c r="AL344" s="44">
        <f t="shared" si="106"/>
        <v>0</v>
      </c>
      <c r="AM344" s="46">
        <f t="shared" si="107"/>
        <v>0</v>
      </c>
      <c r="AN344" s="44">
        <f t="shared" si="108"/>
        <v>1</v>
      </c>
      <c r="AO344" s="47">
        <f t="shared" si="109"/>
        <v>0</v>
      </c>
      <c r="AP344" s="47">
        <f t="shared" si="110"/>
        <v>0</v>
      </c>
      <c r="AQ344" s="41">
        <f t="shared" si="111"/>
        <v>0</v>
      </c>
      <c r="AR344" s="41">
        <f t="shared" si="112"/>
        <v>0</v>
      </c>
      <c r="AS344" s="90">
        <f t="shared" si="113"/>
        <v>1</v>
      </c>
      <c r="AU344" s="41">
        <v>3990.3731252428474</v>
      </c>
      <c r="AW344" s="41">
        <v>27</v>
      </c>
      <c r="AX344" s="41">
        <v>3.3315000000000001</v>
      </c>
      <c r="AY344" s="41">
        <v>0</v>
      </c>
      <c r="AZ344" s="41">
        <v>16550024</v>
      </c>
      <c r="BA344" s="41">
        <v>1.6314175737751195E-6</v>
      </c>
    </row>
    <row r="345" spans="1:53" s="41" customFormat="1" x14ac:dyDescent="0.25">
      <c r="A345" s="41">
        <v>2015</v>
      </c>
      <c r="B345" s="41" t="s">
        <v>38</v>
      </c>
      <c r="C345" s="42">
        <v>20</v>
      </c>
      <c r="D345" s="42">
        <v>2007</v>
      </c>
      <c r="E345" s="42">
        <v>2007</v>
      </c>
      <c r="F345" s="43">
        <v>2007</v>
      </c>
      <c r="G345" s="43">
        <v>2007</v>
      </c>
      <c r="H345" s="42">
        <v>6.4</v>
      </c>
      <c r="I345" s="43">
        <v>5</v>
      </c>
      <c r="J345" s="43">
        <v>4.2</v>
      </c>
      <c r="K345" s="44">
        <v>0.51279180934832869</v>
      </c>
      <c r="L345" s="41">
        <v>12.22</v>
      </c>
      <c r="M345" s="45">
        <v>50829263.860000014</v>
      </c>
      <c r="N345" s="41">
        <v>1</v>
      </c>
      <c r="O345" s="41">
        <v>1</v>
      </c>
      <c r="P345" s="41">
        <v>1</v>
      </c>
      <c r="Q345" s="41">
        <v>1</v>
      </c>
      <c r="R345" s="70" t="str">
        <f t="shared" si="94"/>
        <v>SEM VALOR</v>
      </c>
      <c r="S345" s="41">
        <f t="shared" si="95"/>
        <v>50829263.860000014</v>
      </c>
      <c r="T345" s="45">
        <f t="shared" si="96"/>
        <v>0</v>
      </c>
      <c r="U345" s="44">
        <v>43.694944559123194</v>
      </c>
      <c r="V345" s="44">
        <v>0.87150799999999995</v>
      </c>
      <c r="W345" s="46">
        <v>98.63</v>
      </c>
      <c r="X345" s="44">
        <v>0.93551160791057608</v>
      </c>
      <c r="Y345" s="47">
        <v>0.23799999999999999</v>
      </c>
      <c r="Z345" s="47">
        <v>10.130000000000001</v>
      </c>
      <c r="AA345" s="41">
        <v>0.56000000000000005</v>
      </c>
      <c r="AB345" s="44">
        <v>8.8545746710856665</v>
      </c>
      <c r="AC345" s="45">
        <f t="shared" si="97"/>
        <v>0</v>
      </c>
      <c r="AD345" s="41">
        <f t="shared" si="98"/>
        <v>0</v>
      </c>
      <c r="AE345" s="41">
        <f t="shared" si="99"/>
        <v>0</v>
      </c>
      <c r="AF345" s="41">
        <f t="shared" si="100"/>
        <v>0</v>
      </c>
      <c r="AG345" s="41">
        <f t="shared" si="101"/>
        <v>0</v>
      </c>
      <c r="AH345" s="70">
        <f t="shared" si="102"/>
        <v>0</v>
      </c>
      <c r="AI345" s="41">
        <f t="shared" si="103"/>
        <v>0</v>
      </c>
      <c r="AJ345" s="45">
        <f t="shared" si="104"/>
        <v>0</v>
      </c>
      <c r="AK345" s="44">
        <f t="shared" si="105"/>
        <v>0</v>
      </c>
      <c r="AL345" s="44">
        <f t="shared" si="106"/>
        <v>0</v>
      </c>
      <c r="AM345" s="46">
        <f t="shared" si="107"/>
        <v>0</v>
      </c>
      <c r="AN345" s="44">
        <f t="shared" si="108"/>
        <v>1</v>
      </c>
      <c r="AO345" s="47">
        <f t="shared" si="109"/>
        <v>0</v>
      </c>
      <c r="AP345" s="47">
        <f t="shared" si="110"/>
        <v>0</v>
      </c>
      <c r="AQ345" s="41">
        <f t="shared" si="111"/>
        <v>0</v>
      </c>
      <c r="AR345" s="41">
        <f t="shared" si="112"/>
        <v>0</v>
      </c>
      <c r="AS345" s="90">
        <f t="shared" si="113"/>
        <v>1</v>
      </c>
      <c r="AU345" s="41">
        <v>10659.320995572276</v>
      </c>
      <c r="AW345" s="41">
        <v>76</v>
      </c>
      <c r="AX345" s="41">
        <v>3.3315000000000001</v>
      </c>
      <c r="AY345" s="41">
        <v>0</v>
      </c>
      <c r="AZ345" s="41">
        <v>44396484</v>
      </c>
      <c r="BA345" s="41">
        <v>1.7118472715091582E-6</v>
      </c>
    </row>
    <row r="346" spans="1:53" s="41" customFormat="1" x14ac:dyDescent="0.25">
      <c r="A346" s="41">
        <v>2015</v>
      </c>
      <c r="B346" s="41" t="s">
        <v>39</v>
      </c>
      <c r="C346" s="48">
        <v>21</v>
      </c>
      <c r="D346" s="48">
        <v>2009</v>
      </c>
      <c r="E346" s="48">
        <v>2009</v>
      </c>
      <c r="F346" s="43">
        <v>2014</v>
      </c>
      <c r="G346" s="43">
        <v>0</v>
      </c>
      <c r="H346" s="48">
        <v>6.2</v>
      </c>
      <c r="I346" s="43">
        <v>4.5999999999999996</v>
      </c>
      <c r="J346" s="43">
        <v>3.9</v>
      </c>
      <c r="K346" s="44">
        <v>0.49262411948220614</v>
      </c>
      <c r="L346" s="41">
        <v>26.3</v>
      </c>
      <c r="M346" s="45">
        <v>3179729.86</v>
      </c>
      <c r="N346" s="41">
        <v>1</v>
      </c>
      <c r="O346" s="41">
        <v>1</v>
      </c>
      <c r="P346" s="41">
        <v>0</v>
      </c>
      <c r="Q346" s="41">
        <v>0</v>
      </c>
      <c r="R346" s="70">
        <f t="shared" si="94"/>
        <v>3179729.86</v>
      </c>
      <c r="S346" s="41">
        <f t="shared" si="95"/>
        <v>0</v>
      </c>
      <c r="T346" s="45">
        <f t="shared" si="96"/>
        <v>0</v>
      </c>
      <c r="U346" s="44">
        <v>33.768898518303921</v>
      </c>
      <c r="V346" s="44">
        <v>0.78261599999999998</v>
      </c>
      <c r="W346" s="46">
        <v>96.41</v>
      </c>
      <c r="X346" s="44">
        <v>0.71037687145069695</v>
      </c>
      <c r="Y346" s="47">
        <v>0.19</v>
      </c>
      <c r="Z346" s="47">
        <v>6.18</v>
      </c>
      <c r="AA346" s="41">
        <v>0.6</v>
      </c>
      <c r="AB346" s="44">
        <v>8.1489404439088062</v>
      </c>
      <c r="AC346" s="45">
        <f t="shared" si="97"/>
        <v>0</v>
      </c>
      <c r="AD346" s="41">
        <f t="shared" si="98"/>
        <v>0</v>
      </c>
      <c r="AE346" s="41">
        <f t="shared" si="99"/>
        <v>0</v>
      </c>
      <c r="AF346" s="41">
        <f t="shared" si="100"/>
        <v>0</v>
      </c>
      <c r="AG346" s="41">
        <f t="shared" si="101"/>
        <v>0</v>
      </c>
      <c r="AH346" s="70">
        <f t="shared" si="102"/>
        <v>0</v>
      </c>
      <c r="AI346" s="41">
        <f t="shared" si="103"/>
        <v>0</v>
      </c>
      <c r="AJ346" s="45">
        <f t="shared" si="104"/>
        <v>0</v>
      </c>
      <c r="AK346" s="44">
        <f t="shared" si="105"/>
        <v>0</v>
      </c>
      <c r="AL346" s="44">
        <f t="shared" si="106"/>
        <v>0</v>
      </c>
      <c r="AM346" s="46">
        <f t="shared" si="107"/>
        <v>0</v>
      </c>
      <c r="AN346" s="44">
        <f t="shared" si="108"/>
        <v>1</v>
      </c>
      <c r="AO346" s="47">
        <f t="shared" si="109"/>
        <v>0</v>
      </c>
      <c r="AP346" s="47">
        <f t="shared" si="110"/>
        <v>0</v>
      </c>
      <c r="AQ346" s="41">
        <f t="shared" si="111"/>
        <v>0</v>
      </c>
      <c r="AR346" s="41">
        <f t="shared" si="112"/>
        <v>0</v>
      </c>
      <c r="AS346" s="90">
        <f t="shared" si="113"/>
        <v>1</v>
      </c>
      <c r="AU346" s="41">
        <v>2650.0236852641447</v>
      </c>
      <c r="AW346" s="41">
        <v>14</v>
      </c>
      <c r="AX346" s="41">
        <v>3.3315000000000001</v>
      </c>
      <c r="AY346" s="41">
        <v>0</v>
      </c>
      <c r="AZ346" s="41">
        <v>11163018</v>
      </c>
      <c r="BA346" s="41">
        <v>1.2541411292179229E-6</v>
      </c>
    </row>
    <row r="347" spans="1:53" s="41" customFormat="1" x14ac:dyDescent="0.25">
      <c r="A347" s="41">
        <v>2015</v>
      </c>
      <c r="B347" s="41" t="s">
        <v>40</v>
      </c>
      <c r="C347" s="42">
        <v>22</v>
      </c>
      <c r="D347" s="42">
        <v>2007</v>
      </c>
      <c r="E347" s="42">
        <v>2008</v>
      </c>
      <c r="F347" s="43">
        <v>2010</v>
      </c>
      <c r="G347" s="43">
        <v>0</v>
      </c>
      <c r="H347" s="42">
        <v>6.3</v>
      </c>
      <c r="I347" s="43">
        <v>5.0999999999999996</v>
      </c>
      <c r="J347" s="43">
        <v>3.8</v>
      </c>
      <c r="K347" s="44">
        <v>0.49107518955349622</v>
      </c>
      <c r="L347" s="41">
        <v>14.03</v>
      </c>
      <c r="M347" s="45">
        <v>5628707.7100000009</v>
      </c>
      <c r="N347" s="41">
        <v>1</v>
      </c>
      <c r="O347" s="41">
        <v>1</v>
      </c>
      <c r="P347" s="41">
        <v>1</v>
      </c>
      <c r="Q347" s="41">
        <v>0</v>
      </c>
      <c r="R347" s="70">
        <f t="shared" si="94"/>
        <v>5628707.7100000009</v>
      </c>
      <c r="S347" s="41">
        <f t="shared" si="95"/>
        <v>0</v>
      </c>
      <c r="T347" s="45">
        <f t="shared" si="96"/>
        <v>0</v>
      </c>
      <c r="U347" s="44">
        <v>36.526279807425809</v>
      </c>
      <c r="V347" s="44">
        <v>0.76550200000000002</v>
      </c>
      <c r="W347" s="46">
        <v>100.69</v>
      </c>
      <c r="X347" s="44">
        <v>0.57166324435318272</v>
      </c>
      <c r="Y347" s="47">
        <v>0.128</v>
      </c>
      <c r="Z347" s="47">
        <v>4.83</v>
      </c>
      <c r="AA347" s="41">
        <v>0.56999999999999995</v>
      </c>
      <c r="AB347" s="44">
        <v>8.3223862609219612</v>
      </c>
      <c r="AC347" s="45">
        <f t="shared" si="97"/>
        <v>0</v>
      </c>
      <c r="AD347" s="41">
        <f t="shared" si="98"/>
        <v>0</v>
      </c>
      <c r="AE347" s="41">
        <f t="shared" si="99"/>
        <v>0</v>
      </c>
      <c r="AF347" s="41">
        <f t="shared" si="100"/>
        <v>0</v>
      </c>
      <c r="AG347" s="41">
        <f t="shared" si="101"/>
        <v>0</v>
      </c>
      <c r="AH347" s="70">
        <f t="shared" si="102"/>
        <v>0</v>
      </c>
      <c r="AI347" s="41">
        <f t="shared" si="103"/>
        <v>0</v>
      </c>
      <c r="AJ347" s="45">
        <f t="shared" si="104"/>
        <v>0</v>
      </c>
      <c r="AK347" s="44">
        <f t="shared" si="105"/>
        <v>0</v>
      </c>
      <c r="AL347" s="44">
        <f t="shared" si="106"/>
        <v>0</v>
      </c>
      <c r="AM347" s="46">
        <f t="shared" si="107"/>
        <v>0</v>
      </c>
      <c r="AN347" s="44">
        <f t="shared" si="108"/>
        <v>1</v>
      </c>
      <c r="AO347" s="47">
        <f t="shared" si="109"/>
        <v>0</v>
      </c>
      <c r="AP347" s="47">
        <f t="shared" si="110"/>
        <v>0</v>
      </c>
      <c r="AQ347" s="41">
        <f t="shared" si="111"/>
        <v>0</v>
      </c>
      <c r="AR347" s="41">
        <f t="shared" si="112"/>
        <v>0</v>
      </c>
      <c r="AS347" s="90">
        <f t="shared" si="113"/>
        <v>1</v>
      </c>
      <c r="AU347" s="41">
        <v>1676.8401891023454</v>
      </c>
      <c r="AW347" s="41">
        <v>10</v>
      </c>
      <c r="AX347" s="41">
        <v>3.3315000000000001</v>
      </c>
      <c r="AY347" s="41">
        <v>0</v>
      </c>
      <c r="AZ347" s="41">
        <v>6819190</v>
      </c>
      <c r="BA347" s="41">
        <v>1.4664498276188229E-6</v>
      </c>
    </row>
    <row r="348" spans="1:53" s="41" customFormat="1" x14ac:dyDescent="0.25">
      <c r="A348" s="41">
        <v>2015</v>
      </c>
      <c r="B348" s="41" t="s">
        <v>88</v>
      </c>
      <c r="C348" s="42">
        <v>23</v>
      </c>
      <c r="D348" s="42">
        <v>2009</v>
      </c>
      <c r="E348" s="42">
        <v>2010</v>
      </c>
      <c r="F348" s="43">
        <v>2013</v>
      </c>
      <c r="G348" s="43">
        <v>0</v>
      </c>
      <c r="H348" s="42">
        <v>5.7</v>
      </c>
      <c r="I348" s="43">
        <v>4.3</v>
      </c>
      <c r="J348" s="43">
        <v>3.6</v>
      </c>
      <c r="K348" s="44">
        <v>0.53354624828473929</v>
      </c>
      <c r="L348" s="41">
        <v>26.17</v>
      </c>
      <c r="M348" s="45">
        <v>1818188.9</v>
      </c>
      <c r="N348" s="41">
        <v>1</v>
      </c>
      <c r="O348" s="41">
        <v>1</v>
      </c>
      <c r="P348" s="41">
        <v>0</v>
      </c>
      <c r="Q348" s="41">
        <v>0</v>
      </c>
      <c r="R348" s="70">
        <f t="shared" si="94"/>
        <v>1818188.9</v>
      </c>
      <c r="S348" s="41">
        <f t="shared" si="95"/>
        <v>0</v>
      </c>
      <c r="T348" s="45">
        <f t="shared" si="96"/>
        <v>0</v>
      </c>
      <c r="U348" s="44">
        <v>33.961019906521813</v>
      </c>
      <c r="V348" s="44">
        <v>0.78029499999999996</v>
      </c>
      <c r="W348" s="46">
        <v>87.69</v>
      </c>
      <c r="X348" s="44">
        <v>0.64224872231686547</v>
      </c>
      <c r="Y348" s="47">
        <v>0.221</v>
      </c>
      <c r="Z348" s="47">
        <v>6.56</v>
      </c>
      <c r="AA348" s="41">
        <v>0.51</v>
      </c>
      <c r="AB348" s="44">
        <v>8.0710053228884195</v>
      </c>
      <c r="AC348" s="45">
        <f t="shared" si="97"/>
        <v>0</v>
      </c>
      <c r="AD348" s="41">
        <f t="shared" si="98"/>
        <v>0</v>
      </c>
      <c r="AE348" s="41">
        <f t="shared" si="99"/>
        <v>0</v>
      </c>
      <c r="AF348" s="41">
        <f t="shared" si="100"/>
        <v>0</v>
      </c>
      <c r="AG348" s="41">
        <f t="shared" si="101"/>
        <v>0</v>
      </c>
      <c r="AH348" s="70">
        <f t="shared" si="102"/>
        <v>0</v>
      </c>
      <c r="AI348" s="41">
        <f t="shared" si="103"/>
        <v>0</v>
      </c>
      <c r="AJ348" s="45">
        <f t="shared" si="104"/>
        <v>0</v>
      </c>
      <c r="AK348" s="44">
        <f t="shared" si="105"/>
        <v>0</v>
      </c>
      <c r="AL348" s="44">
        <f t="shared" si="106"/>
        <v>0</v>
      </c>
      <c r="AM348" s="46">
        <f t="shared" si="107"/>
        <v>0</v>
      </c>
      <c r="AN348" s="44">
        <f t="shared" si="108"/>
        <v>1</v>
      </c>
      <c r="AO348" s="47">
        <f t="shared" si="109"/>
        <v>0</v>
      </c>
      <c r="AP348" s="47">
        <f t="shared" si="110"/>
        <v>0</v>
      </c>
      <c r="AQ348" s="41">
        <f t="shared" si="111"/>
        <v>0</v>
      </c>
      <c r="AR348" s="41">
        <f t="shared" si="112"/>
        <v>0</v>
      </c>
      <c r="AS348" s="90">
        <f t="shared" si="113"/>
        <v>1</v>
      </c>
      <c r="AU348" s="41">
        <v>2620.1235621588617</v>
      </c>
      <c r="AW348" s="41">
        <v>13</v>
      </c>
      <c r="AX348" s="41">
        <v>3.3315000000000001</v>
      </c>
      <c r="AY348" s="41">
        <v>56</v>
      </c>
      <c r="AZ348" s="41">
        <v>11247972</v>
      </c>
      <c r="BA348" s="41">
        <v>1.1557639012614897E-6</v>
      </c>
    </row>
    <row r="349" spans="1:53" s="41" customFormat="1" x14ac:dyDescent="0.25">
      <c r="A349" s="41">
        <v>2015</v>
      </c>
      <c r="B349" s="41" t="s">
        <v>89</v>
      </c>
      <c r="C349" s="42">
        <v>24</v>
      </c>
      <c r="D349" s="42">
        <v>2014</v>
      </c>
      <c r="E349" s="42">
        <v>0</v>
      </c>
      <c r="F349" s="43">
        <v>0</v>
      </c>
      <c r="G349" s="43">
        <v>0</v>
      </c>
      <c r="H349" s="42">
        <v>5.5</v>
      </c>
      <c r="I349" s="43">
        <v>4.5</v>
      </c>
      <c r="J349" s="43">
        <v>3.7</v>
      </c>
      <c r="K349" s="44">
        <v>0.46121498350262019</v>
      </c>
      <c r="L349" s="41">
        <v>23.91</v>
      </c>
      <c r="M349" s="45">
        <v>0</v>
      </c>
      <c r="N349" s="41">
        <v>0</v>
      </c>
      <c r="O349" s="41">
        <v>0</v>
      </c>
      <c r="P349" s="41">
        <v>0</v>
      </c>
      <c r="Q349" s="41">
        <v>0</v>
      </c>
      <c r="R349" s="70">
        <f t="shared" si="94"/>
        <v>0</v>
      </c>
      <c r="S349" s="41">
        <f t="shared" si="95"/>
        <v>0</v>
      </c>
      <c r="T349" s="45">
        <f t="shared" si="96"/>
        <v>0</v>
      </c>
      <c r="U349" s="44">
        <v>31.337303181347561</v>
      </c>
      <c r="V349" s="44">
        <v>0.68123100000000003</v>
      </c>
      <c r="W349" s="46">
        <v>113.07</v>
      </c>
      <c r="X349" s="44">
        <v>0.4143646408839779</v>
      </c>
      <c r="Y349" s="47">
        <v>0.20599999999999999</v>
      </c>
      <c r="Z349" s="47">
        <v>5.52</v>
      </c>
      <c r="AA349" s="41">
        <v>0.56999999999999995</v>
      </c>
      <c r="AB349" s="44">
        <v>7.8015466505975697</v>
      </c>
      <c r="AC349" s="45">
        <f t="shared" si="97"/>
        <v>0</v>
      </c>
      <c r="AD349" s="41">
        <f t="shared" si="98"/>
        <v>0</v>
      </c>
      <c r="AE349" s="41">
        <f t="shared" si="99"/>
        <v>0</v>
      </c>
      <c r="AF349" s="41">
        <f t="shared" si="100"/>
        <v>0</v>
      </c>
      <c r="AG349" s="41">
        <f t="shared" si="101"/>
        <v>0</v>
      </c>
      <c r="AH349" s="70">
        <f t="shared" si="102"/>
        <v>0</v>
      </c>
      <c r="AI349" s="41">
        <f t="shared" si="103"/>
        <v>0</v>
      </c>
      <c r="AJ349" s="45">
        <f t="shared" si="104"/>
        <v>0</v>
      </c>
      <c r="AK349" s="44">
        <f t="shared" si="105"/>
        <v>0</v>
      </c>
      <c r="AL349" s="44">
        <f t="shared" si="106"/>
        <v>0</v>
      </c>
      <c r="AM349" s="46">
        <f t="shared" si="107"/>
        <v>0</v>
      </c>
      <c r="AN349" s="44">
        <f t="shared" si="108"/>
        <v>1</v>
      </c>
      <c r="AO349" s="47">
        <f t="shared" si="109"/>
        <v>0</v>
      </c>
      <c r="AP349" s="47">
        <f t="shared" si="110"/>
        <v>0</v>
      </c>
      <c r="AQ349" s="41">
        <f t="shared" si="111"/>
        <v>0</v>
      </c>
      <c r="AR349" s="41">
        <f t="shared" si="112"/>
        <v>0</v>
      </c>
      <c r="AS349" s="90">
        <f t="shared" si="113"/>
        <v>1</v>
      </c>
      <c r="AU349" s="41">
        <v>648.75411312641063</v>
      </c>
      <c r="AW349" s="41">
        <v>3</v>
      </c>
      <c r="AX349" s="41">
        <v>3.3315000000000001</v>
      </c>
      <c r="AY349" s="41">
        <v>153</v>
      </c>
      <c r="AZ349" s="41">
        <v>2651235</v>
      </c>
      <c r="BA349" s="41">
        <v>1.131548127570736E-6</v>
      </c>
    </row>
    <row r="350" spans="1:53" s="41" customFormat="1" x14ac:dyDescent="0.25">
      <c r="A350" s="41">
        <v>2015</v>
      </c>
      <c r="B350" s="41" t="s">
        <v>43</v>
      </c>
      <c r="C350" s="42">
        <v>25</v>
      </c>
      <c r="D350" s="42">
        <v>2017</v>
      </c>
      <c r="E350" s="42">
        <v>0</v>
      </c>
      <c r="F350" s="43">
        <v>0</v>
      </c>
      <c r="G350" s="43">
        <v>0</v>
      </c>
      <c r="H350" s="42">
        <v>5.7</v>
      </c>
      <c r="I350" s="43">
        <v>4.5999999999999996</v>
      </c>
      <c r="J350" s="43">
        <v>3.2</v>
      </c>
      <c r="K350" s="44">
        <v>0.38835916934776249</v>
      </c>
      <c r="L350" s="41">
        <v>36.840000000000003</v>
      </c>
      <c r="M350" s="45">
        <v>0</v>
      </c>
      <c r="N350" s="41">
        <v>0</v>
      </c>
      <c r="O350" s="41">
        <v>0</v>
      </c>
      <c r="P350" s="41">
        <v>0</v>
      </c>
      <c r="Q350" s="41">
        <v>0</v>
      </c>
      <c r="R350" s="70">
        <f t="shared" si="94"/>
        <v>0</v>
      </c>
      <c r="S350" s="41">
        <f t="shared" si="95"/>
        <v>0</v>
      </c>
      <c r="T350" s="45">
        <f t="shared" si="96"/>
        <v>0</v>
      </c>
      <c r="U350" s="44">
        <v>32.895048087788467</v>
      </c>
      <c r="V350" s="44">
        <v>0.70283399999999996</v>
      </c>
      <c r="W350" s="46">
        <v>100.32</v>
      </c>
      <c r="X350" s="44">
        <v>0.31781557743957028</v>
      </c>
      <c r="Y350" s="47">
        <v>0.22600000000000001</v>
      </c>
      <c r="Z350" s="47">
        <v>5.53</v>
      </c>
      <c r="AA350" s="41">
        <v>0.67</v>
      </c>
      <c r="AB350" s="44">
        <v>7.8528673295169211</v>
      </c>
      <c r="AC350" s="45">
        <f t="shared" si="97"/>
        <v>0</v>
      </c>
      <c r="AD350" s="41">
        <f t="shared" si="98"/>
        <v>0</v>
      </c>
      <c r="AE350" s="41">
        <f t="shared" si="99"/>
        <v>0</v>
      </c>
      <c r="AF350" s="41">
        <f t="shared" si="100"/>
        <v>0</v>
      </c>
      <c r="AG350" s="41">
        <f t="shared" si="101"/>
        <v>0</v>
      </c>
      <c r="AH350" s="70">
        <f t="shared" si="102"/>
        <v>0</v>
      </c>
      <c r="AI350" s="41">
        <f t="shared" si="103"/>
        <v>0</v>
      </c>
      <c r="AJ350" s="45">
        <f t="shared" si="104"/>
        <v>0</v>
      </c>
      <c r="AK350" s="44">
        <f t="shared" si="105"/>
        <v>0</v>
      </c>
      <c r="AL350" s="44">
        <f t="shared" si="106"/>
        <v>0</v>
      </c>
      <c r="AM350" s="46">
        <f t="shared" si="107"/>
        <v>0</v>
      </c>
      <c r="AN350" s="44">
        <f t="shared" si="108"/>
        <v>1</v>
      </c>
      <c r="AO350" s="47">
        <f t="shared" si="109"/>
        <v>0</v>
      </c>
      <c r="AP350" s="47">
        <f t="shared" si="110"/>
        <v>0</v>
      </c>
      <c r="AQ350" s="41">
        <f t="shared" si="111"/>
        <v>0</v>
      </c>
      <c r="AR350" s="41">
        <f t="shared" si="112"/>
        <v>0</v>
      </c>
      <c r="AS350" s="90">
        <f t="shared" si="113"/>
        <v>0</v>
      </c>
      <c r="AU350" s="41">
        <v>815.11253569132373</v>
      </c>
      <c r="AW350" s="41">
        <v>3</v>
      </c>
      <c r="AX350" s="41">
        <v>3.3315000000000001</v>
      </c>
      <c r="AY350" s="41">
        <v>189</v>
      </c>
      <c r="AZ350" s="41">
        <v>3265486</v>
      </c>
      <c r="BA350" s="41">
        <v>9.1869939114729014E-7</v>
      </c>
    </row>
    <row r="351" spans="1:53" s="41" customFormat="1" x14ac:dyDescent="0.25">
      <c r="A351" s="41">
        <v>2015</v>
      </c>
      <c r="B351" s="41" t="s">
        <v>44</v>
      </c>
      <c r="C351" s="42">
        <v>26</v>
      </c>
      <c r="D351" s="42">
        <v>2009</v>
      </c>
      <c r="E351" s="42">
        <v>2019</v>
      </c>
      <c r="F351" s="43">
        <v>0</v>
      </c>
      <c r="G351" s="43">
        <v>0</v>
      </c>
      <c r="H351" s="42">
        <v>5.8</v>
      </c>
      <c r="I351" s="43">
        <v>4.9000000000000004</v>
      </c>
      <c r="J351" s="43">
        <v>3.9</v>
      </c>
      <c r="K351" s="44">
        <v>0.43177021670870436</v>
      </c>
      <c r="L351" s="41">
        <v>45.34</v>
      </c>
      <c r="M351" s="45">
        <v>616687.96</v>
      </c>
      <c r="N351" s="41">
        <v>1</v>
      </c>
      <c r="O351" s="41">
        <v>0</v>
      </c>
      <c r="P351" s="41">
        <v>0</v>
      </c>
      <c r="Q351" s="41">
        <v>0</v>
      </c>
      <c r="R351" s="70">
        <f t="shared" si="94"/>
        <v>616687.96</v>
      </c>
      <c r="S351" s="41">
        <f t="shared" si="95"/>
        <v>0</v>
      </c>
      <c r="T351" s="45">
        <f t="shared" si="96"/>
        <v>0</v>
      </c>
      <c r="U351" s="44">
        <v>26.265440731446578</v>
      </c>
      <c r="V351" s="44">
        <v>0.79250600000000004</v>
      </c>
      <c r="W351" s="46">
        <v>93.55</v>
      </c>
      <c r="X351" s="44">
        <v>0.53034420289855078</v>
      </c>
      <c r="Y351" s="47">
        <v>0.247</v>
      </c>
      <c r="Z351" s="47">
        <v>6.94</v>
      </c>
      <c r="AA351" s="41">
        <v>0.65</v>
      </c>
      <c r="AB351" s="44">
        <v>8.0809480767299373</v>
      </c>
      <c r="AC351" s="45">
        <f t="shared" si="97"/>
        <v>0</v>
      </c>
      <c r="AD351" s="41">
        <f t="shared" si="98"/>
        <v>0</v>
      </c>
      <c r="AE351" s="41">
        <f t="shared" si="99"/>
        <v>0</v>
      </c>
      <c r="AF351" s="41">
        <f t="shared" si="100"/>
        <v>0</v>
      </c>
      <c r="AG351" s="41">
        <f t="shared" si="101"/>
        <v>0</v>
      </c>
      <c r="AH351" s="70">
        <f t="shared" si="102"/>
        <v>0</v>
      </c>
      <c r="AI351" s="41">
        <f t="shared" si="103"/>
        <v>0</v>
      </c>
      <c r="AJ351" s="45">
        <f t="shared" si="104"/>
        <v>0</v>
      </c>
      <c r="AK351" s="44">
        <f t="shared" si="105"/>
        <v>0</v>
      </c>
      <c r="AL351" s="44">
        <f t="shared" si="106"/>
        <v>0</v>
      </c>
      <c r="AM351" s="46">
        <f t="shared" si="107"/>
        <v>0</v>
      </c>
      <c r="AN351" s="44">
        <f t="shared" si="108"/>
        <v>1</v>
      </c>
      <c r="AO351" s="47">
        <f t="shared" si="109"/>
        <v>0</v>
      </c>
      <c r="AP351" s="47">
        <f t="shared" si="110"/>
        <v>0</v>
      </c>
      <c r="AQ351" s="41">
        <f t="shared" si="111"/>
        <v>0</v>
      </c>
      <c r="AR351" s="41">
        <f t="shared" si="112"/>
        <v>0</v>
      </c>
      <c r="AS351" s="90">
        <f t="shared" si="113"/>
        <v>1</v>
      </c>
      <c r="AU351" s="41">
        <v>1646.704711122175</v>
      </c>
      <c r="AW351" s="41">
        <v>8</v>
      </c>
      <c r="AX351" s="41">
        <v>3.3315000000000001</v>
      </c>
      <c r="AY351" s="41">
        <v>109</v>
      </c>
      <c r="AZ351" s="41">
        <v>6610681</v>
      </c>
      <c r="BA351" s="41">
        <v>1.2101627653792399E-6</v>
      </c>
    </row>
    <row r="352" spans="1:53" s="41" customFormat="1" x14ac:dyDescent="0.25">
      <c r="A352" s="41">
        <v>2015</v>
      </c>
      <c r="B352" s="41" t="s">
        <v>45</v>
      </c>
      <c r="C352" s="42">
        <v>27</v>
      </c>
      <c r="D352" s="42">
        <v>2008</v>
      </c>
      <c r="E352" s="42">
        <v>2008</v>
      </c>
      <c r="F352" s="43">
        <v>0</v>
      </c>
      <c r="G352" s="43">
        <v>0</v>
      </c>
      <c r="H352" s="42">
        <v>6</v>
      </c>
      <c r="I352" s="43">
        <v>4.5</v>
      </c>
      <c r="J352" s="43">
        <v>4</v>
      </c>
      <c r="K352" s="44">
        <v>0.43757828810020877</v>
      </c>
      <c r="L352" s="41">
        <v>25.46</v>
      </c>
      <c r="M352" s="45">
        <v>2272014</v>
      </c>
      <c r="N352" s="41">
        <v>1</v>
      </c>
      <c r="O352" s="41">
        <v>1</v>
      </c>
      <c r="P352" s="41">
        <v>0</v>
      </c>
      <c r="Q352" s="41">
        <v>0</v>
      </c>
      <c r="R352" s="70">
        <f t="shared" si="94"/>
        <v>2272014</v>
      </c>
      <c r="S352" s="41">
        <f t="shared" si="95"/>
        <v>0</v>
      </c>
      <c r="T352" s="45">
        <f t="shared" si="96"/>
        <v>0</v>
      </c>
      <c r="U352" s="44">
        <v>73.970990761039232</v>
      </c>
      <c r="V352" s="44">
        <f>V328*1.02</f>
        <v>0.88595466</v>
      </c>
      <c r="W352" s="46">
        <v>71.55</v>
      </c>
      <c r="X352" s="44">
        <v>0.88742393509127793</v>
      </c>
      <c r="Y352" s="47">
        <v>0.253</v>
      </c>
      <c r="Z352" s="47">
        <v>9.57</v>
      </c>
      <c r="AA352" s="41">
        <v>0.63</v>
      </c>
      <c r="AB352" s="44">
        <v>9.6639550065280684</v>
      </c>
      <c r="AC352" s="45">
        <f t="shared" si="97"/>
        <v>0</v>
      </c>
      <c r="AD352" s="41">
        <f t="shared" si="98"/>
        <v>0</v>
      </c>
      <c r="AE352" s="41">
        <f t="shared" si="99"/>
        <v>0</v>
      </c>
      <c r="AF352" s="41">
        <f t="shared" si="100"/>
        <v>0</v>
      </c>
      <c r="AG352" s="41">
        <f t="shared" si="101"/>
        <v>0</v>
      </c>
      <c r="AH352" s="70">
        <f t="shared" si="102"/>
        <v>0</v>
      </c>
      <c r="AI352" s="41">
        <f t="shared" si="103"/>
        <v>0</v>
      </c>
      <c r="AJ352" s="45">
        <f t="shared" si="104"/>
        <v>0</v>
      </c>
      <c r="AK352" s="44">
        <f t="shared" si="105"/>
        <v>0</v>
      </c>
      <c r="AL352" s="44">
        <f t="shared" si="106"/>
        <v>0</v>
      </c>
      <c r="AM352" s="46">
        <f t="shared" si="107"/>
        <v>0</v>
      </c>
      <c r="AN352" s="44">
        <f t="shared" si="108"/>
        <v>1</v>
      </c>
      <c r="AO352" s="47">
        <f t="shared" si="109"/>
        <v>0</v>
      </c>
      <c r="AP352" s="47">
        <f t="shared" si="110"/>
        <v>0</v>
      </c>
      <c r="AQ352" s="41">
        <f t="shared" si="111"/>
        <v>0</v>
      </c>
      <c r="AR352" s="41">
        <f t="shared" si="112"/>
        <v>0</v>
      </c>
      <c r="AS352" s="90">
        <f t="shared" si="113"/>
        <v>1</v>
      </c>
      <c r="AU352" s="41">
        <v>707.0528866351508</v>
      </c>
      <c r="AW352" s="41">
        <v>9</v>
      </c>
      <c r="AX352" s="41">
        <v>3.3315000000000001</v>
      </c>
      <c r="AY352" s="41">
        <v>543</v>
      </c>
      <c r="AZ352" s="41">
        <v>2914830</v>
      </c>
      <c r="BA352" s="41">
        <v>3.0876586284620374E-6</v>
      </c>
    </row>
    <row r="353" spans="1:53" s="55" customFormat="1" x14ac:dyDescent="0.25">
      <c r="A353" s="55">
        <v>2016</v>
      </c>
      <c r="B353" s="55" t="s">
        <v>19</v>
      </c>
      <c r="C353" s="56">
        <v>1</v>
      </c>
      <c r="D353" s="56">
        <v>2011</v>
      </c>
      <c r="E353" s="56">
        <v>0</v>
      </c>
      <c r="F353" s="57">
        <v>0</v>
      </c>
      <c r="G353" s="58">
        <v>0</v>
      </c>
      <c r="H353" s="56">
        <v>5.6</v>
      </c>
      <c r="I353" s="57">
        <v>4.5500000000000007</v>
      </c>
      <c r="J353" s="58">
        <v>3.8</v>
      </c>
      <c r="K353" s="59">
        <v>0.39848993288590606</v>
      </c>
      <c r="L353" s="55">
        <v>39.33</v>
      </c>
      <c r="M353" s="60">
        <v>0</v>
      </c>
      <c r="N353" s="55">
        <v>0</v>
      </c>
      <c r="O353" s="55">
        <v>0</v>
      </c>
      <c r="P353" s="55">
        <v>0</v>
      </c>
      <c r="Q353" s="55">
        <v>0</v>
      </c>
      <c r="R353" s="71">
        <f t="shared" si="94"/>
        <v>0</v>
      </c>
      <c r="S353" s="55">
        <f t="shared" si="95"/>
        <v>0</v>
      </c>
      <c r="T353" s="60">
        <f t="shared" si="96"/>
        <v>0</v>
      </c>
      <c r="U353" s="59">
        <v>22.078455014578026</v>
      </c>
      <c r="V353" s="59">
        <v>0.69043200000000005</v>
      </c>
      <c r="W353" s="61">
        <v>63.77</v>
      </c>
      <c r="X353" s="59">
        <v>0.11806797853309481</v>
      </c>
      <c r="Y353" s="62">
        <v>0.193</v>
      </c>
      <c r="Z353" s="62">
        <v>7.29</v>
      </c>
      <c r="AA353" s="55">
        <v>0.32</v>
      </c>
      <c r="AB353" s="59">
        <v>8.3000000000000007</v>
      </c>
      <c r="AC353" s="60">
        <f t="shared" si="97"/>
        <v>0</v>
      </c>
      <c r="AD353" s="55">
        <f t="shared" si="98"/>
        <v>0</v>
      </c>
      <c r="AE353" s="55">
        <f t="shared" si="99"/>
        <v>0</v>
      </c>
      <c r="AF353" s="55">
        <f t="shared" si="100"/>
        <v>0</v>
      </c>
      <c r="AG353" s="55">
        <f t="shared" si="101"/>
        <v>0</v>
      </c>
      <c r="AH353" s="71">
        <f t="shared" si="102"/>
        <v>0</v>
      </c>
      <c r="AI353" s="55">
        <f t="shared" si="103"/>
        <v>0</v>
      </c>
      <c r="AJ353" s="60">
        <f t="shared" si="104"/>
        <v>0</v>
      </c>
      <c r="AK353" s="59">
        <f t="shared" si="105"/>
        <v>0</v>
      </c>
      <c r="AL353" s="59">
        <f t="shared" si="106"/>
        <v>0</v>
      </c>
      <c r="AM353" s="61">
        <f t="shared" si="107"/>
        <v>0</v>
      </c>
      <c r="AN353" s="59">
        <f t="shared" si="108"/>
        <v>0</v>
      </c>
      <c r="AO353" s="62">
        <f t="shared" si="109"/>
        <v>1</v>
      </c>
      <c r="AP353" s="62">
        <f t="shared" si="110"/>
        <v>0</v>
      </c>
      <c r="AQ353" s="55">
        <f t="shared" si="111"/>
        <v>0</v>
      </c>
      <c r="AR353" s="55">
        <f t="shared" si="112"/>
        <v>0</v>
      </c>
      <c r="AS353" s="94">
        <f t="shared" si="113"/>
        <v>1</v>
      </c>
      <c r="AU353" s="55">
        <v>458.28267611718502</v>
      </c>
      <c r="AW353" s="55">
        <v>2</v>
      </c>
      <c r="AX353" s="55">
        <v>3.4901</v>
      </c>
      <c r="AY353" s="55">
        <v>154</v>
      </c>
      <c r="AZ353" s="55">
        <v>1787279</v>
      </c>
      <c r="BA353" s="55">
        <v>1.1190194703792748E-6</v>
      </c>
    </row>
    <row r="354" spans="1:53" s="55" customFormat="1" x14ac:dyDescent="0.25">
      <c r="A354" s="55">
        <v>2016</v>
      </c>
      <c r="B354" s="55" t="s">
        <v>20</v>
      </c>
      <c r="C354" s="56">
        <v>2</v>
      </c>
      <c r="D354" s="56">
        <v>0</v>
      </c>
      <c r="E354" s="56">
        <v>0</v>
      </c>
      <c r="F354" s="57">
        <v>0</v>
      </c>
      <c r="G354" s="58">
        <v>0</v>
      </c>
      <c r="H354" s="56">
        <v>5.6</v>
      </c>
      <c r="I354" s="57">
        <v>4.5999999999999996</v>
      </c>
      <c r="J354" s="58">
        <v>3.7</v>
      </c>
      <c r="K354" s="59">
        <v>0.39888386925325536</v>
      </c>
      <c r="L354" s="55">
        <v>44.45</v>
      </c>
      <c r="M354" s="60">
        <v>0</v>
      </c>
      <c r="N354" s="55">
        <v>0</v>
      </c>
      <c r="O354" s="55">
        <v>0</v>
      </c>
      <c r="P354" s="55">
        <v>0</v>
      </c>
      <c r="Q354" s="55">
        <v>0</v>
      </c>
      <c r="R354" s="71" t="str">
        <f t="shared" si="94"/>
        <v>SEM VALOR</v>
      </c>
      <c r="S354" s="55">
        <f t="shared" si="95"/>
        <v>0</v>
      </c>
      <c r="T354" s="60">
        <f t="shared" si="96"/>
        <v>0</v>
      </c>
      <c r="U354" s="59">
        <v>16.841507211453102</v>
      </c>
      <c r="V354" s="59">
        <v>0.68274599999999996</v>
      </c>
      <c r="W354" s="61">
        <v>46.91</v>
      </c>
      <c r="X354" s="59">
        <v>0.37383177570093457</v>
      </c>
      <c r="Y354" s="62">
        <v>0.34100000000000003</v>
      </c>
      <c r="Z354" s="62">
        <v>9.73</v>
      </c>
      <c r="AA354" s="55">
        <v>0.39</v>
      </c>
      <c r="AB354" s="59">
        <v>8.4</v>
      </c>
      <c r="AC354" s="60">
        <f t="shared" si="97"/>
        <v>0</v>
      </c>
      <c r="AD354" s="55">
        <f t="shared" si="98"/>
        <v>0</v>
      </c>
      <c r="AE354" s="55">
        <f t="shared" si="99"/>
        <v>0</v>
      </c>
      <c r="AF354" s="55">
        <f t="shared" si="100"/>
        <v>0</v>
      </c>
      <c r="AG354" s="55">
        <f t="shared" si="101"/>
        <v>0</v>
      </c>
      <c r="AH354" s="71">
        <f t="shared" si="102"/>
        <v>0</v>
      </c>
      <c r="AI354" s="55">
        <f t="shared" si="103"/>
        <v>0</v>
      </c>
      <c r="AJ354" s="60">
        <f t="shared" si="104"/>
        <v>0</v>
      </c>
      <c r="AK354" s="59">
        <f t="shared" si="105"/>
        <v>0</v>
      </c>
      <c r="AL354" s="59">
        <f t="shared" si="106"/>
        <v>0</v>
      </c>
      <c r="AM354" s="61">
        <f t="shared" si="107"/>
        <v>0</v>
      </c>
      <c r="AN354" s="59">
        <f t="shared" si="108"/>
        <v>0</v>
      </c>
      <c r="AO354" s="62">
        <f t="shared" si="109"/>
        <v>1</v>
      </c>
      <c r="AP354" s="62">
        <f t="shared" si="110"/>
        <v>0</v>
      </c>
      <c r="AQ354" s="55">
        <f t="shared" si="111"/>
        <v>0</v>
      </c>
      <c r="AR354" s="55">
        <f t="shared" si="112"/>
        <v>0</v>
      </c>
      <c r="AS354" s="94">
        <f t="shared" si="113"/>
        <v>0</v>
      </c>
      <c r="AU354" s="55">
        <v>140.19892246992478</v>
      </c>
      <c r="AW354" s="55">
        <v>1</v>
      </c>
      <c r="AX354" s="55">
        <v>3.4901</v>
      </c>
      <c r="AY354" s="55">
        <v>350</v>
      </c>
      <c r="AZ354" s="55">
        <v>816687</v>
      </c>
      <c r="BA354" s="55">
        <v>1.2244593093804603E-6</v>
      </c>
    </row>
    <row r="355" spans="1:53" s="55" customFormat="1" x14ac:dyDescent="0.25">
      <c r="A355" s="55">
        <v>2016</v>
      </c>
      <c r="B355" s="55" t="s">
        <v>21</v>
      </c>
      <c r="C355" s="56">
        <v>3</v>
      </c>
      <c r="D355" s="56">
        <v>2010</v>
      </c>
      <c r="E355" s="56">
        <v>2010</v>
      </c>
      <c r="F355" s="57">
        <v>0</v>
      </c>
      <c r="G355" s="58">
        <v>0</v>
      </c>
      <c r="H355" s="56">
        <v>5.3000000000000007</v>
      </c>
      <c r="I355" s="57">
        <v>4.45</v>
      </c>
      <c r="J355" s="58">
        <v>3.6</v>
      </c>
      <c r="K355" s="59">
        <v>0.36811714983034705</v>
      </c>
      <c r="L355" s="55">
        <v>36.28</v>
      </c>
      <c r="M355" s="60">
        <v>0</v>
      </c>
      <c r="N355" s="55">
        <v>0</v>
      </c>
      <c r="O355" s="55">
        <v>0</v>
      </c>
      <c r="P355" s="55">
        <v>0</v>
      </c>
      <c r="Q355" s="55">
        <v>0</v>
      </c>
      <c r="R355" s="71">
        <f t="shared" si="94"/>
        <v>0</v>
      </c>
      <c r="S355" s="55">
        <f t="shared" si="95"/>
        <v>0</v>
      </c>
      <c r="T355" s="60">
        <f t="shared" si="96"/>
        <v>0</v>
      </c>
      <c r="U355" s="59">
        <v>22.250672532222197</v>
      </c>
      <c r="V355" s="59">
        <v>0.86623700000000003</v>
      </c>
      <c r="W355" s="61">
        <v>48.27</v>
      </c>
      <c r="X355" s="59">
        <v>0.33879222108495394</v>
      </c>
      <c r="Y355" s="62">
        <v>0.32800000000000001</v>
      </c>
      <c r="Z355" s="62">
        <v>13.27</v>
      </c>
      <c r="AA355" s="55">
        <v>0.24</v>
      </c>
      <c r="AB355" s="59">
        <v>9.1999999999999993</v>
      </c>
      <c r="AC355" s="60">
        <f t="shared" si="97"/>
        <v>0</v>
      </c>
      <c r="AD355" s="55">
        <f t="shared" si="98"/>
        <v>0</v>
      </c>
      <c r="AE355" s="55">
        <f t="shared" si="99"/>
        <v>0</v>
      </c>
      <c r="AF355" s="55">
        <f t="shared" si="100"/>
        <v>0</v>
      </c>
      <c r="AG355" s="55">
        <f t="shared" si="101"/>
        <v>0</v>
      </c>
      <c r="AH355" s="71">
        <f t="shared" si="102"/>
        <v>0</v>
      </c>
      <c r="AI355" s="55">
        <f t="shared" si="103"/>
        <v>0</v>
      </c>
      <c r="AJ355" s="60">
        <f t="shared" si="104"/>
        <v>0</v>
      </c>
      <c r="AK355" s="59">
        <f t="shared" si="105"/>
        <v>0</v>
      </c>
      <c r="AL355" s="59">
        <f t="shared" si="106"/>
        <v>0</v>
      </c>
      <c r="AM355" s="61">
        <f t="shared" si="107"/>
        <v>0</v>
      </c>
      <c r="AN355" s="59">
        <f t="shared" si="108"/>
        <v>0</v>
      </c>
      <c r="AO355" s="62">
        <f t="shared" si="109"/>
        <v>1</v>
      </c>
      <c r="AP355" s="62">
        <f t="shared" si="110"/>
        <v>0</v>
      </c>
      <c r="AQ355" s="55">
        <f t="shared" si="111"/>
        <v>0</v>
      </c>
      <c r="AR355" s="55">
        <f t="shared" si="112"/>
        <v>0</v>
      </c>
      <c r="AS355" s="94">
        <f t="shared" si="113"/>
        <v>1</v>
      </c>
      <c r="AU355" s="55">
        <v>1077.9972740302032</v>
      </c>
      <c r="AW355" s="55">
        <v>2</v>
      </c>
      <c r="AX355" s="55">
        <v>3.4901</v>
      </c>
      <c r="AY355" s="55">
        <v>577</v>
      </c>
      <c r="AZ355" s="55">
        <v>4001667</v>
      </c>
      <c r="BA355" s="55">
        <v>4.997917118041056E-7</v>
      </c>
    </row>
    <row r="356" spans="1:53" s="55" customFormat="1" x14ac:dyDescent="0.25">
      <c r="A356" s="55">
        <v>2016</v>
      </c>
      <c r="B356" s="55" t="s">
        <v>22</v>
      </c>
      <c r="C356" s="56">
        <v>4</v>
      </c>
      <c r="D356" s="56">
        <v>0</v>
      </c>
      <c r="E356" s="56">
        <v>0</v>
      </c>
      <c r="F356" s="57">
        <v>0</v>
      </c>
      <c r="G356" s="58">
        <v>0</v>
      </c>
      <c r="H356" s="56">
        <v>5.35</v>
      </c>
      <c r="I356" s="57">
        <v>3.9499999999999997</v>
      </c>
      <c r="J356" s="58">
        <v>3.55</v>
      </c>
      <c r="K356" s="59">
        <v>0.31154381084840055</v>
      </c>
      <c r="L356" s="55">
        <v>39.67</v>
      </c>
      <c r="M356" s="60">
        <v>0</v>
      </c>
      <c r="N356" s="55">
        <v>0</v>
      </c>
      <c r="O356" s="55">
        <v>0</v>
      </c>
      <c r="P356" s="55">
        <v>0</v>
      </c>
      <c r="Q356" s="55">
        <v>0</v>
      </c>
      <c r="R356" s="71" t="str">
        <f t="shared" si="94"/>
        <v>SEM VALOR</v>
      </c>
      <c r="S356" s="55">
        <f t="shared" si="95"/>
        <v>0</v>
      </c>
      <c r="T356" s="60">
        <f t="shared" si="96"/>
        <v>0</v>
      </c>
      <c r="U356" s="59">
        <v>21.41698931798868</v>
      </c>
      <c r="V356" s="59">
        <v>0.73293399999999997</v>
      </c>
      <c r="W356" s="61">
        <v>57.41</v>
      </c>
      <c r="X356" s="59">
        <v>0.28358208955223879</v>
      </c>
      <c r="Y356" s="62">
        <v>0.216</v>
      </c>
      <c r="Z356" s="62">
        <v>8.31</v>
      </c>
      <c r="AA356" s="55">
        <v>0.16</v>
      </c>
      <c r="AB356" s="59">
        <v>9.6999999999999993</v>
      </c>
      <c r="AC356" s="60">
        <f t="shared" si="97"/>
        <v>0</v>
      </c>
      <c r="AD356" s="55">
        <f t="shared" si="98"/>
        <v>0</v>
      </c>
      <c r="AE356" s="55">
        <f t="shared" si="99"/>
        <v>0</v>
      </c>
      <c r="AF356" s="55">
        <f t="shared" si="100"/>
        <v>0</v>
      </c>
      <c r="AG356" s="55">
        <f t="shared" si="101"/>
        <v>0</v>
      </c>
      <c r="AH356" s="71">
        <f t="shared" si="102"/>
        <v>0</v>
      </c>
      <c r="AI356" s="55">
        <f t="shared" si="103"/>
        <v>0</v>
      </c>
      <c r="AJ356" s="60">
        <f t="shared" si="104"/>
        <v>0</v>
      </c>
      <c r="AK356" s="59">
        <f t="shared" si="105"/>
        <v>0</v>
      </c>
      <c r="AL356" s="59">
        <f t="shared" si="106"/>
        <v>0</v>
      </c>
      <c r="AM356" s="61">
        <f t="shared" si="107"/>
        <v>0</v>
      </c>
      <c r="AN356" s="59">
        <f t="shared" si="108"/>
        <v>0</v>
      </c>
      <c r="AO356" s="62">
        <f t="shared" si="109"/>
        <v>1</v>
      </c>
      <c r="AP356" s="62">
        <f t="shared" si="110"/>
        <v>0</v>
      </c>
      <c r="AQ356" s="55">
        <f t="shared" si="111"/>
        <v>0</v>
      </c>
      <c r="AR356" s="55">
        <f t="shared" si="112"/>
        <v>0</v>
      </c>
      <c r="AS356" s="94">
        <f t="shared" si="113"/>
        <v>0</v>
      </c>
      <c r="AU356" s="55">
        <v>164.78305822935999</v>
      </c>
      <c r="AW356" s="55">
        <v>1</v>
      </c>
      <c r="AX356" s="55">
        <v>3.4901</v>
      </c>
      <c r="AY356" s="55">
        <v>0</v>
      </c>
      <c r="AZ356" s="55">
        <v>514229</v>
      </c>
      <c r="BA356" s="55">
        <v>1.9446588971061532E-6</v>
      </c>
    </row>
    <row r="357" spans="1:53" s="55" customFormat="1" x14ac:dyDescent="0.25">
      <c r="A357" s="55">
        <v>2016</v>
      </c>
      <c r="B357" s="55" t="s">
        <v>23</v>
      </c>
      <c r="C357" s="56">
        <v>5</v>
      </c>
      <c r="D357" s="56">
        <v>2014</v>
      </c>
      <c r="E357" s="56">
        <v>0</v>
      </c>
      <c r="F357" s="57">
        <v>0</v>
      </c>
      <c r="G357" s="58">
        <v>0</v>
      </c>
      <c r="H357" s="56">
        <v>4.5999999999999996</v>
      </c>
      <c r="I357" s="57">
        <v>3.8</v>
      </c>
      <c r="J357" s="58">
        <v>3.1</v>
      </c>
      <c r="K357" s="59">
        <v>0.38602588375651631</v>
      </c>
      <c r="L357" s="55">
        <v>50.85</v>
      </c>
      <c r="M357" s="60">
        <v>0</v>
      </c>
      <c r="N357" s="55">
        <v>0</v>
      </c>
      <c r="O357" s="55">
        <v>0</v>
      </c>
      <c r="P357" s="55">
        <v>0</v>
      </c>
      <c r="Q357" s="55">
        <v>0</v>
      </c>
      <c r="R357" s="71">
        <f t="shared" si="94"/>
        <v>0</v>
      </c>
      <c r="S357" s="55">
        <f t="shared" si="95"/>
        <v>0</v>
      </c>
      <c r="T357" s="60">
        <f t="shared" si="96"/>
        <v>0</v>
      </c>
      <c r="U357" s="59">
        <v>16.694321483467839</v>
      </c>
      <c r="V357" s="59">
        <v>0.70139200000000002</v>
      </c>
      <c r="W357" s="61">
        <v>41.43</v>
      </c>
      <c r="X357" s="59">
        <v>0.11495783399911229</v>
      </c>
      <c r="Y357" s="62">
        <v>0.28299999999999997</v>
      </c>
      <c r="Z357" s="62">
        <v>10.67</v>
      </c>
      <c r="AA357" s="55">
        <v>0.21</v>
      </c>
      <c r="AB357" s="59">
        <v>8.4</v>
      </c>
      <c r="AC357" s="60">
        <f t="shared" si="97"/>
        <v>0</v>
      </c>
      <c r="AD357" s="55">
        <f t="shared" si="98"/>
        <v>0</v>
      </c>
      <c r="AE357" s="55">
        <f t="shared" si="99"/>
        <v>0</v>
      </c>
      <c r="AF357" s="55">
        <f t="shared" si="100"/>
        <v>0</v>
      </c>
      <c r="AG357" s="55">
        <f t="shared" si="101"/>
        <v>0</v>
      </c>
      <c r="AH357" s="71">
        <f t="shared" si="102"/>
        <v>0</v>
      </c>
      <c r="AI357" s="55">
        <f t="shared" si="103"/>
        <v>0</v>
      </c>
      <c r="AJ357" s="60">
        <f t="shared" si="104"/>
        <v>0</v>
      </c>
      <c r="AK357" s="59">
        <f t="shared" si="105"/>
        <v>0</v>
      </c>
      <c r="AL357" s="59">
        <f t="shared" si="106"/>
        <v>0</v>
      </c>
      <c r="AM357" s="61">
        <f t="shared" si="107"/>
        <v>0</v>
      </c>
      <c r="AN357" s="59">
        <f t="shared" si="108"/>
        <v>0</v>
      </c>
      <c r="AO357" s="62">
        <f t="shared" si="109"/>
        <v>1</v>
      </c>
      <c r="AP357" s="62">
        <f t="shared" si="110"/>
        <v>0</v>
      </c>
      <c r="AQ357" s="55">
        <f t="shared" si="111"/>
        <v>0</v>
      </c>
      <c r="AR357" s="55">
        <f t="shared" si="112"/>
        <v>0</v>
      </c>
      <c r="AS357" s="94">
        <f t="shared" si="113"/>
        <v>1</v>
      </c>
      <c r="AU357" s="55">
        <v>2215.8610831687329</v>
      </c>
      <c r="AW357" s="55">
        <v>6</v>
      </c>
      <c r="AX357" s="55">
        <v>3.4901</v>
      </c>
      <c r="AY357" s="55">
        <v>35</v>
      </c>
      <c r="AZ357" s="55">
        <v>8272724</v>
      </c>
      <c r="BA357" s="55">
        <v>7.2527501219670811E-7</v>
      </c>
    </row>
    <row r="358" spans="1:53" s="55" customFormat="1" x14ac:dyDescent="0.25">
      <c r="A358" s="55">
        <v>2016</v>
      </c>
      <c r="B358" s="55" t="s">
        <v>24</v>
      </c>
      <c r="C358" s="56">
        <v>6</v>
      </c>
      <c r="D358" s="56">
        <v>0</v>
      </c>
      <c r="E358" s="56">
        <v>0</v>
      </c>
      <c r="F358" s="57">
        <v>0</v>
      </c>
      <c r="G358" s="58">
        <v>0</v>
      </c>
      <c r="H358" s="56">
        <v>4.55</v>
      </c>
      <c r="I358" s="57">
        <v>3.75</v>
      </c>
      <c r="J358" s="58">
        <v>3.25</v>
      </c>
      <c r="K358" s="59">
        <v>0.30484140233722873</v>
      </c>
      <c r="L358" s="55">
        <v>48.7</v>
      </c>
      <c r="M358" s="60">
        <v>0</v>
      </c>
      <c r="N358" s="55">
        <v>0</v>
      </c>
      <c r="O358" s="55">
        <v>0</v>
      </c>
      <c r="P358" s="55">
        <v>0</v>
      </c>
      <c r="Q358" s="55">
        <v>0</v>
      </c>
      <c r="R358" s="71">
        <f t="shared" si="94"/>
        <v>0</v>
      </c>
      <c r="S358" s="55">
        <f t="shared" si="95"/>
        <v>0</v>
      </c>
      <c r="T358" s="60">
        <f t="shared" si="96"/>
        <v>0</v>
      </c>
      <c r="U358" s="59">
        <v>18.333410030742879</v>
      </c>
      <c r="V358" s="59">
        <v>0.75955600000000001</v>
      </c>
      <c r="W358" s="61">
        <v>56.62</v>
      </c>
      <c r="X358" s="59">
        <v>9.7087378640776698E-2</v>
      </c>
      <c r="Y358" s="62">
        <v>0.221</v>
      </c>
      <c r="Z358" s="62">
        <v>14.8</v>
      </c>
      <c r="AA358" s="55">
        <v>0.14000000000000001</v>
      </c>
      <c r="AB358" s="59">
        <v>9.8000000000000007</v>
      </c>
      <c r="AC358" s="60">
        <f t="shared" si="97"/>
        <v>0</v>
      </c>
      <c r="AD358" s="55">
        <f t="shared" si="98"/>
        <v>0</v>
      </c>
      <c r="AE358" s="55">
        <f t="shared" si="99"/>
        <v>0</v>
      </c>
      <c r="AF358" s="55">
        <f t="shared" si="100"/>
        <v>0</v>
      </c>
      <c r="AG358" s="55">
        <f t="shared" si="101"/>
        <v>0</v>
      </c>
      <c r="AH358" s="71">
        <f t="shared" si="102"/>
        <v>0</v>
      </c>
      <c r="AI358" s="55">
        <f t="shared" si="103"/>
        <v>0</v>
      </c>
      <c r="AJ358" s="60">
        <f t="shared" si="104"/>
        <v>0</v>
      </c>
      <c r="AK358" s="59">
        <f t="shared" si="105"/>
        <v>0</v>
      </c>
      <c r="AL358" s="59">
        <f t="shared" si="106"/>
        <v>0</v>
      </c>
      <c r="AM358" s="61">
        <f t="shared" si="107"/>
        <v>0</v>
      </c>
      <c r="AN358" s="59">
        <f t="shared" si="108"/>
        <v>0</v>
      </c>
      <c r="AO358" s="62">
        <f t="shared" si="109"/>
        <v>1</v>
      </c>
      <c r="AP358" s="62">
        <f t="shared" si="110"/>
        <v>0</v>
      </c>
      <c r="AQ358" s="55">
        <f t="shared" si="111"/>
        <v>0</v>
      </c>
      <c r="AR358" s="55">
        <f t="shared" si="112"/>
        <v>0</v>
      </c>
      <c r="AS358" s="94">
        <f t="shared" si="113"/>
        <v>0</v>
      </c>
      <c r="AU358" s="55">
        <v>221.56101392471624</v>
      </c>
      <c r="AW358" s="55">
        <v>0</v>
      </c>
      <c r="AX358" s="55">
        <v>3.4901</v>
      </c>
      <c r="AY358" s="55">
        <v>184</v>
      </c>
      <c r="AZ358" s="55">
        <v>782295</v>
      </c>
      <c r="BA358" s="55">
        <v>0</v>
      </c>
    </row>
    <row r="359" spans="1:53" s="55" customFormat="1" x14ac:dyDescent="0.25">
      <c r="A359" s="55">
        <v>2016</v>
      </c>
      <c r="B359" s="55" t="s">
        <v>25</v>
      </c>
      <c r="C359" s="56">
        <v>7</v>
      </c>
      <c r="D359" s="56">
        <v>2011</v>
      </c>
      <c r="E359" s="56">
        <v>0</v>
      </c>
      <c r="F359" s="57">
        <v>0</v>
      </c>
      <c r="G359" s="58">
        <v>0</v>
      </c>
      <c r="H359" s="56">
        <v>5.35</v>
      </c>
      <c r="I359" s="57">
        <v>4.3499999999999996</v>
      </c>
      <c r="J359" s="58">
        <v>3.5999999999999996</v>
      </c>
      <c r="K359" s="59">
        <v>0.43284379172229642</v>
      </c>
      <c r="L359" s="55">
        <v>37.64</v>
      </c>
      <c r="M359" s="60">
        <v>227000</v>
      </c>
      <c r="N359" s="55">
        <v>1</v>
      </c>
      <c r="O359" s="55">
        <v>0</v>
      </c>
      <c r="P359" s="55">
        <v>0</v>
      </c>
      <c r="Q359" s="55">
        <v>0</v>
      </c>
      <c r="R359" s="71">
        <f t="shared" si="94"/>
        <v>227000</v>
      </c>
      <c r="S359" s="55">
        <f t="shared" si="95"/>
        <v>0</v>
      </c>
      <c r="T359" s="60">
        <f t="shared" si="96"/>
        <v>0</v>
      </c>
      <c r="U359" s="59">
        <v>20.604589204006519</v>
      </c>
      <c r="V359" s="59">
        <v>0.71668500000000002</v>
      </c>
      <c r="W359" s="61">
        <v>60.94</v>
      </c>
      <c r="X359" s="59">
        <v>0.32264957264957267</v>
      </c>
      <c r="Y359" s="62">
        <v>0.24</v>
      </c>
      <c r="Z359" s="62">
        <v>11.08</v>
      </c>
      <c r="AA359" s="55">
        <v>0.32</v>
      </c>
      <c r="AB359" s="59">
        <v>8.6</v>
      </c>
      <c r="AC359" s="60">
        <f t="shared" si="97"/>
        <v>0</v>
      </c>
      <c r="AD359" s="55">
        <f t="shared" si="98"/>
        <v>0</v>
      </c>
      <c r="AE359" s="55">
        <f t="shared" si="99"/>
        <v>0</v>
      </c>
      <c r="AF359" s="55">
        <f t="shared" si="100"/>
        <v>0</v>
      </c>
      <c r="AG359" s="55">
        <f t="shared" si="101"/>
        <v>0</v>
      </c>
      <c r="AH359" s="71">
        <f t="shared" si="102"/>
        <v>0</v>
      </c>
      <c r="AI359" s="55">
        <f t="shared" si="103"/>
        <v>0</v>
      </c>
      <c r="AJ359" s="60">
        <f t="shared" si="104"/>
        <v>0</v>
      </c>
      <c r="AK359" s="59">
        <f t="shared" si="105"/>
        <v>0</v>
      </c>
      <c r="AL359" s="59">
        <f t="shared" si="106"/>
        <v>0</v>
      </c>
      <c r="AM359" s="61">
        <f t="shared" si="107"/>
        <v>0</v>
      </c>
      <c r="AN359" s="59">
        <f t="shared" si="108"/>
        <v>0</v>
      </c>
      <c r="AO359" s="62">
        <f t="shared" si="109"/>
        <v>1</v>
      </c>
      <c r="AP359" s="62">
        <f t="shared" si="110"/>
        <v>0</v>
      </c>
      <c r="AQ359" s="55">
        <f t="shared" si="111"/>
        <v>0</v>
      </c>
      <c r="AR359" s="55">
        <f t="shared" si="112"/>
        <v>0</v>
      </c>
      <c r="AS359" s="94">
        <f t="shared" si="113"/>
        <v>1</v>
      </c>
      <c r="AU359" s="55">
        <v>405.79273099312985</v>
      </c>
      <c r="AW359" s="55">
        <v>1</v>
      </c>
      <c r="AX359" s="55">
        <v>3.4901</v>
      </c>
      <c r="AY359" s="55">
        <v>25</v>
      </c>
      <c r="AZ359" s="55">
        <v>1532902</v>
      </c>
      <c r="BA359" s="55">
        <v>6.5235742402319263E-7</v>
      </c>
    </row>
    <row r="360" spans="1:53" s="55" customFormat="1" x14ac:dyDescent="0.25">
      <c r="A360" s="55">
        <v>2016</v>
      </c>
      <c r="B360" s="55" t="s">
        <v>26</v>
      </c>
      <c r="C360" s="56">
        <v>8</v>
      </c>
      <c r="D360" s="56">
        <v>2011</v>
      </c>
      <c r="E360" s="56">
        <v>2014</v>
      </c>
      <c r="F360" s="57">
        <v>0</v>
      </c>
      <c r="G360" s="58">
        <v>0</v>
      </c>
      <c r="H360" s="56">
        <v>4.6999999999999993</v>
      </c>
      <c r="I360" s="57">
        <v>3.8499999999999996</v>
      </c>
      <c r="J360" s="58">
        <v>3.4</v>
      </c>
      <c r="K360" s="59">
        <v>0.4323962516733601</v>
      </c>
      <c r="L360" s="55">
        <v>34.630000000000003</v>
      </c>
      <c r="M360" s="60">
        <v>353161.82</v>
      </c>
      <c r="N360" s="55">
        <v>1</v>
      </c>
      <c r="O360" s="55">
        <v>0</v>
      </c>
      <c r="P360" s="55">
        <v>0</v>
      </c>
      <c r="Q360" s="55">
        <v>0</v>
      </c>
      <c r="R360" s="71">
        <f t="shared" si="94"/>
        <v>353161.82</v>
      </c>
      <c r="S360" s="55">
        <f t="shared" si="95"/>
        <v>0</v>
      </c>
      <c r="T360" s="60">
        <f t="shared" si="96"/>
        <v>0</v>
      </c>
      <c r="U360" s="59">
        <v>12.267701518945257</v>
      </c>
      <c r="V360" s="59">
        <v>0.71692699999999998</v>
      </c>
      <c r="W360" s="61">
        <v>43.38</v>
      </c>
      <c r="X360" s="59">
        <v>0.19370860927152317</v>
      </c>
      <c r="Y360" s="62">
        <v>0.34300000000000003</v>
      </c>
      <c r="Z360" s="62">
        <v>11.47</v>
      </c>
      <c r="AA360" s="55">
        <v>0.31</v>
      </c>
      <c r="AB360" s="59">
        <v>7.7</v>
      </c>
      <c r="AC360" s="60">
        <f t="shared" si="97"/>
        <v>0</v>
      </c>
      <c r="AD360" s="55">
        <f t="shared" si="98"/>
        <v>0</v>
      </c>
      <c r="AE360" s="55">
        <f t="shared" si="99"/>
        <v>0</v>
      </c>
      <c r="AF360" s="55">
        <f t="shared" si="100"/>
        <v>0</v>
      </c>
      <c r="AG360" s="55">
        <f t="shared" si="101"/>
        <v>0</v>
      </c>
      <c r="AH360" s="71">
        <f t="shared" si="102"/>
        <v>0</v>
      </c>
      <c r="AI360" s="55">
        <f t="shared" si="103"/>
        <v>0</v>
      </c>
      <c r="AJ360" s="60">
        <f t="shared" si="104"/>
        <v>0</v>
      </c>
      <c r="AK360" s="59">
        <f t="shared" si="105"/>
        <v>0</v>
      </c>
      <c r="AL360" s="59">
        <f t="shared" si="106"/>
        <v>0</v>
      </c>
      <c r="AM360" s="61">
        <f t="shared" si="107"/>
        <v>0</v>
      </c>
      <c r="AN360" s="59">
        <f t="shared" si="108"/>
        <v>0</v>
      </c>
      <c r="AO360" s="62">
        <f t="shared" si="109"/>
        <v>1</v>
      </c>
      <c r="AP360" s="62">
        <f t="shared" si="110"/>
        <v>0</v>
      </c>
      <c r="AQ360" s="55">
        <f t="shared" si="111"/>
        <v>0</v>
      </c>
      <c r="AR360" s="55">
        <f t="shared" si="112"/>
        <v>0</v>
      </c>
      <c r="AS360" s="94">
        <f t="shared" si="113"/>
        <v>1</v>
      </c>
      <c r="AU360" s="55">
        <v>1805.9030365196772</v>
      </c>
      <c r="AW360" s="55">
        <v>3</v>
      </c>
      <c r="AX360" s="55">
        <v>3.4901</v>
      </c>
      <c r="AY360" s="55">
        <v>0</v>
      </c>
      <c r="AZ360" s="55">
        <v>6954036</v>
      </c>
      <c r="BA360" s="55">
        <v>4.3140415148843063E-7</v>
      </c>
    </row>
    <row r="361" spans="1:53" s="55" customFormat="1" x14ac:dyDescent="0.25">
      <c r="A361" s="55">
        <v>2016</v>
      </c>
      <c r="B361" s="55" t="s">
        <v>27</v>
      </c>
      <c r="C361" s="56">
        <v>9</v>
      </c>
      <c r="D361" s="56">
        <v>2009</v>
      </c>
      <c r="E361" s="56">
        <v>0</v>
      </c>
      <c r="F361" s="57">
        <v>0</v>
      </c>
      <c r="G361" s="58">
        <v>0</v>
      </c>
      <c r="H361" s="56">
        <v>5.0999999999999996</v>
      </c>
      <c r="I361" s="57">
        <v>4.3499999999999996</v>
      </c>
      <c r="J361" s="58">
        <v>3.5</v>
      </c>
      <c r="K361" s="59">
        <v>0.49012352113410124</v>
      </c>
      <c r="L361" s="55">
        <v>21.82</v>
      </c>
      <c r="M361" s="60">
        <v>150000</v>
      </c>
      <c r="N361" s="55">
        <v>1</v>
      </c>
      <c r="O361" s="55">
        <v>0</v>
      </c>
      <c r="P361" s="55">
        <v>0</v>
      </c>
      <c r="Q361" s="55">
        <v>0</v>
      </c>
      <c r="R361" s="71">
        <f t="shared" si="94"/>
        <v>150000</v>
      </c>
      <c r="S361" s="55">
        <f t="shared" si="95"/>
        <v>0</v>
      </c>
      <c r="T361" s="60">
        <f t="shared" si="96"/>
        <v>0</v>
      </c>
      <c r="U361" s="59">
        <v>12.893716105573162</v>
      </c>
      <c r="V361" s="59">
        <v>0.76938099999999998</v>
      </c>
      <c r="W361" s="61">
        <v>46.94</v>
      </c>
      <c r="X361" s="59">
        <v>8.3333333333333329E-2</v>
      </c>
      <c r="Y361" s="62">
        <v>0.28199999999999997</v>
      </c>
      <c r="Z361" s="62">
        <v>9.2100000000000009</v>
      </c>
      <c r="AA361" s="55">
        <v>0.37</v>
      </c>
      <c r="AB361" s="59">
        <v>7.7</v>
      </c>
      <c r="AC361" s="60">
        <f t="shared" si="97"/>
        <v>0</v>
      </c>
      <c r="AD361" s="55">
        <f t="shared" si="98"/>
        <v>0</v>
      </c>
      <c r="AE361" s="55">
        <f t="shared" si="99"/>
        <v>0</v>
      </c>
      <c r="AF361" s="55">
        <f t="shared" si="100"/>
        <v>0</v>
      </c>
      <c r="AG361" s="55">
        <f t="shared" si="101"/>
        <v>0</v>
      </c>
      <c r="AH361" s="71">
        <f t="shared" si="102"/>
        <v>0</v>
      </c>
      <c r="AI361" s="55">
        <f t="shared" si="103"/>
        <v>0</v>
      </c>
      <c r="AJ361" s="60">
        <f t="shared" si="104"/>
        <v>0</v>
      </c>
      <c r="AK361" s="59">
        <f t="shared" si="105"/>
        <v>0</v>
      </c>
      <c r="AL361" s="59">
        <f t="shared" si="106"/>
        <v>0</v>
      </c>
      <c r="AM361" s="61">
        <f t="shared" si="107"/>
        <v>0</v>
      </c>
      <c r="AN361" s="59">
        <f t="shared" si="108"/>
        <v>0</v>
      </c>
      <c r="AO361" s="62">
        <f t="shared" si="109"/>
        <v>1</v>
      </c>
      <c r="AP361" s="62">
        <f t="shared" si="110"/>
        <v>0</v>
      </c>
      <c r="AQ361" s="55">
        <f t="shared" si="111"/>
        <v>0</v>
      </c>
      <c r="AR361" s="55">
        <f t="shared" si="112"/>
        <v>0</v>
      </c>
      <c r="AS361" s="94">
        <f t="shared" si="113"/>
        <v>1</v>
      </c>
      <c r="AU361" s="55">
        <v>830.40979052547073</v>
      </c>
      <c r="AW361" s="55">
        <v>1</v>
      </c>
      <c r="AX361" s="55">
        <v>3.4901</v>
      </c>
      <c r="AY361" s="55">
        <v>0</v>
      </c>
      <c r="AZ361" s="55">
        <v>3212180</v>
      </c>
      <c r="BA361" s="55">
        <v>3.1131505706404996E-7</v>
      </c>
    </row>
    <row r="362" spans="1:53" s="55" customFormat="1" x14ac:dyDescent="0.25">
      <c r="A362" s="55">
        <v>2016</v>
      </c>
      <c r="B362" s="55" t="s">
        <v>28</v>
      </c>
      <c r="C362" s="56">
        <v>10</v>
      </c>
      <c r="D362" s="56">
        <v>2007</v>
      </c>
      <c r="E362" s="56">
        <v>2007</v>
      </c>
      <c r="F362" s="57">
        <v>2007</v>
      </c>
      <c r="G362" s="58">
        <v>0</v>
      </c>
      <c r="H362" s="56">
        <v>6.0500000000000007</v>
      </c>
      <c r="I362" s="57">
        <v>4.9499999999999993</v>
      </c>
      <c r="J362" s="58">
        <v>3.9</v>
      </c>
      <c r="K362" s="59">
        <v>0.51523693713611907</v>
      </c>
      <c r="L362" s="55">
        <v>40.630000000000003</v>
      </c>
      <c r="M362" s="60">
        <v>1168134.7400000002</v>
      </c>
      <c r="N362" s="55">
        <v>1</v>
      </c>
      <c r="O362" s="55">
        <v>1</v>
      </c>
      <c r="P362" s="55">
        <v>0</v>
      </c>
      <c r="Q362" s="55">
        <v>0</v>
      </c>
      <c r="R362" s="71">
        <f t="shared" si="94"/>
        <v>1168134.7400000002</v>
      </c>
      <c r="S362" s="55">
        <f t="shared" si="95"/>
        <v>0</v>
      </c>
      <c r="T362" s="60">
        <f t="shared" si="96"/>
        <v>0</v>
      </c>
      <c r="U362" s="59">
        <v>15.442628867238762</v>
      </c>
      <c r="V362" s="59">
        <v>0.78930900000000004</v>
      </c>
      <c r="W362" s="61">
        <v>56.44</v>
      </c>
      <c r="X362" s="59">
        <v>0.47024461482292806</v>
      </c>
      <c r="Y362" s="62">
        <v>0.27100000000000002</v>
      </c>
      <c r="Z362" s="62">
        <v>11.13</v>
      </c>
      <c r="AA362" s="55">
        <v>0.32</v>
      </c>
      <c r="AB362" s="59">
        <v>8</v>
      </c>
      <c r="AC362" s="60">
        <f t="shared" si="97"/>
        <v>0</v>
      </c>
      <c r="AD362" s="55">
        <f t="shared" si="98"/>
        <v>0</v>
      </c>
      <c r="AE362" s="55">
        <f t="shared" si="99"/>
        <v>0</v>
      </c>
      <c r="AF362" s="55">
        <f t="shared" si="100"/>
        <v>0</v>
      </c>
      <c r="AG362" s="55">
        <f t="shared" si="101"/>
        <v>0</v>
      </c>
      <c r="AH362" s="71">
        <f t="shared" si="102"/>
        <v>0</v>
      </c>
      <c r="AI362" s="55">
        <f t="shared" si="103"/>
        <v>0</v>
      </c>
      <c r="AJ362" s="60">
        <f t="shared" si="104"/>
        <v>0</v>
      </c>
      <c r="AK362" s="59">
        <f t="shared" si="105"/>
        <v>0</v>
      </c>
      <c r="AL362" s="59">
        <f t="shared" si="106"/>
        <v>0</v>
      </c>
      <c r="AM362" s="61">
        <f t="shared" si="107"/>
        <v>0</v>
      </c>
      <c r="AN362" s="59">
        <f t="shared" si="108"/>
        <v>0</v>
      </c>
      <c r="AO362" s="62">
        <f t="shared" si="109"/>
        <v>1</v>
      </c>
      <c r="AP362" s="62">
        <f t="shared" si="110"/>
        <v>0</v>
      </c>
      <c r="AQ362" s="55">
        <f t="shared" si="111"/>
        <v>0</v>
      </c>
      <c r="AR362" s="55">
        <f t="shared" si="112"/>
        <v>0</v>
      </c>
      <c r="AS362" s="94">
        <f t="shared" si="113"/>
        <v>1</v>
      </c>
      <c r="AU362" s="55">
        <v>2332.8645702062918</v>
      </c>
      <c r="AW362" s="55">
        <v>9</v>
      </c>
      <c r="AX362" s="55">
        <v>3.4901</v>
      </c>
      <c r="AY362" s="55">
        <v>0</v>
      </c>
      <c r="AZ362" s="55">
        <v>8963663</v>
      </c>
      <c r="BA362" s="55">
        <v>1.0040538114830956E-6</v>
      </c>
    </row>
    <row r="363" spans="1:53" s="55" customFormat="1" x14ac:dyDescent="0.25">
      <c r="A363" s="55">
        <v>2016</v>
      </c>
      <c r="B363" s="55" t="s">
        <v>87</v>
      </c>
      <c r="C363" s="56">
        <v>11</v>
      </c>
      <c r="D363" s="56">
        <v>2011</v>
      </c>
      <c r="E363" s="56">
        <v>0</v>
      </c>
      <c r="F363" s="57">
        <v>0</v>
      </c>
      <c r="G363" s="58">
        <v>0</v>
      </c>
      <c r="H363" s="56">
        <v>4.9000000000000004</v>
      </c>
      <c r="I363" s="57">
        <v>3.8</v>
      </c>
      <c r="J363" s="58">
        <v>3.2</v>
      </c>
      <c r="K363" s="59">
        <v>0.5119058480065688</v>
      </c>
      <c r="L363" s="55">
        <v>53.35</v>
      </c>
      <c r="M363" s="60">
        <v>0</v>
      </c>
      <c r="N363" s="55">
        <v>0</v>
      </c>
      <c r="O363" s="55">
        <v>0</v>
      </c>
      <c r="P363" s="55">
        <v>0</v>
      </c>
      <c r="Q363" s="55">
        <v>0</v>
      </c>
      <c r="R363" s="71">
        <f t="shared" si="94"/>
        <v>0</v>
      </c>
      <c r="S363" s="55">
        <f t="shared" si="95"/>
        <v>0</v>
      </c>
      <c r="T363" s="60">
        <f t="shared" si="96"/>
        <v>0</v>
      </c>
      <c r="U363" s="59">
        <v>17.173359236465746</v>
      </c>
      <c r="V363" s="59">
        <v>0.800925</v>
      </c>
      <c r="W363" s="61">
        <v>42.23</v>
      </c>
      <c r="X363" s="59">
        <v>0.23283858998144713</v>
      </c>
      <c r="Y363" s="62">
        <v>0.27400000000000002</v>
      </c>
      <c r="Z363" s="62">
        <v>12.46</v>
      </c>
      <c r="AA363" s="55">
        <v>0.32</v>
      </c>
      <c r="AB363" s="59">
        <v>8.5</v>
      </c>
      <c r="AC363" s="60">
        <f t="shared" si="97"/>
        <v>0</v>
      </c>
      <c r="AD363" s="55">
        <f t="shared" si="98"/>
        <v>0</v>
      </c>
      <c r="AE363" s="55">
        <f t="shared" si="99"/>
        <v>0</v>
      </c>
      <c r="AF363" s="55">
        <f t="shared" si="100"/>
        <v>0</v>
      </c>
      <c r="AG363" s="55">
        <f t="shared" si="101"/>
        <v>0</v>
      </c>
      <c r="AH363" s="71">
        <f t="shared" si="102"/>
        <v>0</v>
      </c>
      <c r="AI363" s="55">
        <f t="shared" si="103"/>
        <v>0</v>
      </c>
      <c r="AJ363" s="60">
        <f t="shared" si="104"/>
        <v>0</v>
      </c>
      <c r="AK363" s="59">
        <f t="shared" si="105"/>
        <v>0</v>
      </c>
      <c r="AL363" s="59">
        <f t="shared" si="106"/>
        <v>0</v>
      </c>
      <c r="AM363" s="61">
        <f t="shared" si="107"/>
        <v>0</v>
      </c>
      <c r="AN363" s="59">
        <f t="shared" si="108"/>
        <v>0</v>
      </c>
      <c r="AO363" s="62">
        <f t="shared" si="109"/>
        <v>1</v>
      </c>
      <c r="AP363" s="62">
        <f t="shared" si="110"/>
        <v>0</v>
      </c>
      <c r="AQ363" s="55">
        <f t="shared" si="111"/>
        <v>0</v>
      </c>
      <c r="AR363" s="55">
        <f t="shared" si="112"/>
        <v>0</v>
      </c>
      <c r="AS363" s="94">
        <f t="shared" si="113"/>
        <v>1</v>
      </c>
      <c r="AU363" s="55">
        <v>898.98084824126795</v>
      </c>
      <c r="AW363" s="55">
        <v>2</v>
      </c>
      <c r="AX363" s="55">
        <v>3.4901</v>
      </c>
      <c r="AY363" s="55">
        <v>0</v>
      </c>
      <c r="AZ363" s="55">
        <v>3474998</v>
      </c>
      <c r="BA363" s="55">
        <v>5.7553989959130908E-7</v>
      </c>
    </row>
    <row r="364" spans="1:53" s="55" customFormat="1" x14ac:dyDescent="0.25">
      <c r="A364" s="55">
        <v>2016</v>
      </c>
      <c r="B364" s="55" t="s">
        <v>30</v>
      </c>
      <c r="C364" s="56">
        <v>12</v>
      </c>
      <c r="D364" s="56">
        <v>2009</v>
      </c>
      <c r="E364" s="56">
        <v>2009</v>
      </c>
      <c r="F364" s="57">
        <v>0</v>
      </c>
      <c r="G364" s="58">
        <v>0</v>
      </c>
      <c r="H364" s="56">
        <v>5</v>
      </c>
      <c r="I364" s="57">
        <v>3.8499999999999996</v>
      </c>
      <c r="J364" s="58">
        <v>3.45</v>
      </c>
      <c r="K364" s="59">
        <v>0.54295495881031342</v>
      </c>
      <c r="L364" s="55">
        <v>33.880000000000003</v>
      </c>
      <c r="M364" s="60">
        <v>0</v>
      </c>
      <c r="N364" s="55">
        <v>0</v>
      </c>
      <c r="O364" s="55">
        <v>0</v>
      </c>
      <c r="P364" s="55">
        <v>0</v>
      </c>
      <c r="Q364" s="55">
        <v>0</v>
      </c>
      <c r="R364" s="71">
        <f t="shared" si="94"/>
        <v>0</v>
      </c>
      <c r="S364" s="55">
        <f t="shared" si="95"/>
        <v>0</v>
      </c>
      <c r="T364" s="60">
        <f t="shared" si="96"/>
        <v>0</v>
      </c>
      <c r="U364" s="59">
        <v>14.778356584650505</v>
      </c>
      <c r="V364" s="59">
        <v>0.78054599999999996</v>
      </c>
      <c r="W364" s="61">
        <v>50.1</v>
      </c>
      <c r="X364" s="59">
        <v>0.54337152209492634</v>
      </c>
      <c r="Y364" s="62">
        <v>0.29699999999999999</v>
      </c>
      <c r="Z364" s="62">
        <v>10.4</v>
      </c>
      <c r="AA364" s="55">
        <v>0.41</v>
      </c>
      <c r="AB364" s="59">
        <v>8</v>
      </c>
      <c r="AC364" s="60">
        <f t="shared" si="97"/>
        <v>0</v>
      </c>
      <c r="AD364" s="55">
        <f t="shared" si="98"/>
        <v>0</v>
      </c>
      <c r="AE364" s="55">
        <f t="shared" si="99"/>
        <v>0</v>
      </c>
      <c r="AF364" s="55">
        <f t="shared" si="100"/>
        <v>0</v>
      </c>
      <c r="AG364" s="55">
        <f t="shared" si="101"/>
        <v>0</v>
      </c>
      <c r="AH364" s="71">
        <f t="shared" si="102"/>
        <v>0</v>
      </c>
      <c r="AI364" s="55">
        <f t="shared" si="103"/>
        <v>0</v>
      </c>
      <c r="AJ364" s="60">
        <f t="shared" si="104"/>
        <v>0</v>
      </c>
      <c r="AK364" s="59">
        <f t="shared" si="105"/>
        <v>0</v>
      </c>
      <c r="AL364" s="59">
        <f t="shared" si="106"/>
        <v>0</v>
      </c>
      <c r="AM364" s="61">
        <f t="shared" si="107"/>
        <v>0</v>
      </c>
      <c r="AN364" s="59">
        <f t="shared" si="108"/>
        <v>0</v>
      </c>
      <c r="AO364" s="62">
        <f t="shared" si="109"/>
        <v>1</v>
      </c>
      <c r="AP364" s="62">
        <f t="shared" si="110"/>
        <v>0</v>
      </c>
      <c r="AQ364" s="55">
        <f t="shared" si="111"/>
        <v>0</v>
      </c>
      <c r="AR364" s="55">
        <f t="shared" si="112"/>
        <v>0</v>
      </c>
      <c r="AS364" s="94">
        <f t="shared" si="113"/>
        <v>1</v>
      </c>
      <c r="AU364" s="55">
        <v>1024.9582312910418</v>
      </c>
      <c r="AW364" s="55">
        <v>3</v>
      </c>
      <c r="AX364" s="55">
        <v>3.4901</v>
      </c>
      <c r="AY364" s="55">
        <v>3</v>
      </c>
      <c r="AZ364" s="55">
        <v>3999415</v>
      </c>
      <c r="BA364" s="55">
        <v>7.5010970354414335E-7</v>
      </c>
    </row>
    <row r="365" spans="1:53" s="55" customFormat="1" x14ac:dyDescent="0.25">
      <c r="A365" s="55">
        <v>2016</v>
      </c>
      <c r="B365" s="55" t="s">
        <v>31</v>
      </c>
      <c r="C365" s="56">
        <v>13</v>
      </c>
      <c r="D365" s="56">
        <v>2011</v>
      </c>
      <c r="E365" s="56">
        <v>0</v>
      </c>
      <c r="F365" s="57">
        <v>0</v>
      </c>
      <c r="G365" s="58">
        <v>0</v>
      </c>
      <c r="H365" s="56">
        <v>5.0999999999999996</v>
      </c>
      <c r="I365" s="57">
        <v>4.25</v>
      </c>
      <c r="J365" s="58">
        <v>4.05</v>
      </c>
      <c r="K365" s="59">
        <v>0.49185692087018884</v>
      </c>
      <c r="L365" s="55">
        <v>47.26</v>
      </c>
      <c r="M365" s="60">
        <v>120000</v>
      </c>
      <c r="N365" s="55">
        <v>1</v>
      </c>
      <c r="O365" s="55">
        <v>0</v>
      </c>
      <c r="P365" s="55">
        <v>0</v>
      </c>
      <c r="Q365" s="55">
        <v>0</v>
      </c>
      <c r="R365" s="71">
        <f t="shared" si="94"/>
        <v>120000</v>
      </c>
      <c r="S365" s="55">
        <f t="shared" si="95"/>
        <v>0</v>
      </c>
      <c r="T365" s="60">
        <f t="shared" si="96"/>
        <v>0</v>
      </c>
      <c r="U365" s="59">
        <v>17.783109019699189</v>
      </c>
      <c r="V365" s="59">
        <v>0.79040100000000002</v>
      </c>
      <c r="W365" s="61">
        <v>51.43</v>
      </c>
      <c r="X365" s="59">
        <v>0.59290873276428102</v>
      </c>
      <c r="Y365" s="62">
        <v>0.315</v>
      </c>
      <c r="Z365" s="62">
        <v>14.35</v>
      </c>
      <c r="AA365" s="55">
        <v>0.5</v>
      </c>
      <c r="AB365" s="59">
        <v>8.4</v>
      </c>
      <c r="AC365" s="60">
        <f t="shared" si="97"/>
        <v>0</v>
      </c>
      <c r="AD365" s="55">
        <f t="shared" si="98"/>
        <v>0</v>
      </c>
      <c r="AE365" s="55">
        <f t="shared" si="99"/>
        <v>0</v>
      </c>
      <c r="AF365" s="55">
        <f t="shared" si="100"/>
        <v>0</v>
      </c>
      <c r="AG365" s="55">
        <f t="shared" si="101"/>
        <v>0</v>
      </c>
      <c r="AH365" s="71">
        <f t="shared" si="102"/>
        <v>0</v>
      </c>
      <c r="AI365" s="55">
        <f t="shared" si="103"/>
        <v>0</v>
      </c>
      <c r="AJ365" s="60">
        <f t="shared" si="104"/>
        <v>0</v>
      </c>
      <c r="AK365" s="59">
        <f t="shared" si="105"/>
        <v>0</v>
      </c>
      <c r="AL365" s="59">
        <f t="shared" si="106"/>
        <v>0</v>
      </c>
      <c r="AM365" s="61">
        <f t="shared" si="107"/>
        <v>0</v>
      </c>
      <c r="AN365" s="59">
        <f t="shared" si="108"/>
        <v>0</v>
      </c>
      <c r="AO365" s="62">
        <f t="shared" si="109"/>
        <v>1</v>
      </c>
      <c r="AP365" s="62">
        <f t="shared" si="110"/>
        <v>0</v>
      </c>
      <c r="AQ365" s="55">
        <f t="shared" si="111"/>
        <v>0</v>
      </c>
      <c r="AR365" s="55">
        <f t="shared" si="112"/>
        <v>0</v>
      </c>
      <c r="AS365" s="94">
        <f t="shared" si="113"/>
        <v>1</v>
      </c>
      <c r="AU365" s="55">
        <v>2442.485408251413</v>
      </c>
      <c r="AW365" s="55">
        <v>8</v>
      </c>
      <c r="AX365" s="55">
        <v>3.4901</v>
      </c>
      <c r="AY365" s="55">
        <v>0</v>
      </c>
      <c r="AZ365" s="55">
        <v>9410336</v>
      </c>
      <c r="BA365" s="55">
        <v>8.5012904958972768E-7</v>
      </c>
    </row>
    <row r="366" spans="1:53" s="55" customFormat="1" x14ac:dyDescent="0.25">
      <c r="A366" s="55">
        <v>2016</v>
      </c>
      <c r="B366" s="55" t="s">
        <v>32</v>
      </c>
      <c r="C366" s="56">
        <v>14</v>
      </c>
      <c r="D366" s="56">
        <v>2011</v>
      </c>
      <c r="E366" s="56">
        <v>0</v>
      </c>
      <c r="F366" s="57">
        <v>0</v>
      </c>
      <c r="G366" s="58">
        <v>0</v>
      </c>
      <c r="H366" s="56">
        <v>4.95</v>
      </c>
      <c r="I366" s="57">
        <v>3.85</v>
      </c>
      <c r="J366" s="58">
        <v>3.3</v>
      </c>
      <c r="K366" s="59">
        <v>0.43430112186431702</v>
      </c>
      <c r="L366" s="55">
        <v>54.18</v>
      </c>
      <c r="M366" s="60">
        <v>0</v>
      </c>
      <c r="N366" s="55">
        <v>0</v>
      </c>
      <c r="O366" s="55">
        <v>0</v>
      </c>
      <c r="P366" s="55">
        <v>0</v>
      </c>
      <c r="Q366" s="55">
        <v>0</v>
      </c>
      <c r="R366" s="71" t="str">
        <f t="shared" ref="R366:R429" si="114">IF(OR(B366 = "Acre",B366 = "Alagoas",B366 = "Roraima", B366= "Sergipe", B366 = "Rio de Janeiro", B366 = "São Paulo"), "SEM VALOR",M366)</f>
        <v>SEM VALOR</v>
      </c>
      <c r="S366" s="55">
        <f t="shared" ref="S366:S429" si="115">IF(B366 = "São Paulo",M366, 0)</f>
        <v>0</v>
      </c>
      <c r="T366" s="60">
        <f t="shared" ref="T366:T429" si="116">IF(B366 = "Rio de Janeiro", M366, 0)</f>
        <v>0</v>
      </c>
      <c r="U366" s="59">
        <v>14.727384910164238</v>
      </c>
      <c r="V366" s="59">
        <v>0.73482999999999998</v>
      </c>
      <c r="W366" s="61">
        <v>44.88</v>
      </c>
      <c r="X366" s="59">
        <v>0.33596837944664032</v>
      </c>
      <c r="Y366" s="62">
        <v>0.313</v>
      </c>
      <c r="Z366" s="62">
        <v>13.58</v>
      </c>
      <c r="AA366" s="55">
        <v>0.41</v>
      </c>
      <c r="AB366" s="59">
        <v>7.5</v>
      </c>
      <c r="AC366" s="60">
        <f t="shared" si="97"/>
        <v>0</v>
      </c>
      <c r="AD366" s="55">
        <f t="shared" si="98"/>
        <v>0</v>
      </c>
      <c r="AE366" s="55">
        <f t="shared" si="99"/>
        <v>0</v>
      </c>
      <c r="AF366" s="55">
        <f t="shared" si="100"/>
        <v>0</v>
      </c>
      <c r="AG366" s="55">
        <f t="shared" si="101"/>
        <v>0</v>
      </c>
      <c r="AH366" s="71">
        <f t="shared" si="102"/>
        <v>0</v>
      </c>
      <c r="AI366" s="55">
        <f t="shared" si="103"/>
        <v>0</v>
      </c>
      <c r="AJ366" s="60">
        <f t="shared" si="104"/>
        <v>0</v>
      </c>
      <c r="AK366" s="59">
        <f t="shared" si="105"/>
        <v>0</v>
      </c>
      <c r="AL366" s="59">
        <f t="shared" si="106"/>
        <v>0</v>
      </c>
      <c r="AM366" s="61">
        <f t="shared" si="107"/>
        <v>0</v>
      </c>
      <c r="AN366" s="59">
        <f t="shared" si="108"/>
        <v>0</v>
      </c>
      <c r="AO366" s="62">
        <f t="shared" si="109"/>
        <v>1</v>
      </c>
      <c r="AP366" s="62">
        <f t="shared" si="110"/>
        <v>0</v>
      </c>
      <c r="AQ366" s="55">
        <f t="shared" si="111"/>
        <v>0</v>
      </c>
      <c r="AR366" s="55">
        <f t="shared" si="112"/>
        <v>0</v>
      </c>
      <c r="AS366" s="94">
        <f t="shared" si="113"/>
        <v>1</v>
      </c>
      <c r="AU366" s="55">
        <v>849.61204969907908</v>
      </c>
      <c r="AW366" s="55">
        <v>3</v>
      </c>
      <c r="AX366" s="55">
        <v>3.4901</v>
      </c>
      <c r="AY366" s="55">
        <v>0</v>
      </c>
      <c r="AZ366" s="55">
        <v>3358963</v>
      </c>
      <c r="BA366" s="55">
        <v>8.9313279128111861E-7</v>
      </c>
    </row>
    <row r="367" spans="1:53" s="55" customFormat="1" x14ac:dyDescent="0.25">
      <c r="A367" s="55">
        <v>2016</v>
      </c>
      <c r="B367" s="55" t="s">
        <v>33</v>
      </c>
      <c r="C367" s="56">
        <v>15</v>
      </c>
      <c r="D367" s="56">
        <v>2014</v>
      </c>
      <c r="E367" s="56">
        <v>0</v>
      </c>
      <c r="F367" s="57">
        <v>0</v>
      </c>
      <c r="G367" s="58">
        <v>0</v>
      </c>
      <c r="H367" s="56">
        <v>4.75</v>
      </c>
      <c r="I367" s="57">
        <v>3.7</v>
      </c>
      <c r="J367" s="58">
        <v>3.45</v>
      </c>
      <c r="K367" s="59">
        <v>0.43866528558745194</v>
      </c>
      <c r="L367" s="55">
        <v>64.66</v>
      </c>
      <c r="M367" s="60">
        <v>0</v>
      </c>
      <c r="N367" s="55">
        <v>0</v>
      </c>
      <c r="O367" s="55">
        <v>0</v>
      </c>
      <c r="P367" s="55">
        <v>0</v>
      </c>
      <c r="Q367" s="55">
        <v>0</v>
      </c>
      <c r="R367" s="71" t="str">
        <f t="shared" si="114"/>
        <v>SEM VALOR</v>
      </c>
      <c r="S367" s="55">
        <f t="shared" si="115"/>
        <v>0</v>
      </c>
      <c r="T367" s="60">
        <f t="shared" si="116"/>
        <v>0</v>
      </c>
      <c r="U367" s="59">
        <v>17.158530465680897</v>
      </c>
      <c r="V367" s="59">
        <v>0.73792500000000005</v>
      </c>
      <c r="W367" s="61">
        <v>47.05</v>
      </c>
      <c r="X367" s="59">
        <v>0.56492637215528785</v>
      </c>
      <c r="Y367" s="62">
        <v>0.28000000000000003</v>
      </c>
      <c r="Z367" s="62">
        <v>11.47</v>
      </c>
      <c r="AA367" s="55">
        <v>1</v>
      </c>
      <c r="AB367" s="59">
        <v>8.1</v>
      </c>
      <c r="AC367" s="60">
        <f t="shared" si="97"/>
        <v>0</v>
      </c>
      <c r="AD367" s="55">
        <f t="shared" si="98"/>
        <v>0</v>
      </c>
      <c r="AE367" s="55">
        <f t="shared" si="99"/>
        <v>0</v>
      </c>
      <c r="AF367" s="55">
        <f t="shared" si="100"/>
        <v>0</v>
      </c>
      <c r="AG367" s="55">
        <f t="shared" si="101"/>
        <v>0</v>
      </c>
      <c r="AH367" s="71">
        <f t="shared" si="102"/>
        <v>0</v>
      </c>
      <c r="AI367" s="55">
        <f t="shared" si="103"/>
        <v>0</v>
      </c>
      <c r="AJ367" s="60">
        <f t="shared" si="104"/>
        <v>0</v>
      </c>
      <c r="AK367" s="59">
        <f t="shared" si="105"/>
        <v>0</v>
      </c>
      <c r="AL367" s="59">
        <f t="shared" si="106"/>
        <v>0</v>
      </c>
      <c r="AM367" s="61">
        <f t="shared" si="107"/>
        <v>0</v>
      </c>
      <c r="AN367" s="59">
        <f t="shared" si="108"/>
        <v>0</v>
      </c>
      <c r="AO367" s="62">
        <f t="shared" si="109"/>
        <v>1</v>
      </c>
      <c r="AP367" s="62">
        <f t="shared" si="110"/>
        <v>0</v>
      </c>
      <c r="AQ367" s="55">
        <f t="shared" si="111"/>
        <v>0</v>
      </c>
      <c r="AR367" s="55">
        <f t="shared" si="112"/>
        <v>0</v>
      </c>
      <c r="AS367" s="94">
        <f t="shared" si="113"/>
        <v>1</v>
      </c>
      <c r="AU367" s="55">
        <v>590.36804431632959</v>
      </c>
      <c r="AW367" s="55">
        <v>2</v>
      </c>
      <c r="AX367" s="55">
        <v>3.4901</v>
      </c>
      <c r="AY367" s="55">
        <v>44</v>
      </c>
      <c r="AZ367" s="55">
        <v>2265779</v>
      </c>
      <c r="BA367" s="55">
        <v>8.8269862153369768E-7</v>
      </c>
    </row>
    <row r="368" spans="1:53" s="55" customFormat="1" x14ac:dyDescent="0.25">
      <c r="A368" s="55">
        <v>2016</v>
      </c>
      <c r="B368" s="55" t="s">
        <v>34</v>
      </c>
      <c r="C368" s="56">
        <v>16</v>
      </c>
      <c r="D368" s="56">
        <v>2009</v>
      </c>
      <c r="E368" s="56">
        <v>2009</v>
      </c>
      <c r="F368" s="57">
        <v>0</v>
      </c>
      <c r="G368" s="58">
        <v>0</v>
      </c>
      <c r="H368" s="56">
        <v>4.9000000000000004</v>
      </c>
      <c r="I368" s="57">
        <v>3.7</v>
      </c>
      <c r="J368" s="58">
        <v>3.05</v>
      </c>
      <c r="K368" s="59">
        <v>0.45519558653256748</v>
      </c>
      <c r="L368" s="55">
        <v>46.94</v>
      </c>
      <c r="M368" s="60">
        <v>1602416</v>
      </c>
      <c r="N368" s="55">
        <v>1</v>
      </c>
      <c r="O368" s="55">
        <v>1</v>
      </c>
      <c r="P368" s="55">
        <v>0</v>
      </c>
      <c r="Q368" s="55">
        <v>0</v>
      </c>
      <c r="R368" s="71">
        <f t="shared" si="114"/>
        <v>1602416</v>
      </c>
      <c r="S368" s="55">
        <f t="shared" si="115"/>
        <v>0</v>
      </c>
      <c r="T368" s="60">
        <f t="shared" si="116"/>
        <v>0</v>
      </c>
      <c r="U368" s="59">
        <v>16.936985052792625</v>
      </c>
      <c r="V368" s="59">
        <v>0.776509</v>
      </c>
      <c r="W368" s="61">
        <v>44.35</v>
      </c>
      <c r="X368" s="59">
        <v>0.58499684807732721</v>
      </c>
      <c r="Y368" s="62">
        <v>0.28699999999999998</v>
      </c>
      <c r="Z368" s="62">
        <v>14.86</v>
      </c>
      <c r="AA368" s="55">
        <v>0.34</v>
      </c>
      <c r="AB368" s="59">
        <v>8.1</v>
      </c>
      <c r="AC368" s="60">
        <f t="shared" si="97"/>
        <v>0</v>
      </c>
      <c r="AD368" s="55">
        <f t="shared" si="98"/>
        <v>0</v>
      </c>
      <c r="AE368" s="55">
        <f t="shared" si="99"/>
        <v>0</v>
      </c>
      <c r="AF368" s="55">
        <f t="shared" si="100"/>
        <v>0</v>
      </c>
      <c r="AG368" s="55">
        <f t="shared" si="101"/>
        <v>0</v>
      </c>
      <c r="AH368" s="71">
        <f t="shared" si="102"/>
        <v>0</v>
      </c>
      <c r="AI368" s="55">
        <f t="shared" si="103"/>
        <v>0</v>
      </c>
      <c r="AJ368" s="60">
        <f t="shared" si="104"/>
        <v>0</v>
      </c>
      <c r="AK368" s="59">
        <f t="shared" si="105"/>
        <v>0</v>
      </c>
      <c r="AL368" s="59">
        <f t="shared" si="106"/>
        <v>0</v>
      </c>
      <c r="AM368" s="61">
        <f t="shared" si="107"/>
        <v>0</v>
      </c>
      <c r="AN368" s="59">
        <f t="shared" si="108"/>
        <v>0</v>
      </c>
      <c r="AO368" s="62">
        <f t="shared" si="109"/>
        <v>1</v>
      </c>
      <c r="AP368" s="62">
        <f t="shared" si="110"/>
        <v>0</v>
      </c>
      <c r="AQ368" s="55">
        <f t="shared" si="111"/>
        <v>0</v>
      </c>
      <c r="AR368" s="55">
        <f t="shared" si="112"/>
        <v>0</v>
      </c>
      <c r="AS368" s="94">
        <f t="shared" si="113"/>
        <v>1</v>
      </c>
      <c r="AU368" s="55">
        <v>3783.1649223402883</v>
      </c>
      <c r="AW368" s="55">
        <v>10</v>
      </c>
      <c r="AX368" s="55">
        <v>3.4901</v>
      </c>
      <c r="AY368" s="55">
        <v>0</v>
      </c>
      <c r="AZ368" s="55">
        <v>15276566</v>
      </c>
      <c r="BA368" s="55">
        <v>6.5459737482887187E-7</v>
      </c>
    </row>
    <row r="369" spans="1:53" s="55" customFormat="1" x14ac:dyDescent="0.25">
      <c r="A369" s="55">
        <v>2016</v>
      </c>
      <c r="B369" s="55" t="s">
        <v>35</v>
      </c>
      <c r="C369" s="56">
        <v>17</v>
      </c>
      <c r="D369" s="56">
        <v>2007</v>
      </c>
      <c r="E369" s="56">
        <v>2007</v>
      </c>
      <c r="F369" s="57">
        <v>2007</v>
      </c>
      <c r="G369" s="58">
        <v>2007</v>
      </c>
      <c r="H369" s="56">
        <v>6.4</v>
      </c>
      <c r="I369" s="57">
        <v>4.75</v>
      </c>
      <c r="J369" s="58">
        <v>3.8</v>
      </c>
      <c r="K369" s="59">
        <v>0.50480196958382928</v>
      </c>
      <c r="L369" s="55">
        <v>22.01</v>
      </c>
      <c r="M369" s="60">
        <v>6965596.4399999995</v>
      </c>
      <c r="N369" s="55">
        <v>1</v>
      </c>
      <c r="O369" s="55">
        <v>1</v>
      </c>
      <c r="P369" s="55">
        <v>1</v>
      </c>
      <c r="Q369" s="55">
        <v>0</v>
      </c>
      <c r="R369" s="71">
        <f t="shared" si="114"/>
        <v>6965596.4399999995</v>
      </c>
      <c r="S369" s="55">
        <f t="shared" si="115"/>
        <v>0</v>
      </c>
      <c r="T369" s="60">
        <f t="shared" si="116"/>
        <v>0</v>
      </c>
      <c r="U369" s="59">
        <v>25.946370340172859</v>
      </c>
      <c r="V369" s="59">
        <v>0.81063099999999999</v>
      </c>
      <c r="W369" s="61">
        <v>57.58</v>
      </c>
      <c r="X369" s="59">
        <v>0.81522511006959242</v>
      </c>
      <c r="Y369" s="62">
        <v>0.20699999999999999</v>
      </c>
      <c r="Z369" s="62">
        <v>10.25</v>
      </c>
      <c r="AA369" s="55">
        <v>0.28999999999999998</v>
      </c>
      <c r="AB369" s="59">
        <v>9.1</v>
      </c>
      <c r="AC369" s="60">
        <f t="shared" si="97"/>
        <v>0</v>
      </c>
      <c r="AD369" s="55">
        <f t="shared" si="98"/>
        <v>0</v>
      </c>
      <c r="AE369" s="55">
        <f t="shared" si="99"/>
        <v>0</v>
      </c>
      <c r="AF369" s="55">
        <f t="shared" si="100"/>
        <v>0</v>
      </c>
      <c r="AG369" s="55">
        <f t="shared" si="101"/>
        <v>0</v>
      </c>
      <c r="AH369" s="71">
        <f t="shared" si="102"/>
        <v>0</v>
      </c>
      <c r="AI369" s="55">
        <f t="shared" si="103"/>
        <v>0</v>
      </c>
      <c r="AJ369" s="60">
        <f t="shared" si="104"/>
        <v>0</v>
      </c>
      <c r="AK369" s="59">
        <f t="shared" si="105"/>
        <v>0</v>
      </c>
      <c r="AL369" s="59">
        <f t="shared" si="106"/>
        <v>0</v>
      </c>
      <c r="AM369" s="61">
        <f t="shared" si="107"/>
        <v>0</v>
      </c>
      <c r="AN369" s="59">
        <f t="shared" si="108"/>
        <v>0</v>
      </c>
      <c r="AO369" s="62">
        <f t="shared" si="109"/>
        <v>1</v>
      </c>
      <c r="AP369" s="62">
        <f t="shared" si="110"/>
        <v>0</v>
      </c>
      <c r="AQ369" s="55">
        <f t="shared" si="111"/>
        <v>0</v>
      </c>
      <c r="AR369" s="55">
        <f t="shared" si="112"/>
        <v>0</v>
      </c>
      <c r="AS369" s="94">
        <f t="shared" si="113"/>
        <v>1</v>
      </c>
      <c r="AU369" s="55">
        <v>5405.6256800639367</v>
      </c>
      <c r="AW369" s="55">
        <v>19</v>
      </c>
      <c r="AX369" s="55">
        <v>3.4901</v>
      </c>
      <c r="AY369" s="55">
        <v>0</v>
      </c>
      <c r="AZ369" s="55">
        <v>20997560</v>
      </c>
      <c r="BA369" s="55">
        <v>9.0486704169436827E-7</v>
      </c>
    </row>
    <row r="370" spans="1:53" s="55" customFormat="1" x14ac:dyDescent="0.25">
      <c r="A370" s="55">
        <v>2016</v>
      </c>
      <c r="B370" s="55" t="s">
        <v>36</v>
      </c>
      <c r="C370" s="56">
        <v>18</v>
      </c>
      <c r="D370" s="56">
        <v>2009</v>
      </c>
      <c r="E370" s="56">
        <v>2009</v>
      </c>
      <c r="F370" s="57">
        <v>0</v>
      </c>
      <c r="G370" s="58">
        <v>0</v>
      </c>
      <c r="H370" s="56">
        <v>5.85</v>
      </c>
      <c r="I370" s="57">
        <v>4.5500000000000007</v>
      </c>
      <c r="J370" s="58">
        <v>4.2</v>
      </c>
      <c r="K370" s="59">
        <v>0.4746370474024838</v>
      </c>
      <c r="L370" s="55">
        <v>31.96</v>
      </c>
      <c r="M370" s="60">
        <v>1465971.2399999998</v>
      </c>
      <c r="N370" s="55">
        <v>1</v>
      </c>
      <c r="O370" s="55">
        <v>1</v>
      </c>
      <c r="P370" s="55">
        <v>0</v>
      </c>
      <c r="Q370" s="55">
        <v>0</v>
      </c>
      <c r="R370" s="71">
        <f t="shared" si="114"/>
        <v>1465971.2399999998</v>
      </c>
      <c r="S370" s="55">
        <f t="shared" si="115"/>
        <v>0</v>
      </c>
      <c r="T370" s="60">
        <f t="shared" si="116"/>
        <v>0</v>
      </c>
      <c r="U370" s="59">
        <v>27.496918612566585</v>
      </c>
      <c r="V370" s="59">
        <v>0.74787700000000001</v>
      </c>
      <c r="W370" s="61">
        <v>51.19</v>
      </c>
      <c r="X370" s="59">
        <v>0.79348630643967433</v>
      </c>
      <c r="Y370" s="62">
        <v>0.22500000000000001</v>
      </c>
      <c r="Z370" s="62">
        <v>11.56</v>
      </c>
      <c r="AA370" s="55">
        <v>0.32</v>
      </c>
      <c r="AB370" s="59">
        <v>9.3000000000000007</v>
      </c>
      <c r="AC370" s="60">
        <f t="shared" si="97"/>
        <v>0</v>
      </c>
      <c r="AD370" s="55">
        <f t="shared" si="98"/>
        <v>0</v>
      </c>
      <c r="AE370" s="55">
        <f t="shared" si="99"/>
        <v>0</v>
      </c>
      <c r="AF370" s="55">
        <f t="shared" si="100"/>
        <v>0</v>
      </c>
      <c r="AG370" s="55">
        <f t="shared" si="101"/>
        <v>0</v>
      </c>
      <c r="AH370" s="71">
        <f t="shared" si="102"/>
        <v>0</v>
      </c>
      <c r="AI370" s="55">
        <f t="shared" si="103"/>
        <v>0</v>
      </c>
      <c r="AJ370" s="60">
        <f t="shared" si="104"/>
        <v>0</v>
      </c>
      <c r="AK370" s="59">
        <f t="shared" si="105"/>
        <v>0</v>
      </c>
      <c r="AL370" s="59">
        <f t="shared" si="106"/>
        <v>0</v>
      </c>
      <c r="AM370" s="61">
        <f t="shared" si="107"/>
        <v>0</v>
      </c>
      <c r="AN370" s="59">
        <f t="shared" si="108"/>
        <v>0</v>
      </c>
      <c r="AO370" s="62">
        <f t="shared" si="109"/>
        <v>1</v>
      </c>
      <c r="AP370" s="62">
        <f t="shared" si="110"/>
        <v>0</v>
      </c>
      <c r="AQ370" s="55">
        <f t="shared" si="111"/>
        <v>0</v>
      </c>
      <c r="AR370" s="55">
        <f t="shared" si="112"/>
        <v>0</v>
      </c>
      <c r="AS370" s="94">
        <f t="shared" si="113"/>
        <v>1</v>
      </c>
      <c r="AU370" s="55">
        <v>1037.2284802046097</v>
      </c>
      <c r="AW370" s="55">
        <v>2</v>
      </c>
      <c r="AX370" s="55">
        <v>3.4901</v>
      </c>
      <c r="AY370" s="55">
        <v>23</v>
      </c>
      <c r="AZ370" s="55">
        <v>3973697</v>
      </c>
      <c r="BA370" s="55">
        <v>5.03309638354409E-7</v>
      </c>
    </row>
    <row r="371" spans="1:53" s="55" customFormat="1" x14ac:dyDescent="0.25">
      <c r="A371" s="55">
        <v>2016</v>
      </c>
      <c r="B371" s="55" t="s">
        <v>37</v>
      </c>
      <c r="C371" s="56">
        <v>19</v>
      </c>
      <c r="D371" s="56">
        <v>2007</v>
      </c>
      <c r="E371" s="56">
        <v>2007</v>
      </c>
      <c r="F371" s="57">
        <v>2007</v>
      </c>
      <c r="G371" s="58">
        <v>2007</v>
      </c>
      <c r="H371" s="56">
        <v>5.65</v>
      </c>
      <c r="I371" s="57">
        <v>4.5500000000000007</v>
      </c>
      <c r="J371" s="58">
        <v>3.95</v>
      </c>
      <c r="K371" s="59">
        <v>0.502562212504164</v>
      </c>
      <c r="L371" s="55">
        <v>36.380000000000003</v>
      </c>
      <c r="M371" s="60">
        <v>9546319.4800000023</v>
      </c>
      <c r="N371" s="55">
        <v>1</v>
      </c>
      <c r="O371" s="55">
        <v>1</v>
      </c>
      <c r="P371" s="55">
        <v>1</v>
      </c>
      <c r="Q371" s="55">
        <v>0</v>
      </c>
      <c r="R371" s="71" t="str">
        <f t="shared" si="114"/>
        <v>SEM VALOR</v>
      </c>
      <c r="S371" s="55">
        <f t="shared" si="115"/>
        <v>0</v>
      </c>
      <c r="T371" s="60">
        <f t="shared" si="116"/>
        <v>9546319.4800000023</v>
      </c>
      <c r="U371" s="59">
        <v>38.494912237295559</v>
      </c>
      <c r="V371" s="59">
        <v>0.83227099999999998</v>
      </c>
      <c r="W371" s="61">
        <v>47.98</v>
      </c>
      <c r="X371" s="59">
        <v>0.88045208532314545</v>
      </c>
      <c r="Y371" s="62">
        <v>0.27300000000000002</v>
      </c>
      <c r="Z371" s="62">
        <v>11.82</v>
      </c>
      <c r="AA371" s="55">
        <v>0.26</v>
      </c>
      <c r="AB371" s="59">
        <v>10.1</v>
      </c>
      <c r="AC371" s="60">
        <f t="shared" si="97"/>
        <v>0</v>
      </c>
      <c r="AD371" s="55">
        <f t="shared" si="98"/>
        <v>0</v>
      </c>
      <c r="AE371" s="55">
        <f t="shared" si="99"/>
        <v>0</v>
      </c>
      <c r="AF371" s="55">
        <f t="shared" si="100"/>
        <v>0</v>
      </c>
      <c r="AG371" s="55">
        <f t="shared" si="101"/>
        <v>0</v>
      </c>
      <c r="AH371" s="71">
        <f t="shared" si="102"/>
        <v>0</v>
      </c>
      <c r="AI371" s="55">
        <f t="shared" si="103"/>
        <v>0</v>
      </c>
      <c r="AJ371" s="60">
        <f t="shared" si="104"/>
        <v>0</v>
      </c>
      <c r="AK371" s="59">
        <f t="shared" si="105"/>
        <v>0</v>
      </c>
      <c r="AL371" s="59">
        <f t="shared" si="106"/>
        <v>0</v>
      </c>
      <c r="AM371" s="61">
        <f t="shared" si="107"/>
        <v>0</v>
      </c>
      <c r="AN371" s="59">
        <f t="shared" si="108"/>
        <v>0</v>
      </c>
      <c r="AO371" s="62">
        <f t="shared" si="109"/>
        <v>1</v>
      </c>
      <c r="AP371" s="62">
        <f t="shared" si="110"/>
        <v>0</v>
      </c>
      <c r="AQ371" s="55">
        <f t="shared" si="111"/>
        <v>0</v>
      </c>
      <c r="AR371" s="55">
        <f t="shared" si="112"/>
        <v>0</v>
      </c>
      <c r="AS371" s="94">
        <f t="shared" si="113"/>
        <v>1</v>
      </c>
      <c r="AU371" s="55">
        <v>4408.7739253648015</v>
      </c>
      <c r="AW371" s="55">
        <v>27</v>
      </c>
      <c r="AX371" s="55">
        <v>3.4901</v>
      </c>
      <c r="AY371" s="55">
        <v>0</v>
      </c>
      <c r="AZ371" s="55">
        <v>16635996</v>
      </c>
      <c r="BA371" s="55">
        <v>1.6229866850172361E-6</v>
      </c>
    </row>
    <row r="372" spans="1:53" s="55" customFormat="1" x14ac:dyDescent="0.25">
      <c r="A372" s="55">
        <v>2016</v>
      </c>
      <c r="B372" s="55" t="s">
        <v>38</v>
      </c>
      <c r="C372" s="56">
        <v>20</v>
      </c>
      <c r="D372" s="56">
        <v>2007</v>
      </c>
      <c r="E372" s="56">
        <v>2007</v>
      </c>
      <c r="F372" s="57">
        <v>2007</v>
      </c>
      <c r="G372" s="58">
        <v>2007</v>
      </c>
      <c r="H372" s="56">
        <v>6.5</v>
      </c>
      <c r="I372" s="57">
        <v>5.15</v>
      </c>
      <c r="J372" s="58">
        <v>4.2</v>
      </c>
      <c r="K372" s="59">
        <v>0.51597893095873582</v>
      </c>
      <c r="L372" s="55">
        <v>10.88</v>
      </c>
      <c r="M372" s="60">
        <v>61105499.310000017</v>
      </c>
      <c r="N372" s="55">
        <v>1</v>
      </c>
      <c r="O372" s="55">
        <v>1</v>
      </c>
      <c r="P372" s="55">
        <v>1</v>
      </c>
      <c r="Q372" s="55">
        <v>1</v>
      </c>
      <c r="R372" s="71" t="str">
        <f t="shared" si="114"/>
        <v>SEM VALOR</v>
      </c>
      <c r="S372" s="55">
        <f t="shared" si="115"/>
        <v>61105499.310000017</v>
      </c>
      <c r="T372" s="60">
        <f t="shared" si="116"/>
        <v>0</v>
      </c>
      <c r="U372" s="59">
        <v>45.559130621191443</v>
      </c>
      <c r="V372" s="59">
        <v>0.87077599999999999</v>
      </c>
      <c r="W372" s="61">
        <v>45.94</v>
      </c>
      <c r="X372" s="59">
        <v>0.94199415394608643</v>
      </c>
      <c r="Y372" s="62">
        <v>0.22900000000000001</v>
      </c>
      <c r="Z372" s="62">
        <v>11.25</v>
      </c>
      <c r="AA372" s="55">
        <v>0.27</v>
      </c>
      <c r="AB372" s="59">
        <v>10.3</v>
      </c>
      <c r="AC372" s="60">
        <f t="shared" si="97"/>
        <v>0</v>
      </c>
      <c r="AD372" s="55">
        <f t="shared" si="98"/>
        <v>0</v>
      </c>
      <c r="AE372" s="55">
        <f t="shared" si="99"/>
        <v>0</v>
      </c>
      <c r="AF372" s="55">
        <f t="shared" si="100"/>
        <v>0</v>
      </c>
      <c r="AG372" s="55">
        <f t="shared" si="101"/>
        <v>0</v>
      </c>
      <c r="AH372" s="71">
        <f t="shared" si="102"/>
        <v>0</v>
      </c>
      <c r="AI372" s="55">
        <f t="shared" si="103"/>
        <v>0</v>
      </c>
      <c r="AJ372" s="60">
        <f t="shared" si="104"/>
        <v>0</v>
      </c>
      <c r="AK372" s="59">
        <f t="shared" si="105"/>
        <v>0</v>
      </c>
      <c r="AL372" s="59">
        <f t="shared" si="106"/>
        <v>0</v>
      </c>
      <c r="AM372" s="61">
        <f t="shared" si="107"/>
        <v>0</v>
      </c>
      <c r="AN372" s="59">
        <f t="shared" si="108"/>
        <v>0</v>
      </c>
      <c r="AO372" s="62">
        <f t="shared" si="109"/>
        <v>1</v>
      </c>
      <c r="AP372" s="62">
        <f t="shared" si="110"/>
        <v>0</v>
      </c>
      <c r="AQ372" s="55">
        <f t="shared" si="111"/>
        <v>0</v>
      </c>
      <c r="AR372" s="55">
        <f t="shared" si="112"/>
        <v>0</v>
      </c>
      <c r="AS372" s="94">
        <f t="shared" si="113"/>
        <v>1</v>
      </c>
      <c r="AU372" s="55">
        <v>11776.977989874726</v>
      </c>
      <c r="AW372" s="55">
        <v>76</v>
      </c>
      <c r="AX372" s="55">
        <v>3.4901</v>
      </c>
      <c r="AY372" s="55">
        <v>0</v>
      </c>
      <c r="AZ372" s="55">
        <v>44749699</v>
      </c>
      <c r="BA372" s="55">
        <v>1.6983354457870209E-6</v>
      </c>
    </row>
    <row r="373" spans="1:53" s="55" customFormat="1" x14ac:dyDescent="0.25">
      <c r="A373" s="55">
        <v>2016</v>
      </c>
      <c r="B373" s="55" t="s">
        <v>39</v>
      </c>
      <c r="C373" s="56">
        <v>21</v>
      </c>
      <c r="D373" s="56">
        <v>2009</v>
      </c>
      <c r="E373" s="56">
        <v>2009</v>
      </c>
      <c r="F373" s="57">
        <v>2014</v>
      </c>
      <c r="G373" s="58">
        <v>0</v>
      </c>
      <c r="H373" s="56">
        <v>6.35</v>
      </c>
      <c r="I373" s="57">
        <v>4.75</v>
      </c>
      <c r="J373" s="58">
        <v>3.95</v>
      </c>
      <c r="K373" s="59">
        <v>0.5011774150388012</v>
      </c>
      <c r="L373" s="55">
        <v>27.4</v>
      </c>
      <c r="M373" s="60">
        <v>5376954.8899999987</v>
      </c>
      <c r="N373" s="55">
        <v>1</v>
      </c>
      <c r="O373" s="55">
        <v>1</v>
      </c>
      <c r="P373" s="55">
        <v>1</v>
      </c>
      <c r="Q373" s="55">
        <v>0</v>
      </c>
      <c r="R373" s="71">
        <f t="shared" si="114"/>
        <v>5376954.8899999987</v>
      </c>
      <c r="S373" s="55">
        <f t="shared" si="115"/>
        <v>0</v>
      </c>
      <c r="T373" s="60">
        <f t="shared" si="116"/>
        <v>0</v>
      </c>
      <c r="U373" s="59">
        <v>35.739942291545105</v>
      </c>
      <c r="V373" s="59">
        <v>0.77288900000000005</v>
      </c>
      <c r="W373" s="61">
        <v>55.32</v>
      </c>
      <c r="X373" s="59">
        <v>0.69829369183040335</v>
      </c>
      <c r="Y373" s="62">
        <v>0.182</v>
      </c>
      <c r="Z373" s="62">
        <v>7.31</v>
      </c>
      <c r="AA373" s="55">
        <v>0.3</v>
      </c>
      <c r="AB373" s="59">
        <v>9.4</v>
      </c>
      <c r="AC373" s="60">
        <f t="shared" si="97"/>
        <v>0</v>
      </c>
      <c r="AD373" s="55">
        <f t="shared" si="98"/>
        <v>0</v>
      </c>
      <c r="AE373" s="55">
        <f t="shared" si="99"/>
        <v>0</v>
      </c>
      <c r="AF373" s="55">
        <f t="shared" si="100"/>
        <v>0</v>
      </c>
      <c r="AG373" s="55">
        <f t="shared" si="101"/>
        <v>0</v>
      </c>
      <c r="AH373" s="71">
        <f t="shared" si="102"/>
        <v>0</v>
      </c>
      <c r="AI373" s="55">
        <f t="shared" si="103"/>
        <v>0</v>
      </c>
      <c r="AJ373" s="60">
        <f t="shared" si="104"/>
        <v>0</v>
      </c>
      <c r="AK373" s="59">
        <f t="shared" si="105"/>
        <v>0</v>
      </c>
      <c r="AL373" s="59">
        <f t="shared" si="106"/>
        <v>0</v>
      </c>
      <c r="AM373" s="61">
        <f t="shared" si="107"/>
        <v>0</v>
      </c>
      <c r="AN373" s="59">
        <f t="shared" si="108"/>
        <v>0</v>
      </c>
      <c r="AO373" s="62">
        <f t="shared" si="109"/>
        <v>1</v>
      </c>
      <c r="AP373" s="62">
        <f t="shared" si="110"/>
        <v>0</v>
      </c>
      <c r="AQ373" s="55">
        <f t="shared" si="111"/>
        <v>0</v>
      </c>
      <c r="AR373" s="55">
        <f t="shared" si="112"/>
        <v>0</v>
      </c>
      <c r="AS373" s="94">
        <f t="shared" si="113"/>
        <v>1</v>
      </c>
      <c r="AU373" s="55">
        <v>2927.8854278772919</v>
      </c>
      <c r="AW373" s="55">
        <v>14</v>
      </c>
      <c r="AX373" s="55">
        <v>3.4901</v>
      </c>
      <c r="AY373" s="55">
        <v>17</v>
      </c>
      <c r="AZ373" s="55">
        <v>11242720</v>
      </c>
      <c r="BA373" s="55">
        <v>1.2452502597236256E-6</v>
      </c>
    </row>
    <row r="374" spans="1:53" s="55" customFormat="1" x14ac:dyDescent="0.25">
      <c r="A374" s="55">
        <v>2016</v>
      </c>
      <c r="B374" s="55" t="s">
        <v>40</v>
      </c>
      <c r="C374" s="56">
        <v>22</v>
      </c>
      <c r="D374" s="56">
        <v>2007</v>
      </c>
      <c r="E374" s="56">
        <v>2008</v>
      </c>
      <c r="F374" s="57">
        <v>2010</v>
      </c>
      <c r="G374" s="58">
        <v>0</v>
      </c>
      <c r="H374" s="56">
        <v>6.4</v>
      </c>
      <c r="I374" s="57">
        <v>5.15</v>
      </c>
      <c r="J374" s="58">
        <v>3.9499999999999997</v>
      </c>
      <c r="K374" s="59">
        <v>0.50206108765830648</v>
      </c>
      <c r="L374" s="55">
        <v>14.24</v>
      </c>
      <c r="M374" s="60">
        <v>6213709.2299999995</v>
      </c>
      <c r="N374" s="55">
        <v>1</v>
      </c>
      <c r="O374" s="55">
        <v>1</v>
      </c>
      <c r="P374" s="55">
        <v>1</v>
      </c>
      <c r="Q374" s="55">
        <v>0</v>
      </c>
      <c r="R374" s="71">
        <f t="shared" si="114"/>
        <v>6213709.2299999995</v>
      </c>
      <c r="S374" s="55">
        <f t="shared" si="115"/>
        <v>0</v>
      </c>
      <c r="T374" s="60">
        <f t="shared" si="116"/>
        <v>0</v>
      </c>
      <c r="U374" s="59">
        <v>37.153997516551861</v>
      </c>
      <c r="V374" s="59">
        <v>0.75570300000000001</v>
      </c>
      <c r="W374" s="61">
        <v>58.88</v>
      </c>
      <c r="X374" s="59">
        <v>0.53647353063776571</v>
      </c>
      <c r="Y374" s="62">
        <v>0.13200000000000001</v>
      </c>
      <c r="Z374" s="62">
        <v>5.57</v>
      </c>
      <c r="AA374" s="55">
        <v>0.26</v>
      </c>
      <c r="AB374" s="59">
        <v>9.5</v>
      </c>
      <c r="AC374" s="60">
        <f t="shared" si="97"/>
        <v>0</v>
      </c>
      <c r="AD374" s="55">
        <f t="shared" si="98"/>
        <v>0</v>
      </c>
      <c r="AE374" s="55">
        <f t="shared" si="99"/>
        <v>0</v>
      </c>
      <c r="AF374" s="55">
        <f t="shared" si="100"/>
        <v>0</v>
      </c>
      <c r="AG374" s="55">
        <f t="shared" si="101"/>
        <v>0</v>
      </c>
      <c r="AH374" s="71">
        <f t="shared" si="102"/>
        <v>0</v>
      </c>
      <c r="AI374" s="55">
        <f t="shared" si="103"/>
        <v>0</v>
      </c>
      <c r="AJ374" s="60">
        <f t="shared" si="104"/>
        <v>0</v>
      </c>
      <c r="AK374" s="59">
        <f t="shared" si="105"/>
        <v>0</v>
      </c>
      <c r="AL374" s="59">
        <f t="shared" si="106"/>
        <v>0</v>
      </c>
      <c r="AM374" s="61">
        <f t="shared" si="107"/>
        <v>0</v>
      </c>
      <c r="AN374" s="59">
        <f t="shared" si="108"/>
        <v>0</v>
      </c>
      <c r="AO374" s="62">
        <f t="shared" si="109"/>
        <v>1</v>
      </c>
      <c r="AP374" s="62">
        <f t="shared" si="110"/>
        <v>0</v>
      </c>
      <c r="AQ374" s="55">
        <f t="shared" si="111"/>
        <v>0</v>
      </c>
      <c r="AR374" s="55">
        <f t="shared" si="112"/>
        <v>0</v>
      </c>
      <c r="AS374" s="94">
        <f t="shared" si="113"/>
        <v>1</v>
      </c>
      <c r="AU374" s="55">
        <v>1852.6611599180442</v>
      </c>
      <c r="AW374" s="55">
        <v>10</v>
      </c>
      <c r="AX374" s="55">
        <v>3.4901</v>
      </c>
      <c r="AY374" s="55">
        <v>149</v>
      </c>
      <c r="AZ374" s="55">
        <v>6910553</v>
      </c>
      <c r="BA374" s="55">
        <v>1.4470621960355417E-6</v>
      </c>
    </row>
    <row r="375" spans="1:53" s="55" customFormat="1" x14ac:dyDescent="0.25">
      <c r="A375" s="55">
        <v>2016</v>
      </c>
      <c r="B375" s="55" t="s">
        <v>88</v>
      </c>
      <c r="C375" s="56">
        <v>23</v>
      </c>
      <c r="D375" s="56">
        <v>2009</v>
      </c>
      <c r="E375" s="56">
        <v>2010</v>
      </c>
      <c r="F375" s="57">
        <v>2013</v>
      </c>
      <c r="G375" s="58">
        <v>0</v>
      </c>
      <c r="H375" s="56">
        <v>5.75</v>
      </c>
      <c r="I375" s="57">
        <v>4.4499999999999993</v>
      </c>
      <c r="J375" s="58">
        <v>3.6500000000000004</v>
      </c>
      <c r="K375" s="59">
        <v>0.53933982622198373</v>
      </c>
      <c r="L375" s="55">
        <v>28.57</v>
      </c>
      <c r="M375" s="60">
        <v>2852304.6100000003</v>
      </c>
      <c r="N375" s="55">
        <v>1</v>
      </c>
      <c r="O375" s="55">
        <v>1</v>
      </c>
      <c r="P375" s="55">
        <v>0</v>
      </c>
      <c r="Q375" s="55">
        <v>0</v>
      </c>
      <c r="R375" s="71">
        <f t="shared" si="114"/>
        <v>2852304.6100000003</v>
      </c>
      <c r="S375" s="55">
        <f t="shared" si="115"/>
        <v>0</v>
      </c>
      <c r="T375" s="60">
        <f t="shared" si="116"/>
        <v>0</v>
      </c>
      <c r="U375" s="59">
        <v>36.219335312098522</v>
      </c>
      <c r="V375" s="59">
        <v>0.77624800000000005</v>
      </c>
      <c r="W375" s="61">
        <v>53.86</v>
      </c>
      <c r="X375" s="59">
        <v>0.67249332362223846</v>
      </c>
      <c r="Y375" s="62">
        <v>0.20699999999999999</v>
      </c>
      <c r="Z375" s="62">
        <v>7.14</v>
      </c>
      <c r="AA375" s="55">
        <v>0.24</v>
      </c>
      <c r="AB375" s="59">
        <v>9.6</v>
      </c>
      <c r="AC375" s="60">
        <f t="shared" si="97"/>
        <v>0</v>
      </c>
      <c r="AD375" s="55">
        <f t="shared" si="98"/>
        <v>0</v>
      </c>
      <c r="AE375" s="55">
        <f t="shared" si="99"/>
        <v>0</v>
      </c>
      <c r="AF375" s="55">
        <f t="shared" si="100"/>
        <v>0</v>
      </c>
      <c r="AG375" s="55">
        <f t="shared" si="101"/>
        <v>0</v>
      </c>
      <c r="AH375" s="71">
        <f t="shared" si="102"/>
        <v>0</v>
      </c>
      <c r="AI375" s="55">
        <f t="shared" si="103"/>
        <v>0</v>
      </c>
      <c r="AJ375" s="60">
        <f t="shared" si="104"/>
        <v>0</v>
      </c>
      <c r="AK375" s="59">
        <f t="shared" si="105"/>
        <v>0</v>
      </c>
      <c r="AL375" s="59">
        <f t="shared" si="106"/>
        <v>0</v>
      </c>
      <c r="AM375" s="61">
        <f t="shared" si="107"/>
        <v>0</v>
      </c>
      <c r="AN375" s="59">
        <f t="shared" si="108"/>
        <v>0</v>
      </c>
      <c r="AO375" s="62">
        <f t="shared" si="109"/>
        <v>1</v>
      </c>
      <c r="AP375" s="62">
        <f t="shared" si="110"/>
        <v>0</v>
      </c>
      <c r="AQ375" s="55">
        <f t="shared" si="111"/>
        <v>0</v>
      </c>
      <c r="AR375" s="55">
        <f t="shared" si="112"/>
        <v>0</v>
      </c>
      <c r="AS375" s="94">
        <f t="shared" si="113"/>
        <v>1</v>
      </c>
      <c r="AU375" s="55">
        <v>2894.8502006004574</v>
      </c>
      <c r="AW375" s="55">
        <v>13</v>
      </c>
      <c r="AX375" s="55">
        <v>3.4901</v>
      </c>
      <c r="AY375" s="55">
        <v>183</v>
      </c>
      <c r="AZ375" s="55">
        <v>11286500</v>
      </c>
      <c r="BA375" s="55">
        <v>1.1518185442785629E-6</v>
      </c>
    </row>
    <row r="376" spans="1:53" s="55" customFormat="1" x14ac:dyDescent="0.25">
      <c r="A376" s="55">
        <v>2016</v>
      </c>
      <c r="B376" s="55" t="s">
        <v>89</v>
      </c>
      <c r="C376" s="56">
        <v>24</v>
      </c>
      <c r="D376" s="56">
        <v>2014</v>
      </c>
      <c r="E376" s="56">
        <v>0</v>
      </c>
      <c r="F376" s="57">
        <v>0</v>
      </c>
      <c r="G376" s="58">
        <v>0</v>
      </c>
      <c r="H376" s="56">
        <v>5.6</v>
      </c>
      <c r="I376" s="57">
        <v>4.6500000000000004</v>
      </c>
      <c r="J376" s="58">
        <v>3.75</v>
      </c>
      <c r="K376" s="59">
        <v>0.46629649531315304</v>
      </c>
      <c r="L376" s="55">
        <v>25.02</v>
      </c>
      <c r="M376" s="60">
        <v>0</v>
      </c>
      <c r="N376" s="55">
        <v>0</v>
      </c>
      <c r="O376" s="55">
        <v>0</v>
      </c>
      <c r="P376" s="55">
        <v>0</v>
      </c>
      <c r="Q376" s="55">
        <v>0</v>
      </c>
      <c r="R376" s="71">
        <f t="shared" si="114"/>
        <v>0</v>
      </c>
      <c r="S376" s="55">
        <f t="shared" si="115"/>
        <v>0</v>
      </c>
      <c r="T376" s="60">
        <f t="shared" si="116"/>
        <v>0</v>
      </c>
      <c r="U376" s="59">
        <v>34.257666495426086</v>
      </c>
      <c r="V376" s="59">
        <v>0.67501500000000003</v>
      </c>
      <c r="W376" s="61">
        <v>63.55</v>
      </c>
      <c r="X376" s="59">
        <v>0.42294713160854891</v>
      </c>
      <c r="Y376" s="62">
        <v>0.189</v>
      </c>
      <c r="Z376" s="62">
        <v>6.38</v>
      </c>
      <c r="AA376" s="55">
        <v>0.26</v>
      </c>
      <c r="AB376" s="59">
        <v>9</v>
      </c>
      <c r="AC376" s="60">
        <f t="shared" si="97"/>
        <v>0</v>
      </c>
      <c r="AD376" s="55">
        <f t="shared" si="98"/>
        <v>0</v>
      </c>
      <c r="AE376" s="55">
        <f t="shared" si="99"/>
        <v>0</v>
      </c>
      <c r="AF376" s="55">
        <f t="shared" si="100"/>
        <v>0</v>
      </c>
      <c r="AG376" s="55">
        <f t="shared" si="101"/>
        <v>0</v>
      </c>
      <c r="AH376" s="71">
        <f t="shared" si="102"/>
        <v>0</v>
      </c>
      <c r="AI376" s="55">
        <f t="shared" si="103"/>
        <v>0</v>
      </c>
      <c r="AJ376" s="60">
        <f t="shared" si="104"/>
        <v>0</v>
      </c>
      <c r="AK376" s="59">
        <f t="shared" si="105"/>
        <v>0</v>
      </c>
      <c r="AL376" s="59">
        <f t="shared" si="106"/>
        <v>0</v>
      </c>
      <c r="AM376" s="61">
        <f t="shared" si="107"/>
        <v>0</v>
      </c>
      <c r="AN376" s="59">
        <f t="shared" si="108"/>
        <v>0</v>
      </c>
      <c r="AO376" s="62">
        <f t="shared" si="109"/>
        <v>1</v>
      </c>
      <c r="AP376" s="62">
        <f t="shared" si="110"/>
        <v>0</v>
      </c>
      <c r="AQ376" s="55">
        <f t="shared" si="111"/>
        <v>0</v>
      </c>
      <c r="AR376" s="55">
        <f t="shared" si="112"/>
        <v>0</v>
      </c>
      <c r="AS376" s="94">
        <f t="shared" si="113"/>
        <v>1</v>
      </c>
      <c r="AU376" s="55">
        <v>716.77763661532731</v>
      </c>
      <c r="AW376" s="55">
        <v>3</v>
      </c>
      <c r="AX376" s="55">
        <v>3.4901</v>
      </c>
      <c r="AY376" s="55">
        <v>222</v>
      </c>
      <c r="AZ376" s="55">
        <v>2682386</v>
      </c>
      <c r="BA376" s="55">
        <v>1.1184072687525211E-6</v>
      </c>
    </row>
    <row r="377" spans="1:53" s="55" customFormat="1" x14ac:dyDescent="0.25">
      <c r="A377" s="55">
        <v>2016</v>
      </c>
      <c r="B377" s="55" t="s">
        <v>43</v>
      </c>
      <c r="C377" s="56">
        <v>25</v>
      </c>
      <c r="D377" s="56">
        <v>2017</v>
      </c>
      <c r="E377" s="56">
        <v>0</v>
      </c>
      <c r="F377" s="57">
        <v>0</v>
      </c>
      <c r="G377" s="58">
        <v>0</v>
      </c>
      <c r="H377" s="56">
        <v>5.8000000000000007</v>
      </c>
      <c r="I377" s="57">
        <v>4.75</v>
      </c>
      <c r="J377" s="58">
        <v>3.35</v>
      </c>
      <c r="K377" s="59">
        <v>0.38779583689763331</v>
      </c>
      <c r="L377" s="55">
        <v>35.700000000000003</v>
      </c>
      <c r="M377" s="60">
        <v>0</v>
      </c>
      <c r="N377" s="55">
        <v>0</v>
      </c>
      <c r="O377" s="55">
        <v>0</v>
      </c>
      <c r="P377" s="55">
        <v>0</v>
      </c>
      <c r="Q377" s="55">
        <v>0</v>
      </c>
      <c r="R377" s="71">
        <f t="shared" si="114"/>
        <v>0</v>
      </c>
      <c r="S377" s="55">
        <f t="shared" si="115"/>
        <v>0</v>
      </c>
      <c r="T377" s="60">
        <f t="shared" si="116"/>
        <v>0</v>
      </c>
      <c r="U377" s="59">
        <v>37.476670465350345</v>
      </c>
      <c r="V377" s="59">
        <v>0.69951399999999997</v>
      </c>
      <c r="W377" s="61">
        <v>58.32</v>
      </c>
      <c r="X377" s="59">
        <v>0.36823104693140796</v>
      </c>
      <c r="Y377" s="62">
        <v>0.23499999999999999</v>
      </c>
      <c r="Z377" s="62">
        <v>8.57</v>
      </c>
      <c r="AA377" s="55">
        <v>0.31</v>
      </c>
      <c r="AB377" s="59">
        <v>8.9</v>
      </c>
      <c r="AC377" s="60">
        <f t="shared" si="97"/>
        <v>0</v>
      </c>
      <c r="AD377" s="55">
        <f t="shared" si="98"/>
        <v>0</v>
      </c>
      <c r="AE377" s="55">
        <f t="shared" si="99"/>
        <v>0</v>
      </c>
      <c r="AF377" s="55">
        <f t="shared" si="100"/>
        <v>0</v>
      </c>
      <c r="AG377" s="55">
        <f t="shared" si="101"/>
        <v>0</v>
      </c>
      <c r="AH377" s="71">
        <f t="shared" si="102"/>
        <v>0</v>
      </c>
      <c r="AI377" s="55">
        <f t="shared" si="103"/>
        <v>0</v>
      </c>
      <c r="AJ377" s="60">
        <f t="shared" si="104"/>
        <v>0</v>
      </c>
      <c r="AK377" s="59">
        <f t="shared" si="105"/>
        <v>0</v>
      </c>
      <c r="AL377" s="59">
        <f t="shared" si="106"/>
        <v>0</v>
      </c>
      <c r="AM377" s="61">
        <f t="shared" si="107"/>
        <v>0</v>
      </c>
      <c r="AN377" s="59">
        <f t="shared" si="108"/>
        <v>0</v>
      </c>
      <c r="AO377" s="62">
        <f t="shared" si="109"/>
        <v>1</v>
      </c>
      <c r="AP377" s="62">
        <f t="shared" si="110"/>
        <v>0</v>
      </c>
      <c r="AQ377" s="55">
        <f t="shared" si="111"/>
        <v>0</v>
      </c>
      <c r="AR377" s="55">
        <f t="shared" si="112"/>
        <v>0</v>
      </c>
      <c r="AS377" s="94">
        <f t="shared" si="113"/>
        <v>0</v>
      </c>
      <c r="AU377" s="55">
        <v>900.57916410390601</v>
      </c>
      <c r="AW377" s="55">
        <v>3</v>
      </c>
      <c r="AX377" s="55">
        <v>3.4901</v>
      </c>
      <c r="AY377" s="55">
        <v>1053</v>
      </c>
      <c r="AZ377" s="55">
        <v>3305531</v>
      </c>
      <c r="BA377" s="55">
        <v>9.0756976715692579E-7</v>
      </c>
    </row>
    <row r="378" spans="1:53" s="55" customFormat="1" x14ac:dyDescent="0.25">
      <c r="A378" s="55">
        <v>2016</v>
      </c>
      <c r="B378" s="55" t="s">
        <v>44</v>
      </c>
      <c r="C378" s="56">
        <v>26</v>
      </c>
      <c r="D378" s="56">
        <v>2009</v>
      </c>
      <c r="E378" s="56">
        <v>2019</v>
      </c>
      <c r="F378" s="57">
        <v>0</v>
      </c>
      <c r="G378" s="58">
        <v>0</v>
      </c>
      <c r="H378" s="56">
        <v>5.9499999999999993</v>
      </c>
      <c r="I378" s="57">
        <v>5.0999999999999996</v>
      </c>
      <c r="J378" s="58">
        <v>4.0999999999999996</v>
      </c>
      <c r="K378" s="59">
        <v>0.42475179912801386</v>
      </c>
      <c r="L378" s="55">
        <v>45.34</v>
      </c>
      <c r="M378" s="60">
        <v>129000</v>
      </c>
      <c r="N378" s="55">
        <v>1</v>
      </c>
      <c r="O378" s="55">
        <v>0</v>
      </c>
      <c r="P378" s="55">
        <v>0</v>
      </c>
      <c r="Q378" s="55">
        <v>0</v>
      </c>
      <c r="R378" s="71">
        <f t="shared" si="114"/>
        <v>129000</v>
      </c>
      <c r="S378" s="55">
        <f t="shared" si="115"/>
        <v>0</v>
      </c>
      <c r="T378" s="60">
        <f t="shared" si="116"/>
        <v>0</v>
      </c>
      <c r="U378" s="59">
        <v>27.145092598331356</v>
      </c>
      <c r="V378" s="59">
        <v>0.78306699999999996</v>
      </c>
      <c r="W378" s="61">
        <v>53.6</v>
      </c>
      <c r="X378" s="59">
        <v>0.54032613486117231</v>
      </c>
      <c r="Y378" s="62">
        <v>0.24399999999999999</v>
      </c>
      <c r="Z378" s="62">
        <v>9.8000000000000007</v>
      </c>
      <c r="AA378" s="55">
        <v>0.3</v>
      </c>
      <c r="AB378" s="59">
        <v>9.1999999999999993</v>
      </c>
      <c r="AC378" s="60">
        <f t="shared" si="97"/>
        <v>0</v>
      </c>
      <c r="AD378" s="55">
        <f t="shared" si="98"/>
        <v>0</v>
      </c>
      <c r="AE378" s="55">
        <f t="shared" si="99"/>
        <v>0</v>
      </c>
      <c r="AF378" s="55">
        <f t="shared" si="100"/>
        <v>0</v>
      </c>
      <c r="AG378" s="55">
        <f t="shared" si="101"/>
        <v>0</v>
      </c>
      <c r="AH378" s="71">
        <f t="shared" si="102"/>
        <v>0</v>
      </c>
      <c r="AI378" s="55">
        <f t="shared" si="103"/>
        <v>0</v>
      </c>
      <c r="AJ378" s="60">
        <f t="shared" si="104"/>
        <v>0</v>
      </c>
      <c r="AK378" s="59">
        <f t="shared" si="105"/>
        <v>0</v>
      </c>
      <c r="AL378" s="59">
        <f t="shared" si="106"/>
        <v>0</v>
      </c>
      <c r="AM378" s="61">
        <f t="shared" si="107"/>
        <v>0</v>
      </c>
      <c r="AN378" s="59">
        <f t="shared" si="108"/>
        <v>0</v>
      </c>
      <c r="AO378" s="62">
        <f t="shared" si="109"/>
        <v>1</v>
      </c>
      <c r="AP378" s="62">
        <f t="shared" si="110"/>
        <v>0</v>
      </c>
      <c r="AQ378" s="55">
        <f t="shared" si="111"/>
        <v>0</v>
      </c>
      <c r="AR378" s="55">
        <f t="shared" si="112"/>
        <v>0</v>
      </c>
      <c r="AS378" s="94">
        <f t="shared" si="113"/>
        <v>1</v>
      </c>
      <c r="AU378" s="55">
        <v>1819.3659002073884</v>
      </c>
      <c r="AW378" s="55">
        <v>8</v>
      </c>
      <c r="AX378" s="55">
        <v>3.4901</v>
      </c>
      <c r="AY378" s="55">
        <v>153</v>
      </c>
      <c r="AZ378" s="55">
        <v>6695855</v>
      </c>
      <c r="BA378" s="55">
        <v>1.1947690026143038E-6</v>
      </c>
    </row>
    <row r="379" spans="1:53" s="55" customFormat="1" x14ac:dyDescent="0.25">
      <c r="A379" s="55">
        <v>2016</v>
      </c>
      <c r="B379" s="55" t="s">
        <v>45</v>
      </c>
      <c r="C379" s="56">
        <v>27</v>
      </c>
      <c r="D379" s="56">
        <v>2008</v>
      </c>
      <c r="E379" s="56">
        <v>2008</v>
      </c>
      <c r="F379" s="57">
        <v>0</v>
      </c>
      <c r="G379" s="58">
        <v>0</v>
      </c>
      <c r="H379" s="56">
        <v>6.15</v>
      </c>
      <c r="I379" s="57">
        <v>4.7</v>
      </c>
      <c r="J379" s="58">
        <v>4.05</v>
      </c>
      <c r="K379" s="59">
        <v>0.44431535269709543</v>
      </c>
      <c r="L379" s="55">
        <v>25.53</v>
      </c>
      <c r="M379" s="60">
        <v>4135892.84</v>
      </c>
      <c r="N379" s="55">
        <v>1</v>
      </c>
      <c r="O379" s="55">
        <v>1</v>
      </c>
      <c r="P379" s="55">
        <v>0</v>
      </c>
      <c r="Q379" s="55">
        <v>0</v>
      </c>
      <c r="R379" s="71">
        <f t="shared" si="114"/>
        <v>4135892.84</v>
      </c>
      <c r="S379" s="55">
        <f t="shared" si="115"/>
        <v>0</v>
      </c>
      <c r="T379" s="60">
        <f t="shared" si="116"/>
        <v>0</v>
      </c>
      <c r="U379" s="59">
        <v>79.114194267396115</v>
      </c>
      <c r="V379" s="59">
        <f>V355*1.02</f>
        <v>0.8835617400000001</v>
      </c>
      <c r="W379" s="61">
        <v>75.28</v>
      </c>
      <c r="X379" s="59">
        <v>0.88571428571428568</v>
      </c>
      <c r="Y379" s="62">
        <v>0.249</v>
      </c>
      <c r="Z379" s="62">
        <v>11</v>
      </c>
      <c r="AA379" s="55">
        <v>0.28999999999999998</v>
      </c>
      <c r="AB379" s="59">
        <v>11</v>
      </c>
      <c r="AC379" s="60">
        <f t="shared" si="97"/>
        <v>0</v>
      </c>
      <c r="AD379" s="55">
        <f t="shared" si="98"/>
        <v>0</v>
      </c>
      <c r="AE379" s="55">
        <f t="shared" si="99"/>
        <v>0</v>
      </c>
      <c r="AF379" s="55">
        <f t="shared" si="100"/>
        <v>0</v>
      </c>
      <c r="AG379" s="55">
        <f t="shared" si="101"/>
        <v>0</v>
      </c>
      <c r="AH379" s="71">
        <f t="shared" si="102"/>
        <v>0</v>
      </c>
      <c r="AI379" s="55">
        <f t="shared" si="103"/>
        <v>0</v>
      </c>
      <c r="AJ379" s="60">
        <f t="shared" si="104"/>
        <v>0</v>
      </c>
      <c r="AK379" s="59">
        <f t="shared" si="105"/>
        <v>0</v>
      </c>
      <c r="AL379" s="59">
        <f t="shared" si="106"/>
        <v>0</v>
      </c>
      <c r="AM379" s="61">
        <f t="shared" si="107"/>
        <v>0</v>
      </c>
      <c r="AN379" s="59">
        <f t="shared" si="108"/>
        <v>0</v>
      </c>
      <c r="AO379" s="62">
        <f t="shared" si="109"/>
        <v>1</v>
      </c>
      <c r="AP379" s="62">
        <f t="shared" si="110"/>
        <v>0</v>
      </c>
      <c r="AQ379" s="55">
        <f t="shared" si="111"/>
        <v>0</v>
      </c>
      <c r="AR379" s="55">
        <f t="shared" si="112"/>
        <v>0</v>
      </c>
      <c r="AS379" s="94">
        <f t="shared" si="113"/>
        <v>1</v>
      </c>
      <c r="AU379" s="55">
        <v>781.1891852246921</v>
      </c>
      <c r="AW379" s="55">
        <v>9</v>
      </c>
      <c r="AX379" s="55">
        <v>3.4901</v>
      </c>
      <c r="AY379" s="55">
        <v>550</v>
      </c>
      <c r="AZ379" s="55">
        <v>2977216</v>
      </c>
      <c r="BA379" s="55">
        <v>3.0229583610997658E-6</v>
      </c>
    </row>
    <row r="380" spans="1:53" s="11" customFormat="1" x14ac:dyDescent="0.25">
      <c r="A380" s="11">
        <v>2017</v>
      </c>
      <c r="B380" s="11" t="s">
        <v>19</v>
      </c>
      <c r="C380" s="12">
        <v>1</v>
      </c>
      <c r="D380" s="12">
        <v>2011</v>
      </c>
      <c r="E380" s="12">
        <v>0</v>
      </c>
      <c r="F380" s="14">
        <v>0</v>
      </c>
      <c r="G380" s="14">
        <v>0</v>
      </c>
      <c r="H380" s="12">
        <v>5.8</v>
      </c>
      <c r="I380" s="14">
        <v>4.9000000000000004</v>
      </c>
      <c r="J380" s="14">
        <v>4</v>
      </c>
      <c r="K380" s="15">
        <v>0.40479377053169485</v>
      </c>
      <c r="L380" s="11">
        <v>30.68</v>
      </c>
      <c r="M380" s="16">
        <v>0</v>
      </c>
      <c r="N380" s="11">
        <v>0</v>
      </c>
      <c r="O380" s="11">
        <v>0</v>
      </c>
      <c r="P380" s="11">
        <v>0</v>
      </c>
      <c r="Q380" s="11">
        <v>0</v>
      </c>
      <c r="R380" s="66">
        <f t="shared" si="114"/>
        <v>0</v>
      </c>
      <c r="S380" s="11">
        <f t="shared" si="115"/>
        <v>0</v>
      </c>
      <c r="T380" s="16">
        <f t="shared" si="116"/>
        <v>0</v>
      </c>
      <c r="U380" s="15">
        <v>24.098148287617374</v>
      </c>
      <c r="V380" s="15">
        <v>0.69157199999999996</v>
      </c>
      <c r="W380" s="17">
        <v>85.05</v>
      </c>
      <c r="X380" s="15">
        <v>9.8073555166374782E-2</v>
      </c>
      <c r="Y380" s="52">
        <v>0.189</v>
      </c>
      <c r="Z380" s="52">
        <v>7.1</v>
      </c>
      <c r="AA380" s="11">
        <v>0.22</v>
      </c>
      <c r="AB380" s="15">
        <v>8.6</v>
      </c>
      <c r="AC380" s="16">
        <f t="shared" si="97"/>
        <v>0</v>
      </c>
      <c r="AD380" s="11">
        <f t="shared" si="98"/>
        <v>0</v>
      </c>
      <c r="AE380" s="11">
        <f t="shared" si="99"/>
        <v>0</v>
      </c>
      <c r="AF380" s="11">
        <f t="shared" si="100"/>
        <v>0</v>
      </c>
      <c r="AG380" s="11">
        <f t="shared" si="101"/>
        <v>0</v>
      </c>
      <c r="AH380" s="66">
        <f t="shared" si="102"/>
        <v>0</v>
      </c>
      <c r="AI380" s="11">
        <f t="shared" si="103"/>
        <v>0</v>
      </c>
      <c r="AJ380" s="16">
        <f t="shared" si="104"/>
        <v>0</v>
      </c>
      <c r="AK380" s="15">
        <f t="shared" si="105"/>
        <v>0</v>
      </c>
      <c r="AL380" s="15">
        <f t="shared" si="106"/>
        <v>0</v>
      </c>
      <c r="AM380" s="17">
        <f t="shared" si="107"/>
        <v>0</v>
      </c>
      <c r="AN380" s="15">
        <f t="shared" si="108"/>
        <v>0</v>
      </c>
      <c r="AO380" s="52">
        <f t="shared" si="109"/>
        <v>0</v>
      </c>
      <c r="AP380" s="52">
        <f t="shared" si="110"/>
        <v>1</v>
      </c>
      <c r="AQ380" s="11">
        <f t="shared" si="111"/>
        <v>0</v>
      </c>
      <c r="AR380" s="11">
        <f t="shared" si="112"/>
        <v>0</v>
      </c>
      <c r="AS380" s="92">
        <f t="shared" si="113"/>
        <v>1</v>
      </c>
      <c r="AU380" s="11">
        <v>454.54552265103212</v>
      </c>
      <c r="AW380" s="11">
        <v>2</v>
      </c>
      <c r="AX380" s="11">
        <v>3.1920000000000002</v>
      </c>
      <c r="AY380" s="11">
        <v>348</v>
      </c>
      <c r="AZ380" s="11">
        <v>1805788</v>
      </c>
      <c r="BA380" s="11">
        <v>1.107549723444834E-6</v>
      </c>
    </row>
    <row r="381" spans="1:53" s="11" customFormat="1" x14ac:dyDescent="0.25">
      <c r="A381" s="11">
        <v>2017</v>
      </c>
      <c r="B381" s="11" t="s">
        <v>20</v>
      </c>
      <c r="C381" s="12">
        <v>2</v>
      </c>
      <c r="D381" s="12">
        <v>0</v>
      </c>
      <c r="E381" s="12">
        <v>0</v>
      </c>
      <c r="F381" s="14">
        <v>0</v>
      </c>
      <c r="G381" s="14">
        <v>0</v>
      </c>
      <c r="H381" s="12">
        <v>5.8</v>
      </c>
      <c r="I381" s="14">
        <v>4.7</v>
      </c>
      <c r="J381" s="14">
        <v>3.8</v>
      </c>
      <c r="K381" s="15">
        <v>0.39405010438413363</v>
      </c>
      <c r="L381" s="11">
        <v>62.2</v>
      </c>
      <c r="M381" s="16">
        <v>0</v>
      </c>
      <c r="N381" s="11">
        <v>0</v>
      </c>
      <c r="O381" s="11">
        <v>0</v>
      </c>
      <c r="P381" s="11">
        <v>0</v>
      </c>
      <c r="Q381" s="11">
        <v>0</v>
      </c>
      <c r="R381" s="66" t="str">
        <f t="shared" si="114"/>
        <v>SEM VALOR</v>
      </c>
      <c r="S381" s="11">
        <f t="shared" si="115"/>
        <v>0</v>
      </c>
      <c r="T381" s="16">
        <f t="shared" si="116"/>
        <v>0</v>
      </c>
      <c r="U381" s="15">
        <v>17.204211812892424</v>
      </c>
      <c r="V381" s="15">
        <v>0.68359700000000001</v>
      </c>
      <c r="W381" s="17">
        <v>63.56</v>
      </c>
      <c r="X381" s="15">
        <v>0.37719298245614036</v>
      </c>
      <c r="Y381" s="52">
        <v>0.372</v>
      </c>
      <c r="Z381" s="52">
        <v>13.3</v>
      </c>
      <c r="AA381" s="11">
        <v>0.3</v>
      </c>
      <c r="AB381" s="15">
        <v>8.6999999999999993</v>
      </c>
      <c r="AC381" s="16">
        <f t="shared" si="97"/>
        <v>0</v>
      </c>
      <c r="AD381" s="11">
        <f t="shared" si="98"/>
        <v>0</v>
      </c>
      <c r="AE381" s="11">
        <f t="shared" si="99"/>
        <v>0</v>
      </c>
      <c r="AF381" s="11">
        <f t="shared" si="100"/>
        <v>0</v>
      </c>
      <c r="AG381" s="11">
        <f t="shared" si="101"/>
        <v>0</v>
      </c>
      <c r="AH381" s="66">
        <f t="shared" si="102"/>
        <v>0</v>
      </c>
      <c r="AI381" s="11">
        <f t="shared" si="103"/>
        <v>0</v>
      </c>
      <c r="AJ381" s="16">
        <f t="shared" si="104"/>
        <v>0</v>
      </c>
      <c r="AK381" s="15">
        <f t="shared" si="105"/>
        <v>0</v>
      </c>
      <c r="AL381" s="15">
        <f t="shared" si="106"/>
        <v>0</v>
      </c>
      <c r="AM381" s="17">
        <f t="shared" si="107"/>
        <v>0</v>
      </c>
      <c r="AN381" s="15">
        <f t="shared" si="108"/>
        <v>0</v>
      </c>
      <c r="AO381" s="52">
        <f t="shared" si="109"/>
        <v>0</v>
      </c>
      <c r="AP381" s="52">
        <f t="shared" si="110"/>
        <v>1</v>
      </c>
      <c r="AQ381" s="11">
        <f t="shared" si="111"/>
        <v>0</v>
      </c>
      <c r="AR381" s="11">
        <f t="shared" si="112"/>
        <v>0</v>
      </c>
      <c r="AS381" s="92">
        <f t="shared" si="113"/>
        <v>0</v>
      </c>
      <c r="AU381" s="11">
        <v>140.19892246992478</v>
      </c>
      <c r="AW381" s="11">
        <v>1</v>
      </c>
      <c r="AX381" s="11">
        <v>3.1920000000000002</v>
      </c>
      <c r="AY381" s="11">
        <v>2</v>
      </c>
      <c r="AZ381" s="11">
        <v>829619</v>
      </c>
      <c r="BA381" s="11">
        <v>1.2053725866934098E-6</v>
      </c>
    </row>
    <row r="382" spans="1:53" s="11" customFormat="1" x14ac:dyDescent="0.25">
      <c r="A382" s="11">
        <v>2017</v>
      </c>
      <c r="B382" s="11" t="s">
        <v>21</v>
      </c>
      <c r="C382" s="12">
        <v>3</v>
      </c>
      <c r="D382" s="12">
        <v>2010</v>
      </c>
      <c r="E382" s="12">
        <v>2010</v>
      </c>
      <c r="F382" s="14">
        <v>0</v>
      </c>
      <c r="G382" s="14">
        <v>0</v>
      </c>
      <c r="H382" s="12">
        <v>5.4</v>
      </c>
      <c r="I382" s="14">
        <v>4.5</v>
      </c>
      <c r="J382" s="14">
        <v>3.5</v>
      </c>
      <c r="K382" s="15">
        <v>0.37139054452867309</v>
      </c>
      <c r="L382" s="11">
        <v>41.19</v>
      </c>
      <c r="M382" s="16">
        <v>0</v>
      </c>
      <c r="N382" s="11">
        <v>0</v>
      </c>
      <c r="O382" s="11">
        <v>0</v>
      </c>
      <c r="P382" s="11">
        <v>0</v>
      </c>
      <c r="Q382" s="11">
        <v>0</v>
      </c>
      <c r="R382" s="66">
        <f t="shared" si="114"/>
        <v>0</v>
      </c>
      <c r="S382" s="11">
        <f t="shared" si="115"/>
        <v>0</v>
      </c>
      <c r="T382" s="16">
        <f t="shared" si="116"/>
        <v>0</v>
      </c>
      <c r="U382" s="15">
        <v>22.945139720455732</v>
      </c>
      <c r="V382" s="15">
        <v>0.86429699999999998</v>
      </c>
      <c r="W382" s="17">
        <v>71.14</v>
      </c>
      <c r="X382" s="15">
        <v>0.37642585551330798</v>
      </c>
      <c r="Y382" s="52">
        <v>0.32500000000000001</v>
      </c>
      <c r="Z382" s="52">
        <v>13.98</v>
      </c>
      <c r="AA382" s="11">
        <v>0.17</v>
      </c>
      <c r="AB382" s="15">
        <v>9.6</v>
      </c>
      <c r="AC382" s="16">
        <f t="shared" si="97"/>
        <v>0</v>
      </c>
      <c r="AD382" s="11">
        <f t="shared" si="98"/>
        <v>0</v>
      </c>
      <c r="AE382" s="11">
        <f t="shared" si="99"/>
        <v>0</v>
      </c>
      <c r="AF382" s="11">
        <f t="shared" si="100"/>
        <v>0</v>
      </c>
      <c r="AG382" s="11">
        <f t="shared" si="101"/>
        <v>0</v>
      </c>
      <c r="AH382" s="66">
        <f t="shared" si="102"/>
        <v>0</v>
      </c>
      <c r="AI382" s="11">
        <f t="shared" si="103"/>
        <v>0</v>
      </c>
      <c r="AJ382" s="16">
        <f t="shared" si="104"/>
        <v>0</v>
      </c>
      <c r="AK382" s="15">
        <f t="shared" si="105"/>
        <v>0</v>
      </c>
      <c r="AL382" s="15">
        <f t="shared" si="106"/>
        <v>0</v>
      </c>
      <c r="AM382" s="17">
        <f t="shared" si="107"/>
        <v>0</v>
      </c>
      <c r="AN382" s="15">
        <f t="shared" si="108"/>
        <v>0</v>
      </c>
      <c r="AO382" s="52">
        <f t="shared" si="109"/>
        <v>0</v>
      </c>
      <c r="AP382" s="52">
        <f t="shared" si="110"/>
        <v>1</v>
      </c>
      <c r="AQ382" s="11">
        <f t="shared" si="111"/>
        <v>0</v>
      </c>
      <c r="AR382" s="11">
        <f t="shared" si="112"/>
        <v>0</v>
      </c>
      <c r="AS382" s="92">
        <f t="shared" si="113"/>
        <v>1</v>
      </c>
      <c r="AU382" s="11">
        <v>1069.2065397103329</v>
      </c>
      <c r="AW382" s="11">
        <v>2</v>
      </c>
      <c r="AX382" s="11">
        <v>3.1920000000000002</v>
      </c>
      <c r="AY382" s="11">
        <v>10</v>
      </c>
      <c r="AZ382" s="11">
        <v>4063614</v>
      </c>
      <c r="BA382" s="11">
        <v>4.9217273097297139E-7</v>
      </c>
    </row>
    <row r="383" spans="1:53" s="11" customFormat="1" x14ac:dyDescent="0.25">
      <c r="A383" s="11">
        <v>2017</v>
      </c>
      <c r="B383" s="11" t="s">
        <v>22</v>
      </c>
      <c r="C383" s="12">
        <v>4</v>
      </c>
      <c r="D383" s="12">
        <v>0</v>
      </c>
      <c r="E383" s="12">
        <v>0</v>
      </c>
      <c r="F383" s="14">
        <v>0</v>
      </c>
      <c r="G383" s="14">
        <v>0</v>
      </c>
      <c r="H383" s="12">
        <v>5.5</v>
      </c>
      <c r="I383" s="14">
        <v>4.0999999999999996</v>
      </c>
      <c r="J383" s="14">
        <v>3.5</v>
      </c>
      <c r="K383" s="15">
        <v>0.3266964648516863</v>
      </c>
      <c r="L383" s="11">
        <v>47.45</v>
      </c>
      <c r="M383" s="16">
        <v>0</v>
      </c>
      <c r="N383" s="11">
        <v>0</v>
      </c>
      <c r="O383" s="11">
        <v>0</v>
      </c>
      <c r="P383" s="11">
        <v>0</v>
      </c>
      <c r="Q383" s="11">
        <v>0</v>
      </c>
      <c r="R383" s="66" t="str">
        <f t="shared" si="114"/>
        <v>SEM VALOR</v>
      </c>
      <c r="S383" s="11">
        <f t="shared" si="115"/>
        <v>0</v>
      </c>
      <c r="T383" s="16">
        <f t="shared" si="116"/>
        <v>0</v>
      </c>
      <c r="U383" s="15">
        <v>23.160878699515532</v>
      </c>
      <c r="V383" s="15">
        <v>0.73289099999999996</v>
      </c>
      <c r="W383" s="17">
        <v>89.16</v>
      </c>
      <c r="X383" s="15">
        <v>0.27464788732394368</v>
      </c>
      <c r="Y383" s="52">
        <v>0.23100000000000001</v>
      </c>
      <c r="Z383" s="52">
        <v>10.09</v>
      </c>
      <c r="AA383" s="11">
        <v>0.12</v>
      </c>
      <c r="AB383" s="15">
        <v>10.1</v>
      </c>
      <c r="AC383" s="16">
        <f t="shared" si="97"/>
        <v>0</v>
      </c>
      <c r="AD383" s="11">
        <f t="shared" si="98"/>
        <v>0</v>
      </c>
      <c r="AE383" s="11">
        <f t="shared" si="99"/>
        <v>0</v>
      </c>
      <c r="AF383" s="11">
        <f t="shared" si="100"/>
        <v>0</v>
      </c>
      <c r="AG383" s="11">
        <f t="shared" si="101"/>
        <v>0</v>
      </c>
      <c r="AH383" s="66">
        <f t="shared" si="102"/>
        <v>0</v>
      </c>
      <c r="AI383" s="11">
        <f t="shared" si="103"/>
        <v>0</v>
      </c>
      <c r="AJ383" s="16">
        <f t="shared" si="104"/>
        <v>0</v>
      </c>
      <c r="AK383" s="15">
        <f t="shared" si="105"/>
        <v>0</v>
      </c>
      <c r="AL383" s="15">
        <f t="shared" si="106"/>
        <v>0</v>
      </c>
      <c r="AM383" s="17">
        <f t="shared" si="107"/>
        <v>0</v>
      </c>
      <c r="AN383" s="15">
        <f t="shared" si="108"/>
        <v>0</v>
      </c>
      <c r="AO383" s="52">
        <f t="shared" si="109"/>
        <v>0</v>
      </c>
      <c r="AP383" s="52">
        <f t="shared" si="110"/>
        <v>1</v>
      </c>
      <c r="AQ383" s="11">
        <f t="shared" si="111"/>
        <v>0</v>
      </c>
      <c r="AR383" s="11">
        <f t="shared" si="112"/>
        <v>0</v>
      </c>
      <c r="AS383" s="92">
        <f t="shared" si="113"/>
        <v>0</v>
      </c>
      <c r="AU383" s="11">
        <v>163.43930336076517</v>
      </c>
      <c r="AW383" s="11">
        <v>1</v>
      </c>
      <c r="AX383" s="11">
        <v>3.1920000000000002</v>
      </c>
      <c r="AY383" s="11">
        <v>1</v>
      </c>
      <c r="AZ383" s="11">
        <v>522636</v>
      </c>
      <c r="BA383" s="11">
        <v>1.9133775706227661E-6</v>
      </c>
    </row>
    <row r="384" spans="1:53" s="11" customFormat="1" x14ac:dyDescent="0.25">
      <c r="A384" s="11">
        <v>2017</v>
      </c>
      <c r="B384" s="11" t="s">
        <v>23</v>
      </c>
      <c r="C384" s="12">
        <v>5</v>
      </c>
      <c r="D384" s="12">
        <v>2014</v>
      </c>
      <c r="E384" s="12">
        <v>0</v>
      </c>
      <c r="F384" s="14">
        <v>0</v>
      </c>
      <c r="G384" s="14">
        <v>0</v>
      </c>
      <c r="H384" s="12">
        <v>4.7</v>
      </c>
      <c r="I384" s="14">
        <v>3.8</v>
      </c>
      <c r="J384" s="14">
        <v>3.1</v>
      </c>
      <c r="K384" s="15">
        <v>0.39767383691845926</v>
      </c>
      <c r="L384" s="11">
        <v>54.68</v>
      </c>
      <c r="M384" s="16">
        <v>0</v>
      </c>
      <c r="N384" s="11">
        <v>0</v>
      </c>
      <c r="O384" s="11">
        <v>0</v>
      </c>
      <c r="P384" s="11">
        <v>0</v>
      </c>
      <c r="Q384" s="11">
        <v>0</v>
      </c>
      <c r="R384" s="66">
        <f t="shared" si="114"/>
        <v>0</v>
      </c>
      <c r="S384" s="11">
        <f t="shared" si="115"/>
        <v>0</v>
      </c>
      <c r="T384" s="16">
        <f t="shared" si="116"/>
        <v>0</v>
      </c>
      <c r="U384" s="15">
        <v>18.553759531318949</v>
      </c>
      <c r="V384" s="15">
        <v>0.71394899999999994</v>
      </c>
      <c r="W384" s="17">
        <v>57.38</v>
      </c>
      <c r="X384" s="15">
        <v>0.12478559176672384</v>
      </c>
      <c r="Y384" s="52">
        <v>0.27600000000000002</v>
      </c>
      <c r="Z384" s="52">
        <v>11.03</v>
      </c>
      <c r="AA384" s="11">
        <v>0.16</v>
      </c>
      <c r="AB384" s="15">
        <v>8.6</v>
      </c>
      <c r="AC384" s="16">
        <f t="shared" si="97"/>
        <v>0</v>
      </c>
      <c r="AD384" s="11">
        <f t="shared" si="98"/>
        <v>0</v>
      </c>
      <c r="AE384" s="11">
        <f t="shared" si="99"/>
        <v>0</v>
      </c>
      <c r="AF384" s="11">
        <f t="shared" si="100"/>
        <v>0</v>
      </c>
      <c r="AG384" s="11">
        <f t="shared" si="101"/>
        <v>0</v>
      </c>
      <c r="AH384" s="66">
        <f t="shared" si="102"/>
        <v>0</v>
      </c>
      <c r="AI384" s="11">
        <f t="shared" si="103"/>
        <v>0</v>
      </c>
      <c r="AJ384" s="16">
        <f t="shared" si="104"/>
        <v>0</v>
      </c>
      <c r="AK384" s="15">
        <f t="shared" si="105"/>
        <v>0</v>
      </c>
      <c r="AL384" s="15">
        <f t="shared" si="106"/>
        <v>0</v>
      </c>
      <c r="AM384" s="17">
        <f t="shared" si="107"/>
        <v>0</v>
      </c>
      <c r="AN384" s="15">
        <f t="shared" si="108"/>
        <v>0</v>
      </c>
      <c r="AO384" s="52">
        <f t="shared" si="109"/>
        <v>0</v>
      </c>
      <c r="AP384" s="52">
        <f t="shared" si="110"/>
        <v>1</v>
      </c>
      <c r="AQ384" s="11">
        <f t="shared" si="111"/>
        <v>0</v>
      </c>
      <c r="AR384" s="11">
        <f t="shared" si="112"/>
        <v>0</v>
      </c>
      <c r="AS384" s="92">
        <f t="shared" si="113"/>
        <v>1</v>
      </c>
      <c r="AU384" s="11">
        <v>2197.7914214533075</v>
      </c>
      <c r="AW384" s="11">
        <v>6</v>
      </c>
      <c r="AX384" s="11">
        <v>3.1920000000000002</v>
      </c>
      <c r="AY384" s="11">
        <v>11</v>
      </c>
      <c r="AZ384" s="11">
        <v>8366628</v>
      </c>
      <c r="BA384" s="11">
        <v>7.1713478835200992E-7</v>
      </c>
    </row>
    <row r="385" spans="1:53" s="11" customFormat="1" x14ac:dyDescent="0.25">
      <c r="A385" s="11">
        <v>2017</v>
      </c>
      <c r="B385" s="11" t="s">
        <v>24</v>
      </c>
      <c r="C385" s="12">
        <v>6</v>
      </c>
      <c r="D385" s="12">
        <v>0</v>
      </c>
      <c r="E385" s="12">
        <v>0</v>
      </c>
      <c r="F385" s="14">
        <v>0</v>
      </c>
      <c r="G385" s="14">
        <v>0</v>
      </c>
      <c r="H385" s="12">
        <v>4.5999999999999996</v>
      </c>
      <c r="I385" s="14">
        <v>3.8</v>
      </c>
      <c r="J385" s="14">
        <v>3.2</v>
      </c>
      <c r="K385" s="15">
        <v>0.32710576314122863</v>
      </c>
      <c r="L385" s="11">
        <v>48.01</v>
      </c>
      <c r="M385" s="16">
        <v>0</v>
      </c>
      <c r="N385" s="11">
        <v>0</v>
      </c>
      <c r="O385" s="11">
        <v>0</v>
      </c>
      <c r="P385" s="11">
        <v>0</v>
      </c>
      <c r="Q385" s="11">
        <v>0</v>
      </c>
      <c r="R385" s="66">
        <f t="shared" si="114"/>
        <v>0</v>
      </c>
      <c r="S385" s="11">
        <f t="shared" si="115"/>
        <v>0</v>
      </c>
      <c r="T385" s="16">
        <f t="shared" si="116"/>
        <v>0</v>
      </c>
      <c r="U385" s="15">
        <v>19.407648278472951</v>
      </c>
      <c r="V385" s="15">
        <v>0.76011300000000004</v>
      </c>
      <c r="W385" s="17">
        <v>57.89</v>
      </c>
      <c r="X385" s="15">
        <v>0.10697674418604651</v>
      </c>
      <c r="Y385" s="52">
        <v>0.252</v>
      </c>
      <c r="Z385" s="52">
        <v>16.47</v>
      </c>
      <c r="AA385" s="11">
        <v>0.1</v>
      </c>
      <c r="AB385" s="15">
        <v>10</v>
      </c>
      <c r="AC385" s="16">
        <f t="shared" si="97"/>
        <v>0</v>
      </c>
      <c r="AD385" s="11">
        <f t="shared" si="98"/>
        <v>0</v>
      </c>
      <c r="AE385" s="11">
        <f t="shared" si="99"/>
        <v>0</v>
      </c>
      <c r="AF385" s="11">
        <f t="shared" si="100"/>
        <v>0</v>
      </c>
      <c r="AG385" s="11">
        <f t="shared" si="101"/>
        <v>0</v>
      </c>
      <c r="AH385" s="66">
        <f t="shared" si="102"/>
        <v>0</v>
      </c>
      <c r="AI385" s="11">
        <f t="shared" si="103"/>
        <v>0</v>
      </c>
      <c r="AJ385" s="16">
        <f t="shared" si="104"/>
        <v>0</v>
      </c>
      <c r="AK385" s="15">
        <f t="shared" si="105"/>
        <v>0</v>
      </c>
      <c r="AL385" s="15">
        <f t="shared" si="106"/>
        <v>0</v>
      </c>
      <c r="AM385" s="17">
        <f t="shared" si="107"/>
        <v>0</v>
      </c>
      <c r="AN385" s="15">
        <f t="shared" si="108"/>
        <v>0</v>
      </c>
      <c r="AO385" s="52">
        <f t="shared" si="109"/>
        <v>0</v>
      </c>
      <c r="AP385" s="52">
        <f t="shared" si="110"/>
        <v>1</v>
      </c>
      <c r="AQ385" s="11">
        <f t="shared" si="111"/>
        <v>0</v>
      </c>
      <c r="AR385" s="11">
        <f t="shared" si="112"/>
        <v>0</v>
      </c>
      <c r="AS385" s="92">
        <f t="shared" si="113"/>
        <v>0</v>
      </c>
      <c r="AU385" s="11">
        <v>219.75425239017946</v>
      </c>
      <c r="AW385" s="11">
        <v>0</v>
      </c>
      <c r="AX385" s="11">
        <v>3.1920000000000002</v>
      </c>
      <c r="AY385" s="11">
        <v>0</v>
      </c>
      <c r="AZ385" s="11">
        <v>797722</v>
      </c>
      <c r="BA385" s="11">
        <v>0</v>
      </c>
    </row>
    <row r="386" spans="1:53" s="11" customFormat="1" x14ac:dyDescent="0.25">
      <c r="A386" s="11">
        <v>2017</v>
      </c>
      <c r="B386" s="11" t="s">
        <v>25</v>
      </c>
      <c r="C386" s="12">
        <v>7</v>
      </c>
      <c r="D386" s="12">
        <v>2011</v>
      </c>
      <c r="E386" s="12">
        <v>0</v>
      </c>
      <c r="F386" s="14">
        <v>0</v>
      </c>
      <c r="G386" s="14">
        <v>0</v>
      </c>
      <c r="H386" s="12">
        <v>5.6</v>
      </c>
      <c r="I386" s="14">
        <v>4.5999999999999996</v>
      </c>
      <c r="J386" s="14">
        <v>3.8</v>
      </c>
      <c r="K386" s="15">
        <v>0.44783904619970194</v>
      </c>
      <c r="L386" s="11">
        <v>35.93</v>
      </c>
      <c r="M386" s="16">
        <v>3.83</v>
      </c>
      <c r="N386" s="11">
        <v>1</v>
      </c>
      <c r="O386" s="11">
        <v>0</v>
      </c>
      <c r="P386" s="11">
        <v>0</v>
      </c>
      <c r="Q386" s="11">
        <v>0</v>
      </c>
      <c r="R386" s="66">
        <f t="shared" si="114"/>
        <v>3.83</v>
      </c>
      <c r="S386" s="11">
        <f t="shared" si="115"/>
        <v>0</v>
      </c>
      <c r="T386" s="16">
        <f t="shared" si="116"/>
        <v>0</v>
      </c>
      <c r="U386" s="15">
        <v>22.002492591249869</v>
      </c>
      <c r="V386" s="15">
        <v>0.71544200000000002</v>
      </c>
      <c r="W386" s="17">
        <v>77.95</v>
      </c>
      <c r="X386" s="15">
        <v>0.30470347648261759</v>
      </c>
      <c r="Y386" s="52">
        <v>0.23799999999999999</v>
      </c>
      <c r="Z386" s="52">
        <v>9.9600000000000009</v>
      </c>
      <c r="AA386" s="11">
        <v>0.24</v>
      </c>
      <c r="AB386" s="15">
        <v>8.9</v>
      </c>
      <c r="AC386" s="16">
        <f t="shared" si="97"/>
        <v>0</v>
      </c>
      <c r="AD386" s="11">
        <f t="shared" si="98"/>
        <v>0</v>
      </c>
      <c r="AE386" s="11">
        <f t="shared" si="99"/>
        <v>0</v>
      </c>
      <c r="AF386" s="11">
        <f t="shared" si="100"/>
        <v>0</v>
      </c>
      <c r="AG386" s="11">
        <f t="shared" si="101"/>
        <v>0</v>
      </c>
      <c r="AH386" s="66">
        <f t="shared" si="102"/>
        <v>0</v>
      </c>
      <c r="AI386" s="11">
        <f t="shared" si="103"/>
        <v>0</v>
      </c>
      <c r="AJ386" s="16">
        <f t="shared" si="104"/>
        <v>0</v>
      </c>
      <c r="AK386" s="15">
        <f t="shared" si="105"/>
        <v>0</v>
      </c>
      <c r="AL386" s="15">
        <f t="shared" si="106"/>
        <v>0</v>
      </c>
      <c r="AM386" s="17">
        <f t="shared" si="107"/>
        <v>0</v>
      </c>
      <c r="AN386" s="15">
        <f t="shared" si="108"/>
        <v>0</v>
      </c>
      <c r="AO386" s="52">
        <f t="shared" si="109"/>
        <v>0</v>
      </c>
      <c r="AP386" s="52">
        <f t="shared" si="110"/>
        <v>1</v>
      </c>
      <c r="AQ386" s="11">
        <f t="shared" si="111"/>
        <v>0</v>
      </c>
      <c r="AR386" s="11">
        <f t="shared" si="112"/>
        <v>0</v>
      </c>
      <c r="AS386" s="92">
        <f t="shared" si="113"/>
        <v>1</v>
      </c>
      <c r="AU386" s="11">
        <v>402.48361679309221</v>
      </c>
      <c r="AW386" s="11">
        <v>1</v>
      </c>
      <c r="AX386" s="11">
        <v>3.1920000000000002</v>
      </c>
      <c r="AY386" s="11">
        <v>0</v>
      </c>
      <c r="AZ386" s="11">
        <v>1550194</v>
      </c>
      <c r="BA386" s="11">
        <v>6.4508055120842944E-7</v>
      </c>
    </row>
    <row r="387" spans="1:53" s="11" customFormat="1" x14ac:dyDescent="0.25">
      <c r="A387" s="11">
        <v>2017</v>
      </c>
      <c r="B387" s="11" t="s">
        <v>26</v>
      </c>
      <c r="C387" s="12">
        <v>8</v>
      </c>
      <c r="D387" s="12">
        <v>2011</v>
      </c>
      <c r="E387" s="12">
        <v>2014</v>
      </c>
      <c r="F387" s="14">
        <v>0</v>
      </c>
      <c r="G387" s="14">
        <v>0</v>
      </c>
      <c r="H387" s="12">
        <v>4.8</v>
      </c>
      <c r="I387" s="14">
        <v>3.9</v>
      </c>
      <c r="J387" s="14">
        <v>3.5</v>
      </c>
      <c r="K387" s="15">
        <v>0.44411055988660525</v>
      </c>
      <c r="L387" s="11">
        <v>31.14</v>
      </c>
      <c r="M387" s="16">
        <v>0</v>
      </c>
      <c r="N387" s="11">
        <v>0</v>
      </c>
      <c r="O387" s="11">
        <v>0</v>
      </c>
      <c r="P387" s="11">
        <v>0</v>
      </c>
      <c r="Q387" s="11">
        <v>0</v>
      </c>
      <c r="R387" s="66">
        <f t="shared" si="114"/>
        <v>0</v>
      </c>
      <c r="S387" s="11">
        <f t="shared" si="115"/>
        <v>0</v>
      </c>
      <c r="T387" s="16">
        <f t="shared" si="116"/>
        <v>0</v>
      </c>
      <c r="U387" s="15">
        <v>12.791403966927367</v>
      </c>
      <c r="V387" s="15">
        <v>0.71927300000000005</v>
      </c>
      <c r="W387" s="17">
        <v>64.39</v>
      </c>
      <c r="X387" s="15">
        <v>0.20373250388802489</v>
      </c>
      <c r="Y387" s="52">
        <v>0.34699999999999998</v>
      </c>
      <c r="Z387" s="52">
        <v>12.93</v>
      </c>
      <c r="AA387" s="11">
        <v>0.28000000000000003</v>
      </c>
      <c r="AB387" s="15">
        <v>7.9</v>
      </c>
      <c r="AC387" s="16">
        <f t="shared" ref="AC387:AC450" si="117">IF(A387=2004,1,0)</f>
        <v>0</v>
      </c>
      <c r="AD387" s="11">
        <f t="shared" ref="AD387:AD450" si="118">IF(A387=2005,1,0)</f>
        <v>0</v>
      </c>
      <c r="AE387" s="11">
        <f t="shared" ref="AE387:AE450" si="119">IF(A387=2006,1,0)</f>
        <v>0</v>
      </c>
      <c r="AF387" s="11">
        <f t="shared" ref="AF387:AF450" si="120">IF(A387=2007,1,0)</f>
        <v>0</v>
      </c>
      <c r="AG387" s="11">
        <f t="shared" ref="AG387:AG450" si="121">IF(A387=2008,1,0)</f>
        <v>0</v>
      </c>
      <c r="AH387" s="66">
        <f t="shared" ref="AH387:AH450" si="122">IF(A387=2009,1,0)</f>
        <v>0</v>
      </c>
      <c r="AI387" s="11">
        <f t="shared" ref="AI387:AI450" si="123">IF(A387=2010,1,0)</f>
        <v>0</v>
      </c>
      <c r="AJ387" s="16">
        <f t="shared" ref="AJ387:AJ450" si="124">IF(A387=2011,1,0)</f>
        <v>0</v>
      </c>
      <c r="AK387" s="15">
        <f t="shared" ref="AK387:AK450" si="125">IF(A387=2012,1,0)</f>
        <v>0</v>
      </c>
      <c r="AL387" s="15">
        <f t="shared" ref="AL387:AL450" si="126">IF(A387=2013,1,0)</f>
        <v>0</v>
      </c>
      <c r="AM387" s="17">
        <f t="shared" ref="AM387:AM450" si="127">IF(A387=2014,1,0)</f>
        <v>0</v>
      </c>
      <c r="AN387" s="15">
        <f t="shared" ref="AN387:AN450" si="128">IF(A387=2015,1,0)</f>
        <v>0</v>
      </c>
      <c r="AO387" s="52">
        <f t="shared" ref="AO387:AO450" si="129">IF(A387=2016,1,0)</f>
        <v>0</v>
      </c>
      <c r="AP387" s="52">
        <f t="shared" ref="AP387:AP450" si="130">IF(A387=2017,1,0)</f>
        <v>1</v>
      </c>
      <c r="AQ387" s="11">
        <f t="shared" ref="AQ387:AQ450" si="131">IF(A387=2018,1,0)</f>
        <v>0</v>
      </c>
      <c r="AR387" s="11">
        <f t="shared" ref="AR387:AR450" si="132">IF(A387=2019,1,0)</f>
        <v>0</v>
      </c>
      <c r="AS387" s="92">
        <f t="shared" ref="AS387:AS450" si="133">IF(AND(D387&lt;&gt;0,A387&gt;=D387),1,0)</f>
        <v>1</v>
      </c>
      <c r="AU387" s="11">
        <v>1791.1764558650339</v>
      </c>
      <c r="AW387" s="11">
        <v>3</v>
      </c>
      <c r="AX387" s="11">
        <v>3.1920000000000002</v>
      </c>
      <c r="AY387" s="11">
        <v>0</v>
      </c>
      <c r="AZ387" s="11">
        <v>7000229</v>
      </c>
      <c r="BA387" s="11">
        <v>4.2855740862191794E-7</v>
      </c>
    </row>
    <row r="388" spans="1:53" s="11" customFormat="1" x14ac:dyDescent="0.25">
      <c r="A388" s="11">
        <v>2017</v>
      </c>
      <c r="B388" s="11" t="s">
        <v>27</v>
      </c>
      <c r="C388" s="12">
        <v>9</v>
      </c>
      <c r="D388" s="12">
        <v>2009</v>
      </c>
      <c r="E388" s="12">
        <v>0</v>
      </c>
      <c r="F388" s="14">
        <v>0</v>
      </c>
      <c r="G388" s="14">
        <v>0</v>
      </c>
      <c r="H388" s="12">
        <v>5.3</v>
      </c>
      <c r="I388" s="14">
        <v>4.5</v>
      </c>
      <c r="J388" s="14">
        <v>3.6</v>
      </c>
      <c r="K388" s="15">
        <v>0.51591939546599497</v>
      </c>
      <c r="L388" s="11">
        <v>19.45</v>
      </c>
      <c r="M388" s="16">
        <v>20000</v>
      </c>
      <c r="N388" s="11">
        <v>1</v>
      </c>
      <c r="O388" s="11">
        <v>0</v>
      </c>
      <c r="P388" s="11">
        <v>0</v>
      </c>
      <c r="Q388" s="11">
        <v>0</v>
      </c>
      <c r="R388" s="66">
        <f t="shared" si="114"/>
        <v>20000</v>
      </c>
      <c r="S388" s="11">
        <f t="shared" si="115"/>
        <v>0</v>
      </c>
      <c r="T388" s="16">
        <f t="shared" si="116"/>
        <v>0</v>
      </c>
      <c r="U388" s="15">
        <v>14.091928976158163</v>
      </c>
      <c r="V388" s="15">
        <v>0.76234100000000005</v>
      </c>
      <c r="W388" s="17">
        <v>68.44</v>
      </c>
      <c r="X388" s="15">
        <v>9.9236641221374045E-2</v>
      </c>
      <c r="Y388" s="52">
        <v>0.27600000000000002</v>
      </c>
      <c r="Z388" s="52">
        <v>11.84</v>
      </c>
      <c r="AA388" s="11">
        <v>0.3</v>
      </c>
      <c r="AB388" s="15">
        <v>8</v>
      </c>
      <c r="AC388" s="16">
        <f t="shared" si="117"/>
        <v>0</v>
      </c>
      <c r="AD388" s="11">
        <f t="shared" si="118"/>
        <v>0</v>
      </c>
      <c r="AE388" s="11">
        <f t="shared" si="119"/>
        <v>0</v>
      </c>
      <c r="AF388" s="11">
        <f t="shared" si="120"/>
        <v>0</v>
      </c>
      <c r="AG388" s="11">
        <f t="shared" si="121"/>
        <v>0</v>
      </c>
      <c r="AH388" s="66">
        <f t="shared" si="122"/>
        <v>0</v>
      </c>
      <c r="AI388" s="11">
        <f t="shared" si="123"/>
        <v>0</v>
      </c>
      <c r="AJ388" s="16">
        <f t="shared" si="124"/>
        <v>0</v>
      </c>
      <c r="AK388" s="15">
        <f t="shared" si="125"/>
        <v>0</v>
      </c>
      <c r="AL388" s="15">
        <f t="shared" si="126"/>
        <v>0</v>
      </c>
      <c r="AM388" s="17">
        <f t="shared" si="127"/>
        <v>0</v>
      </c>
      <c r="AN388" s="15">
        <f t="shared" si="128"/>
        <v>0</v>
      </c>
      <c r="AO388" s="52">
        <f t="shared" si="129"/>
        <v>0</v>
      </c>
      <c r="AP388" s="52">
        <f t="shared" si="130"/>
        <v>1</v>
      </c>
      <c r="AQ388" s="11">
        <f t="shared" si="131"/>
        <v>0</v>
      </c>
      <c r="AR388" s="11">
        <f t="shared" si="132"/>
        <v>0</v>
      </c>
      <c r="AS388" s="92">
        <f t="shared" si="133"/>
        <v>1</v>
      </c>
      <c r="AU388" s="11">
        <v>823.63805554896464</v>
      </c>
      <c r="AW388" s="11">
        <v>1</v>
      </c>
      <c r="AX388" s="11">
        <v>3.1920000000000002</v>
      </c>
      <c r="AY388" s="11">
        <v>0</v>
      </c>
      <c r="AZ388" s="11">
        <v>3219257</v>
      </c>
      <c r="BA388" s="11">
        <v>3.1063068279419753E-7</v>
      </c>
    </row>
    <row r="389" spans="1:53" s="11" customFormat="1" x14ac:dyDescent="0.25">
      <c r="A389" s="11">
        <v>2017</v>
      </c>
      <c r="B389" s="11" t="s">
        <v>28</v>
      </c>
      <c r="C389" s="12">
        <v>10</v>
      </c>
      <c r="D389" s="12">
        <v>2007</v>
      </c>
      <c r="E389" s="12">
        <v>2007</v>
      </c>
      <c r="F389" s="14">
        <v>2007</v>
      </c>
      <c r="G389" s="14">
        <v>0</v>
      </c>
      <c r="H389" s="12">
        <v>6.2</v>
      </c>
      <c r="I389" s="14">
        <v>5.0999999999999996</v>
      </c>
      <c r="J389" s="14">
        <v>4.0999999999999996</v>
      </c>
      <c r="K389" s="15">
        <v>0.51600492718897117</v>
      </c>
      <c r="L389" s="11">
        <v>60.23</v>
      </c>
      <c r="M389" s="16">
        <v>1508178.9100000001</v>
      </c>
      <c r="N389" s="11">
        <v>1</v>
      </c>
      <c r="O389" s="11">
        <v>1</v>
      </c>
      <c r="P389" s="11">
        <v>0</v>
      </c>
      <c r="Q389" s="11">
        <v>0</v>
      </c>
      <c r="R389" s="66">
        <f t="shared" si="114"/>
        <v>1508178.9100000001</v>
      </c>
      <c r="S389" s="11">
        <f t="shared" si="115"/>
        <v>0</v>
      </c>
      <c r="T389" s="16">
        <f t="shared" si="116"/>
        <v>0</v>
      </c>
      <c r="U389" s="15">
        <v>16.398446864128882</v>
      </c>
      <c r="V389" s="15">
        <v>0.776891</v>
      </c>
      <c r="W389" s="17">
        <v>84.51</v>
      </c>
      <c r="X389" s="15">
        <v>0.45621468926553671</v>
      </c>
      <c r="Y389" s="52">
        <v>0.27</v>
      </c>
      <c r="Z389" s="52">
        <v>11.78</v>
      </c>
      <c r="AA389" s="11">
        <v>0.23</v>
      </c>
      <c r="AB389" s="15">
        <v>8.3000000000000007</v>
      </c>
      <c r="AC389" s="16">
        <f t="shared" si="117"/>
        <v>0</v>
      </c>
      <c r="AD389" s="11">
        <f t="shared" si="118"/>
        <v>0</v>
      </c>
      <c r="AE389" s="11">
        <f t="shared" si="119"/>
        <v>0</v>
      </c>
      <c r="AF389" s="11">
        <f t="shared" si="120"/>
        <v>0</v>
      </c>
      <c r="AG389" s="11">
        <f t="shared" si="121"/>
        <v>0</v>
      </c>
      <c r="AH389" s="66">
        <f t="shared" si="122"/>
        <v>0</v>
      </c>
      <c r="AI389" s="11">
        <f t="shared" si="123"/>
        <v>0</v>
      </c>
      <c r="AJ389" s="16">
        <f t="shared" si="124"/>
        <v>0</v>
      </c>
      <c r="AK389" s="15">
        <f t="shared" si="125"/>
        <v>0</v>
      </c>
      <c r="AL389" s="15">
        <f t="shared" si="126"/>
        <v>0</v>
      </c>
      <c r="AM389" s="17">
        <f t="shared" si="127"/>
        <v>0</v>
      </c>
      <c r="AN389" s="15">
        <f t="shared" si="128"/>
        <v>0</v>
      </c>
      <c r="AO389" s="52">
        <f t="shared" si="129"/>
        <v>0</v>
      </c>
      <c r="AP389" s="52">
        <f t="shared" si="130"/>
        <v>1</v>
      </c>
      <c r="AQ389" s="11">
        <f t="shared" si="131"/>
        <v>0</v>
      </c>
      <c r="AR389" s="11">
        <f t="shared" si="132"/>
        <v>0</v>
      </c>
      <c r="AS389" s="92">
        <f t="shared" si="133"/>
        <v>1</v>
      </c>
      <c r="AU389" s="11">
        <v>2313.8407812459986</v>
      </c>
      <c r="AW389" s="11">
        <v>9</v>
      </c>
      <c r="AX389" s="11">
        <v>3.1920000000000002</v>
      </c>
      <c r="AY389" s="11">
        <v>3</v>
      </c>
      <c r="AZ389" s="11">
        <v>9020460</v>
      </c>
      <c r="BA389" s="11">
        <v>9.977318229890715E-7</v>
      </c>
    </row>
    <row r="390" spans="1:53" s="11" customFormat="1" x14ac:dyDescent="0.25">
      <c r="A390" s="11">
        <v>2017</v>
      </c>
      <c r="B390" s="11" t="s">
        <v>87</v>
      </c>
      <c r="C390" s="12">
        <v>11</v>
      </c>
      <c r="D390" s="12">
        <v>2011</v>
      </c>
      <c r="E390" s="12">
        <v>0</v>
      </c>
      <c r="F390" s="14">
        <v>0</v>
      </c>
      <c r="G390" s="14">
        <v>0</v>
      </c>
      <c r="H390" s="12">
        <v>5</v>
      </c>
      <c r="I390" s="14">
        <v>3.8</v>
      </c>
      <c r="J390" s="14">
        <v>3.2</v>
      </c>
      <c r="K390" s="15">
        <v>0.50520809005558409</v>
      </c>
      <c r="L390" s="11">
        <v>62.82</v>
      </c>
      <c r="M390" s="16">
        <v>0</v>
      </c>
      <c r="N390" s="11">
        <v>0</v>
      </c>
      <c r="O390" s="11">
        <v>0</v>
      </c>
      <c r="P390" s="11">
        <v>0</v>
      </c>
      <c r="Q390" s="11">
        <v>0</v>
      </c>
      <c r="R390" s="66">
        <f t="shared" si="114"/>
        <v>0</v>
      </c>
      <c r="S390" s="11">
        <f t="shared" si="115"/>
        <v>0</v>
      </c>
      <c r="T390" s="16">
        <f t="shared" si="116"/>
        <v>0</v>
      </c>
      <c r="U390" s="15">
        <v>18.33645280599988</v>
      </c>
      <c r="V390" s="15">
        <v>0.79245500000000002</v>
      </c>
      <c r="W390" s="17">
        <v>55.95</v>
      </c>
      <c r="X390" s="15">
        <v>0.26062846580406657</v>
      </c>
      <c r="Y390" s="52">
        <v>0.28100000000000003</v>
      </c>
      <c r="Z390" s="52">
        <v>13.98</v>
      </c>
      <c r="AA390" s="11">
        <v>0.24</v>
      </c>
      <c r="AB390" s="15">
        <v>8.6</v>
      </c>
      <c r="AC390" s="16">
        <f t="shared" si="117"/>
        <v>0</v>
      </c>
      <c r="AD390" s="11">
        <f t="shared" si="118"/>
        <v>0</v>
      </c>
      <c r="AE390" s="11">
        <f t="shared" si="119"/>
        <v>0</v>
      </c>
      <c r="AF390" s="11">
        <f t="shared" si="120"/>
        <v>0</v>
      </c>
      <c r="AG390" s="11">
        <f t="shared" si="121"/>
        <v>0</v>
      </c>
      <c r="AH390" s="66">
        <f t="shared" si="122"/>
        <v>0</v>
      </c>
      <c r="AI390" s="11">
        <f t="shared" si="123"/>
        <v>0</v>
      </c>
      <c r="AJ390" s="16">
        <f t="shared" si="124"/>
        <v>0</v>
      </c>
      <c r="AK390" s="15">
        <f t="shared" si="125"/>
        <v>0</v>
      </c>
      <c r="AL390" s="15">
        <f t="shared" si="126"/>
        <v>0</v>
      </c>
      <c r="AM390" s="17">
        <f t="shared" si="127"/>
        <v>0</v>
      </c>
      <c r="AN390" s="15">
        <f t="shared" si="128"/>
        <v>0</v>
      </c>
      <c r="AO390" s="52">
        <f t="shared" si="129"/>
        <v>0</v>
      </c>
      <c r="AP390" s="52">
        <f t="shared" si="130"/>
        <v>1</v>
      </c>
      <c r="AQ390" s="11">
        <f t="shared" si="131"/>
        <v>0</v>
      </c>
      <c r="AR390" s="11">
        <f t="shared" si="132"/>
        <v>0</v>
      </c>
      <c r="AS390" s="92">
        <f t="shared" si="133"/>
        <v>1</v>
      </c>
      <c r="AU390" s="11">
        <v>891.64993749972632</v>
      </c>
      <c r="AW390" s="11">
        <v>2</v>
      </c>
      <c r="AX390" s="11">
        <v>3.1920000000000002</v>
      </c>
      <c r="AY390" s="11">
        <v>0</v>
      </c>
      <c r="AZ390" s="11">
        <v>3507003</v>
      </c>
      <c r="BA390" s="11">
        <v>5.7028750759551675E-7</v>
      </c>
    </row>
    <row r="391" spans="1:53" s="11" customFormat="1" x14ac:dyDescent="0.25">
      <c r="A391" s="11">
        <v>2017</v>
      </c>
      <c r="B391" s="11" t="s">
        <v>30</v>
      </c>
      <c r="C391" s="12">
        <v>12</v>
      </c>
      <c r="D391" s="12">
        <v>2009</v>
      </c>
      <c r="E391" s="12">
        <v>2009</v>
      </c>
      <c r="F391" s="14">
        <v>0</v>
      </c>
      <c r="G391" s="14">
        <v>0</v>
      </c>
      <c r="H391" s="12">
        <v>5.0999999999999996</v>
      </c>
      <c r="I391" s="14">
        <v>3.9</v>
      </c>
      <c r="J391" s="14">
        <v>3.5</v>
      </c>
      <c r="K391" s="15">
        <v>0.53653382761816493</v>
      </c>
      <c r="L391" s="11">
        <v>33.31</v>
      </c>
      <c r="M391" s="16">
        <v>0</v>
      </c>
      <c r="N391" s="11">
        <v>0</v>
      </c>
      <c r="O391" s="11">
        <v>0</v>
      </c>
      <c r="P391" s="11">
        <v>0</v>
      </c>
      <c r="Q391" s="11">
        <v>0</v>
      </c>
      <c r="R391" s="66">
        <f t="shared" si="114"/>
        <v>0</v>
      </c>
      <c r="S391" s="11">
        <f t="shared" si="115"/>
        <v>0</v>
      </c>
      <c r="T391" s="16">
        <f t="shared" si="116"/>
        <v>0</v>
      </c>
      <c r="U391" s="15">
        <v>15.500155754804675</v>
      </c>
      <c r="V391" s="15">
        <v>0.78009600000000001</v>
      </c>
      <c r="W391" s="17">
        <v>70.08</v>
      </c>
      <c r="X391" s="15">
        <v>0.50805152979066026</v>
      </c>
      <c r="Y391" s="52">
        <v>0.28999999999999998</v>
      </c>
      <c r="Z391" s="52">
        <v>9.58</v>
      </c>
      <c r="AA391" s="11">
        <v>0.28999999999999998</v>
      </c>
      <c r="AB391" s="15">
        <v>8.1</v>
      </c>
      <c r="AC391" s="16">
        <f t="shared" si="117"/>
        <v>0</v>
      </c>
      <c r="AD391" s="11">
        <f t="shared" si="118"/>
        <v>0</v>
      </c>
      <c r="AE391" s="11">
        <f t="shared" si="119"/>
        <v>0</v>
      </c>
      <c r="AF391" s="11">
        <f t="shared" si="120"/>
        <v>0</v>
      </c>
      <c r="AG391" s="11">
        <f t="shared" si="121"/>
        <v>0</v>
      </c>
      <c r="AH391" s="66">
        <f t="shared" si="122"/>
        <v>0</v>
      </c>
      <c r="AI391" s="11">
        <f t="shared" si="123"/>
        <v>0</v>
      </c>
      <c r="AJ391" s="16">
        <f t="shared" si="124"/>
        <v>0</v>
      </c>
      <c r="AK391" s="15">
        <f t="shared" si="125"/>
        <v>0</v>
      </c>
      <c r="AL391" s="15">
        <f t="shared" si="126"/>
        <v>0</v>
      </c>
      <c r="AM391" s="17">
        <f t="shared" si="127"/>
        <v>0</v>
      </c>
      <c r="AN391" s="15">
        <f t="shared" si="128"/>
        <v>0</v>
      </c>
      <c r="AO391" s="52">
        <f t="shared" si="129"/>
        <v>0</v>
      </c>
      <c r="AP391" s="52">
        <f t="shared" si="130"/>
        <v>1</v>
      </c>
      <c r="AQ391" s="11">
        <f t="shared" si="131"/>
        <v>0</v>
      </c>
      <c r="AR391" s="11">
        <f t="shared" si="132"/>
        <v>0</v>
      </c>
      <c r="AS391" s="92">
        <f t="shared" si="133"/>
        <v>1</v>
      </c>
      <c r="AU391" s="11">
        <v>1016.6000139584891</v>
      </c>
      <c r="AW391" s="11">
        <v>3</v>
      </c>
      <c r="AX391" s="11">
        <v>3.1920000000000002</v>
      </c>
      <c r="AY391" s="11">
        <v>0</v>
      </c>
      <c r="AZ391" s="11">
        <v>4025558</v>
      </c>
      <c r="BA391" s="11">
        <v>7.4523829988289822E-7</v>
      </c>
    </row>
    <row r="392" spans="1:53" s="11" customFormat="1" x14ac:dyDescent="0.25">
      <c r="A392" s="11">
        <v>2017</v>
      </c>
      <c r="B392" s="11" t="s">
        <v>31</v>
      </c>
      <c r="C392" s="12">
        <v>13</v>
      </c>
      <c r="D392" s="12">
        <v>2011</v>
      </c>
      <c r="E392" s="12">
        <v>0</v>
      </c>
      <c r="F392" s="14">
        <v>0</v>
      </c>
      <c r="G392" s="14">
        <v>0</v>
      </c>
      <c r="H392" s="12">
        <v>5.2</v>
      </c>
      <c r="I392" s="14">
        <v>4.4000000000000004</v>
      </c>
      <c r="J392" s="14">
        <v>4.0999999999999996</v>
      </c>
      <c r="K392" s="15">
        <v>0.48500714685227769</v>
      </c>
      <c r="L392" s="11">
        <v>57.2</v>
      </c>
      <c r="M392" s="16">
        <v>0</v>
      </c>
      <c r="N392" s="11">
        <v>0</v>
      </c>
      <c r="O392" s="11">
        <v>0</v>
      </c>
      <c r="P392" s="11">
        <v>0</v>
      </c>
      <c r="Q392" s="11">
        <v>0</v>
      </c>
      <c r="R392" s="66">
        <f t="shared" si="114"/>
        <v>0</v>
      </c>
      <c r="S392" s="11">
        <f t="shared" si="115"/>
        <v>0</v>
      </c>
      <c r="T392" s="16">
        <f t="shared" si="116"/>
        <v>0</v>
      </c>
      <c r="U392" s="15">
        <v>19.170738053803198</v>
      </c>
      <c r="V392" s="15">
        <v>0.79072299999999995</v>
      </c>
      <c r="W392" s="17">
        <v>72.86</v>
      </c>
      <c r="X392" s="15">
        <v>0.61388074291300099</v>
      </c>
      <c r="Y392" s="52">
        <v>0.33400000000000002</v>
      </c>
      <c r="Z392" s="52">
        <v>16.329999999999998</v>
      </c>
      <c r="AA392" s="11">
        <v>0.28000000000000003</v>
      </c>
      <c r="AB392" s="15">
        <v>8.6</v>
      </c>
      <c r="AC392" s="16">
        <f t="shared" si="117"/>
        <v>0</v>
      </c>
      <c r="AD392" s="11">
        <f t="shared" si="118"/>
        <v>0</v>
      </c>
      <c r="AE392" s="11">
        <f t="shared" si="119"/>
        <v>0</v>
      </c>
      <c r="AF392" s="11">
        <f t="shared" si="120"/>
        <v>0</v>
      </c>
      <c r="AG392" s="11">
        <f t="shared" si="121"/>
        <v>0</v>
      </c>
      <c r="AH392" s="66">
        <f t="shared" si="122"/>
        <v>0</v>
      </c>
      <c r="AI392" s="11">
        <f t="shared" si="123"/>
        <v>0</v>
      </c>
      <c r="AJ392" s="16">
        <f t="shared" si="124"/>
        <v>0</v>
      </c>
      <c r="AK392" s="15">
        <f t="shared" si="125"/>
        <v>0</v>
      </c>
      <c r="AL392" s="15">
        <f t="shared" si="126"/>
        <v>0</v>
      </c>
      <c r="AM392" s="17">
        <f t="shared" si="127"/>
        <v>0</v>
      </c>
      <c r="AN392" s="15">
        <f t="shared" si="128"/>
        <v>0</v>
      </c>
      <c r="AO392" s="52">
        <f t="shared" si="129"/>
        <v>0</v>
      </c>
      <c r="AP392" s="52">
        <f t="shared" si="130"/>
        <v>1</v>
      </c>
      <c r="AQ392" s="11">
        <f t="shared" si="131"/>
        <v>0</v>
      </c>
      <c r="AR392" s="11">
        <f t="shared" si="132"/>
        <v>0</v>
      </c>
      <c r="AS392" s="92">
        <f t="shared" si="133"/>
        <v>1</v>
      </c>
      <c r="AU392" s="11">
        <v>2422.5676952651588</v>
      </c>
      <c r="AW392" s="11">
        <v>8</v>
      </c>
      <c r="AX392" s="11">
        <v>3.1920000000000002</v>
      </c>
      <c r="AY392" s="11">
        <v>78</v>
      </c>
      <c r="AZ392" s="11">
        <v>9473266</v>
      </c>
      <c r="BA392" s="11">
        <v>8.4448172362097722E-7</v>
      </c>
    </row>
    <row r="393" spans="1:53" s="11" customFormat="1" x14ac:dyDescent="0.25">
      <c r="A393" s="11">
        <v>2017</v>
      </c>
      <c r="B393" s="11" t="s">
        <v>32</v>
      </c>
      <c r="C393" s="12">
        <v>14</v>
      </c>
      <c r="D393" s="12">
        <v>2011</v>
      </c>
      <c r="E393" s="12">
        <v>0</v>
      </c>
      <c r="F393" s="14">
        <v>0</v>
      </c>
      <c r="G393" s="14">
        <v>0</v>
      </c>
      <c r="H393" s="12">
        <v>5.2</v>
      </c>
      <c r="I393" s="14">
        <v>4.2</v>
      </c>
      <c r="J393" s="14">
        <v>3.5</v>
      </c>
      <c r="K393" s="15">
        <v>0.44613747399990328</v>
      </c>
      <c r="L393" s="11">
        <v>53.71</v>
      </c>
      <c r="M393" s="16">
        <v>0</v>
      </c>
      <c r="N393" s="11">
        <v>0</v>
      </c>
      <c r="O393" s="11">
        <v>0</v>
      </c>
      <c r="P393" s="11">
        <v>0</v>
      </c>
      <c r="Q393" s="11">
        <v>0</v>
      </c>
      <c r="R393" s="66" t="str">
        <f t="shared" si="114"/>
        <v>SEM VALOR</v>
      </c>
      <c r="S393" s="11">
        <f t="shared" si="115"/>
        <v>0</v>
      </c>
      <c r="T393" s="16">
        <f t="shared" si="116"/>
        <v>0</v>
      </c>
      <c r="U393" s="15">
        <v>15.65575772189478</v>
      </c>
      <c r="V393" s="15">
        <v>0.71759099999999998</v>
      </c>
      <c r="W393" s="17">
        <v>74.72</v>
      </c>
      <c r="X393" s="15">
        <v>0.39068441064638781</v>
      </c>
      <c r="Y393" s="52">
        <v>0.33500000000000002</v>
      </c>
      <c r="Z393" s="52">
        <v>16.670000000000002</v>
      </c>
      <c r="AA393" s="11">
        <v>0.3</v>
      </c>
      <c r="AB393" s="15">
        <v>7.6</v>
      </c>
      <c r="AC393" s="16">
        <f t="shared" si="117"/>
        <v>0</v>
      </c>
      <c r="AD393" s="11">
        <f t="shared" si="118"/>
        <v>0</v>
      </c>
      <c r="AE393" s="11">
        <f t="shared" si="119"/>
        <v>0</v>
      </c>
      <c r="AF393" s="11">
        <f t="shared" si="120"/>
        <v>0</v>
      </c>
      <c r="AG393" s="11">
        <f t="shared" si="121"/>
        <v>0</v>
      </c>
      <c r="AH393" s="66">
        <f t="shared" si="122"/>
        <v>0</v>
      </c>
      <c r="AI393" s="11">
        <f t="shared" si="123"/>
        <v>0</v>
      </c>
      <c r="AJ393" s="16">
        <f t="shared" si="124"/>
        <v>0</v>
      </c>
      <c r="AK393" s="15">
        <f t="shared" si="125"/>
        <v>0</v>
      </c>
      <c r="AL393" s="15">
        <f t="shared" si="126"/>
        <v>0</v>
      </c>
      <c r="AM393" s="17">
        <f t="shared" si="127"/>
        <v>0</v>
      </c>
      <c r="AN393" s="15">
        <f t="shared" si="128"/>
        <v>0</v>
      </c>
      <c r="AO393" s="52">
        <f t="shared" si="129"/>
        <v>0</v>
      </c>
      <c r="AP393" s="52">
        <f t="shared" si="130"/>
        <v>1</v>
      </c>
      <c r="AQ393" s="11">
        <f t="shared" si="131"/>
        <v>0</v>
      </c>
      <c r="AR393" s="11">
        <f t="shared" si="132"/>
        <v>0</v>
      </c>
      <c r="AS393" s="92">
        <f t="shared" si="133"/>
        <v>1</v>
      </c>
      <c r="AU393" s="11">
        <v>842.68372623872131</v>
      </c>
      <c r="AW393" s="11">
        <v>3</v>
      </c>
      <c r="AX393" s="11">
        <v>3.1920000000000002</v>
      </c>
      <c r="AY393" s="11">
        <v>0</v>
      </c>
      <c r="AZ393" s="11">
        <v>3375823</v>
      </c>
      <c r="BA393" s="11">
        <v>8.8867218453100174E-7</v>
      </c>
    </row>
    <row r="394" spans="1:53" s="11" customFormat="1" x14ac:dyDescent="0.25">
      <c r="A394" s="11">
        <v>2017</v>
      </c>
      <c r="B394" s="11" t="s">
        <v>33</v>
      </c>
      <c r="C394" s="12">
        <v>15</v>
      </c>
      <c r="D394" s="12">
        <v>2014</v>
      </c>
      <c r="E394" s="12">
        <v>0</v>
      </c>
      <c r="F394" s="14">
        <v>0</v>
      </c>
      <c r="G394" s="14">
        <v>0</v>
      </c>
      <c r="H394" s="12">
        <v>4.9000000000000004</v>
      </c>
      <c r="I394" s="14">
        <v>3.9</v>
      </c>
      <c r="J394" s="14">
        <v>3.7</v>
      </c>
      <c r="K394" s="15">
        <v>0.44613767735155019</v>
      </c>
      <c r="L394" s="11">
        <v>57.38</v>
      </c>
      <c r="M394" s="16">
        <v>0</v>
      </c>
      <c r="N394" s="11">
        <v>0</v>
      </c>
      <c r="O394" s="11">
        <v>0</v>
      </c>
      <c r="P394" s="11">
        <v>0</v>
      </c>
      <c r="Q394" s="11">
        <v>0</v>
      </c>
      <c r="R394" s="66" t="str">
        <f t="shared" si="114"/>
        <v>SEM VALOR</v>
      </c>
      <c r="S394" s="11">
        <f t="shared" si="115"/>
        <v>0</v>
      </c>
      <c r="T394" s="16">
        <f t="shared" si="116"/>
        <v>0</v>
      </c>
      <c r="U394" s="15">
        <v>17.792579572014706</v>
      </c>
      <c r="V394" s="15">
        <v>0.73031000000000001</v>
      </c>
      <c r="W394" s="17">
        <v>68.349999999999994</v>
      </c>
      <c r="X394" s="15">
        <v>0.54018445322793152</v>
      </c>
      <c r="Y394" s="52">
        <v>0.29499999999999998</v>
      </c>
      <c r="Z394" s="52">
        <v>14.12</v>
      </c>
      <c r="AA394" s="11">
        <v>1</v>
      </c>
      <c r="AB394" s="15">
        <v>8.3000000000000007</v>
      </c>
      <c r="AC394" s="16">
        <f t="shared" si="117"/>
        <v>0</v>
      </c>
      <c r="AD394" s="11">
        <f t="shared" si="118"/>
        <v>0</v>
      </c>
      <c r="AE394" s="11">
        <f t="shared" si="119"/>
        <v>0</v>
      </c>
      <c r="AF394" s="11">
        <f t="shared" si="120"/>
        <v>0</v>
      </c>
      <c r="AG394" s="11">
        <f t="shared" si="121"/>
        <v>0</v>
      </c>
      <c r="AH394" s="66">
        <f t="shared" si="122"/>
        <v>0</v>
      </c>
      <c r="AI394" s="11">
        <f t="shared" si="123"/>
        <v>0</v>
      </c>
      <c r="AJ394" s="16">
        <f t="shared" si="124"/>
        <v>0</v>
      </c>
      <c r="AK394" s="15">
        <f t="shared" si="125"/>
        <v>0</v>
      </c>
      <c r="AL394" s="15">
        <f t="shared" si="126"/>
        <v>0</v>
      </c>
      <c r="AM394" s="17">
        <f t="shared" si="127"/>
        <v>0</v>
      </c>
      <c r="AN394" s="15">
        <f t="shared" si="128"/>
        <v>0</v>
      </c>
      <c r="AO394" s="52">
        <f t="shared" si="129"/>
        <v>0</v>
      </c>
      <c r="AP394" s="52">
        <f t="shared" si="130"/>
        <v>1</v>
      </c>
      <c r="AQ394" s="11">
        <f t="shared" si="131"/>
        <v>0</v>
      </c>
      <c r="AR394" s="11">
        <f t="shared" si="132"/>
        <v>0</v>
      </c>
      <c r="AS394" s="92">
        <f t="shared" si="133"/>
        <v>1</v>
      </c>
      <c r="AU394" s="11">
        <v>585.55377552961568</v>
      </c>
      <c r="AW394" s="11">
        <v>2</v>
      </c>
      <c r="AX394" s="11">
        <v>3.1920000000000002</v>
      </c>
      <c r="AY394" s="11">
        <v>125</v>
      </c>
      <c r="AZ394" s="11">
        <v>2288116</v>
      </c>
      <c r="BA394" s="11">
        <v>8.7408155880208868E-7</v>
      </c>
    </row>
    <row r="395" spans="1:53" s="11" customFormat="1" x14ac:dyDescent="0.25">
      <c r="A395" s="11">
        <v>2017</v>
      </c>
      <c r="B395" s="11" t="s">
        <v>34</v>
      </c>
      <c r="C395" s="12">
        <v>16</v>
      </c>
      <c r="D395" s="12">
        <v>2009</v>
      </c>
      <c r="E395" s="12">
        <v>2009</v>
      </c>
      <c r="F395" s="14">
        <v>0</v>
      </c>
      <c r="G395" s="14">
        <v>0</v>
      </c>
      <c r="H395" s="12">
        <v>5.0999999999999996</v>
      </c>
      <c r="I395" s="14">
        <v>3.7</v>
      </c>
      <c r="J395" s="14">
        <v>3</v>
      </c>
      <c r="K395" s="15">
        <v>0.47047241929274597</v>
      </c>
      <c r="L395" s="11">
        <v>48.79</v>
      </c>
      <c r="M395" s="16">
        <v>1870887.9600000002</v>
      </c>
      <c r="N395" s="11">
        <v>1</v>
      </c>
      <c r="O395" s="11">
        <v>1</v>
      </c>
      <c r="P395" s="11">
        <v>0</v>
      </c>
      <c r="Q395" s="11">
        <v>0</v>
      </c>
      <c r="R395" s="66">
        <f t="shared" si="114"/>
        <v>1870887.9600000002</v>
      </c>
      <c r="S395" s="11">
        <f t="shared" si="115"/>
        <v>0</v>
      </c>
      <c r="T395" s="16">
        <f t="shared" si="116"/>
        <v>0</v>
      </c>
      <c r="U395" s="15">
        <v>17.51279078353231</v>
      </c>
      <c r="V395" s="15">
        <v>0.78199200000000002</v>
      </c>
      <c r="W395" s="17">
        <v>65.14</v>
      </c>
      <c r="X395" s="15">
        <v>0.57040082219938337</v>
      </c>
      <c r="Y395" s="52">
        <v>0.29499999999999998</v>
      </c>
      <c r="Z395" s="52">
        <v>15.72</v>
      </c>
      <c r="AA395" s="11">
        <v>0.28000000000000003</v>
      </c>
      <c r="AB395" s="15">
        <v>8.1999999999999993</v>
      </c>
      <c r="AC395" s="16">
        <f t="shared" si="117"/>
        <v>0</v>
      </c>
      <c r="AD395" s="11">
        <f t="shared" si="118"/>
        <v>0</v>
      </c>
      <c r="AE395" s="11">
        <f t="shared" si="119"/>
        <v>0</v>
      </c>
      <c r="AF395" s="11">
        <f t="shared" si="120"/>
        <v>0</v>
      </c>
      <c r="AG395" s="11">
        <f t="shared" si="121"/>
        <v>0</v>
      </c>
      <c r="AH395" s="66">
        <f t="shared" si="122"/>
        <v>0</v>
      </c>
      <c r="AI395" s="11">
        <f t="shared" si="123"/>
        <v>0</v>
      </c>
      <c r="AJ395" s="16">
        <f t="shared" si="124"/>
        <v>0</v>
      </c>
      <c r="AK395" s="15">
        <f t="shared" si="125"/>
        <v>0</v>
      </c>
      <c r="AL395" s="15">
        <f t="shared" si="126"/>
        <v>0</v>
      </c>
      <c r="AM395" s="17">
        <f t="shared" si="127"/>
        <v>0</v>
      </c>
      <c r="AN395" s="15">
        <f t="shared" si="128"/>
        <v>0</v>
      </c>
      <c r="AO395" s="52">
        <f t="shared" si="129"/>
        <v>0</v>
      </c>
      <c r="AP395" s="52">
        <f t="shared" si="130"/>
        <v>1</v>
      </c>
      <c r="AQ395" s="11">
        <f t="shared" si="131"/>
        <v>0</v>
      </c>
      <c r="AR395" s="11">
        <f t="shared" si="132"/>
        <v>0</v>
      </c>
      <c r="AS395" s="92">
        <f t="shared" si="133"/>
        <v>1</v>
      </c>
      <c r="AU395" s="11">
        <v>3752.314382620264</v>
      </c>
      <c r="AW395" s="11">
        <v>10</v>
      </c>
      <c r="AX395" s="11">
        <v>3.1920000000000002</v>
      </c>
      <c r="AY395" s="11">
        <v>0</v>
      </c>
      <c r="AZ395" s="11">
        <v>15344447</v>
      </c>
      <c r="BA395" s="11">
        <v>6.5170155692153646E-7</v>
      </c>
    </row>
    <row r="396" spans="1:53" s="11" customFormat="1" x14ac:dyDescent="0.25">
      <c r="A396" s="11">
        <v>2017</v>
      </c>
      <c r="B396" s="11" t="s">
        <v>35</v>
      </c>
      <c r="C396" s="12">
        <v>17</v>
      </c>
      <c r="D396" s="12">
        <v>2007</v>
      </c>
      <c r="E396" s="12">
        <v>2007</v>
      </c>
      <c r="F396" s="14">
        <v>2007</v>
      </c>
      <c r="G396" s="14">
        <v>2007</v>
      </c>
      <c r="H396" s="12">
        <v>6.5</v>
      </c>
      <c r="I396" s="14">
        <v>4.7</v>
      </c>
      <c r="J396" s="14">
        <v>3.9</v>
      </c>
      <c r="K396" s="15">
        <v>0.52166987648242802</v>
      </c>
      <c r="L396" s="11">
        <v>20.36</v>
      </c>
      <c r="M396" s="16">
        <v>9263482.6899999976</v>
      </c>
      <c r="N396" s="11">
        <v>1</v>
      </c>
      <c r="O396" s="11">
        <v>1</v>
      </c>
      <c r="P396" s="11">
        <v>1</v>
      </c>
      <c r="Q396" s="11">
        <v>0</v>
      </c>
      <c r="R396" s="66">
        <f t="shared" si="114"/>
        <v>9263482.6899999976</v>
      </c>
      <c r="S396" s="11">
        <f t="shared" si="115"/>
        <v>0</v>
      </c>
      <c r="T396" s="16">
        <f t="shared" si="116"/>
        <v>0</v>
      </c>
      <c r="U396" s="15">
        <v>27.291108336849824</v>
      </c>
      <c r="V396" s="15">
        <v>0.81464400000000003</v>
      </c>
      <c r="W396" s="17">
        <v>76.28</v>
      </c>
      <c r="X396" s="15">
        <v>0.833076167765465</v>
      </c>
      <c r="Y396" s="52">
        <v>0.20499999999999999</v>
      </c>
      <c r="Z396" s="52">
        <v>11.27</v>
      </c>
      <c r="AA396" s="11">
        <v>0.19</v>
      </c>
      <c r="AB396" s="15">
        <v>9.1999999999999993</v>
      </c>
      <c r="AC396" s="16">
        <f t="shared" si="117"/>
        <v>0</v>
      </c>
      <c r="AD396" s="11">
        <f t="shared" si="118"/>
        <v>0</v>
      </c>
      <c r="AE396" s="11">
        <f t="shared" si="119"/>
        <v>0</v>
      </c>
      <c r="AF396" s="11">
        <f t="shared" si="120"/>
        <v>0</v>
      </c>
      <c r="AG396" s="11">
        <f t="shared" si="121"/>
        <v>0</v>
      </c>
      <c r="AH396" s="66">
        <f t="shared" si="122"/>
        <v>0</v>
      </c>
      <c r="AI396" s="11">
        <f t="shared" si="123"/>
        <v>0</v>
      </c>
      <c r="AJ396" s="16">
        <f t="shared" si="124"/>
        <v>0</v>
      </c>
      <c r="AK396" s="15">
        <f t="shared" si="125"/>
        <v>0</v>
      </c>
      <c r="AL396" s="15">
        <f t="shared" si="126"/>
        <v>0</v>
      </c>
      <c r="AM396" s="17">
        <f t="shared" si="127"/>
        <v>0</v>
      </c>
      <c r="AN396" s="15">
        <f t="shared" si="128"/>
        <v>0</v>
      </c>
      <c r="AO396" s="52">
        <f t="shared" si="129"/>
        <v>0</v>
      </c>
      <c r="AP396" s="52">
        <f t="shared" si="130"/>
        <v>1</v>
      </c>
      <c r="AQ396" s="11">
        <f t="shared" si="131"/>
        <v>0</v>
      </c>
      <c r="AR396" s="11">
        <f t="shared" si="132"/>
        <v>0</v>
      </c>
      <c r="AS396" s="92">
        <f t="shared" si="133"/>
        <v>1</v>
      </c>
      <c r="AU396" s="11">
        <v>5361.5444747298507</v>
      </c>
      <c r="AW396" s="11">
        <v>19</v>
      </c>
      <c r="AX396" s="11">
        <v>3.1920000000000002</v>
      </c>
      <c r="AY396" s="11">
        <v>0</v>
      </c>
      <c r="AZ396" s="11">
        <v>21119536</v>
      </c>
      <c r="BA396" s="11">
        <v>8.9964097696085747E-7</v>
      </c>
    </row>
    <row r="397" spans="1:53" s="11" customFormat="1" x14ac:dyDescent="0.25">
      <c r="A397" s="11">
        <v>2017</v>
      </c>
      <c r="B397" s="11" t="s">
        <v>36</v>
      </c>
      <c r="C397" s="12">
        <v>18</v>
      </c>
      <c r="D397" s="12">
        <v>2009</v>
      </c>
      <c r="E397" s="12">
        <v>2009</v>
      </c>
      <c r="F397" s="14">
        <v>0</v>
      </c>
      <c r="G397" s="14">
        <v>0</v>
      </c>
      <c r="H397" s="12">
        <v>6</v>
      </c>
      <c r="I397" s="14">
        <v>4.7</v>
      </c>
      <c r="J397" s="14">
        <v>4.4000000000000004</v>
      </c>
      <c r="K397" s="15">
        <v>0.48573324485733244</v>
      </c>
      <c r="L397" s="11">
        <v>37.869999999999997</v>
      </c>
      <c r="M397" s="16">
        <v>1951629.4500000002</v>
      </c>
      <c r="N397" s="11">
        <v>1</v>
      </c>
      <c r="O397" s="11">
        <v>1</v>
      </c>
      <c r="P397" s="11">
        <v>0</v>
      </c>
      <c r="Q397" s="11">
        <v>0</v>
      </c>
      <c r="R397" s="66">
        <f t="shared" si="114"/>
        <v>1951629.4500000002</v>
      </c>
      <c r="S397" s="11">
        <f t="shared" si="115"/>
        <v>0</v>
      </c>
      <c r="T397" s="16">
        <f t="shared" si="116"/>
        <v>0</v>
      </c>
      <c r="U397" s="15">
        <v>28.234533243567054</v>
      </c>
      <c r="V397" s="15">
        <v>0.74425200000000002</v>
      </c>
      <c r="W397" s="17">
        <v>73.3</v>
      </c>
      <c r="X397" s="15">
        <v>0.7835433654558932</v>
      </c>
      <c r="Y397" s="52">
        <v>0.224</v>
      </c>
      <c r="Z397" s="52">
        <v>11.95</v>
      </c>
      <c r="AA397" s="11">
        <v>0.23</v>
      </c>
      <c r="AB397" s="15">
        <v>9.5</v>
      </c>
      <c r="AC397" s="16">
        <f t="shared" si="117"/>
        <v>0</v>
      </c>
      <c r="AD397" s="11">
        <f t="shared" si="118"/>
        <v>0</v>
      </c>
      <c r="AE397" s="11">
        <f t="shared" si="119"/>
        <v>0</v>
      </c>
      <c r="AF397" s="11">
        <f t="shared" si="120"/>
        <v>0</v>
      </c>
      <c r="AG397" s="11">
        <f t="shared" si="121"/>
        <v>0</v>
      </c>
      <c r="AH397" s="66">
        <f t="shared" si="122"/>
        <v>0</v>
      </c>
      <c r="AI397" s="11">
        <f t="shared" si="123"/>
        <v>0</v>
      </c>
      <c r="AJ397" s="16">
        <f t="shared" si="124"/>
        <v>0</v>
      </c>
      <c r="AK397" s="15">
        <f t="shared" si="125"/>
        <v>0</v>
      </c>
      <c r="AL397" s="15">
        <f t="shared" si="126"/>
        <v>0</v>
      </c>
      <c r="AM397" s="17">
        <f t="shared" si="127"/>
        <v>0</v>
      </c>
      <c r="AN397" s="15">
        <f t="shared" si="128"/>
        <v>0</v>
      </c>
      <c r="AO397" s="52">
        <f t="shared" si="129"/>
        <v>0</v>
      </c>
      <c r="AP397" s="52">
        <f t="shared" si="130"/>
        <v>1</v>
      </c>
      <c r="AQ397" s="11">
        <f t="shared" si="131"/>
        <v>0</v>
      </c>
      <c r="AR397" s="11">
        <f t="shared" si="132"/>
        <v>0</v>
      </c>
      <c r="AS397" s="92">
        <f t="shared" si="133"/>
        <v>1</v>
      </c>
      <c r="AU397" s="11">
        <v>1028.7702027876426</v>
      </c>
      <c r="AW397" s="11">
        <v>2</v>
      </c>
      <c r="AX397" s="11">
        <v>3.1920000000000002</v>
      </c>
      <c r="AY397" s="11">
        <v>0</v>
      </c>
      <c r="AZ397" s="11">
        <v>4016356</v>
      </c>
      <c r="BA397" s="11">
        <v>4.9796382591583013E-7</v>
      </c>
    </row>
    <row r="398" spans="1:53" s="11" customFormat="1" x14ac:dyDescent="0.25">
      <c r="A398" s="11">
        <v>2017</v>
      </c>
      <c r="B398" s="11" t="s">
        <v>37</v>
      </c>
      <c r="C398" s="12">
        <v>19</v>
      </c>
      <c r="D398" s="12">
        <v>2007</v>
      </c>
      <c r="E398" s="12">
        <v>2007</v>
      </c>
      <c r="F398" s="14">
        <v>2007</v>
      </c>
      <c r="G398" s="14">
        <v>2007</v>
      </c>
      <c r="H398" s="12">
        <v>5.8</v>
      </c>
      <c r="I398" s="14">
        <v>4.7</v>
      </c>
      <c r="J398" s="14">
        <v>3.9</v>
      </c>
      <c r="K398" s="15">
        <v>0.50279791381693961</v>
      </c>
      <c r="L398" s="11">
        <v>38.380000000000003</v>
      </c>
      <c r="M398" s="16">
        <v>10463243.109999999</v>
      </c>
      <c r="N398" s="11">
        <v>1</v>
      </c>
      <c r="O398" s="11">
        <v>1</v>
      </c>
      <c r="P398" s="11">
        <v>1</v>
      </c>
      <c r="Q398" s="11">
        <v>1</v>
      </c>
      <c r="R398" s="66" t="str">
        <f t="shared" si="114"/>
        <v>SEM VALOR</v>
      </c>
      <c r="S398" s="11">
        <f t="shared" si="115"/>
        <v>0</v>
      </c>
      <c r="T398" s="16">
        <f t="shared" si="116"/>
        <v>10463243.109999999</v>
      </c>
      <c r="U398" s="15">
        <v>40.170311351976764</v>
      </c>
      <c r="V398" s="15">
        <v>0.83028299999999999</v>
      </c>
      <c r="W398" s="17">
        <v>77.31</v>
      </c>
      <c r="X398" s="15">
        <v>0.87531725888324874</v>
      </c>
      <c r="Y398" s="52">
        <v>0.28199999999999997</v>
      </c>
      <c r="Z398" s="52">
        <v>14.39</v>
      </c>
      <c r="AA398" s="11">
        <v>0.19</v>
      </c>
      <c r="AB398" s="15">
        <v>10.199999999999999</v>
      </c>
      <c r="AC398" s="16">
        <f t="shared" si="117"/>
        <v>0</v>
      </c>
      <c r="AD398" s="11">
        <f t="shared" si="118"/>
        <v>0</v>
      </c>
      <c r="AE398" s="11">
        <f t="shared" si="119"/>
        <v>0</v>
      </c>
      <c r="AF398" s="11">
        <f t="shared" si="120"/>
        <v>0</v>
      </c>
      <c r="AG398" s="11">
        <f t="shared" si="121"/>
        <v>0</v>
      </c>
      <c r="AH398" s="66">
        <f t="shared" si="122"/>
        <v>0</v>
      </c>
      <c r="AI398" s="11">
        <f t="shared" si="123"/>
        <v>0</v>
      </c>
      <c r="AJ398" s="16">
        <f t="shared" si="124"/>
        <v>0</v>
      </c>
      <c r="AK398" s="15">
        <f t="shared" si="125"/>
        <v>0</v>
      </c>
      <c r="AL398" s="15">
        <f t="shared" si="126"/>
        <v>0</v>
      </c>
      <c r="AM398" s="17">
        <f t="shared" si="127"/>
        <v>0</v>
      </c>
      <c r="AN398" s="15">
        <f t="shared" si="128"/>
        <v>0</v>
      </c>
      <c r="AO398" s="52">
        <f t="shared" si="129"/>
        <v>0</v>
      </c>
      <c r="AP398" s="52">
        <f t="shared" si="130"/>
        <v>1</v>
      </c>
      <c r="AQ398" s="11">
        <f t="shared" si="131"/>
        <v>0</v>
      </c>
      <c r="AR398" s="11">
        <f t="shared" si="132"/>
        <v>0</v>
      </c>
      <c r="AS398" s="92">
        <f t="shared" si="133"/>
        <v>1</v>
      </c>
      <c r="AU398" s="11">
        <v>4372.8217377406536</v>
      </c>
      <c r="AW398" s="11">
        <v>27</v>
      </c>
      <c r="AX398" s="11">
        <v>3.1920000000000002</v>
      </c>
      <c r="AY398" s="11">
        <v>33</v>
      </c>
      <c r="AZ398" s="11">
        <v>16718956</v>
      </c>
      <c r="BA398" s="11">
        <v>1.6149333726340329E-6</v>
      </c>
    </row>
    <row r="399" spans="1:53" s="11" customFormat="1" x14ac:dyDescent="0.25">
      <c r="A399" s="11">
        <v>2017</v>
      </c>
      <c r="B399" s="11" t="s">
        <v>38</v>
      </c>
      <c r="C399" s="12">
        <v>20</v>
      </c>
      <c r="D399" s="12">
        <v>2007</v>
      </c>
      <c r="E399" s="12">
        <v>2007</v>
      </c>
      <c r="F399" s="14">
        <v>2007</v>
      </c>
      <c r="G399" s="14">
        <v>2007</v>
      </c>
      <c r="H399" s="12">
        <v>6.6</v>
      </c>
      <c r="I399" s="14">
        <v>5.3</v>
      </c>
      <c r="J399" s="14">
        <v>4.2</v>
      </c>
      <c r="K399" s="15">
        <v>0.52660702350781841</v>
      </c>
      <c r="L399" s="11">
        <v>10.27</v>
      </c>
      <c r="M399" s="16">
        <v>57617988.839999996</v>
      </c>
      <c r="N399" s="11">
        <v>1</v>
      </c>
      <c r="O399" s="11">
        <v>1</v>
      </c>
      <c r="P399" s="11">
        <v>1</v>
      </c>
      <c r="Q399" s="11">
        <v>1</v>
      </c>
      <c r="R399" s="66" t="str">
        <f t="shared" si="114"/>
        <v>SEM VALOR</v>
      </c>
      <c r="S399" s="11">
        <f t="shared" si="115"/>
        <v>57617988.839999996</v>
      </c>
      <c r="T399" s="16">
        <f t="shared" si="116"/>
        <v>0</v>
      </c>
      <c r="U399" s="15">
        <v>47.028893156041313</v>
      </c>
      <c r="V399" s="15">
        <v>0.86750899999999997</v>
      </c>
      <c r="W399" s="17">
        <v>73.03</v>
      </c>
      <c r="X399" s="15">
        <v>0.93178726436483772</v>
      </c>
      <c r="Y399" s="52">
        <v>0.23899999999999999</v>
      </c>
      <c r="Z399" s="52">
        <v>12.35</v>
      </c>
      <c r="AA399" s="11">
        <v>0.2</v>
      </c>
      <c r="AB399" s="15">
        <v>10.5</v>
      </c>
      <c r="AC399" s="16">
        <f t="shared" si="117"/>
        <v>0</v>
      </c>
      <c r="AD399" s="11">
        <f t="shared" si="118"/>
        <v>0</v>
      </c>
      <c r="AE399" s="11">
        <f t="shared" si="119"/>
        <v>0</v>
      </c>
      <c r="AF399" s="11">
        <f t="shared" si="120"/>
        <v>0</v>
      </c>
      <c r="AG399" s="11">
        <f t="shared" si="121"/>
        <v>0</v>
      </c>
      <c r="AH399" s="66">
        <f t="shared" si="122"/>
        <v>0</v>
      </c>
      <c r="AI399" s="11">
        <f t="shared" si="123"/>
        <v>0</v>
      </c>
      <c r="AJ399" s="16">
        <f t="shared" si="124"/>
        <v>0</v>
      </c>
      <c r="AK399" s="15">
        <f t="shared" si="125"/>
        <v>0</v>
      </c>
      <c r="AL399" s="15">
        <f t="shared" si="126"/>
        <v>0</v>
      </c>
      <c r="AM399" s="17">
        <f t="shared" si="127"/>
        <v>0</v>
      </c>
      <c r="AN399" s="15">
        <f t="shared" si="128"/>
        <v>0</v>
      </c>
      <c r="AO399" s="52">
        <f t="shared" si="129"/>
        <v>0</v>
      </c>
      <c r="AP399" s="52">
        <f t="shared" si="130"/>
        <v>1</v>
      </c>
      <c r="AQ399" s="11">
        <f t="shared" si="131"/>
        <v>0</v>
      </c>
      <c r="AR399" s="11">
        <f t="shared" si="132"/>
        <v>0</v>
      </c>
      <c r="AS399" s="92">
        <f t="shared" si="133"/>
        <v>1</v>
      </c>
      <c r="AU399" s="11">
        <v>11680.940377262868</v>
      </c>
      <c r="AW399" s="11">
        <v>76</v>
      </c>
      <c r="AX399" s="11">
        <v>3.1920000000000002</v>
      </c>
      <c r="AY399" s="11">
        <v>259</v>
      </c>
      <c r="AZ399" s="11">
        <v>45094866</v>
      </c>
      <c r="BA399" s="11">
        <v>1.6853359759401436E-6</v>
      </c>
    </row>
    <row r="400" spans="1:53" s="11" customFormat="1" x14ac:dyDescent="0.25">
      <c r="A400" s="11">
        <v>2017</v>
      </c>
      <c r="B400" s="11" t="s">
        <v>39</v>
      </c>
      <c r="C400" s="18">
        <v>21</v>
      </c>
      <c r="D400" s="18">
        <v>2009</v>
      </c>
      <c r="E400" s="18">
        <v>2009</v>
      </c>
      <c r="F400" s="14">
        <v>2014</v>
      </c>
      <c r="G400" s="14">
        <v>0</v>
      </c>
      <c r="H400" s="18">
        <v>6.5</v>
      </c>
      <c r="I400" s="14">
        <v>4.9000000000000004</v>
      </c>
      <c r="J400" s="14">
        <v>4</v>
      </c>
      <c r="K400" s="15">
        <v>0.50944397135398489</v>
      </c>
      <c r="L400" s="11">
        <v>24.37</v>
      </c>
      <c r="M400" s="16">
        <v>4305926.3899999997</v>
      </c>
      <c r="N400" s="11">
        <v>1</v>
      </c>
      <c r="O400" s="11">
        <v>1</v>
      </c>
      <c r="P400" s="11">
        <v>0</v>
      </c>
      <c r="Q400" s="11">
        <v>0</v>
      </c>
      <c r="R400" s="66">
        <f t="shared" si="114"/>
        <v>4305926.3899999997</v>
      </c>
      <c r="S400" s="11">
        <f t="shared" si="115"/>
        <v>0</v>
      </c>
      <c r="T400" s="16">
        <f t="shared" si="116"/>
        <v>0</v>
      </c>
      <c r="U400" s="15">
        <v>37.231860351640137</v>
      </c>
      <c r="V400" s="15">
        <v>0.77333499999999999</v>
      </c>
      <c r="W400" s="17">
        <v>79.78</v>
      </c>
      <c r="X400" s="15">
        <v>0.70727319455152915</v>
      </c>
      <c r="Y400" s="52">
        <v>0.185</v>
      </c>
      <c r="Z400" s="52">
        <v>8.06</v>
      </c>
      <c r="AA400" s="11">
        <v>0.2</v>
      </c>
      <c r="AB400" s="15">
        <v>9.5</v>
      </c>
      <c r="AC400" s="16">
        <f t="shared" si="117"/>
        <v>0</v>
      </c>
      <c r="AD400" s="11">
        <f t="shared" si="118"/>
        <v>0</v>
      </c>
      <c r="AE400" s="11">
        <f t="shared" si="119"/>
        <v>0</v>
      </c>
      <c r="AF400" s="11">
        <f t="shared" si="120"/>
        <v>0</v>
      </c>
      <c r="AG400" s="11">
        <f t="shared" si="121"/>
        <v>0</v>
      </c>
      <c r="AH400" s="66">
        <f t="shared" si="122"/>
        <v>0</v>
      </c>
      <c r="AI400" s="11">
        <f t="shared" si="123"/>
        <v>0</v>
      </c>
      <c r="AJ400" s="16">
        <f t="shared" si="124"/>
        <v>0</v>
      </c>
      <c r="AK400" s="15">
        <f t="shared" si="125"/>
        <v>0</v>
      </c>
      <c r="AL400" s="15">
        <f t="shared" si="126"/>
        <v>0</v>
      </c>
      <c r="AM400" s="17">
        <f t="shared" si="127"/>
        <v>0</v>
      </c>
      <c r="AN400" s="15">
        <f t="shared" si="128"/>
        <v>0</v>
      </c>
      <c r="AO400" s="52">
        <f t="shared" si="129"/>
        <v>0</v>
      </c>
      <c r="AP400" s="52">
        <f t="shared" si="130"/>
        <v>1</v>
      </c>
      <c r="AQ400" s="11">
        <f t="shared" si="131"/>
        <v>0</v>
      </c>
      <c r="AR400" s="11">
        <f t="shared" si="132"/>
        <v>0</v>
      </c>
      <c r="AS400" s="92">
        <f t="shared" si="133"/>
        <v>1</v>
      </c>
      <c r="AU400" s="11">
        <v>2904.0094278766014</v>
      </c>
      <c r="AW400" s="11">
        <v>14</v>
      </c>
      <c r="AX400" s="11">
        <v>3.1920000000000002</v>
      </c>
      <c r="AY400" s="11">
        <v>131</v>
      </c>
      <c r="AZ400" s="11">
        <v>11320892</v>
      </c>
      <c r="BA400" s="11">
        <v>1.2366516702040794E-6</v>
      </c>
    </row>
    <row r="401" spans="1:53" s="11" customFormat="1" x14ac:dyDescent="0.25">
      <c r="A401" s="11">
        <v>2017</v>
      </c>
      <c r="B401" s="11" t="s">
        <v>40</v>
      </c>
      <c r="C401" s="12">
        <v>22</v>
      </c>
      <c r="D401" s="12">
        <v>2007</v>
      </c>
      <c r="E401" s="12">
        <v>2008</v>
      </c>
      <c r="F401" s="14">
        <v>2010</v>
      </c>
      <c r="G401" s="14">
        <v>0</v>
      </c>
      <c r="H401" s="12">
        <v>6.5</v>
      </c>
      <c r="I401" s="14">
        <v>5.2</v>
      </c>
      <c r="J401" s="14">
        <v>4.0999999999999996</v>
      </c>
      <c r="K401" s="15">
        <v>0.49848443097271977</v>
      </c>
      <c r="L401" s="11">
        <v>15.23</v>
      </c>
      <c r="M401" s="16">
        <v>7632273.1399999987</v>
      </c>
      <c r="N401" s="11">
        <v>1</v>
      </c>
      <c r="O401" s="11">
        <v>1</v>
      </c>
      <c r="P401" s="11">
        <v>1</v>
      </c>
      <c r="Q401" s="11">
        <v>0</v>
      </c>
      <c r="R401" s="66">
        <f t="shared" si="114"/>
        <v>7632273.1399999987</v>
      </c>
      <c r="S401" s="11">
        <f t="shared" si="115"/>
        <v>0</v>
      </c>
      <c r="T401" s="16">
        <f t="shared" si="116"/>
        <v>0</v>
      </c>
      <c r="U401" s="15">
        <v>39.603465339534402</v>
      </c>
      <c r="V401" s="15">
        <v>0.76032100000000002</v>
      </c>
      <c r="W401" s="17">
        <v>79.42</v>
      </c>
      <c r="X401" s="15">
        <v>0.57363710333604556</v>
      </c>
      <c r="Y401" s="52">
        <v>0.13300000000000001</v>
      </c>
      <c r="Z401" s="52">
        <v>6.48</v>
      </c>
      <c r="AA401" s="11">
        <v>0.19</v>
      </c>
      <c r="AB401" s="15">
        <v>9.8000000000000007</v>
      </c>
      <c r="AC401" s="16">
        <f t="shared" si="117"/>
        <v>0</v>
      </c>
      <c r="AD401" s="11">
        <f t="shared" si="118"/>
        <v>0</v>
      </c>
      <c r="AE401" s="11">
        <f t="shared" si="119"/>
        <v>0</v>
      </c>
      <c r="AF401" s="11">
        <f t="shared" si="120"/>
        <v>0</v>
      </c>
      <c r="AG401" s="11">
        <f t="shared" si="121"/>
        <v>0</v>
      </c>
      <c r="AH401" s="66">
        <f t="shared" si="122"/>
        <v>0</v>
      </c>
      <c r="AI401" s="11">
        <f t="shared" si="123"/>
        <v>0</v>
      </c>
      <c r="AJ401" s="16">
        <f t="shared" si="124"/>
        <v>0</v>
      </c>
      <c r="AK401" s="15">
        <f t="shared" si="125"/>
        <v>0</v>
      </c>
      <c r="AL401" s="15">
        <f t="shared" si="126"/>
        <v>0</v>
      </c>
      <c r="AM401" s="17">
        <f t="shared" si="127"/>
        <v>0</v>
      </c>
      <c r="AN401" s="15">
        <f t="shared" si="128"/>
        <v>0</v>
      </c>
      <c r="AO401" s="52">
        <f t="shared" si="129"/>
        <v>0</v>
      </c>
      <c r="AP401" s="52">
        <f t="shared" si="130"/>
        <v>1</v>
      </c>
      <c r="AQ401" s="11">
        <f t="shared" si="131"/>
        <v>0</v>
      </c>
      <c r="AR401" s="11">
        <f t="shared" si="132"/>
        <v>0</v>
      </c>
      <c r="AS401" s="92">
        <f t="shared" si="133"/>
        <v>1</v>
      </c>
      <c r="AU401" s="11">
        <v>1837.5532812304714</v>
      </c>
      <c r="AW401" s="11">
        <v>10</v>
      </c>
      <c r="AX401" s="11">
        <v>3.1920000000000002</v>
      </c>
      <c r="AY401" s="11">
        <v>181</v>
      </c>
      <c r="AZ401" s="11">
        <v>7001161</v>
      </c>
      <c r="BA401" s="11">
        <v>1.42833452908739E-6</v>
      </c>
    </row>
    <row r="402" spans="1:53" s="11" customFormat="1" x14ac:dyDescent="0.25">
      <c r="A402" s="11">
        <v>2017</v>
      </c>
      <c r="B402" s="11" t="s">
        <v>88</v>
      </c>
      <c r="C402" s="12">
        <v>23</v>
      </c>
      <c r="D402" s="12">
        <v>2009</v>
      </c>
      <c r="E402" s="12">
        <v>2010</v>
      </c>
      <c r="F402" s="14">
        <v>2013</v>
      </c>
      <c r="G402" s="14">
        <v>0</v>
      </c>
      <c r="H402" s="12">
        <v>5.8</v>
      </c>
      <c r="I402" s="14">
        <v>4.5999999999999996</v>
      </c>
      <c r="J402" s="14">
        <v>3.7</v>
      </c>
      <c r="K402" s="15">
        <v>0.54092600967057436</v>
      </c>
      <c r="L402" s="11">
        <v>29.29</v>
      </c>
      <c r="M402" s="16">
        <v>4694033.3600000003</v>
      </c>
      <c r="N402" s="11">
        <v>1</v>
      </c>
      <c r="O402" s="11">
        <v>1</v>
      </c>
      <c r="P402" s="11">
        <v>0</v>
      </c>
      <c r="Q402" s="11">
        <v>0</v>
      </c>
      <c r="R402" s="66">
        <f t="shared" si="114"/>
        <v>4694033.3600000003</v>
      </c>
      <c r="S402" s="11">
        <f t="shared" si="115"/>
        <v>0</v>
      </c>
      <c r="T402" s="16">
        <f t="shared" si="116"/>
        <v>0</v>
      </c>
      <c r="U402" s="15">
        <v>37.381786813354715</v>
      </c>
      <c r="V402" s="15">
        <v>0.78045799999999999</v>
      </c>
      <c r="W402" s="17">
        <v>73.510000000000005</v>
      </c>
      <c r="X402" s="15">
        <v>0.66738454175640105</v>
      </c>
      <c r="Y402" s="52">
        <v>0.20699999999999999</v>
      </c>
      <c r="Z402" s="52">
        <v>7.55</v>
      </c>
      <c r="AA402" s="11">
        <v>0.15</v>
      </c>
      <c r="AB402" s="15">
        <v>9.6999999999999993</v>
      </c>
      <c r="AC402" s="16">
        <f t="shared" si="117"/>
        <v>0</v>
      </c>
      <c r="AD402" s="11">
        <f t="shared" si="118"/>
        <v>0</v>
      </c>
      <c r="AE402" s="11">
        <f t="shared" si="119"/>
        <v>0</v>
      </c>
      <c r="AF402" s="11">
        <f t="shared" si="120"/>
        <v>0</v>
      </c>
      <c r="AG402" s="11">
        <f t="shared" si="121"/>
        <v>0</v>
      </c>
      <c r="AH402" s="66">
        <f t="shared" si="122"/>
        <v>0</v>
      </c>
      <c r="AI402" s="11">
        <f t="shared" si="123"/>
        <v>0</v>
      </c>
      <c r="AJ402" s="16">
        <f t="shared" si="124"/>
        <v>0</v>
      </c>
      <c r="AK402" s="15">
        <f t="shared" si="125"/>
        <v>0</v>
      </c>
      <c r="AL402" s="15">
        <f t="shared" si="126"/>
        <v>0</v>
      </c>
      <c r="AM402" s="17">
        <f t="shared" si="127"/>
        <v>0</v>
      </c>
      <c r="AN402" s="15">
        <f t="shared" si="128"/>
        <v>0</v>
      </c>
      <c r="AO402" s="52">
        <f t="shared" si="129"/>
        <v>0</v>
      </c>
      <c r="AP402" s="52">
        <f t="shared" si="130"/>
        <v>1</v>
      </c>
      <c r="AQ402" s="11">
        <f t="shared" si="131"/>
        <v>0</v>
      </c>
      <c r="AR402" s="11">
        <f t="shared" si="132"/>
        <v>0</v>
      </c>
      <c r="AS402" s="92">
        <f t="shared" si="133"/>
        <v>1</v>
      </c>
      <c r="AU402" s="11">
        <v>2871.243592659639</v>
      </c>
      <c r="AW402" s="11">
        <v>13</v>
      </c>
      <c r="AX402" s="11">
        <v>3.1920000000000002</v>
      </c>
      <c r="AY402" s="11">
        <v>1172</v>
      </c>
      <c r="AZ402" s="11">
        <v>11322895</v>
      </c>
      <c r="BA402" s="11">
        <v>1.1481162723844035E-6</v>
      </c>
    </row>
    <row r="403" spans="1:53" s="11" customFormat="1" x14ac:dyDescent="0.25">
      <c r="A403" s="11">
        <v>2017</v>
      </c>
      <c r="B403" s="11" t="s">
        <v>89</v>
      </c>
      <c r="C403" s="12">
        <v>24</v>
      </c>
      <c r="D403" s="12">
        <v>2014</v>
      </c>
      <c r="E403" s="12">
        <v>0</v>
      </c>
      <c r="F403" s="14">
        <v>0</v>
      </c>
      <c r="G403" s="14">
        <v>0</v>
      </c>
      <c r="H403" s="12">
        <v>5.7</v>
      </c>
      <c r="I403" s="14">
        <v>4.8</v>
      </c>
      <c r="J403" s="14">
        <v>3.8</v>
      </c>
      <c r="K403" s="15">
        <v>0.47448915632443273</v>
      </c>
      <c r="L403" s="11">
        <v>24.29</v>
      </c>
      <c r="M403" s="16">
        <v>0</v>
      </c>
      <c r="N403" s="11">
        <v>0</v>
      </c>
      <c r="O403" s="11">
        <v>0</v>
      </c>
      <c r="P403" s="11">
        <v>0</v>
      </c>
      <c r="Q403" s="11">
        <v>0</v>
      </c>
      <c r="R403" s="66">
        <f t="shared" si="114"/>
        <v>0</v>
      </c>
      <c r="S403" s="11">
        <f t="shared" si="115"/>
        <v>0</v>
      </c>
      <c r="T403" s="16">
        <f t="shared" si="116"/>
        <v>0</v>
      </c>
      <c r="U403" s="15">
        <v>35.529381194605378</v>
      </c>
      <c r="V403" s="15">
        <v>0.67941099999999999</v>
      </c>
      <c r="W403" s="17">
        <v>85.8</v>
      </c>
      <c r="X403" s="15">
        <v>0.41509433962264153</v>
      </c>
      <c r="Y403" s="52">
        <v>0.192</v>
      </c>
      <c r="Z403" s="52">
        <v>8.76</v>
      </c>
      <c r="AA403" s="11">
        <v>0.2</v>
      </c>
      <c r="AB403" s="15">
        <v>9.3000000000000007</v>
      </c>
      <c r="AC403" s="16">
        <f t="shared" si="117"/>
        <v>0</v>
      </c>
      <c r="AD403" s="11">
        <f t="shared" si="118"/>
        <v>0</v>
      </c>
      <c r="AE403" s="11">
        <f t="shared" si="119"/>
        <v>0</v>
      </c>
      <c r="AF403" s="11">
        <f t="shared" si="120"/>
        <v>0</v>
      </c>
      <c r="AG403" s="11">
        <f t="shared" si="121"/>
        <v>0</v>
      </c>
      <c r="AH403" s="66">
        <f t="shared" si="122"/>
        <v>0</v>
      </c>
      <c r="AI403" s="11">
        <f t="shared" si="123"/>
        <v>0</v>
      </c>
      <c r="AJ403" s="16">
        <f t="shared" si="124"/>
        <v>0</v>
      </c>
      <c r="AK403" s="15">
        <f t="shared" si="125"/>
        <v>0</v>
      </c>
      <c r="AL403" s="15">
        <f t="shared" si="126"/>
        <v>0</v>
      </c>
      <c r="AM403" s="17">
        <f t="shared" si="127"/>
        <v>0</v>
      </c>
      <c r="AN403" s="15">
        <f t="shared" si="128"/>
        <v>0</v>
      </c>
      <c r="AO403" s="52">
        <f t="shared" si="129"/>
        <v>0</v>
      </c>
      <c r="AP403" s="52">
        <f t="shared" si="130"/>
        <v>1</v>
      </c>
      <c r="AQ403" s="11">
        <f t="shared" si="131"/>
        <v>0</v>
      </c>
      <c r="AR403" s="11">
        <f t="shared" si="132"/>
        <v>0</v>
      </c>
      <c r="AS403" s="92">
        <f t="shared" si="133"/>
        <v>1</v>
      </c>
      <c r="AU403" s="11">
        <v>710.93253670486752</v>
      </c>
      <c r="AW403" s="11">
        <v>3</v>
      </c>
      <c r="AX403" s="11">
        <v>3.1920000000000002</v>
      </c>
      <c r="AY403" s="11">
        <v>206</v>
      </c>
      <c r="AZ403" s="11">
        <v>2713147</v>
      </c>
      <c r="BA403" s="11">
        <v>1.1057270394858812E-6</v>
      </c>
    </row>
    <row r="404" spans="1:53" s="11" customFormat="1" x14ac:dyDescent="0.25">
      <c r="A404" s="11">
        <v>2017</v>
      </c>
      <c r="B404" s="11" t="s">
        <v>43</v>
      </c>
      <c r="C404" s="12">
        <v>25</v>
      </c>
      <c r="D404" s="12">
        <v>2017</v>
      </c>
      <c r="E404" s="12">
        <v>0</v>
      </c>
      <c r="F404" s="14">
        <v>0</v>
      </c>
      <c r="G404" s="14">
        <v>0</v>
      </c>
      <c r="H404" s="12">
        <v>5.9</v>
      </c>
      <c r="I404" s="14">
        <v>4.9000000000000004</v>
      </c>
      <c r="J404" s="14">
        <v>3.5</v>
      </c>
      <c r="K404" s="15">
        <v>0.40612118132023267</v>
      </c>
      <c r="L404" s="11">
        <v>32.950000000000003</v>
      </c>
      <c r="M404" s="16">
        <v>136400</v>
      </c>
      <c r="N404" s="11">
        <v>1</v>
      </c>
      <c r="O404" s="11">
        <v>0</v>
      </c>
      <c r="P404" s="11">
        <v>0</v>
      </c>
      <c r="Q404" s="11">
        <v>0</v>
      </c>
      <c r="R404" s="66">
        <f t="shared" si="114"/>
        <v>136400</v>
      </c>
      <c r="S404" s="11">
        <f t="shared" si="115"/>
        <v>0</v>
      </c>
      <c r="T404" s="16">
        <f t="shared" si="116"/>
        <v>0</v>
      </c>
      <c r="U404" s="15">
        <v>37.926215950515228</v>
      </c>
      <c r="V404" s="15">
        <v>0.70315300000000003</v>
      </c>
      <c r="W404" s="17">
        <v>76.56</v>
      </c>
      <c r="X404" s="15">
        <v>0.29902395740905058</v>
      </c>
      <c r="Y404" s="52">
        <v>0.22500000000000001</v>
      </c>
      <c r="Z404" s="52">
        <v>8.3000000000000007</v>
      </c>
      <c r="AA404" s="11">
        <v>0.22</v>
      </c>
      <c r="AB404" s="15">
        <v>9.1</v>
      </c>
      <c r="AC404" s="16">
        <f t="shared" si="117"/>
        <v>0</v>
      </c>
      <c r="AD404" s="11">
        <f t="shared" si="118"/>
        <v>0</v>
      </c>
      <c r="AE404" s="11">
        <f t="shared" si="119"/>
        <v>0</v>
      </c>
      <c r="AF404" s="11">
        <f t="shared" si="120"/>
        <v>0</v>
      </c>
      <c r="AG404" s="11">
        <f t="shared" si="121"/>
        <v>0</v>
      </c>
      <c r="AH404" s="66">
        <f t="shared" si="122"/>
        <v>0</v>
      </c>
      <c r="AI404" s="11">
        <f t="shared" si="123"/>
        <v>0</v>
      </c>
      <c r="AJ404" s="16">
        <f t="shared" si="124"/>
        <v>0</v>
      </c>
      <c r="AK404" s="15">
        <f t="shared" si="125"/>
        <v>0</v>
      </c>
      <c r="AL404" s="15">
        <f t="shared" si="126"/>
        <v>0</v>
      </c>
      <c r="AM404" s="17">
        <f t="shared" si="127"/>
        <v>0</v>
      </c>
      <c r="AN404" s="15">
        <f t="shared" si="128"/>
        <v>0</v>
      </c>
      <c r="AO404" s="52">
        <f t="shared" si="129"/>
        <v>0</v>
      </c>
      <c r="AP404" s="52">
        <f t="shared" si="130"/>
        <v>1</v>
      </c>
      <c r="AQ404" s="11">
        <f t="shared" si="131"/>
        <v>0</v>
      </c>
      <c r="AR404" s="11">
        <f t="shared" si="132"/>
        <v>0</v>
      </c>
      <c r="AS404" s="92">
        <f t="shared" si="133"/>
        <v>1</v>
      </c>
      <c r="AU404" s="11">
        <v>893.23521959090101</v>
      </c>
      <c r="AW404" s="11">
        <v>3</v>
      </c>
      <c r="AX404" s="11">
        <v>3.1920000000000002</v>
      </c>
      <c r="AY404" s="11">
        <v>427</v>
      </c>
      <c r="AZ404" s="11">
        <v>3344544</v>
      </c>
      <c r="BA404" s="11">
        <v>8.9698326588019176E-7</v>
      </c>
    </row>
    <row r="405" spans="1:53" s="11" customFormat="1" x14ac:dyDescent="0.25">
      <c r="A405" s="11">
        <v>2017</v>
      </c>
      <c r="B405" s="11" t="s">
        <v>44</v>
      </c>
      <c r="C405" s="12">
        <v>26</v>
      </c>
      <c r="D405" s="12">
        <v>2009</v>
      </c>
      <c r="E405" s="12">
        <v>2019</v>
      </c>
      <c r="F405" s="14">
        <v>0</v>
      </c>
      <c r="G405" s="14">
        <v>0</v>
      </c>
      <c r="H405" s="12">
        <v>6.1</v>
      </c>
      <c r="I405" s="14">
        <v>5.3</v>
      </c>
      <c r="J405" s="14">
        <v>4.3</v>
      </c>
      <c r="K405" s="15">
        <v>0.45203012033122358</v>
      </c>
      <c r="L405" s="11">
        <v>42.8</v>
      </c>
      <c r="M405" s="16">
        <v>475970</v>
      </c>
      <c r="N405" s="11">
        <v>1</v>
      </c>
      <c r="O405" s="11">
        <v>0</v>
      </c>
      <c r="P405" s="11">
        <v>0</v>
      </c>
      <c r="Q405" s="11">
        <v>0</v>
      </c>
      <c r="R405" s="66">
        <f t="shared" si="114"/>
        <v>475970</v>
      </c>
      <c r="S405" s="11">
        <f t="shared" si="115"/>
        <v>0</v>
      </c>
      <c r="T405" s="16">
        <f t="shared" si="116"/>
        <v>0</v>
      </c>
      <c r="U405" s="15">
        <v>28.316087486052044</v>
      </c>
      <c r="V405" s="15">
        <v>0.784806</v>
      </c>
      <c r="W405" s="17">
        <v>72.2</v>
      </c>
      <c r="X405" s="15">
        <v>0.53122326775021389</v>
      </c>
      <c r="Y405" s="52">
        <v>0.245</v>
      </c>
      <c r="Z405" s="52">
        <v>9.6199999999999992</v>
      </c>
      <c r="AA405" s="11">
        <v>0.22</v>
      </c>
      <c r="AB405" s="15">
        <v>9.4</v>
      </c>
      <c r="AC405" s="16">
        <f t="shared" si="117"/>
        <v>0</v>
      </c>
      <c r="AD405" s="11">
        <f t="shared" si="118"/>
        <v>0</v>
      </c>
      <c r="AE405" s="11">
        <f t="shared" si="119"/>
        <v>0</v>
      </c>
      <c r="AF405" s="11">
        <f t="shared" si="120"/>
        <v>0</v>
      </c>
      <c r="AG405" s="11">
        <f t="shared" si="121"/>
        <v>0</v>
      </c>
      <c r="AH405" s="66">
        <f t="shared" si="122"/>
        <v>0</v>
      </c>
      <c r="AI405" s="11">
        <f t="shared" si="123"/>
        <v>0</v>
      </c>
      <c r="AJ405" s="16">
        <f t="shared" si="124"/>
        <v>0</v>
      </c>
      <c r="AK405" s="15">
        <f t="shared" si="125"/>
        <v>0</v>
      </c>
      <c r="AL405" s="15">
        <f t="shared" si="126"/>
        <v>0</v>
      </c>
      <c r="AM405" s="17">
        <f t="shared" si="127"/>
        <v>0</v>
      </c>
      <c r="AN405" s="15">
        <f t="shared" si="128"/>
        <v>0</v>
      </c>
      <c r="AO405" s="52">
        <f t="shared" si="129"/>
        <v>0</v>
      </c>
      <c r="AP405" s="52">
        <f t="shared" si="130"/>
        <v>1</v>
      </c>
      <c r="AQ405" s="11">
        <f t="shared" si="131"/>
        <v>0</v>
      </c>
      <c r="AR405" s="11">
        <f t="shared" si="132"/>
        <v>0</v>
      </c>
      <c r="AS405" s="92">
        <f t="shared" si="133"/>
        <v>1</v>
      </c>
      <c r="AU405" s="11">
        <v>1804.5295340637513</v>
      </c>
      <c r="AW405" s="11">
        <v>8</v>
      </c>
      <c r="AX405" s="11">
        <v>3.1920000000000002</v>
      </c>
      <c r="AY405" s="11">
        <v>379</v>
      </c>
      <c r="AZ405" s="11">
        <v>6778772</v>
      </c>
      <c r="BA405" s="11">
        <v>1.1801547536928518E-6</v>
      </c>
    </row>
    <row r="406" spans="1:53" s="11" customFormat="1" x14ac:dyDescent="0.25">
      <c r="A406" s="11">
        <v>2017</v>
      </c>
      <c r="B406" s="11" t="s">
        <v>45</v>
      </c>
      <c r="C406" s="12">
        <v>27</v>
      </c>
      <c r="D406" s="12">
        <v>2008</v>
      </c>
      <c r="E406" s="12">
        <v>2008</v>
      </c>
      <c r="F406" s="14">
        <v>0</v>
      </c>
      <c r="G406" s="14">
        <v>0</v>
      </c>
      <c r="H406" s="12">
        <v>6.3</v>
      </c>
      <c r="I406" s="14">
        <v>4.9000000000000004</v>
      </c>
      <c r="J406" s="14">
        <v>4.0999999999999996</v>
      </c>
      <c r="K406" s="15">
        <v>0.46124340738373021</v>
      </c>
      <c r="L406" s="11">
        <v>20.07</v>
      </c>
      <c r="M406" s="16">
        <v>787253.84000000008</v>
      </c>
      <c r="N406" s="11">
        <v>1</v>
      </c>
      <c r="O406" s="11">
        <v>0</v>
      </c>
      <c r="P406" s="11">
        <v>0</v>
      </c>
      <c r="Q406" s="11">
        <v>0</v>
      </c>
      <c r="R406" s="66">
        <f t="shared" si="114"/>
        <v>787253.84000000008</v>
      </c>
      <c r="S406" s="11">
        <f t="shared" si="115"/>
        <v>0</v>
      </c>
      <c r="T406" s="16">
        <f t="shared" si="116"/>
        <v>0</v>
      </c>
      <c r="U406" s="15">
        <v>80.515465657534733</v>
      </c>
      <c r="V406" s="15">
        <f>V382*1.02</f>
        <v>0.88158294000000004</v>
      </c>
      <c r="W406" s="17">
        <v>74.89</v>
      </c>
      <c r="X406" s="15">
        <v>0.86653386454183268</v>
      </c>
      <c r="Y406" s="52">
        <v>0.25700000000000001</v>
      </c>
      <c r="Z406" s="52">
        <v>11.09</v>
      </c>
      <c r="AA406" s="11">
        <v>0.2</v>
      </c>
      <c r="AB406" s="15">
        <v>11.3</v>
      </c>
      <c r="AC406" s="16">
        <f t="shared" si="117"/>
        <v>0</v>
      </c>
      <c r="AD406" s="11">
        <f t="shared" si="118"/>
        <v>0</v>
      </c>
      <c r="AE406" s="11">
        <f t="shared" si="119"/>
        <v>0</v>
      </c>
      <c r="AF406" s="11">
        <f t="shared" si="120"/>
        <v>0</v>
      </c>
      <c r="AG406" s="11">
        <f t="shared" si="121"/>
        <v>0</v>
      </c>
      <c r="AH406" s="66">
        <f t="shared" si="122"/>
        <v>0</v>
      </c>
      <c r="AI406" s="11">
        <f t="shared" si="123"/>
        <v>0</v>
      </c>
      <c r="AJ406" s="16">
        <f t="shared" si="124"/>
        <v>0</v>
      </c>
      <c r="AK406" s="15">
        <f t="shared" si="125"/>
        <v>0</v>
      </c>
      <c r="AL406" s="15">
        <f t="shared" si="126"/>
        <v>0</v>
      </c>
      <c r="AM406" s="17">
        <f t="shared" si="127"/>
        <v>0</v>
      </c>
      <c r="AN406" s="15">
        <f t="shared" si="128"/>
        <v>0</v>
      </c>
      <c r="AO406" s="52">
        <f t="shared" si="129"/>
        <v>0</v>
      </c>
      <c r="AP406" s="52">
        <f t="shared" si="130"/>
        <v>1</v>
      </c>
      <c r="AQ406" s="11">
        <f t="shared" si="131"/>
        <v>0</v>
      </c>
      <c r="AR406" s="11">
        <f t="shared" si="132"/>
        <v>0</v>
      </c>
      <c r="AS406" s="92">
        <f t="shared" si="133"/>
        <v>1</v>
      </c>
      <c r="AU406" s="11">
        <v>774.81882905932582</v>
      </c>
      <c r="AW406" s="11">
        <v>9</v>
      </c>
      <c r="AX406" s="11">
        <v>3.1920000000000002</v>
      </c>
      <c r="AY406" s="11">
        <v>1</v>
      </c>
      <c r="AZ406" s="11">
        <v>3039444</v>
      </c>
      <c r="BA406" s="11">
        <v>2.9610678795200701E-6</v>
      </c>
    </row>
    <row r="407" spans="1:53" s="26" customFormat="1" x14ac:dyDescent="0.25">
      <c r="A407" s="26">
        <v>2018</v>
      </c>
      <c r="B407" s="26" t="s">
        <v>19</v>
      </c>
      <c r="C407" s="63">
        <v>1</v>
      </c>
      <c r="D407" s="63">
        <v>2011</v>
      </c>
      <c r="E407" s="63">
        <v>0</v>
      </c>
      <c r="F407" s="64">
        <v>0</v>
      </c>
      <c r="G407" s="65">
        <v>0</v>
      </c>
      <c r="H407" s="63">
        <v>5.6999999999999993</v>
      </c>
      <c r="I407" s="64">
        <v>4.9000000000000004</v>
      </c>
      <c r="J407" s="65">
        <v>4.1500000000000004</v>
      </c>
      <c r="K407" s="29">
        <v>0.42669932639314145</v>
      </c>
      <c r="L407" s="26">
        <v>27.08</v>
      </c>
      <c r="M407" s="30">
        <v>0</v>
      </c>
      <c r="N407" s="26">
        <v>0</v>
      </c>
      <c r="O407" s="26">
        <v>0</v>
      </c>
      <c r="P407" s="26">
        <v>0</v>
      </c>
      <c r="Q407" s="26">
        <v>0</v>
      </c>
      <c r="R407" s="68">
        <f t="shared" si="114"/>
        <v>0</v>
      </c>
      <c r="S407" s="26">
        <f t="shared" si="115"/>
        <v>0</v>
      </c>
      <c r="T407" s="30">
        <f t="shared" si="116"/>
        <v>0</v>
      </c>
      <c r="U407" s="29">
        <v>25.554312185613359</v>
      </c>
      <c r="V407" s="29">
        <v>0.68859000000000004</v>
      </c>
      <c r="W407" s="31">
        <v>82.92</v>
      </c>
      <c r="X407" s="29">
        <v>9.8106712564543896E-2</v>
      </c>
      <c r="Y407" s="53">
        <v>0.19700000000000001</v>
      </c>
      <c r="Z407" s="53">
        <v>8.56</v>
      </c>
      <c r="AA407" s="26">
        <v>0.32</v>
      </c>
      <c r="AB407" s="29">
        <v>8.8000000000000007</v>
      </c>
      <c r="AC407" s="30">
        <f t="shared" si="117"/>
        <v>0</v>
      </c>
      <c r="AD407" s="26">
        <f t="shared" si="118"/>
        <v>0</v>
      </c>
      <c r="AE407" s="26">
        <f t="shared" si="119"/>
        <v>0</v>
      </c>
      <c r="AF407" s="26">
        <f t="shared" si="120"/>
        <v>0</v>
      </c>
      <c r="AG407" s="26">
        <f t="shared" si="121"/>
        <v>0</v>
      </c>
      <c r="AH407" s="68">
        <f t="shared" si="122"/>
        <v>0</v>
      </c>
      <c r="AI407" s="26">
        <f t="shared" si="123"/>
        <v>0</v>
      </c>
      <c r="AJ407" s="30">
        <f t="shared" si="124"/>
        <v>0</v>
      </c>
      <c r="AK407" s="29">
        <f t="shared" si="125"/>
        <v>0</v>
      </c>
      <c r="AL407" s="29">
        <f t="shared" si="126"/>
        <v>0</v>
      </c>
      <c r="AM407" s="31">
        <f t="shared" si="127"/>
        <v>0</v>
      </c>
      <c r="AN407" s="29">
        <f t="shared" si="128"/>
        <v>0</v>
      </c>
      <c r="AO407" s="53">
        <f t="shared" si="129"/>
        <v>0</v>
      </c>
      <c r="AP407" s="53">
        <f t="shared" si="130"/>
        <v>0</v>
      </c>
      <c r="AQ407" s="26">
        <f t="shared" si="131"/>
        <v>1</v>
      </c>
      <c r="AR407" s="26">
        <f t="shared" si="132"/>
        <v>0</v>
      </c>
      <c r="AS407" s="93">
        <f t="shared" si="133"/>
        <v>1</v>
      </c>
      <c r="AU407" s="26">
        <v>490.09620831657423</v>
      </c>
      <c r="AW407" s="26">
        <v>2</v>
      </c>
      <c r="AX407" s="26">
        <v>3.6541999999999999</v>
      </c>
      <c r="AY407" s="26">
        <v>5</v>
      </c>
      <c r="AZ407" s="26">
        <v>1757589</v>
      </c>
      <c r="BA407" s="26">
        <v>1.137922460825597E-6</v>
      </c>
    </row>
    <row r="408" spans="1:53" s="26" customFormat="1" x14ac:dyDescent="0.25">
      <c r="A408" s="26">
        <v>2018</v>
      </c>
      <c r="B408" s="26" t="s">
        <v>20</v>
      </c>
      <c r="C408" s="63">
        <v>2</v>
      </c>
      <c r="D408" s="63">
        <v>0</v>
      </c>
      <c r="E408" s="63">
        <v>0</v>
      </c>
      <c r="F408" s="64">
        <v>0</v>
      </c>
      <c r="G408" s="65">
        <v>0</v>
      </c>
      <c r="H408" s="63">
        <v>5.85</v>
      </c>
      <c r="I408" s="64">
        <v>4.8000000000000007</v>
      </c>
      <c r="J408" s="65">
        <v>3.8499999999999996</v>
      </c>
      <c r="K408" s="29">
        <v>0.38177821201758672</v>
      </c>
      <c r="L408" s="26">
        <v>47.05</v>
      </c>
      <c r="M408" s="30">
        <v>0</v>
      </c>
      <c r="N408" s="26">
        <v>0</v>
      </c>
      <c r="O408" s="26">
        <v>0</v>
      </c>
      <c r="P408" s="26">
        <v>0</v>
      </c>
      <c r="Q408" s="26">
        <v>0</v>
      </c>
      <c r="R408" s="68" t="str">
        <f t="shared" si="114"/>
        <v>SEM VALOR</v>
      </c>
      <c r="S408" s="26">
        <f t="shared" si="115"/>
        <v>0</v>
      </c>
      <c r="T408" s="30">
        <f t="shared" si="116"/>
        <v>0</v>
      </c>
      <c r="U408" s="29">
        <v>17.636880583021288</v>
      </c>
      <c r="V408" s="29">
        <v>0.69490300000000005</v>
      </c>
      <c r="W408" s="31">
        <v>69.84</v>
      </c>
      <c r="X408" s="29">
        <v>0.39271255060728744</v>
      </c>
      <c r="Y408" s="53">
        <v>0.34699999999999998</v>
      </c>
      <c r="Z408" s="53">
        <v>12.48</v>
      </c>
      <c r="AA408" s="26">
        <v>0.41</v>
      </c>
      <c r="AB408" s="29">
        <v>8.8000000000000007</v>
      </c>
      <c r="AC408" s="30">
        <f t="shared" si="117"/>
        <v>0</v>
      </c>
      <c r="AD408" s="26">
        <f t="shared" si="118"/>
        <v>0</v>
      </c>
      <c r="AE408" s="26">
        <f t="shared" si="119"/>
        <v>0</v>
      </c>
      <c r="AF408" s="26">
        <f t="shared" si="120"/>
        <v>0</v>
      </c>
      <c r="AG408" s="26">
        <f t="shared" si="121"/>
        <v>0</v>
      </c>
      <c r="AH408" s="68">
        <f t="shared" si="122"/>
        <v>0</v>
      </c>
      <c r="AI408" s="26">
        <f t="shared" si="123"/>
        <v>0</v>
      </c>
      <c r="AJ408" s="30">
        <f t="shared" si="124"/>
        <v>0</v>
      </c>
      <c r="AK408" s="29">
        <f t="shared" si="125"/>
        <v>0</v>
      </c>
      <c r="AL408" s="29">
        <f t="shared" si="126"/>
        <v>0</v>
      </c>
      <c r="AM408" s="31">
        <f t="shared" si="127"/>
        <v>0</v>
      </c>
      <c r="AN408" s="29">
        <f t="shared" si="128"/>
        <v>0</v>
      </c>
      <c r="AO408" s="53">
        <f t="shared" si="129"/>
        <v>0</v>
      </c>
      <c r="AP408" s="53">
        <f t="shared" si="130"/>
        <v>0</v>
      </c>
      <c r="AQ408" s="26">
        <f t="shared" si="131"/>
        <v>1</v>
      </c>
      <c r="AR408" s="26">
        <f t="shared" si="132"/>
        <v>0</v>
      </c>
      <c r="AS408" s="93">
        <f t="shared" si="133"/>
        <v>0</v>
      </c>
      <c r="AU408" s="26">
        <v>140.19892246992478</v>
      </c>
      <c r="AW408" s="26">
        <v>1</v>
      </c>
      <c r="AX408" s="26">
        <v>3.6541999999999999</v>
      </c>
      <c r="AY408" s="26">
        <v>31</v>
      </c>
      <c r="AZ408" s="26">
        <v>869265</v>
      </c>
      <c r="BA408" s="26">
        <v>1.1503971746245391E-6</v>
      </c>
    </row>
    <row r="409" spans="1:53" s="26" customFormat="1" x14ac:dyDescent="0.25">
      <c r="A409" s="26">
        <v>2018</v>
      </c>
      <c r="B409" s="26" t="s">
        <v>21</v>
      </c>
      <c r="C409" s="63">
        <v>3</v>
      </c>
      <c r="D409" s="63">
        <v>2010</v>
      </c>
      <c r="E409" s="63">
        <v>2010</v>
      </c>
      <c r="F409" s="64">
        <v>0</v>
      </c>
      <c r="G409" s="65">
        <v>0</v>
      </c>
      <c r="H409" s="63">
        <v>5.45</v>
      </c>
      <c r="I409" s="64">
        <v>4.55</v>
      </c>
      <c r="J409" s="65">
        <v>3.55</v>
      </c>
      <c r="K409" s="29">
        <v>0.38650479954827782</v>
      </c>
      <c r="L409" s="26">
        <v>37.79</v>
      </c>
      <c r="M409" s="30">
        <v>0</v>
      </c>
      <c r="N409" s="26">
        <v>0</v>
      </c>
      <c r="O409" s="26">
        <v>0</v>
      </c>
      <c r="P409" s="26">
        <v>0</v>
      </c>
      <c r="Q409" s="26">
        <v>0</v>
      </c>
      <c r="R409" s="68">
        <f t="shared" si="114"/>
        <v>0</v>
      </c>
      <c r="S409" s="26">
        <f t="shared" si="115"/>
        <v>0</v>
      </c>
      <c r="T409" s="30">
        <f t="shared" si="116"/>
        <v>0</v>
      </c>
      <c r="U409" s="29">
        <v>24.53290328335634</v>
      </c>
      <c r="V409" s="29">
        <v>0.86434200000000005</v>
      </c>
      <c r="W409" s="31">
        <v>75.22</v>
      </c>
      <c r="X409" s="29">
        <v>0.35228331780055916</v>
      </c>
      <c r="Y409" s="53">
        <v>0.32800000000000001</v>
      </c>
      <c r="Z409" s="53">
        <v>13.73</v>
      </c>
      <c r="AA409" s="26">
        <v>0.24</v>
      </c>
      <c r="AB409" s="29">
        <v>9.6999999999999993</v>
      </c>
      <c r="AC409" s="30">
        <f t="shared" si="117"/>
        <v>0</v>
      </c>
      <c r="AD409" s="26">
        <f t="shared" si="118"/>
        <v>0</v>
      </c>
      <c r="AE409" s="26">
        <f t="shared" si="119"/>
        <v>0</v>
      </c>
      <c r="AF409" s="26">
        <f t="shared" si="120"/>
        <v>0</v>
      </c>
      <c r="AG409" s="26">
        <f t="shared" si="121"/>
        <v>0</v>
      </c>
      <c r="AH409" s="68">
        <f t="shared" si="122"/>
        <v>0</v>
      </c>
      <c r="AI409" s="26">
        <f t="shared" si="123"/>
        <v>0</v>
      </c>
      <c r="AJ409" s="30">
        <f t="shared" si="124"/>
        <v>0</v>
      </c>
      <c r="AK409" s="29">
        <f t="shared" si="125"/>
        <v>0</v>
      </c>
      <c r="AL409" s="29">
        <f t="shared" si="126"/>
        <v>0</v>
      </c>
      <c r="AM409" s="31">
        <f t="shared" si="127"/>
        <v>0</v>
      </c>
      <c r="AN409" s="29">
        <f t="shared" si="128"/>
        <v>0</v>
      </c>
      <c r="AO409" s="53">
        <f t="shared" si="129"/>
        <v>0</v>
      </c>
      <c r="AP409" s="53">
        <f t="shared" si="130"/>
        <v>0</v>
      </c>
      <c r="AQ409" s="26">
        <f t="shared" si="131"/>
        <v>1</v>
      </c>
      <c r="AR409" s="26">
        <f t="shared" si="132"/>
        <v>0</v>
      </c>
      <c r="AS409" s="93">
        <f t="shared" si="133"/>
        <v>1</v>
      </c>
      <c r="AU409" s="26">
        <v>1152.8307835112473</v>
      </c>
      <c r="AW409" s="26">
        <v>2</v>
      </c>
      <c r="AX409" s="26">
        <v>3.6541999999999999</v>
      </c>
      <c r="AY409" s="26">
        <v>4</v>
      </c>
      <c r="AZ409" s="26">
        <v>4080611</v>
      </c>
      <c r="BA409" s="26">
        <v>4.9012268015745684E-7</v>
      </c>
    </row>
    <row r="410" spans="1:53" s="26" customFormat="1" x14ac:dyDescent="0.25">
      <c r="A410" s="26">
        <v>2018</v>
      </c>
      <c r="B410" s="26" t="s">
        <v>22</v>
      </c>
      <c r="C410" s="63">
        <v>4</v>
      </c>
      <c r="D410" s="63">
        <v>0</v>
      </c>
      <c r="E410" s="63">
        <v>0</v>
      </c>
      <c r="F410" s="64">
        <v>0</v>
      </c>
      <c r="G410" s="65">
        <v>0</v>
      </c>
      <c r="H410" s="63">
        <v>5.6</v>
      </c>
      <c r="I410" s="64">
        <v>4.1999999999999993</v>
      </c>
      <c r="J410" s="65">
        <v>3.7</v>
      </c>
      <c r="K410" s="29">
        <v>0.30247578040904199</v>
      </c>
      <c r="L410" s="26">
        <v>71.8</v>
      </c>
      <c r="M410" s="30">
        <v>0</v>
      </c>
      <c r="N410" s="26">
        <v>0</v>
      </c>
      <c r="O410" s="26">
        <v>0</v>
      </c>
      <c r="P410" s="26">
        <v>0</v>
      </c>
      <c r="Q410" s="26">
        <v>0</v>
      </c>
      <c r="R410" s="68" t="str">
        <f t="shared" si="114"/>
        <v>SEM VALOR</v>
      </c>
      <c r="S410" s="26">
        <f t="shared" si="115"/>
        <v>0</v>
      </c>
      <c r="T410" s="30">
        <f t="shared" si="116"/>
        <v>0</v>
      </c>
      <c r="U410" s="29">
        <v>23.188917872653356</v>
      </c>
      <c r="V410" s="29">
        <v>0.73961399999999999</v>
      </c>
      <c r="W410" s="31">
        <v>83.5</v>
      </c>
      <c r="X410" s="29">
        <v>0.40522875816993464</v>
      </c>
      <c r="Y410" s="53">
        <v>0.253</v>
      </c>
      <c r="Z410" s="53">
        <v>12.34</v>
      </c>
      <c r="AA410" s="26">
        <v>0.17</v>
      </c>
      <c r="AB410" s="29">
        <v>10.1</v>
      </c>
      <c r="AC410" s="30">
        <f t="shared" si="117"/>
        <v>0</v>
      </c>
      <c r="AD410" s="26">
        <f t="shared" si="118"/>
        <v>0</v>
      </c>
      <c r="AE410" s="26">
        <f t="shared" si="119"/>
        <v>0</v>
      </c>
      <c r="AF410" s="26">
        <f t="shared" si="120"/>
        <v>0</v>
      </c>
      <c r="AG410" s="26">
        <f t="shared" si="121"/>
        <v>0</v>
      </c>
      <c r="AH410" s="68">
        <f t="shared" si="122"/>
        <v>0</v>
      </c>
      <c r="AI410" s="26">
        <f t="shared" si="123"/>
        <v>0</v>
      </c>
      <c r="AJ410" s="30">
        <f t="shared" si="124"/>
        <v>0</v>
      </c>
      <c r="AK410" s="29">
        <f t="shared" si="125"/>
        <v>0</v>
      </c>
      <c r="AL410" s="29">
        <f t="shared" si="126"/>
        <v>0</v>
      </c>
      <c r="AM410" s="31">
        <f t="shared" si="127"/>
        <v>0</v>
      </c>
      <c r="AN410" s="29">
        <f t="shared" si="128"/>
        <v>0</v>
      </c>
      <c r="AO410" s="53">
        <f t="shared" si="129"/>
        <v>0</v>
      </c>
      <c r="AP410" s="53">
        <f t="shared" si="130"/>
        <v>0</v>
      </c>
      <c r="AQ410" s="26">
        <f t="shared" si="131"/>
        <v>1</v>
      </c>
      <c r="AR410" s="26">
        <f t="shared" si="132"/>
        <v>0</v>
      </c>
      <c r="AS410" s="93">
        <f t="shared" si="133"/>
        <v>0</v>
      </c>
      <c r="AU410" s="26">
        <v>176.22213590366658</v>
      </c>
      <c r="AW410" s="26">
        <v>1</v>
      </c>
      <c r="AX410" s="26">
        <v>3.6541999999999999</v>
      </c>
      <c r="AY410" s="26">
        <v>0</v>
      </c>
      <c r="AZ410" s="26">
        <v>576568</v>
      </c>
      <c r="BA410" s="26">
        <v>1.7344007992118884E-6</v>
      </c>
    </row>
    <row r="411" spans="1:53" s="26" customFormat="1" x14ac:dyDescent="0.25">
      <c r="A411" s="26">
        <v>2018</v>
      </c>
      <c r="B411" s="26" t="s">
        <v>23</v>
      </c>
      <c r="C411" s="63">
        <v>5</v>
      </c>
      <c r="D411" s="63">
        <v>2014</v>
      </c>
      <c r="E411" s="63">
        <v>0</v>
      </c>
      <c r="F411" s="64">
        <v>0</v>
      </c>
      <c r="G411" s="65">
        <v>0</v>
      </c>
      <c r="H411" s="63">
        <v>4.8000000000000007</v>
      </c>
      <c r="I411" s="64">
        <v>3.9499999999999997</v>
      </c>
      <c r="J411" s="65">
        <v>3.25</v>
      </c>
      <c r="K411" s="29">
        <v>0.39987164613827658</v>
      </c>
      <c r="L411" s="26">
        <v>53.19</v>
      </c>
      <c r="M411" s="30">
        <v>0</v>
      </c>
      <c r="N411" s="26">
        <v>0</v>
      </c>
      <c r="O411" s="26">
        <v>0</v>
      </c>
      <c r="P411" s="26">
        <v>0</v>
      </c>
      <c r="Q411" s="26">
        <v>0</v>
      </c>
      <c r="R411" s="68">
        <f t="shared" si="114"/>
        <v>0</v>
      </c>
      <c r="S411" s="26">
        <f t="shared" si="115"/>
        <v>0</v>
      </c>
      <c r="T411" s="30">
        <f t="shared" si="116"/>
        <v>0</v>
      </c>
      <c r="U411" s="29">
        <v>18.952212234291032</v>
      </c>
      <c r="V411" s="29">
        <v>0.71672400000000003</v>
      </c>
      <c r="W411" s="31">
        <v>60.48</v>
      </c>
      <c r="X411" s="29">
        <v>0.15285832642916322</v>
      </c>
      <c r="Y411" s="53">
        <v>0.28199999999999997</v>
      </c>
      <c r="Z411" s="53">
        <v>11.15</v>
      </c>
      <c r="AA411" s="26">
        <v>0.26</v>
      </c>
      <c r="AB411" s="29">
        <v>8.8000000000000007</v>
      </c>
      <c r="AC411" s="30">
        <f t="shared" si="117"/>
        <v>0</v>
      </c>
      <c r="AD411" s="26">
        <f t="shared" si="118"/>
        <v>0</v>
      </c>
      <c r="AE411" s="26">
        <f t="shared" si="119"/>
        <v>0</v>
      </c>
      <c r="AF411" s="26">
        <f t="shared" si="120"/>
        <v>0</v>
      </c>
      <c r="AG411" s="26">
        <f t="shared" si="121"/>
        <v>0</v>
      </c>
      <c r="AH411" s="68">
        <f t="shared" si="122"/>
        <v>0</v>
      </c>
      <c r="AI411" s="26">
        <f t="shared" si="123"/>
        <v>0</v>
      </c>
      <c r="AJ411" s="30">
        <f t="shared" si="124"/>
        <v>0</v>
      </c>
      <c r="AK411" s="29">
        <f t="shared" si="125"/>
        <v>0</v>
      </c>
      <c r="AL411" s="29">
        <f t="shared" si="126"/>
        <v>0</v>
      </c>
      <c r="AM411" s="31">
        <f t="shared" si="127"/>
        <v>0</v>
      </c>
      <c r="AN411" s="29">
        <f t="shared" si="128"/>
        <v>0</v>
      </c>
      <c r="AO411" s="53">
        <f t="shared" si="129"/>
        <v>0</v>
      </c>
      <c r="AP411" s="53">
        <f t="shared" si="130"/>
        <v>0</v>
      </c>
      <c r="AQ411" s="26">
        <f t="shared" si="131"/>
        <v>1</v>
      </c>
      <c r="AR411" s="26">
        <f t="shared" si="132"/>
        <v>0</v>
      </c>
      <c r="AS411" s="93">
        <f t="shared" si="133"/>
        <v>1</v>
      </c>
      <c r="AU411" s="26">
        <v>2369.6839780597807</v>
      </c>
      <c r="AW411" s="26">
        <v>6</v>
      </c>
      <c r="AX411" s="26">
        <v>3.6541999999999999</v>
      </c>
      <c r="AY411" s="26">
        <v>2</v>
      </c>
      <c r="AZ411" s="26">
        <v>8513497</v>
      </c>
      <c r="BA411" s="26">
        <v>7.047632717789176E-7</v>
      </c>
    </row>
    <row r="412" spans="1:53" s="26" customFormat="1" x14ac:dyDescent="0.25">
      <c r="A412" s="26">
        <v>2018</v>
      </c>
      <c r="B412" s="26" t="s">
        <v>24</v>
      </c>
      <c r="C412" s="63">
        <v>6</v>
      </c>
      <c r="D412" s="63">
        <v>0</v>
      </c>
      <c r="E412" s="63">
        <v>0</v>
      </c>
      <c r="F412" s="64">
        <v>0</v>
      </c>
      <c r="G412" s="65">
        <v>0</v>
      </c>
      <c r="H412" s="63">
        <v>4.75</v>
      </c>
      <c r="I412" s="64">
        <v>3.9</v>
      </c>
      <c r="J412" s="65">
        <v>3.3</v>
      </c>
      <c r="K412" s="29">
        <v>0.33303437967115096</v>
      </c>
      <c r="L412" s="26">
        <v>51.36</v>
      </c>
      <c r="M412" s="30">
        <v>0</v>
      </c>
      <c r="N412" s="26">
        <v>0</v>
      </c>
      <c r="O412" s="26">
        <v>0</v>
      </c>
      <c r="P412" s="26">
        <v>0</v>
      </c>
      <c r="Q412" s="26">
        <v>0</v>
      </c>
      <c r="R412" s="68">
        <f t="shared" si="114"/>
        <v>0</v>
      </c>
      <c r="S412" s="26">
        <f t="shared" si="115"/>
        <v>0</v>
      </c>
      <c r="T412" s="30">
        <f t="shared" si="116"/>
        <v>0</v>
      </c>
      <c r="U412" s="29">
        <v>20.247532833269439</v>
      </c>
      <c r="V412" s="29">
        <v>0.76571500000000003</v>
      </c>
      <c r="W412" s="31">
        <v>63.76</v>
      </c>
      <c r="X412" s="29">
        <v>0.13615023474178403</v>
      </c>
      <c r="Y412" s="53">
        <v>0.23899999999999999</v>
      </c>
      <c r="Z412" s="53">
        <v>19.52</v>
      </c>
      <c r="AA412" s="26">
        <v>0.15</v>
      </c>
      <c r="AB412" s="29">
        <v>9.9</v>
      </c>
      <c r="AC412" s="30">
        <f t="shared" si="117"/>
        <v>0</v>
      </c>
      <c r="AD412" s="26">
        <f t="shared" si="118"/>
        <v>0</v>
      </c>
      <c r="AE412" s="26">
        <f t="shared" si="119"/>
        <v>0</v>
      </c>
      <c r="AF412" s="26">
        <f t="shared" si="120"/>
        <v>0</v>
      </c>
      <c r="AG412" s="26">
        <f t="shared" si="121"/>
        <v>0</v>
      </c>
      <c r="AH412" s="68">
        <f t="shared" si="122"/>
        <v>0</v>
      </c>
      <c r="AI412" s="26">
        <f t="shared" si="123"/>
        <v>0</v>
      </c>
      <c r="AJ412" s="30">
        <f t="shared" si="124"/>
        <v>0</v>
      </c>
      <c r="AK412" s="29">
        <f t="shared" si="125"/>
        <v>0</v>
      </c>
      <c r="AL412" s="29">
        <f t="shared" si="126"/>
        <v>0</v>
      </c>
      <c r="AM412" s="31">
        <f t="shared" si="127"/>
        <v>0</v>
      </c>
      <c r="AN412" s="29">
        <f t="shared" si="128"/>
        <v>0</v>
      </c>
      <c r="AO412" s="53">
        <f t="shared" si="129"/>
        <v>0</v>
      </c>
      <c r="AP412" s="53">
        <f t="shared" si="130"/>
        <v>0</v>
      </c>
      <c r="AQ412" s="26">
        <f t="shared" si="131"/>
        <v>1</v>
      </c>
      <c r="AR412" s="26">
        <f t="shared" si="132"/>
        <v>0</v>
      </c>
      <c r="AS412" s="93">
        <f t="shared" si="133"/>
        <v>0</v>
      </c>
      <c r="AU412" s="26">
        <v>236.94156138582278</v>
      </c>
      <c r="AW412" s="26">
        <v>0</v>
      </c>
      <c r="AX412" s="26">
        <v>3.6541999999999999</v>
      </c>
      <c r="AY412" s="26">
        <v>1</v>
      </c>
      <c r="AZ412" s="26">
        <v>829494</v>
      </c>
      <c r="BA412" s="26">
        <v>0</v>
      </c>
    </row>
    <row r="413" spans="1:53" s="26" customFormat="1" x14ac:dyDescent="0.25">
      <c r="A413" s="26">
        <v>2018</v>
      </c>
      <c r="B413" s="26" t="s">
        <v>25</v>
      </c>
      <c r="C413" s="63">
        <v>7</v>
      </c>
      <c r="D413" s="63">
        <v>2011</v>
      </c>
      <c r="E413" s="63">
        <v>0</v>
      </c>
      <c r="F413" s="64">
        <v>0</v>
      </c>
      <c r="G413" s="65">
        <v>0</v>
      </c>
      <c r="H413" s="63">
        <v>5.6</v>
      </c>
      <c r="I413" s="64">
        <v>4.6500000000000004</v>
      </c>
      <c r="J413" s="65">
        <v>3.9</v>
      </c>
      <c r="K413" s="29">
        <v>0.45195638229634383</v>
      </c>
      <c r="L413" s="26">
        <v>36.65</v>
      </c>
      <c r="M413" s="30">
        <v>323400</v>
      </c>
      <c r="N413" s="26">
        <v>1</v>
      </c>
      <c r="O413" s="26">
        <v>0</v>
      </c>
      <c r="P413" s="26">
        <v>0</v>
      </c>
      <c r="Q413" s="26">
        <v>0</v>
      </c>
      <c r="R413" s="68">
        <f t="shared" si="114"/>
        <v>323400</v>
      </c>
      <c r="S413" s="26">
        <f t="shared" si="115"/>
        <v>0</v>
      </c>
      <c r="T413" s="30">
        <f t="shared" si="116"/>
        <v>0</v>
      </c>
      <c r="U413" s="29">
        <v>22.933074807632831</v>
      </c>
      <c r="V413" s="29">
        <v>0.71419699999999997</v>
      </c>
      <c r="W413" s="31">
        <v>81.12</v>
      </c>
      <c r="X413" s="29">
        <v>0.31176470588235294</v>
      </c>
      <c r="Y413" s="53">
        <v>0.247</v>
      </c>
      <c r="Z413" s="53">
        <v>9.7799999999999994</v>
      </c>
      <c r="AA413" s="26">
        <v>0.36</v>
      </c>
      <c r="AB413" s="29">
        <v>9</v>
      </c>
      <c r="AC413" s="30">
        <f t="shared" si="117"/>
        <v>0</v>
      </c>
      <c r="AD413" s="26">
        <f t="shared" si="118"/>
        <v>0</v>
      </c>
      <c r="AE413" s="26">
        <f t="shared" si="119"/>
        <v>0</v>
      </c>
      <c r="AF413" s="26">
        <f t="shared" si="120"/>
        <v>0</v>
      </c>
      <c r="AG413" s="26">
        <f t="shared" si="121"/>
        <v>0</v>
      </c>
      <c r="AH413" s="68">
        <f t="shared" si="122"/>
        <v>0</v>
      </c>
      <c r="AI413" s="26">
        <f t="shared" si="123"/>
        <v>0</v>
      </c>
      <c r="AJ413" s="30">
        <f t="shared" si="124"/>
        <v>0</v>
      </c>
      <c r="AK413" s="29">
        <f t="shared" si="125"/>
        <v>0</v>
      </c>
      <c r="AL413" s="29">
        <f t="shared" si="126"/>
        <v>0</v>
      </c>
      <c r="AM413" s="31">
        <f t="shared" si="127"/>
        <v>0</v>
      </c>
      <c r="AN413" s="29">
        <f t="shared" si="128"/>
        <v>0</v>
      </c>
      <c r="AO413" s="53">
        <f t="shared" si="129"/>
        <v>0</v>
      </c>
      <c r="AP413" s="53">
        <f t="shared" si="130"/>
        <v>0</v>
      </c>
      <c r="AQ413" s="26">
        <f t="shared" si="131"/>
        <v>1</v>
      </c>
      <c r="AR413" s="26">
        <f t="shared" si="132"/>
        <v>0</v>
      </c>
      <c r="AS413" s="93">
        <f t="shared" si="133"/>
        <v>1</v>
      </c>
      <c r="AU413" s="26">
        <v>433.96246287805707</v>
      </c>
      <c r="AW413" s="26">
        <v>1</v>
      </c>
      <c r="AX413" s="26">
        <v>3.6541999999999999</v>
      </c>
      <c r="AY413" s="26">
        <v>1</v>
      </c>
      <c r="AZ413" s="26">
        <v>1555229</v>
      </c>
      <c r="BA413" s="26">
        <v>6.4299212527544172E-7</v>
      </c>
    </row>
    <row r="414" spans="1:53" s="26" customFormat="1" x14ac:dyDescent="0.25">
      <c r="A414" s="26">
        <v>2018</v>
      </c>
      <c r="B414" s="26" t="s">
        <v>26</v>
      </c>
      <c r="C414" s="63">
        <v>8</v>
      </c>
      <c r="D414" s="63">
        <v>2011</v>
      </c>
      <c r="E414" s="63">
        <v>2014</v>
      </c>
      <c r="F414" s="64">
        <v>0</v>
      </c>
      <c r="G414" s="65">
        <v>0</v>
      </c>
      <c r="H414" s="63">
        <v>4.9000000000000004</v>
      </c>
      <c r="I414" s="64">
        <v>4.05</v>
      </c>
      <c r="J414" s="65">
        <v>3.65</v>
      </c>
      <c r="K414" s="29">
        <v>0.44660391020999274</v>
      </c>
      <c r="L414" s="26">
        <v>28.17</v>
      </c>
      <c r="M414" s="30">
        <v>0</v>
      </c>
      <c r="N414" s="26">
        <v>0</v>
      </c>
      <c r="O414" s="26">
        <v>0</v>
      </c>
      <c r="P414" s="26">
        <v>0</v>
      </c>
      <c r="Q414" s="26">
        <v>0</v>
      </c>
      <c r="R414" s="68">
        <f t="shared" si="114"/>
        <v>0</v>
      </c>
      <c r="S414" s="26">
        <f t="shared" si="115"/>
        <v>0</v>
      </c>
      <c r="T414" s="30">
        <f t="shared" si="116"/>
        <v>0</v>
      </c>
      <c r="U414" s="29">
        <v>13.955753864042286</v>
      </c>
      <c r="V414" s="29">
        <v>0.72604999999999997</v>
      </c>
      <c r="W414" s="31">
        <v>68.11</v>
      </c>
      <c r="X414" s="29">
        <v>0.23647604327666152</v>
      </c>
      <c r="Y414" s="53">
        <v>0.34699999999999998</v>
      </c>
      <c r="Z414" s="53">
        <v>13.94</v>
      </c>
      <c r="AA414" s="26">
        <v>0.37</v>
      </c>
      <c r="AB414" s="29">
        <v>8.1</v>
      </c>
      <c r="AC414" s="30">
        <f t="shared" si="117"/>
        <v>0</v>
      </c>
      <c r="AD414" s="26">
        <f t="shared" si="118"/>
        <v>0</v>
      </c>
      <c r="AE414" s="26">
        <f t="shared" si="119"/>
        <v>0</v>
      </c>
      <c r="AF414" s="26">
        <f t="shared" si="120"/>
        <v>0</v>
      </c>
      <c r="AG414" s="26">
        <f t="shared" si="121"/>
        <v>0</v>
      </c>
      <c r="AH414" s="68">
        <f t="shared" si="122"/>
        <v>0</v>
      </c>
      <c r="AI414" s="26">
        <f t="shared" si="123"/>
        <v>0</v>
      </c>
      <c r="AJ414" s="30">
        <f t="shared" si="124"/>
        <v>0</v>
      </c>
      <c r="AK414" s="29">
        <f t="shared" si="125"/>
        <v>0</v>
      </c>
      <c r="AL414" s="29">
        <f t="shared" si="126"/>
        <v>0</v>
      </c>
      <c r="AM414" s="31">
        <f t="shared" si="127"/>
        <v>0</v>
      </c>
      <c r="AN414" s="29">
        <f t="shared" si="128"/>
        <v>0</v>
      </c>
      <c r="AO414" s="53">
        <f t="shared" si="129"/>
        <v>0</v>
      </c>
      <c r="AP414" s="53">
        <f t="shared" si="130"/>
        <v>0</v>
      </c>
      <c r="AQ414" s="26">
        <f t="shared" si="131"/>
        <v>1</v>
      </c>
      <c r="AR414" s="26">
        <f t="shared" si="132"/>
        <v>0</v>
      </c>
      <c r="AS414" s="93">
        <f t="shared" si="133"/>
        <v>1</v>
      </c>
      <c r="AU414" s="26">
        <v>1931.2670474136933</v>
      </c>
      <c r="AW414" s="26">
        <v>3</v>
      </c>
      <c r="AX414" s="26">
        <v>3.6541999999999999</v>
      </c>
      <c r="AY414" s="26">
        <v>1</v>
      </c>
      <c r="AZ414" s="26">
        <v>7035055</v>
      </c>
      <c r="BA414" s="26">
        <v>4.2643589851109904E-7</v>
      </c>
    </row>
    <row r="415" spans="1:53" s="26" customFormat="1" x14ac:dyDescent="0.25">
      <c r="A415" s="26">
        <v>2018</v>
      </c>
      <c r="B415" s="26" t="s">
        <v>27</v>
      </c>
      <c r="C415" s="63">
        <v>9</v>
      </c>
      <c r="D415" s="63">
        <v>2009</v>
      </c>
      <c r="E415" s="63">
        <v>0</v>
      </c>
      <c r="F415" s="64">
        <v>0</v>
      </c>
      <c r="G415" s="65">
        <v>0</v>
      </c>
      <c r="H415" s="63">
        <v>5.5</v>
      </c>
      <c r="I415" s="64">
        <v>4.75</v>
      </c>
      <c r="J415" s="65">
        <v>3.8</v>
      </c>
      <c r="K415" s="29">
        <v>0.51423710153630586</v>
      </c>
      <c r="L415" s="26">
        <v>18.96</v>
      </c>
      <c r="M415" s="30">
        <v>25000</v>
      </c>
      <c r="N415" s="26">
        <v>1</v>
      </c>
      <c r="O415" s="26">
        <v>0</v>
      </c>
      <c r="P415" s="26">
        <v>0</v>
      </c>
      <c r="Q415" s="26">
        <v>0</v>
      </c>
      <c r="R415" s="68">
        <f t="shared" si="114"/>
        <v>25000</v>
      </c>
      <c r="S415" s="26">
        <f t="shared" si="115"/>
        <v>0</v>
      </c>
      <c r="T415" s="30">
        <f t="shared" si="116"/>
        <v>0</v>
      </c>
      <c r="U415" s="29">
        <v>15.432053792719383</v>
      </c>
      <c r="V415" s="29">
        <v>0.76394700000000004</v>
      </c>
      <c r="W415" s="31">
        <v>72.86</v>
      </c>
      <c r="X415" s="29">
        <v>7.7510917030567686E-2</v>
      </c>
      <c r="Y415" s="53">
        <v>0.27400000000000002</v>
      </c>
      <c r="Z415" s="53">
        <v>12.08</v>
      </c>
      <c r="AA415" s="26">
        <v>0.39</v>
      </c>
      <c r="AB415" s="29">
        <v>8</v>
      </c>
      <c r="AC415" s="30">
        <f t="shared" si="117"/>
        <v>0</v>
      </c>
      <c r="AD415" s="26">
        <f t="shared" si="118"/>
        <v>0</v>
      </c>
      <c r="AE415" s="26">
        <f t="shared" si="119"/>
        <v>0</v>
      </c>
      <c r="AF415" s="26">
        <f t="shared" si="120"/>
        <v>0</v>
      </c>
      <c r="AG415" s="26">
        <f t="shared" si="121"/>
        <v>0</v>
      </c>
      <c r="AH415" s="68">
        <f t="shared" si="122"/>
        <v>0</v>
      </c>
      <c r="AI415" s="26">
        <f t="shared" si="123"/>
        <v>0</v>
      </c>
      <c r="AJ415" s="30">
        <f t="shared" si="124"/>
        <v>0</v>
      </c>
      <c r="AK415" s="29">
        <f t="shared" si="125"/>
        <v>0</v>
      </c>
      <c r="AL415" s="29">
        <f t="shared" si="126"/>
        <v>0</v>
      </c>
      <c r="AM415" s="31">
        <f t="shared" si="127"/>
        <v>0</v>
      </c>
      <c r="AN415" s="29">
        <f t="shared" si="128"/>
        <v>0</v>
      </c>
      <c r="AO415" s="53">
        <f t="shared" si="129"/>
        <v>0</v>
      </c>
      <c r="AP415" s="53">
        <f t="shared" si="130"/>
        <v>0</v>
      </c>
      <c r="AQ415" s="26">
        <f t="shared" si="131"/>
        <v>1</v>
      </c>
      <c r="AR415" s="26">
        <f t="shared" si="132"/>
        <v>0</v>
      </c>
      <c r="AS415" s="93">
        <f t="shared" si="133"/>
        <v>1</v>
      </c>
      <c r="AU415" s="26">
        <v>888.05602065007361</v>
      </c>
      <c r="AW415" s="26">
        <v>1</v>
      </c>
      <c r="AX415" s="26">
        <v>3.6541999999999999</v>
      </c>
      <c r="AY415" s="26">
        <v>1</v>
      </c>
      <c r="AZ415" s="26">
        <v>3264531</v>
      </c>
      <c r="BA415" s="26">
        <v>3.0632271526905399E-7</v>
      </c>
    </row>
    <row r="416" spans="1:53" s="26" customFormat="1" x14ac:dyDescent="0.25">
      <c r="A416" s="26">
        <v>2018</v>
      </c>
      <c r="B416" s="26" t="s">
        <v>28</v>
      </c>
      <c r="C416" s="63">
        <v>10</v>
      </c>
      <c r="D416" s="63">
        <v>2007</v>
      </c>
      <c r="E416" s="63">
        <v>2007</v>
      </c>
      <c r="F416" s="64">
        <v>2007</v>
      </c>
      <c r="G416" s="65">
        <v>0</v>
      </c>
      <c r="H416" s="63">
        <v>6.3000000000000007</v>
      </c>
      <c r="I416" s="64">
        <v>5.25</v>
      </c>
      <c r="J416" s="65">
        <v>4.25</v>
      </c>
      <c r="K416" s="29">
        <v>0.51108227537350071</v>
      </c>
      <c r="L416" s="26">
        <v>53.99</v>
      </c>
      <c r="M416" s="30">
        <v>2634035.7300000009</v>
      </c>
      <c r="N416" s="26">
        <v>1</v>
      </c>
      <c r="O416" s="26">
        <v>1</v>
      </c>
      <c r="P416" s="26">
        <v>0</v>
      </c>
      <c r="Q416" s="26">
        <v>0</v>
      </c>
      <c r="R416" s="68">
        <f t="shared" si="114"/>
        <v>2634035.7300000009</v>
      </c>
      <c r="S416" s="26">
        <f t="shared" si="115"/>
        <v>0</v>
      </c>
      <c r="T416" s="30">
        <f t="shared" si="116"/>
        <v>0</v>
      </c>
      <c r="U416" s="29">
        <v>17.17825634287972</v>
      </c>
      <c r="V416" s="29">
        <v>0.78415500000000005</v>
      </c>
      <c r="W416" s="31">
        <v>88.44</v>
      </c>
      <c r="X416" s="29">
        <v>0.44107629427792916</v>
      </c>
      <c r="Y416" s="53">
        <v>0.25900000000000001</v>
      </c>
      <c r="Z416" s="53">
        <v>11.06</v>
      </c>
      <c r="AA416" s="26">
        <v>0.32</v>
      </c>
      <c r="AB416" s="29">
        <v>8.6</v>
      </c>
      <c r="AC416" s="30">
        <f t="shared" si="117"/>
        <v>0</v>
      </c>
      <c r="AD416" s="26">
        <f t="shared" si="118"/>
        <v>0</v>
      </c>
      <c r="AE416" s="26">
        <f t="shared" si="119"/>
        <v>0</v>
      </c>
      <c r="AF416" s="26">
        <f t="shared" si="120"/>
        <v>0</v>
      </c>
      <c r="AG416" s="26">
        <f t="shared" si="121"/>
        <v>0</v>
      </c>
      <c r="AH416" s="68">
        <f t="shared" si="122"/>
        <v>0</v>
      </c>
      <c r="AI416" s="26">
        <f t="shared" si="123"/>
        <v>0</v>
      </c>
      <c r="AJ416" s="30">
        <f t="shared" si="124"/>
        <v>0</v>
      </c>
      <c r="AK416" s="29">
        <f t="shared" si="125"/>
        <v>0</v>
      </c>
      <c r="AL416" s="29">
        <f t="shared" si="126"/>
        <v>0</v>
      </c>
      <c r="AM416" s="31">
        <f t="shared" si="127"/>
        <v>0</v>
      </c>
      <c r="AN416" s="29">
        <f t="shared" si="128"/>
        <v>0</v>
      </c>
      <c r="AO416" s="53">
        <f t="shared" si="129"/>
        <v>0</v>
      </c>
      <c r="AP416" s="53">
        <f t="shared" si="130"/>
        <v>0</v>
      </c>
      <c r="AQ416" s="26">
        <f t="shared" si="131"/>
        <v>1</v>
      </c>
      <c r="AR416" s="26">
        <f t="shared" si="132"/>
        <v>0</v>
      </c>
      <c r="AS416" s="93">
        <f t="shared" si="133"/>
        <v>1</v>
      </c>
      <c r="AU416" s="26">
        <v>2494.8097319782255</v>
      </c>
      <c r="AW416" s="26">
        <v>9</v>
      </c>
      <c r="AX416" s="26">
        <v>3.6541999999999999</v>
      </c>
      <c r="AY416" s="26">
        <v>0</v>
      </c>
      <c r="AZ416" s="26">
        <v>9075649</v>
      </c>
      <c r="BA416" s="26">
        <v>9.9166461814466385E-7</v>
      </c>
    </row>
    <row r="417" spans="1:53" s="26" customFormat="1" x14ac:dyDescent="0.25">
      <c r="A417" s="26">
        <v>2018</v>
      </c>
      <c r="B417" s="26" t="s">
        <v>87</v>
      </c>
      <c r="C417" s="63">
        <v>11</v>
      </c>
      <c r="D417" s="63">
        <v>2011</v>
      </c>
      <c r="E417" s="63">
        <v>0</v>
      </c>
      <c r="F417" s="64">
        <v>0</v>
      </c>
      <c r="G417" s="65">
        <v>0</v>
      </c>
      <c r="H417" s="63">
        <v>5.0999999999999996</v>
      </c>
      <c r="I417" s="64">
        <v>3.9499999999999997</v>
      </c>
      <c r="J417" s="65">
        <v>3.35</v>
      </c>
      <c r="K417" s="29">
        <v>0.50190956669338493</v>
      </c>
      <c r="L417" s="26">
        <v>52.46</v>
      </c>
      <c r="M417" s="30">
        <v>0</v>
      </c>
      <c r="N417" s="26">
        <v>0</v>
      </c>
      <c r="O417" s="26">
        <v>0</v>
      </c>
      <c r="P417" s="26">
        <v>0</v>
      </c>
      <c r="Q417" s="26">
        <v>0</v>
      </c>
      <c r="R417" s="68">
        <f t="shared" si="114"/>
        <v>0</v>
      </c>
      <c r="S417" s="26">
        <f t="shared" si="115"/>
        <v>0</v>
      </c>
      <c r="T417" s="30">
        <f t="shared" si="116"/>
        <v>0</v>
      </c>
      <c r="U417" s="29">
        <v>19.249603191712584</v>
      </c>
      <c r="V417" s="29">
        <v>0.79036499999999998</v>
      </c>
      <c r="W417" s="31">
        <v>70.92</v>
      </c>
      <c r="X417" s="29">
        <v>0.23883318140382861</v>
      </c>
      <c r="Y417" s="53">
        <v>0.27100000000000002</v>
      </c>
      <c r="Z417" s="53">
        <v>12.27</v>
      </c>
      <c r="AA417" s="26">
        <v>0.33</v>
      </c>
      <c r="AB417" s="29">
        <v>8.6999999999999993</v>
      </c>
      <c r="AC417" s="30">
        <f t="shared" si="117"/>
        <v>0</v>
      </c>
      <c r="AD417" s="26">
        <f t="shared" si="118"/>
        <v>0</v>
      </c>
      <c r="AE417" s="26">
        <f t="shared" si="119"/>
        <v>0</v>
      </c>
      <c r="AF417" s="26">
        <f t="shared" si="120"/>
        <v>0</v>
      </c>
      <c r="AG417" s="26">
        <f t="shared" si="121"/>
        <v>0</v>
      </c>
      <c r="AH417" s="68">
        <f t="shared" si="122"/>
        <v>0</v>
      </c>
      <c r="AI417" s="26">
        <f t="shared" si="123"/>
        <v>0</v>
      </c>
      <c r="AJ417" s="30">
        <f t="shared" si="124"/>
        <v>0</v>
      </c>
      <c r="AK417" s="29">
        <f t="shared" si="125"/>
        <v>0</v>
      </c>
      <c r="AL417" s="29">
        <f t="shared" si="126"/>
        <v>0</v>
      </c>
      <c r="AM417" s="31">
        <f t="shared" si="127"/>
        <v>0</v>
      </c>
      <c r="AN417" s="29">
        <f t="shared" si="128"/>
        <v>0</v>
      </c>
      <c r="AO417" s="53">
        <f t="shared" si="129"/>
        <v>0</v>
      </c>
      <c r="AP417" s="53">
        <f t="shared" si="130"/>
        <v>0</v>
      </c>
      <c r="AQ417" s="26">
        <f t="shared" si="131"/>
        <v>1</v>
      </c>
      <c r="AR417" s="26">
        <f t="shared" si="132"/>
        <v>0</v>
      </c>
      <c r="AS417" s="93">
        <f t="shared" si="133"/>
        <v>1</v>
      </c>
      <c r="AU417" s="26">
        <v>961.38721368468862</v>
      </c>
      <c r="AW417" s="26">
        <v>2</v>
      </c>
      <c r="AX417" s="26">
        <v>3.6541999999999999</v>
      </c>
      <c r="AY417" s="26">
        <v>213</v>
      </c>
      <c r="AZ417" s="26">
        <v>3479010</v>
      </c>
      <c r="BA417" s="26">
        <v>5.7487618604143135E-7</v>
      </c>
    </row>
    <row r="418" spans="1:53" s="26" customFormat="1" x14ac:dyDescent="0.25">
      <c r="A418" s="26">
        <v>2018</v>
      </c>
      <c r="B418" s="26" t="s">
        <v>30</v>
      </c>
      <c r="C418" s="63">
        <v>12</v>
      </c>
      <c r="D418" s="63">
        <v>2009</v>
      </c>
      <c r="E418" s="63">
        <v>2009</v>
      </c>
      <c r="F418" s="64">
        <v>0</v>
      </c>
      <c r="G418" s="65">
        <v>0</v>
      </c>
      <c r="H418" s="63">
        <v>5.25</v>
      </c>
      <c r="I418" s="64">
        <v>4.0999999999999996</v>
      </c>
      <c r="J418" s="65">
        <v>3.75</v>
      </c>
      <c r="K418" s="29">
        <v>0.5392208377120552</v>
      </c>
      <c r="L418" s="26">
        <v>31.13</v>
      </c>
      <c r="M418" s="30">
        <v>0</v>
      </c>
      <c r="N418" s="26">
        <v>0</v>
      </c>
      <c r="O418" s="26">
        <v>0</v>
      </c>
      <c r="P418" s="26">
        <v>0</v>
      </c>
      <c r="Q418" s="26">
        <v>0</v>
      </c>
      <c r="R418" s="68">
        <f t="shared" si="114"/>
        <v>0</v>
      </c>
      <c r="S418" s="26">
        <f t="shared" si="115"/>
        <v>0</v>
      </c>
      <c r="T418" s="30">
        <f t="shared" si="116"/>
        <v>0</v>
      </c>
      <c r="U418" s="29">
        <v>16.107508927820771</v>
      </c>
      <c r="V418" s="29">
        <v>0.77939599999999998</v>
      </c>
      <c r="W418" s="31">
        <v>74.48</v>
      </c>
      <c r="X418" s="29">
        <v>0.51259842519685039</v>
      </c>
      <c r="Y418" s="53">
        <v>0.3</v>
      </c>
      <c r="Z418" s="53">
        <v>9.76</v>
      </c>
      <c r="AA418" s="26">
        <v>0.39</v>
      </c>
      <c r="AB418" s="29">
        <v>8.1</v>
      </c>
      <c r="AC418" s="30">
        <f t="shared" si="117"/>
        <v>0</v>
      </c>
      <c r="AD418" s="26">
        <f t="shared" si="118"/>
        <v>0</v>
      </c>
      <c r="AE418" s="26">
        <f t="shared" si="119"/>
        <v>0</v>
      </c>
      <c r="AF418" s="26">
        <f t="shared" si="120"/>
        <v>0</v>
      </c>
      <c r="AG418" s="26">
        <f t="shared" si="121"/>
        <v>0</v>
      </c>
      <c r="AH418" s="68">
        <f t="shared" si="122"/>
        <v>0</v>
      </c>
      <c r="AI418" s="26">
        <f t="shared" si="123"/>
        <v>0</v>
      </c>
      <c r="AJ418" s="30">
        <f t="shared" si="124"/>
        <v>0</v>
      </c>
      <c r="AK418" s="29">
        <f t="shared" si="125"/>
        <v>0</v>
      </c>
      <c r="AL418" s="29">
        <f t="shared" si="126"/>
        <v>0</v>
      </c>
      <c r="AM418" s="31">
        <f t="shared" si="127"/>
        <v>0</v>
      </c>
      <c r="AN418" s="29">
        <f t="shared" si="128"/>
        <v>0</v>
      </c>
      <c r="AO418" s="53">
        <f t="shared" si="129"/>
        <v>0</v>
      </c>
      <c r="AP418" s="53">
        <f t="shared" si="130"/>
        <v>0</v>
      </c>
      <c r="AQ418" s="26">
        <f t="shared" si="131"/>
        <v>1</v>
      </c>
      <c r="AR418" s="26">
        <f t="shared" si="132"/>
        <v>0</v>
      </c>
      <c r="AS418" s="93">
        <f t="shared" si="133"/>
        <v>1</v>
      </c>
      <c r="AU418" s="26">
        <v>1096.1098226417669</v>
      </c>
      <c r="AW418" s="26">
        <v>3</v>
      </c>
      <c r="AX418" s="26">
        <v>3.6541999999999999</v>
      </c>
      <c r="AY418" s="26">
        <v>0</v>
      </c>
      <c r="AZ418" s="26">
        <v>3996496</v>
      </c>
      <c r="BA418" s="26">
        <v>7.5065757603660804E-7</v>
      </c>
    </row>
    <row r="419" spans="1:53" s="26" customFormat="1" x14ac:dyDescent="0.25">
      <c r="A419" s="26">
        <v>2018</v>
      </c>
      <c r="B419" s="26" t="s">
        <v>31</v>
      </c>
      <c r="C419" s="63">
        <v>13</v>
      </c>
      <c r="D419" s="63">
        <v>2011</v>
      </c>
      <c r="E419" s="63">
        <v>0</v>
      </c>
      <c r="F419" s="64">
        <v>0</v>
      </c>
      <c r="G419" s="65">
        <v>0</v>
      </c>
      <c r="H419" s="63">
        <v>5.35</v>
      </c>
      <c r="I419" s="64">
        <v>4.5999999999999996</v>
      </c>
      <c r="J419" s="65">
        <v>4.3</v>
      </c>
      <c r="K419" s="29">
        <v>0.48805857025366467</v>
      </c>
      <c r="L419" s="26">
        <v>44.12</v>
      </c>
      <c r="M419" s="30">
        <v>376098</v>
      </c>
      <c r="N419" s="26">
        <v>1</v>
      </c>
      <c r="O419" s="26">
        <v>0</v>
      </c>
      <c r="P419" s="26">
        <v>0</v>
      </c>
      <c r="Q419" s="26">
        <v>0</v>
      </c>
      <c r="R419" s="68">
        <f t="shared" si="114"/>
        <v>376098</v>
      </c>
      <c r="S419" s="26">
        <f t="shared" si="115"/>
        <v>0</v>
      </c>
      <c r="T419" s="30">
        <f t="shared" si="116"/>
        <v>0</v>
      </c>
      <c r="U419" s="29">
        <v>19.623652658605558</v>
      </c>
      <c r="V419" s="29">
        <v>0.78786699999999998</v>
      </c>
      <c r="W419" s="31">
        <v>76.95</v>
      </c>
      <c r="X419" s="29">
        <v>0.56251998720818674</v>
      </c>
      <c r="Y419" s="53">
        <v>0.32</v>
      </c>
      <c r="Z419" s="53">
        <v>15.57</v>
      </c>
      <c r="AA419" s="26">
        <v>0.37</v>
      </c>
      <c r="AB419" s="29">
        <v>8.9</v>
      </c>
      <c r="AC419" s="30">
        <f t="shared" si="117"/>
        <v>0</v>
      </c>
      <c r="AD419" s="26">
        <f t="shared" si="118"/>
        <v>0</v>
      </c>
      <c r="AE419" s="26">
        <f t="shared" si="119"/>
        <v>0</v>
      </c>
      <c r="AF419" s="26">
        <f t="shared" si="120"/>
        <v>0</v>
      </c>
      <c r="AG419" s="26">
        <f t="shared" si="121"/>
        <v>0</v>
      </c>
      <c r="AH419" s="68">
        <f t="shared" si="122"/>
        <v>0</v>
      </c>
      <c r="AI419" s="26">
        <f t="shared" si="123"/>
        <v>0</v>
      </c>
      <c r="AJ419" s="30">
        <f t="shared" si="124"/>
        <v>0</v>
      </c>
      <c r="AK419" s="29">
        <f t="shared" si="125"/>
        <v>0</v>
      </c>
      <c r="AL419" s="29">
        <f t="shared" si="126"/>
        <v>0</v>
      </c>
      <c r="AM419" s="31">
        <f t="shared" si="127"/>
        <v>0</v>
      </c>
      <c r="AN419" s="29">
        <f t="shared" si="128"/>
        <v>0</v>
      </c>
      <c r="AO419" s="53">
        <f t="shared" si="129"/>
        <v>0</v>
      </c>
      <c r="AP419" s="53">
        <f t="shared" si="130"/>
        <v>0</v>
      </c>
      <c r="AQ419" s="26">
        <f t="shared" si="131"/>
        <v>1</v>
      </c>
      <c r="AR419" s="26">
        <f t="shared" si="132"/>
        <v>0</v>
      </c>
      <c r="AS419" s="93">
        <f t="shared" si="133"/>
        <v>1</v>
      </c>
      <c r="AU419" s="26">
        <v>2612.0403406793525</v>
      </c>
      <c r="AW419" s="26">
        <v>8</v>
      </c>
      <c r="AX419" s="26">
        <v>3.6541999999999999</v>
      </c>
      <c r="AY419" s="26">
        <v>5</v>
      </c>
      <c r="AZ419" s="26">
        <v>9496294</v>
      </c>
      <c r="BA419" s="26">
        <v>8.4243390105655959E-7</v>
      </c>
    </row>
    <row r="420" spans="1:53" s="26" customFormat="1" x14ac:dyDescent="0.25">
      <c r="A420" s="26">
        <v>2018</v>
      </c>
      <c r="B420" s="26" t="s">
        <v>32</v>
      </c>
      <c r="C420" s="63">
        <v>14</v>
      </c>
      <c r="D420" s="63">
        <v>2011</v>
      </c>
      <c r="E420" s="63">
        <v>0</v>
      </c>
      <c r="F420" s="64">
        <v>0</v>
      </c>
      <c r="G420" s="65">
        <v>0</v>
      </c>
      <c r="H420" s="63">
        <v>5.4</v>
      </c>
      <c r="I420" s="64">
        <v>4.45</v>
      </c>
      <c r="J420" s="65">
        <v>3.7</v>
      </c>
      <c r="K420" s="29">
        <v>0.44619030446653957</v>
      </c>
      <c r="L420" s="26">
        <v>43.37</v>
      </c>
      <c r="M420" s="30">
        <v>0</v>
      </c>
      <c r="N420" s="26">
        <v>0</v>
      </c>
      <c r="O420" s="26">
        <v>0</v>
      </c>
      <c r="P420" s="26">
        <v>0</v>
      </c>
      <c r="Q420" s="26">
        <v>0</v>
      </c>
      <c r="R420" s="68" t="str">
        <f t="shared" si="114"/>
        <v>SEM VALOR</v>
      </c>
      <c r="S420" s="26">
        <f t="shared" si="115"/>
        <v>0</v>
      </c>
      <c r="T420" s="30">
        <f t="shared" si="116"/>
        <v>0</v>
      </c>
      <c r="U420" s="29">
        <v>16.37556262451773</v>
      </c>
      <c r="V420" s="29">
        <v>0.71938599999999997</v>
      </c>
      <c r="W420" s="31">
        <v>81.19</v>
      </c>
      <c r="X420" s="29">
        <v>0.45546372819100089</v>
      </c>
      <c r="Y420" s="53">
        <v>0.32700000000000001</v>
      </c>
      <c r="Z420" s="53">
        <v>15.81</v>
      </c>
      <c r="AA420" s="26">
        <v>0.4</v>
      </c>
      <c r="AB420" s="29">
        <v>7.9</v>
      </c>
      <c r="AC420" s="30">
        <f t="shared" si="117"/>
        <v>0</v>
      </c>
      <c r="AD420" s="26">
        <f t="shared" si="118"/>
        <v>0</v>
      </c>
      <c r="AE420" s="26">
        <f t="shared" si="119"/>
        <v>0</v>
      </c>
      <c r="AF420" s="26">
        <f t="shared" si="120"/>
        <v>0</v>
      </c>
      <c r="AG420" s="26">
        <f t="shared" si="121"/>
        <v>0</v>
      </c>
      <c r="AH420" s="68">
        <f t="shared" si="122"/>
        <v>0</v>
      </c>
      <c r="AI420" s="26">
        <f t="shared" si="123"/>
        <v>0</v>
      </c>
      <c r="AJ420" s="30">
        <f t="shared" si="124"/>
        <v>0</v>
      </c>
      <c r="AK420" s="29">
        <f t="shared" si="125"/>
        <v>0</v>
      </c>
      <c r="AL420" s="29">
        <f t="shared" si="126"/>
        <v>0</v>
      </c>
      <c r="AM420" s="31">
        <f t="shared" si="127"/>
        <v>0</v>
      </c>
      <c r="AN420" s="29">
        <f t="shared" si="128"/>
        <v>0</v>
      </c>
      <c r="AO420" s="53">
        <f t="shared" si="129"/>
        <v>0</v>
      </c>
      <c r="AP420" s="53">
        <f t="shared" si="130"/>
        <v>0</v>
      </c>
      <c r="AQ420" s="26">
        <f t="shared" si="131"/>
        <v>1</v>
      </c>
      <c r="AR420" s="26">
        <f t="shared" si="132"/>
        <v>0</v>
      </c>
      <c r="AS420" s="93">
        <f t="shared" si="133"/>
        <v>1</v>
      </c>
      <c r="AU420" s="26">
        <v>908.59128175099988</v>
      </c>
      <c r="AW420" s="26">
        <v>3</v>
      </c>
      <c r="AX420" s="26">
        <v>3.6541999999999999</v>
      </c>
      <c r="AY420" s="26">
        <v>14</v>
      </c>
      <c r="AZ420" s="26">
        <v>3322820</v>
      </c>
      <c r="BA420" s="26">
        <v>9.0284758127132983E-7</v>
      </c>
    </row>
    <row r="421" spans="1:53" s="26" customFormat="1" x14ac:dyDescent="0.25">
      <c r="A421" s="26">
        <v>2018</v>
      </c>
      <c r="B421" s="26" t="s">
        <v>33</v>
      </c>
      <c r="C421" s="63">
        <v>15</v>
      </c>
      <c r="D421" s="63">
        <v>2014</v>
      </c>
      <c r="E421" s="63">
        <v>0</v>
      </c>
      <c r="F421" s="64">
        <v>0</v>
      </c>
      <c r="G421" s="65">
        <v>0</v>
      </c>
      <c r="H421" s="63">
        <v>5</v>
      </c>
      <c r="I421" s="64">
        <v>4</v>
      </c>
      <c r="J421" s="65">
        <v>3.7</v>
      </c>
      <c r="K421" s="29">
        <v>0.44394963144963145</v>
      </c>
      <c r="L421" s="26">
        <v>49.73</v>
      </c>
      <c r="M421" s="30">
        <v>0</v>
      </c>
      <c r="N421" s="26">
        <v>0</v>
      </c>
      <c r="O421" s="26">
        <v>0</v>
      </c>
      <c r="P421" s="26">
        <v>0</v>
      </c>
      <c r="Q421" s="26">
        <v>0</v>
      </c>
      <c r="R421" s="68" t="str">
        <f t="shared" si="114"/>
        <v>SEM VALOR</v>
      </c>
      <c r="S421" s="26">
        <f t="shared" si="115"/>
        <v>0</v>
      </c>
      <c r="T421" s="30">
        <f t="shared" si="116"/>
        <v>0</v>
      </c>
      <c r="U421" s="29">
        <v>18.442625404466824</v>
      </c>
      <c r="V421" s="29">
        <v>0.74156599999999995</v>
      </c>
      <c r="W421" s="31">
        <v>75.209999999999994</v>
      </c>
      <c r="X421" s="29">
        <v>0.53856382978723405</v>
      </c>
      <c r="Y421" s="53">
        <v>0.30299999999999999</v>
      </c>
      <c r="Z421" s="53">
        <v>15.79</v>
      </c>
      <c r="AA421" s="26">
        <v>1</v>
      </c>
      <c r="AB421" s="29">
        <v>8.3000000000000007</v>
      </c>
      <c r="AC421" s="30">
        <f t="shared" si="117"/>
        <v>0</v>
      </c>
      <c r="AD421" s="26">
        <f t="shared" si="118"/>
        <v>0</v>
      </c>
      <c r="AE421" s="26">
        <f t="shared" si="119"/>
        <v>0</v>
      </c>
      <c r="AF421" s="26">
        <f t="shared" si="120"/>
        <v>0</v>
      </c>
      <c r="AG421" s="26">
        <f t="shared" si="121"/>
        <v>0</v>
      </c>
      <c r="AH421" s="68">
        <f t="shared" si="122"/>
        <v>0</v>
      </c>
      <c r="AI421" s="26">
        <f t="shared" si="123"/>
        <v>0</v>
      </c>
      <c r="AJ421" s="30">
        <f t="shared" si="124"/>
        <v>0</v>
      </c>
      <c r="AK421" s="29">
        <f t="shared" si="125"/>
        <v>0</v>
      </c>
      <c r="AL421" s="29">
        <f t="shared" si="126"/>
        <v>0</v>
      </c>
      <c r="AM421" s="31">
        <f t="shared" si="127"/>
        <v>0</v>
      </c>
      <c r="AN421" s="29">
        <f t="shared" si="128"/>
        <v>0</v>
      </c>
      <c r="AO421" s="53">
        <f t="shared" si="129"/>
        <v>0</v>
      </c>
      <c r="AP421" s="53">
        <f t="shared" si="130"/>
        <v>0</v>
      </c>
      <c r="AQ421" s="26">
        <f t="shared" si="131"/>
        <v>1</v>
      </c>
      <c r="AR421" s="26">
        <f t="shared" si="132"/>
        <v>0</v>
      </c>
      <c r="AS421" s="93">
        <f t="shared" si="133"/>
        <v>1</v>
      </c>
      <c r="AU421" s="26">
        <v>631.3508127388161</v>
      </c>
      <c r="AW421" s="26">
        <v>2</v>
      </c>
      <c r="AX421" s="26">
        <v>3.6541999999999999</v>
      </c>
      <c r="AY421" s="26">
        <v>0</v>
      </c>
      <c r="AZ421" s="26">
        <v>2278308</v>
      </c>
      <c r="BA421" s="26">
        <v>8.7784443543190827E-7</v>
      </c>
    </row>
    <row r="422" spans="1:53" s="26" customFormat="1" x14ac:dyDescent="0.25">
      <c r="A422" s="26">
        <v>2018</v>
      </c>
      <c r="B422" s="26" t="s">
        <v>34</v>
      </c>
      <c r="C422" s="63">
        <v>16</v>
      </c>
      <c r="D422" s="63">
        <v>2009</v>
      </c>
      <c r="E422" s="63">
        <v>2009</v>
      </c>
      <c r="F422" s="64">
        <v>0</v>
      </c>
      <c r="G422" s="65">
        <v>0</v>
      </c>
      <c r="H422" s="63">
        <v>5.1999999999999993</v>
      </c>
      <c r="I422" s="64">
        <v>3.9</v>
      </c>
      <c r="J422" s="65">
        <v>3.25</v>
      </c>
      <c r="K422" s="29">
        <v>0.47120953247387226</v>
      </c>
      <c r="L422" s="26">
        <v>45.82</v>
      </c>
      <c r="M422" s="30">
        <v>5021718.4499999993</v>
      </c>
      <c r="N422" s="26">
        <v>1</v>
      </c>
      <c r="O422" s="26">
        <v>1</v>
      </c>
      <c r="P422" s="26">
        <v>0</v>
      </c>
      <c r="Q422" s="26">
        <v>0</v>
      </c>
      <c r="R422" s="68">
        <f t="shared" si="114"/>
        <v>5021718.4499999993</v>
      </c>
      <c r="S422" s="26">
        <f t="shared" si="115"/>
        <v>0</v>
      </c>
      <c r="T422" s="30">
        <f t="shared" si="116"/>
        <v>0</v>
      </c>
      <c r="U422" s="29">
        <v>19.324035786519019</v>
      </c>
      <c r="V422" s="29">
        <v>0.78313100000000002</v>
      </c>
      <c r="W422" s="31">
        <v>65.37</v>
      </c>
      <c r="X422" s="29">
        <v>0.5758928571428571</v>
      </c>
      <c r="Y422" s="53">
        <v>0.28799999999999998</v>
      </c>
      <c r="Z422" s="53">
        <v>15.41</v>
      </c>
      <c r="AA422" s="26">
        <v>0.37</v>
      </c>
      <c r="AB422" s="29">
        <v>8.3000000000000007</v>
      </c>
      <c r="AC422" s="30">
        <f t="shared" si="117"/>
        <v>0</v>
      </c>
      <c r="AD422" s="26">
        <f t="shared" si="118"/>
        <v>0</v>
      </c>
      <c r="AE422" s="26">
        <f t="shared" si="119"/>
        <v>0</v>
      </c>
      <c r="AF422" s="26">
        <f t="shared" si="120"/>
        <v>0</v>
      </c>
      <c r="AG422" s="26">
        <f t="shared" si="121"/>
        <v>0</v>
      </c>
      <c r="AH422" s="68">
        <f t="shared" si="122"/>
        <v>0</v>
      </c>
      <c r="AI422" s="26">
        <f t="shared" si="123"/>
        <v>0</v>
      </c>
      <c r="AJ422" s="30">
        <f t="shared" si="124"/>
        <v>0</v>
      </c>
      <c r="AK422" s="29">
        <f t="shared" si="125"/>
        <v>0</v>
      </c>
      <c r="AL422" s="29">
        <f t="shared" si="126"/>
        <v>0</v>
      </c>
      <c r="AM422" s="31">
        <f t="shared" si="127"/>
        <v>0</v>
      </c>
      <c r="AN422" s="29">
        <f t="shared" si="128"/>
        <v>0</v>
      </c>
      <c r="AO422" s="53">
        <f t="shared" si="129"/>
        <v>0</v>
      </c>
      <c r="AP422" s="53">
        <f t="shared" si="130"/>
        <v>0</v>
      </c>
      <c r="AQ422" s="26">
        <f t="shared" si="131"/>
        <v>1</v>
      </c>
      <c r="AR422" s="26">
        <f t="shared" si="132"/>
        <v>0</v>
      </c>
      <c r="AS422" s="93">
        <f t="shared" si="133"/>
        <v>1</v>
      </c>
      <c r="AU422" s="26">
        <v>4045.788506744987</v>
      </c>
      <c r="AW422" s="26">
        <v>10</v>
      </c>
      <c r="AX422" s="26">
        <v>3.6541999999999999</v>
      </c>
      <c r="AY422" s="26">
        <v>0</v>
      </c>
      <c r="AZ422" s="26">
        <v>14812617</v>
      </c>
      <c r="BA422" s="26">
        <v>6.7510015279541754E-7</v>
      </c>
    </row>
    <row r="423" spans="1:53" s="26" customFormat="1" x14ac:dyDescent="0.25">
      <c r="A423" s="26">
        <v>2018</v>
      </c>
      <c r="B423" s="26" t="s">
        <v>35</v>
      </c>
      <c r="C423" s="63">
        <v>17</v>
      </c>
      <c r="D423" s="63">
        <v>2007</v>
      </c>
      <c r="E423" s="63">
        <v>2007</v>
      </c>
      <c r="F423" s="64">
        <v>2007</v>
      </c>
      <c r="G423" s="65">
        <v>2007</v>
      </c>
      <c r="H423" s="63">
        <v>6.5</v>
      </c>
      <c r="I423" s="64">
        <v>4.8000000000000007</v>
      </c>
      <c r="J423" s="65">
        <v>4.05</v>
      </c>
      <c r="K423" s="29">
        <v>0.52547946821610536</v>
      </c>
      <c r="L423" s="26">
        <v>16.03</v>
      </c>
      <c r="M423" s="30">
        <v>10143662.729999999</v>
      </c>
      <c r="N423" s="26">
        <v>1</v>
      </c>
      <c r="O423" s="26">
        <v>1</v>
      </c>
      <c r="P423" s="26">
        <v>1</v>
      </c>
      <c r="Q423" s="26">
        <v>0</v>
      </c>
      <c r="R423" s="68">
        <f t="shared" si="114"/>
        <v>10143662.729999999</v>
      </c>
      <c r="S423" s="26">
        <f t="shared" si="115"/>
        <v>0</v>
      </c>
      <c r="T423" s="30">
        <f t="shared" si="116"/>
        <v>0</v>
      </c>
      <c r="U423" s="29">
        <v>29.223216455832045</v>
      </c>
      <c r="V423" s="29">
        <v>0.81887699999999997</v>
      </c>
      <c r="W423" s="31">
        <v>84.74</v>
      </c>
      <c r="X423" s="29">
        <v>0.82323924362839129</v>
      </c>
      <c r="Y423" s="53">
        <v>0.20200000000000001</v>
      </c>
      <c r="Z423" s="53">
        <v>9.98</v>
      </c>
      <c r="AA423" s="26">
        <v>0.26</v>
      </c>
      <c r="AB423" s="29">
        <v>9.3000000000000007</v>
      </c>
      <c r="AC423" s="30">
        <f t="shared" si="117"/>
        <v>0</v>
      </c>
      <c r="AD423" s="26">
        <f t="shared" si="118"/>
        <v>0</v>
      </c>
      <c r="AE423" s="26">
        <f t="shared" si="119"/>
        <v>0</v>
      </c>
      <c r="AF423" s="26">
        <f t="shared" si="120"/>
        <v>0</v>
      </c>
      <c r="AG423" s="26">
        <f t="shared" si="121"/>
        <v>0</v>
      </c>
      <c r="AH423" s="68">
        <f t="shared" si="122"/>
        <v>0</v>
      </c>
      <c r="AI423" s="26">
        <f t="shared" si="123"/>
        <v>0</v>
      </c>
      <c r="AJ423" s="30">
        <f t="shared" si="124"/>
        <v>0</v>
      </c>
      <c r="AK423" s="29">
        <f t="shared" si="125"/>
        <v>0</v>
      </c>
      <c r="AL423" s="29">
        <f t="shared" si="126"/>
        <v>0</v>
      </c>
      <c r="AM423" s="31">
        <f t="shared" si="127"/>
        <v>0</v>
      </c>
      <c r="AN423" s="29">
        <f t="shared" si="128"/>
        <v>0</v>
      </c>
      <c r="AO423" s="53">
        <f t="shared" si="129"/>
        <v>0</v>
      </c>
      <c r="AP423" s="53">
        <f t="shared" si="130"/>
        <v>0</v>
      </c>
      <c r="AQ423" s="26">
        <f t="shared" si="131"/>
        <v>1</v>
      </c>
      <c r="AR423" s="26">
        <f t="shared" si="132"/>
        <v>0</v>
      </c>
      <c r="AS423" s="93">
        <f t="shared" si="133"/>
        <v>1</v>
      </c>
      <c r="AU423" s="26">
        <v>5780.8788929665016</v>
      </c>
      <c r="AW423" s="26">
        <v>19</v>
      </c>
      <c r="AX423" s="26">
        <v>3.6541999999999999</v>
      </c>
      <c r="AY423" s="26">
        <v>9</v>
      </c>
      <c r="AZ423" s="26">
        <v>21040662</v>
      </c>
      <c r="BA423" s="26">
        <v>9.0301341279090931E-7</v>
      </c>
    </row>
    <row r="424" spans="1:53" s="26" customFormat="1" x14ac:dyDescent="0.25">
      <c r="A424" s="26">
        <v>2018</v>
      </c>
      <c r="B424" s="26" t="s">
        <v>36</v>
      </c>
      <c r="C424" s="63">
        <v>18</v>
      </c>
      <c r="D424" s="63">
        <v>2009</v>
      </c>
      <c r="E424" s="63">
        <v>2009</v>
      </c>
      <c r="F424" s="64">
        <v>0</v>
      </c>
      <c r="G424" s="65">
        <v>0</v>
      </c>
      <c r="H424" s="63">
        <v>6.05</v>
      </c>
      <c r="I424" s="64">
        <v>4.8499999999999996</v>
      </c>
      <c r="J424" s="65">
        <v>4.5999999999999996</v>
      </c>
      <c r="K424" s="29">
        <v>0.49127659574468086</v>
      </c>
      <c r="L424" s="26">
        <v>29.33</v>
      </c>
      <c r="M424" s="30">
        <v>952293.7899999998</v>
      </c>
      <c r="N424" s="26">
        <v>1</v>
      </c>
      <c r="O424" s="26">
        <v>0</v>
      </c>
      <c r="P424" s="26">
        <v>0</v>
      </c>
      <c r="Q424" s="26">
        <v>0</v>
      </c>
      <c r="R424" s="68">
        <f t="shared" si="114"/>
        <v>952293.7899999998</v>
      </c>
      <c r="S424" s="26">
        <f t="shared" si="115"/>
        <v>0</v>
      </c>
      <c r="T424" s="30">
        <f t="shared" si="116"/>
        <v>0</v>
      </c>
      <c r="U424" s="29">
        <v>34.493119755673412</v>
      </c>
      <c r="V424" s="29">
        <v>0.76970400000000005</v>
      </c>
      <c r="W424" s="31">
        <v>80.98</v>
      </c>
      <c r="X424" s="29">
        <v>0.78668575518969219</v>
      </c>
      <c r="Y424" s="53">
        <v>0.214</v>
      </c>
      <c r="Z424" s="53">
        <v>10.199999999999999</v>
      </c>
      <c r="AA424" s="26">
        <v>0.32</v>
      </c>
      <c r="AB424" s="29">
        <v>9.5</v>
      </c>
      <c r="AC424" s="30">
        <f t="shared" si="117"/>
        <v>0</v>
      </c>
      <c r="AD424" s="26">
        <f t="shared" si="118"/>
        <v>0</v>
      </c>
      <c r="AE424" s="26">
        <f t="shared" si="119"/>
        <v>0</v>
      </c>
      <c r="AF424" s="26">
        <f t="shared" si="120"/>
        <v>0</v>
      </c>
      <c r="AG424" s="26">
        <f t="shared" si="121"/>
        <v>0</v>
      </c>
      <c r="AH424" s="68">
        <f t="shared" si="122"/>
        <v>0</v>
      </c>
      <c r="AI424" s="26">
        <f t="shared" si="123"/>
        <v>0</v>
      </c>
      <c r="AJ424" s="30">
        <f t="shared" si="124"/>
        <v>0</v>
      </c>
      <c r="AK424" s="29">
        <f t="shared" si="125"/>
        <v>0</v>
      </c>
      <c r="AL424" s="29">
        <f t="shared" si="126"/>
        <v>0</v>
      </c>
      <c r="AM424" s="31">
        <f t="shared" si="127"/>
        <v>0</v>
      </c>
      <c r="AN424" s="29">
        <f t="shared" si="128"/>
        <v>0</v>
      </c>
      <c r="AO424" s="53">
        <f t="shared" si="129"/>
        <v>0</v>
      </c>
      <c r="AP424" s="53">
        <f t="shared" si="130"/>
        <v>0</v>
      </c>
      <c r="AQ424" s="26">
        <f t="shared" si="131"/>
        <v>1</v>
      </c>
      <c r="AR424" s="26">
        <f t="shared" si="132"/>
        <v>0</v>
      </c>
      <c r="AS424" s="93">
        <f t="shared" si="133"/>
        <v>1</v>
      </c>
      <c r="AU424" s="26">
        <v>1109.2318601549248</v>
      </c>
      <c r="AW424" s="26">
        <v>2</v>
      </c>
      <c r="AX424" s="26">
        <v>3.6541999999999999</v>
      </c>
      <c r="AY424" s="26">
        <v>239</v>
      </c>
      <c r="AZ424" s="26">
        <v>3972388</v>
      </c>
      <c r="BA424" s="26">
        <v>5.0347549131655819E-7</v>
      </c>
    </row>
    <row r="425" spans="1:53" s="26" customFormat="1" x14ac:dyDescent="0.25">
      <c r="A425" s="26">
        <v>2018</v>
      </c>
      <c r="B425" s="26" t="s">
        <v>37</v>
      </c>
      <c r="C425" s="63">
        <v>19</v>
      </c>
      <c r="D425" s="63">
        <v>2007</v>
      </c>
      <c r="E425" s="63">
        <v>2007</v>
      </c>
      <c r="F425" s="64">
        <v>2007</v>
      </c>
      <c r="G425" s="65">
        <v>2007</v>
      </c>
      <c r="H425" s="63">
        <v>5.8</v>
      </c>
      <c r="I425" s="64">
        <v>4.8000000000000007</v>
      </c>
      <c r="J425" s="65">
        <v>4</v>
      </c>
      <c r="K425" s="29">
        <v>0.5049038420536438</v>
      </c>
      <c r="L425" s="26">
        <v>37.619999999999997</v>
      </c>
      <c r="M425" s="30">
        <v>15361608.640000002</v>
      </c>
      <c r="N425" s="26">
        <v>1</v>
      </c>
      <c r="O425" s="26">
        <v>1</v>
      </c>
      <c r="P425" s="26">
        <v>1</v>
      </c>
      <c r="Q425" s="26">
        <v>1</v>
      </c>
      <c r="R425" s="68" t="str">
        <f t="shared" si="114"/>
        <v>SEM VALOR</v>
      </c>
      <c r="S425" s="26">
        <f t="shared" si="115"/>
        <v>0</v>
      </c>
      <c r="T425" s="30">
        <f t="shared" si="116"/>
        <v>15361608.640000002</v>
      </c>
      <c r="U425" s="29">
        <v>44.222658269599698</v>
      </c>
      <c r="V425" s="29">
        <v>0.83006599999999997</v>
      </c>
      <c r="W425" s="31">
        <v>72.67</v>
      </c>
      <c r="X425" s="29">
        <v>0.88330200501253131</v>
      </c>
      <c r="Y425" s="53">
        <v>0.27700000000000002</v>
      </c>
      <c r="Z425" s="53">
        <v>14.22</v>
      </c>
      <c r="AA425" s="26">
        <v>0.25</v>
      </c>
      <c r="AB425" s="29">
        <v>10.5</v>
      </c>
      <c r="AC425" s="30">
        <f t="shared" si="117"/>
        <v>0</v>
      </c>
      <c r="AD425" s="26">
        <f t="shared" si="118"/>
        <v>0</v>
      </c>
      <c r="AE425" s="26">
        <f t="shared" si="119"/>
        <v>0</v>
      </c>
      <c r="AF425" s="26">
        <f t="shared" si="120"/>
        <v>0</v>
      </c>
      <c r="AG425" s="26">
        <f t="shared" si="121"/>
        <v>0</v>
      </c>
      <c r="AH425" s="68">
        <f t="shared" si="122"/>
        <v>0</v>
      </c>
      <c r="AI425" s="26">
        <f t="shared" si="123"/>
        <v>0</v>
      </c>
      <c r="AJ425" s="30">
        <f t="shared" si="124"/>
        <v>0</v>
      </c>
      <c r="AK425" s="29">
        <f t="shared" si="125"/>
        <v>0</v>
      </c>
      <c r="AL425" s="29">
        <f t="shared" si="126"/>
        <v>0</v>
      </c>
      <c r="AM425" s="31">
        <f t="shared" si="127"/>
        <v>0</v>
      </c>
      <c r="AN425" s="29">
        <f t="shared" si="128"/>
        <v>0</v>
      </c>
      <c r="AO425" s="53">
        <f t="shared" si="129"/>
        <v>0</v>
      </c>
      <c r="AP425" s="53">
        <f t="shared" si="130"/>
        <v>0</v>
      </c>
      <c r="AQ425" s="26">
        <f t="shared" si="131"/>
        <v>1</v>
      </c>
      <c r="AR425" s="26">
        <f t="shared" si="132"/>
        <v>0</v>
      </c>
      <c r="AS425" s="93">
        <f t="shared" si="133"/>
        <v>1</v>
      </c>
      <c r="AU425" s="26">
        <v>4714.8266708509864</v>
      </c>
      <c r="AW425" s="26">
        <v>27</v>
      </c>
      <c r="AX425" s="26">
        <v>3.6541999999999999</v>
      </c>
      <c r="AY425" s="26">
        <v>441</v>
      </c>
      <c r="AZ425" s="26">
        <v>17159960</v>
      </c>
      <c r="BA425" s="26">
        <v>1.5734302410961331E-6</v>
      </c>
    </row>
    <row r="426" spans="1:53" s="26" customFormat="1" x14ac:dyDescent="0.25">
      <c r="A426" s="26">
        <v>2018</v>
      </c>
      <c r="B426" s="26" t="s">
        <v>38</v>
      </c>
      <c r="C426" s="63">
        <v>20</v>
      </c>
      <c r="D426" s="63">
        <v>2007</v>
      </c>
      <c r="E426" s="63">
        <v>2007</v>
      </c>
      <c r="F426" s="64">
        <v>2007</v>
      </c>
      <c r="G426" s="65">
        <v>2007</v>
      </c>
      <c r="H426" s="63">
        <v>6.65</v>
      </c>
      <c r="I426" s="64">
        <v>5.4</v>
      </c>
      <c r="J426" s="65">
        <v>4.4000000000000004</v>
      </c>
      <c r="K426" s="29">
        <v>0.52914891406006448</v>
      </c>
      <c r="L426" s="26">
        <v>8.18</v>
      </c>
      <c r="M426" s="30">
        <v>73879642.38000004</v>
      </c>
      <c r="N426" s="26">
        <v>1</v>
      </c>
      <c r="O426" s="26">
        <v>1</v>
      </c>
      <c r="P426" s="26">
        <v>1</v>
      </c>
      <c r="Q426" s="26">
        <v>1</v>
      </c>
      <c r="R426" s="68" t="str">
        <f t="shared" si="114"/>
        <v>SEM VALOR</v>
      </c>
      <c r="S426" s="26">
        <f t="shared" si="115"/>
        <v>73879642.38000004</v>
      </c>
      <c r="T426" s="30">
        <f t="shared" si="116"/>
        <v>0</v>
      </c>
      <c r="U426" s="29">
        <v>48.542239744029153</v>
      </c>
      <c r="V426" s="29">
        <v>0.87090699999999999</v>
      </c>
      <c r="W426" s="31">
        <v>78.8</v>
      </c>
      <c r="X426" s="29">
        <v>0.92595386259350054</v>
      </c>
      <c r="Y426" s="53">
        <v>0.23699999999999999</v>
      </c>
      <c r="Z426" s="53">
        <v>11.89</v>
      </c>
      <c r="AA426" s="26">
        <v>0.28000000000000003</v>
      </c>
      <c r="AB426" s="29">
        <v>10.6</v>
      </c>
      <c r="AC426" s="30">
        <f t="shared" si="117"/>
        <v>0</v>
      </c>
      <c r="AD426" s="26">
        <f t="shared" si="118"/>
        <v>0</v>
      </c>
      <c r="AE426" s="26">
        <f t="shared" si="119"/>
        <v>0</v>
      </c>
      <c r="AF426" s="26">
        <f t="shared" si="120"/>
        <v>0</v>
      </c>
      <c r="AG426" s="26">
        <f t="shared" si="121"/>
        <v>0</v>
      </c>
      <c r="AH426" s="68">
        <f t="shared" si="122"/>
        <v>0</v>
      </c>
      <c r="AI426" s="26">
        <f t="shared" si="123"/>
        <v>0</v>
      </c>
      <c r="AJ426" s="30">
        <f t="shared" si="124"/>
        <v>0</v>
      </c>
      <c r="AK426" s="29">
        <f t="shared" si="125"/>
        <v>0</v>
      </c>
      <c r="AL426" s="29">
        <f t="shared" si="126"/>
        <v>0</v>
      </c>
      <c r="AM426" s="31">
        <f t="shared" si="127"/>
        <v>0</v>
      </c>
      <c r="AN426" s="29">
        <f t="shared" si="128"/>
        <v>0</v>
      </c>
      <c r="AO426" s="53">
        <f t="shared" si="129"/>
        <v>0</v>
      </c>
      <c r="AP426" s="53">
        <f t="shared" si="130"/>
        <v>0</v>
      </c>
      <c r="AQ426" s="26">
        <f t="shared" si="131"/>
        <v>1</v>
      </c>
      <c r="AR426" s="26">
        <f t="shared" si="132"/>
        <v>0</v>
      </c>
      <c r="AS426" s="93">
        <f t="shared" si="133"/>
        <v>1</v>
      </c>
      <c r="AU426" s="26">
        <v>12594.524207564555</v>
      </c>
      <c r="AW426" s="26">
        <v>76</v>
      </c>
      <c r="AX426" s="26">
        <v>3.6541999999999999</v>
      </c>
      <c r="AY426" s="26">
        <v>241</v>
      </c>
      <c r="AZ426" s="26">
        <v>45538936</v>
      </c>
      <c r="BA426" s="26">
        <v>1.6689015307691862E-6</v>
      </c>
    </row>
    <row r="427" spans="1:53" s="26" customFormat="1" x14ac:dyDescent="0.25">
      <c r="A427" s="26">
        <v>2018</v>
      </c>
      <c r="B427" s="26" t="s">
        <v>39</v>
      </c>
      <c r="C427" s="63">
        <v>21</v>
      </c>
      <c r="D427" s="63">
        <v>2009</v>
      </c>
      <c r="E427" s="63">
        <v>2009</v>
      </c>
      <c r="F427" s="64">
        <v>2014</v>
      </c>
      <c r="G427" s="65">
        <v>0</v>
      </c>
      <c r="H427" s="63">
        <v>6.5</v>
      </c>
      <c r="I427" s="64">
        <v>5.0999999999999996</v>
      </c>
      <c r="J427" s="65">
        <v>4.3499999999999996</v>
      </c>
      <c r="K427" s="29">
        <v>0.51684541219802838</v>
      </c>
      <c r="L427" s="26">
        <v>21.53</v>
      </c>
      <c r="M427" s="30">
        <v>7602331.0200000005</v>
      </c>
      <c r="N427" s="26">
        <v>1</v>
      </c>
      <c r="O427" s="26">
        <v>1</v>
      </c>
      <c r="P427" s="26">
        <v>1</v>
      </c>
      <c r="Q427" s="26">
        <v>0</v>
      </c>
      <c r="R427" s="68">
        <f t="shared" si="114"/>
        <v>7602331.0200000005</v>
      </c>
      <c r="S427" s="26">
        <f t="shared" si="115"/>
        <v>0</v>
      </c>
      <c r="T427" s="30">
        <f t="shared" si="116"/>
        <v>0</v>
      </c>
      <c r="U427" s="29">
        <v>38.772741711404336</v>
      </c>
      <c r="V427" s="29">
        <v>0.77271400000000001</v>
      </c>
      <c r="W427" s="31">
        <v>82.41</v>
      </c>
      <c r="X427" s="29">
        <v>0.6969773299748111</v>
      </c>
      <c r="Y427" s="53">
        <v>0.184</v>
      </c>
      <c r="Z427" s="53">
        <v>7.48</v>
      </c>
      <c r="AA427" s="26">
        <v>0.28000000000000003</v>
      </c>
      <c r="AB427" s="29">
        <v>9.6</v>
      </c>
      <c r="AC427" s="30">
        <f t="shared" si="117"/>
        <v>0</v>
      </c>
      <c r="AD427" s="26">
        <f t="shared" si="118"/>
        <v>0</v>
      </c>
      <c r="AE427" s="26">
        <f t="shared" si="119"/>
        <v>0</v>
      </c>
      <c r="AF427" s="26">
        <f t="shared" si="120"/>
        <v>0</v>
      </c>
      <c r="AG427" s="26">
        <f t="shared" si="121"/>
        <v>0</v>
      </c>
      <c r="AH427" s="68">
        <f t="shared" si="122"/>
        <v>0</v>
      </c>
      <c r="AI427" s="26">
        <f t="shared" si="123"/>
        <v>0</v>
      </c>
      <c r="AJ427" s="30">
        <f t="shared" si="124"/>
        <v>0</v>
      </c>
      <c r="AK427" s="29">
        <f t="shared" si="125"/>
        <v>0</v>
      </c>
      <c r="AL427" s="29">
        <f t="shared" si="126"/>
        <v>0</v>
      </c>
      <c r="AM427" s="31">
        <f t="shared" si="127"/>
        <v>0</v>
      </c>
      <c r="AN427" s="29">
        <f t="shared" si="128"/>
        <v>0</v>
      </c>
      <c r="AO427" s="53">
        <f t="shared" si="129"/>
        <v>0</v>
      </c>
      <c r="AP427" s="53">
        <f t="shared" si="130"/>
        <v>0</v>
      </c>
      <c r="AQ427" s="26">
        <f t="shared" si="131"/>
        <v>1</v>
      </c>
      <c r="AR427" s="26">
        <f t="shared" si="132"/>
        <v>0</v>
      </c>
      <c r="AS427" s="93">
        <f t="shared" si="133"/>
        <v>1</v>
      </c>
      <c r="AU427" s="26">
        <v>3131.1363517941254</v>
      </c>
      <c r="AW427" s="26">
        <v>14</v>
      </c>
      <c r="AX427" s="26">
        <v>3.6541999999999999</v>
      </c>
      <c r="AY427" s="26">
        <v>954</v>
      </c>
      <c r="AZ427" s="26">
        <v>11348937</v>
      </c>
      <c r="BA427" s="26">
        <v>1.2335957103295225E-6</v>
      </c>
    </row>
    <row r="428" spans="1:53" s="26" customFormat="1" x14ac:dyDescent="0.25">
      <c r="A428" s="26">
        <v>2018</v>
      </c>
      <c r="B428" s="26" t="s">
        <v>40</v>
      </c>
      <c r="C428" s="63">
        <v>22</v>
      </c>
      <c r="D428" s="63">
        <v>2007</v>
      </c>
      <c r="E428" s="63">
        <v>2008</v>
      </c>
      <c r="F428" s="64">
        <v>2010</v>
      </c>
      <c r="G428" s="65">
        <v>0</v>
      </c>
      <c r="H428" s="63">
        <v>6.5</v>
      </c>
      <c r="I428" s="64">
        <v>5.15</v>
      </c>
      <c r="J428" s="65">
        <v>4.1500000000000004</v>
      </c>
      <c r="K428" s="29">
        <v>0.51272172143064842</v>
      </c>
      <c r="L428" s="26">
        <v>11.91</v>
      </c>
      <c r="M428" s="30">
        <v>6433897.2300000004</v>
      </c>
      <c r="N428" s="26">
        <v>1</v>
      </c>
      <c r="O428" s="26">
        <v>1</v>
      </c>
      <c r="P428" s="26">
        <v>0</v>
      </c>
      <c r="Q428" s="26">
        <v>0</v>
      </c>
      <c r="R428" s="68">
        <f t="shared" si="114"/>
        <v>6433897.2300000004</v>
      </c>
      <c r="S428" s="26">
        <f t="shared" si="115"/>
        <v>0</v>
      </c>
      <c r="T428" s="30">
        <f t="shared" si="116"/>
        <v>0</v>
      </c>
      <c r="U428" s="29">
        <v>42.149295865419433</v>
      </c>
      <c r="V428" s="29">
        <v>0.76482799999999995</v>
      </c>
      <c r="W428" s="31">
        <v>84.46</v>
      </c>
      <c r="X428" s="29">
        <v>0.57053045186640472</v>
      </c>
      <c r="Y428" s="53">
        <v>0.127</v>
      </c>
      <c r="Z428" s="53">
        <v>5.63</v>
      </c>
      <c r="AA428" s="26">
        <v>0.26</v>
      </c>
      <c r="AB428" s="29">
        <v>9.9</v>
      </c>
      <c r="AC428" s="30">
        <f t="shared" si="117"/>
        <v>0</v>
      </c>
      <c r="AD428" s="26">
        <f t="shared" si="118"/>
        <v>0</v>
      </c>
      <c r="AE428" s="26">
        <f t="shared" si="119"/>
        <v>0</v>
      </c>
      <c r="AF428" s="26">
        <f t="shared" si="120"/>
        <v>0</v>
      </c>
      <c r="AG428" s="26">
        <f t="shared" si="121"/>
        <v>0</v>
      </c>
      <c r="AH428" s="68">
        <f t="shared" si="122"/>
        <v>0</v>
      </c>
      <c r="AI428" s="26">
        <f t="shared" si="123"/>
        <v>0</v>
      </c>
      <c r="AJ428" s="30">
        <f t="shared" si="124"/>
        <v>0</v>
      </c>
      <c r="AK428" s="29">
        <f t="shared" si="125"/>
        <v>0</v>
      </c>
      <c r="AL428" s="29">
        <f t="shared" si="126"/>
        <v>0</v>
      </c>
      <c r="AM428" s="31">
        <f t="shared" si="127"/>
        <v>0</v>
      </c>
      <c r="AN428" s="29">
        <f t="shared" si="128"/>
        <v>0</v>
      </c>
      <c r="AO428" s="53">
        <f t="shared" si="129"/>
        <v>0</v>
      </c>
      <c r="AP428" s="53">
        <f t="shared" si="130"/>
        <v>0</v>
      </c>
      <c r="AQ428" s="26">
        <f t="shared" si="131"/>
        <v>1</v>
      </c>
      <c r="AR428" s="26">
        <f t="shared" si="132"/>
        <v>0</v>
      </c>
      <c r="AS428" s="93">
        <f t="shared" si="133"/>
        <v>1</v>
      </c>
      <c r="AU428" s="26">
        <v>1981.2710737052701</v>
      </c>
      <c r="AW428" s="26">
        <v>10</v>
      </c>
      <c r="AX428" s="26">
        <v>3.6541999999999999</v>
      </c>
      <c r="AY428" s="26">
        <v>530</v>
      </c>
      <c r="AZ428" s="26">
        <v>7075494</v>
      </c>
      <c r="BA428" s="26">
        <v>1.4133288785207082E-6</v>
      </c>
    </row>
    <row r="429" spans="1:53" s="26" customFormat="1" x14ac:dyDescent="0.25">
      <c r="A429" s="26">
        <v>2018</v>
      </c>
      <c r="B429" s="26" t="s">
        <v>88</v>
      </c>
      <c r="C429" s="63">
        <v>23</v>
      </c>
      <c r="D429" s="63">
        <v>2009</v>
      </c>
      <c r="E429" s="63">
        <v>2010</v>
      </c>
      <c r="F429" s="64">
        <v>2013</v>
      </c>
      <c r="G429" s="65">
        <v>0</v>
      </c>
      <c r="H429" s="63">
        <v>5.9</v>
      </c>
      <c r="I429" s="64">
        <v>4.6999999999999993</v>
      </c>
      <c r="J429" s="65">
        <v>3.95</v>
      </c>
      <c r="K429" s="29">
        <v>0.5583854295966959</v>
      </c>
      <c r="L429" s="26">
        <v>23.82</v>
      </c>
      <c r="M429" s="30">
        <v>6015555.5300000003</v>
      </c>
      <c r="N429" s="26">
        <v>1</v>
      </c>
      <c r="O429" s="26">
        <v>1</v>
      </c>
      <c r="P429" s="26">
        <v>0</v>
      </c>
      <c r="Q429" s="26">
        <v>0</v>
      </c>
      <c r="R429" s="68">
        <f t="shared" si="114"/>
        <v>6015555.5300000003</v>
      </c>
      <c r="S429" s="26">
        <f t="shared" si="115"/>
        <v>0</v>
      </c>
      <c r="T429" s="30">
        <f t="shared" si="116"/>
        <v>0</v>
      </c>
      <c r="U429" s="29">
        <v>40.362745038330992</v>
      </c>
      <c r="V429" s="29">
        <v>0.77949500000000005</v>
      </c>
      <c r="W429" s="31">
        <v>78.27</v>
      </c>
      <c r="X429" s="29">
        <v>0.69943154902889626</v>
      </c>
      <c r="Y429" s="53">
        <v>0.21</v>
      </c>
      <c r="Z429" s="53">
        <v>7.57</v>
      </c>
      <c r="AA429" s="26">
        <v>0.22</v>
      </c>
      <c r="AB429" s="29">
        <v>9.6999999999999993</v>
      </c>
      <c r="AC429" s="30">
        <f t="shared" si="117"/>
        <v>0</v>
      </c>
      <c r="AD429" s="26">
        <f t="shared" si="118"/>
        <v>0</v>
      </c>
      <c r="AE429" s="26">
        <f t="shared" si="119"/>
        <v>0</v>
      </c>
      <c r="AF429" s="26">
        <f t="shared" si="120"/>
        <v>0</v>
      </c>
      <c r="AG429" s="26">
        <f t="shared" si="121"/>
        <v>0</v>
      </c>
      <c r="AH429" s="68">
        <f t="shared" si="122"/>
        <v>0</v>
      </c>
      <c r="AI429" s="26">
        <f t="shared" si="123"/>
        <v>0</v>
      </c>
      <c r="AJ429" s="30">
        <f t="shared" si="124"/>
        <v>0</v>
      </c>
      <c r="AK429" s="29">
        <f t="shared" si="125"/>
        <v>0</v>
      </c>
      <c r="AL429" s="29">
        <f t="shared" si="126"/>
        <v>0</v>
      </c>
      <c r="AM429" s="31">
        <f t="shared" si="127"/>
        <v>0</v>
      </c>
      <c r="AN429" s="29">
        <f t="shared" si="128"/>
        <v>0</v>
      </c>
      <c r="AO429" s="53">
        <f t="shared" si="129"/>
        <v>0</v>
      </c>
      <c r="AP429" s="53">
        <f t="shared" si="130"/>
        <v>0</v>
      </c>
      <c r="AQ429" s="26">
        <f t="shared" si="131"/>
        <v>1</v>
      </c>
      <c r="AR429" s="26">
        <f t="shared" si="132"/>
        <v>0</v>
      </c>
      <c r="AS429" s="93">
        <f t="shared" si="133"/>
        <v>1</v>
      </c>
      <c r="AU429" s="26">
        <v>3095.8078515627244</v>
      </c>
      <c r="AW429" s="26">
        <v>13</v>
      </c>
      <c r="AX429" s="26">
        <v>3.6541999999999999</v>
      </c>
      <c r="AY429" s="26">
        <v>510</v>
      </c>
      <c r="AZ429" s="26">
        <v>11329605</v>
      </c>
      <c r="BA429" s="26">
        <v>1.1474362963227756E-6</v>
      </c>
    </row>
    <row r="430" spans="1:53" s="26" customFormat="1" x14ac:dyDescent="0.25">
      <c r="A430" s="26">
        <v>2018</v>
      </c>
      <c r="B430" s="26" t="s">
        <v>89</v>
      </c>
      <c r="C430" s="63">
        <v>24</v>
      </c>
      <c r="D430" s="63">
        <v>2014</v>
      </c>
      <c r="E430" s="63">
        <v>0</v>
      </c>
      <c r="F430" s="64">
        <v>0</v>
      </c>
      <c r="G430" s="65">
        <v>0</v>
      </c>
      <c r="H430" s="63">
        <v>5.7</v>
      </c>
      <c r="I430" s="64">
        <v>4.8</v>
      </c>
      <c r="J430" s="65">
        <v>4</v>
      </c>
      <c r="K430" s="29">
        <v>0.48150602409638554</v>
      </c>
      <c r="L430" s="26">
        <v>20.81</v>
      </c>
      <c r="M430" s="30">
        <v>0</v>
      </c>
      <c r="N430" s="26">
        <v>0</v>
      </c>
      <c r="O430" s="26">
        <v>0</v>
      </c>
      <c r="P430" s="26">
        <v>0</v>
      </c>
      <c r="Q430" s="26">
        <v>0</v>
      </c>
      <c r="R430" s="68">
        <f t="shared" ref="R430:R460" si="134">IF(OR(B430 = "Acre",B430 = "Alagoas",B430 = "Roraima", B430= "Sergipe", B430 = "Rio de Janeiro", B430 = "São Paulo"), "SEM VALOR",M430)</f>
        <v>0</v>
      </c>
      <c r="S430" s="26">
        <f t="shared" ref="S430:S460" si="135">IF(B430 = "São Paulo",M430, 0)</f>
        <v>0</v>
      </c>
      <c r="T430" s="30">
        <f t="shared" ref="T430:T460" si="136">IF(B430 = "Rio de Janeiro", M430, 0)</f>
        <v>0</v>
      </c>
      <c r="U430" s="29">
        <v>38.925853968471152</v>
      </c>
      <c r="V430" s="29">
        <v>0.67632199999999998</v>
      </c>
      <c r="W430" s="31">
        <v>94.4</v>
      </c>
      <c r="X430" s="29">
        <v>0.4826086956521739</v>
      </c>
      <c r="Y430" s="53">
        <v>0.19</v>
      </c>
      <c r="Z430" s="53">
        <v>7.44</v>
      </c>
      <c r="AA430" s="26">
        <v>0.26</v>
      </c>
      <c r="AB430" s="29">
        <v>9.4</v>
      </c>
      <c r="AC430" s="30">
        <f t="shared" si="117"/>
        <v>0</v>
      </c>
      <c r="AD430" s="26">
        <f t="shared" si="118"/>
        <v>0</v>
      </c>
      <c r="AE430" s="26">
        <f t="shared" si="119"/>
        <v>0</v>
      </c>
      <c r="AF430" s="26">
        <f t="shared" si="120"/>
        <v>0</v>
      </c>
      <c r="AG430" s="26">
        <f t="shared" si="121"/>
        <v>0</v>
      </c>
      <c r="AH430" s="68">
        <f t="shared" si="122"/>
        <v>0</v>
      </c>
      <c r="AI430" s="26">
        <f t="shared" si="123"/>
        <v>0</v>
      </c>
      <c r="AJ430" s="30">
        <f t="shared" si="124"/>
        <v>0</v>
      </c>
      <c r="AK430" s="29">
        <f t="shared" si="125"/>
        <v>0</v>
      </c>
      <c r="AL430" s="29">
        <f t="shared" si="126"/>
        <v>0</v>
      </c>
      <c r="AM430" s="31">
        <f t="shared" si="127"/>
        <v>0</v>
      </c>
      <c r="AN430" s="29">
        <f t="shared" si="128"/>
        <v>0</v>
      </c>
      <c r="AO430" s="53">
        <f t="shared" si="129"/>
        <v>0</v>
      </c>
      <c r="AP430" s="53">
        <f t="shared" si="130"/>
        <v>0</v>
      </c>
      <c r="AQ430" s="26">
        <f t="shared" si="131"/>
        <v>1</v>
      </c>
      <c r="AR430" s="26">
        <f t="shared" si="132"/>
        <v>0</v>
      </c>
      <c r="AS430" s="93">
        <f t="shared" si="133"/>
        <v>1</v>
      </c>
      <c r="AU430" s="26">
        <v>766.53563448569184</v>
      </c>
      <c r="AW430" s="26">
        <v>3</v>
      </c>
      <c r="AX430" s="26">
        <v>3.6541999999999999</v>
      </c>
      <c r="AY430" s="26">
        <v>431</v>
      </c>
      <c r="AZ430" s="26">
        <v>2748023</v>
      </c>
      <c r="BA430" s="26">
        <v>1.091693919592376E-6</v>
      </c>
    </row>
    <row r="431" spans="1:53" s="26" customFormat="1" x14ac:dyDescent="0.25">
      <c r="A431" s="26">
        <v>2018</v>
      </c>
      <c r="B431" s="26" t="s">
        <v>43</v>
      </c>
      <c r="C431" s="63">
        <v>25</v>
      </c>
      <c r="D431" s="63">
        <v>2017</v>
      </c>
      <c r="E431" s="63">
        <v>0</v>
      </c>
      <c r="F431" s="64">
        <v>0</v>
      </c>
      <c r="G431" s="65">
        <v>0</v>
      </c>
      <c r="H431" s="63">
        <v>5.9</v>
      </c>
      <c r="I431" s="64">
        <v>4.8499999999999996</v>
      </c>
      <c r="J431" s="65">
        <v>3.55</v>
      </c>
      <c r="K431" s="29">
        <v>0.41428179071683602</v>
      </c>
      <c r="L431" s="26">
        <v>28.73</v>
      </c>
      <c r="M431" s="30">
        <v>316207.22000000003</v>
      </c>
      <c r="N431" s="26">
        <v>1</v>
      </c>
      <c r="O431" s="26">
        <v>0</v>
      </c>
      <c r="P431" s="26">
        <v>0</v>
      </c>
      <c r="Q431" s="26">
        <v>0</v>
      </c>
      <c r="R431" s="68">
        <f t="shared" si="134"/>
        <v>316207.22000000003</v>
      </c>
      <c r="S431" s="26">
        <f t="shared" si="135"/>
        <v>0</v>
      </c>
      <c r="T431" s="30">
        <f t="shared" si="136"/>
        <v>0</v>
      </c>
      <c r="U431" s="29">
        <v>39.931125177876339</v>
      </c>
      <c r="V431" s="29">
        <v>0.70200399999999996</v>
      </c>
      <c r="W431" s="31">
        <v>80.78</v>
      </c>
      <c r="X431" s="29">
        <v>0.35004321521175452</v>
      </c>
      <c r="Y431" s="53">
        <v>0.223</v>
      </c>
      <c r="Z431" s="53">
        <v>7.04</v>
      </c>
      <c r="AA431" s="26">
        <v>0.3</v>
      </c>
      <c r="AB431" s="29">
        <v>9.3000000000000007</v>
      </c>
      <c r="AC431" s="30">
        <f t="shared" si="117"/>
        <v>0</v>
      </c>
      <c r="AD431" s="26">
        <f t="shared" si="118"/>
        <v>0</v>
      </c>
      <c r="AE431" s="26">
        <f t="shared" si="119"/>
        <v>0</v>
      </c>
      <c r="AF431" s="26">
        <f t="shared" si="120"/>
        <v>0</v>
      </c>
      <c r="AG431" s="26">
        <f t="shared" si="121"/>
        <v>0</v>
      </c>
      <c r="AH431" s="68">
        <f t="shared" si="122"/>
        <v>0</v>
      </c>
      <c r="AI431" s="26">
        <f t="shared" si="123"/>
        <v>0</v>
      </c>
      <c r="AJ431" s="30">
        <f t="shared" si="124"/>
        <v>0</v>
      </c>
      <c r="AK431" s="29">
        <f t="shared" si="125"/>
        <v>0</v>
      </c>
      <c r="AL431" s="29">
        <f t="shared" si="126"/>
        <v>0</v>
      </c>
      <c r="AM431" s="31">
        <f t="shared" si="127"/>
        <v>0</v>
      </c>
      <c r="AN431" s="29">
        <f t="shared" si="128"/>
        <v>0</v>
      </c>
      <c r="AO431" s="53">
        <f t="shared" si="129"/>
        <v>0</v>
      </c>
      <c r="AP431" s="53">
        <f t="shared" si="130"/>
        <v>0</v>
      </c>
      <c r="AQ431" s="26">
        <f t="shared" si="131"/>
        <v>1</v>
      </c>
      <c r="AR431" s="26">
        <f t="shared" si="132"/>
        <v>0</v>
      </c>
      <c r="AS431" s="93">
        <f t="shared" si="133"/>
        <v>1</v>
      </c>
      <c r="AU431" s="26">
        <v>963.09648306097813</v>
      </c>
      <c r="AW431" s="26">
        <v>3</v>
      </c>
      <c r="AX431" s="26">
        <v>3.6541999999999999</v>
      </c>
      <c r="AY431" s="26">
        <v>6</v>
      </c>
      <c r="AZ431" s="26">
        <v>3441998</v>
      </c>
      <c r="BA431" s="26">
        <v>8.7158679348448199E-7</v>
      </c>
    </row>
    <row r="432" spans="1:53" s="26" customFormat="1" x14ac:dyDescent="0.25">
      <c r="A432" s="26">
        <v>2018</v>
      </c>
      <c r="B432" s="26" t="s">
        <v>44</v>
      </c>
      <c r="C432" s="63">
        <v>26</v>
      </c>
      <c r="D432" s="63">
        <v>2009</v>
      </c>
      <c r="E432" s="63">
        <v>2019</v>
      </c>
      <c r="F432" s="64">
        <v>0</v>
      </c>
      <c r="G432" s="65">
        <v>0</v>
      </c>
      <c r="H432" s="63">
        <v>6.15</v>
      </c>
      <c r="I432" s="64">
        <v>5.3</v>
      </c>
      <c r="J432" s="65">
        <v>4.55</v>
      </c>
      <c r="K432" s="29">
        <v>0.45194522489685374</v>
      </c>
      <c r="L432" s="26">
        <v>38.65</v>
      </c>
      <c r="M432" s="30">
        <v>215270.19000000003</v>
      </c>
      <c r="N432" s="26">
        <v>1</v>
      </c>
      <c r="O432" s="26">
        <v>0</v>
      </c>
      <c r="P432" s="26">
        <v>0</v>
      </c>
      <c r="Q432" s="26">
        <v>0</v>
      </c>
      <c r="R432" s="68">
        <f t="shared" si="134"/>
        <v>215270.19000000003</v>
      </c>
      <c r="S432" s="26">
        <f t="shared" si="135"/>
        <v>0</v>
      </c>
      <c r="T432" s="30">
        <f t="shared" si="136"/>
        <v>0</v>
      </c>
      <c r="U432" s="29">
        <v>28.272962296354613</v>
      </c>
      <c r="V432" s="29">
        <v>0.78169599999999995</v>
      </c>
      <c r="W432" s="31">
        <v>76.790000000000006</v>
      </c>
      <c r="X432" s="29">
        <v>0.54977092877967515</v>
      </c>
      <c r="Y432" s="53">
        <v>0.23200000000000001</v>
      </c>
      <c r="Z432" s="53">
        <v>8.11</v>
      </c>
      <c r="AA432" s="26">
        <v>0.3</v>
      </c>
      <c r="AB432" s="29">
        <v>9.5</v>
      </c>
      <c r="AC432" s="30">
        <f t="shared" si="117"/>
        <v>0</v>
      </c>
      <c r="AD432" s="26">
        <f t="shared" si="118"/>
        <v>0</v>
      </c>
      <c r="AE432" s="26">
        <f t="shared" si="119"/>
        <v>0</v>
      </c>
      <c r="AF432" s="26">
        <f t="shared" si="120"/>
        <v>0</v>
      </c>
      <c r="AG432" s="26">
        <f t="shared" si="121"/>
        <v>0</v>
      </c>
      <c r="AH432" s="68">
        <f t="shared" si="122"/>
        <v>0</v>
      </c>
      <c r="AI432" s="26">
        <f t="shared" si="123"/>
        <v>0</v>
      </c>
      <c r="AJ432" s="30">
        <f t="shared" si="124"/>
        <v>0</v>
      </c>
      <c r="AK432" s="29">
        <f t="shared" si="125"/>
        <v>0</v>
      </c>
      <c r="AL432" s="29">
        <f t="shared" si="126"/>
        <v>0</v>
      </c>
      <c r="AM432" s="31">
        <f t="shared" si="127"/>
        <v>0</v>
      </c>
      <c r="AN432" s="29">
        <f t="shared" si="128"/>
        <v>0</v>
      </c>
      <c r="AO432" s="53">
        <f t="shared" si="129"/>
        <v>0</v>
      </c>
      <c r="AP432" s="53">
        <f t="shared" si="130"/>
        <v>0</v>
      </c>
      <c r="AQ432" s="26">
        <f t="shared" si="131"/>
        <v>1</v>
      </c>
      <c r="AR432" s="26">
        <f t="shared" si="132"/>
        <v>0</v>
      </c>
      <c r="AS432" s="93">
        <f t="shared" si="133"/>
        <v>1</v>
      </c>
      <c r="AU432" s="26">
        <v>1945.6644898444931</v>
      </c>
      <c r="AW432" s="26">
        <v>8</v>
      </c>
      <c r="AX432" s="26">
        <v>3.6541999999999999</v>
      </c>
      <c r="AY432" s="26">
        <v>10</v>
      </c>
      <c r="AZ432" s="26">
        <v>6921161</v>
      </c>
      <c r="BA432" s="26">
        <v>1.1558754376613982E-6</v>
      </c>
    </row>
    <row r="433" spans="1:53" s="26" customFormat="1" x14ac:dyDescent="0.25">
      <c r="A433" s="26">
        <v>2018</v>
      </c>
      <c r="B433" s="26" t="s">
        <v>45</v>
      </c>
      <c r="C433" s="63">
        <v>27</v>
      </c>
      <c r="D433" s="63">
        <v>2008</v>
      </c>
      <c r="E433" s="63">
        <v>2008</v>
      </c>
      <c r="F433" s="64">
        <v>0</v>
      </c>
      <c r="G433" s="65">
        <v>0</v>
      </c>
      <c r="H433" s="63">
        <v>6.4</v>
      </c>
      <c r="I433" s="64">
        <v>5</v>
      </c>
      <c r="J433" s="65">
        <v>4.3</v>
      </c>
      <c r="K433" s="29">
        <v>0.46722053138109731</v>
      </c>
      <c r="L433" s="26">
        <v>17.82</v>
      </c>
      <c r="M433" s="30">
        <v>520000</v>
      </c>
      <c r="N433" s="26">
        <v>1</v>
      </c>
      <c r="O433" s="26">
        <v>0</v>
      </c>
      <c r="P433" s="26">
        <v>0</v>
      </c>
      <c r="Q433" s="26">
        <v>0</v>
      </c>
      <c r="R433" s="68">
        <f t="shared" si="134"/>
        <v>520000</v>
      </c>
      <c r="S433" s="26">
        <f t="shared" si="135"/>
        <v>0</v>
      </c>
      <c r="T433" s="30">
        <f t="shared" si="136"/>
        <v>0</v>
      </c>
      <c r="U433" s="29">
        <v>85.661393759309746</v>
      </c>
      <c r="V433" s="29">
        <f>V409*1.02</f>
        <v>0.88162884000000008</v>
      </c>
      <c r="W433" s="31">
        <v>82.22</v>
      </c>
      <c r="X433" s="29">
        <v>0.8729064039408867</v>
      </c>
      <c r="Y433" s="53">
        <v>0.25</v>
      </c>
      <c r="Z433" s="53">
        <v>11.12</v>
      </c>
      <c r="AA433" s="26">
        <v>0.27</v>
      </c>
      <c r="AB433" s="29">
        <v>11.4</v>
      </c>
      <c r="AC433" s="30">
        <f t="shared" si="117"/>
        <v>0</v>
      </c>
      <c r="AD433" s="26">
        <f t="shared" si="118"/>
        <v>0</v>
      </c>
      <c r="AE433" s="26">
        <f t="shared" si="119"/>
        <v>0</v>
      </c>
      <c r="AF433" s="26">
        <f t="shared" si="120"/>
        <v>0</v>
      </c>
      <c r="AG433" s="26">
        <f t="shared" si="121"/>
        <v>0</v>
      </c>
      <c r="AH433" s="68">
        <f t="shared" si="122"/>
        <v>0</v>
      </c>
      <c r="AI433" s="26">
        <f t="shared" si="123"/>
        <v>0</v>
      </c>
      <c r="AJ433" s="30">
        <f t="shared" si="124"/>
        <v>0</v>
      </c>
      <c r="AK433" s="29">
        <f t="shared" si="125"/>
        <v>0</v>
      </c>
      <c r="AL433" s="29">
        <f t="shared" si="126"/>
        <v>0</v>
      </c>
      <c r="AM433" s="31">
        <f t="shared" si="127"/>
        <v>0</v>
      </c>
      <c r="AN433" s="29">
        <f t="shared" si="128"/>
        <v>0</v>
      </c>
      <c r="AO433" s="53">
        <f t="shared" si="129"/>
        <v>0</v>
      </c>
      <c r="AP433" s="53">
        <f t="shared" si="130"/>
        <v>0</v>
      </c>
      <c r="AQ433" s="26">
        <f t="shared" si="131"/>
        <v>1</v>
      </c>
      <c r="AR433" s="26">
        <f t="shared" si="132"/>
        <v>0</v>
      </c>
      <c r="AS433" s="93">
        <f t="shared" si="133"/>
        <v>1</v>
      </c>
      <c r="AU433" s="26">
        <v>835.41856938671845</v>
      </c>
      <c r="AW433" s="26">
        <v>9</v>
      </c>
      <c r="AX433" s="26">
        <v>3.6541999999999999</v>
      </c>
      <c r="AY433" s="26">
        <v>11</v>
      </c>
      <c r="AZ433" s="26">
        <v>2974703</v>
      </c>
      <c r="BA433" s="26">
        <v>3.0255121267568559E-6</v>
      </c>
    </row>
    <row r="434" spans="1:53" s="41" customFormat="1" x14ac:dyDescent="0.25">
      <c r="A434" s="41">
        <v>2019</v>
      </c>
      <c r="B434" s="41" t="s">
        <v>19</v>
      </c>
      <c r="C434" s="42">
        <v>1</v>
      </c>
      <c r="D434" s="42">
        <v>2011</v>
      </c>
      <c r="E434" s="42">
        <v>0</v>
      </c>
      <c r="F434" s="43">
        <v>0</v>
      </c>
      <c r="G434" s="43">
        <v>0</v>
      </c>
      <c r="H434" s="42">
        <v>5.6</v>
      </c>
      <c r="I434" s="43">
        <v>4.9000000000000004</v>
      </c>
      <c r="J434" s="43">
        <v>4.3</v>
      </c>
      <c r="K434" s="44">
        <v>0.4316382825617654</v>
      </c>
      <c r="L434" s="41">
        <v>25.15</v>
      </c>
      <c r="M434" s="45">
        <v>0</v>
      </c>
      <c r="N434" s="41">
        <v>0</v>
      </c>
      <c r="O434" s="41">
        <v>0</v>
      </c>
      <c r="P434" s="41">
        <v>0</v>
      </c>
      <c r="Q434" s="41">
        <v>0</v>
      </c>
      <c r="R434" s="70">
        <f t="shared" si="134"/>
        <v>0</v>
      </c>
      <c r="S434" s="41">
        <f t="shared" si="135"/>
        <v>0</v>
      </c>
      <c r="T434" s="45">
        <f t="shared" si="136"/>
        <v>0</v>
      </c>
      <c r="U434" s="44">
        <v>26.49711544683425</v>
      </c>
      <c r="V434" s="44">
        <v>0.69654499999999997</v>
      </c>
      <c r="W434" s="46">
        <v>82.12</v>
      </c>
      <c r="X434" s="44">
        <v>0.15202702702702703</v>
      </c>
      <c r="Y434" s="47">
        <v>0.17799999999999999</v>
      </c>
      <c r="Z434" s="47">
        <v>7.58</v>
      </c>
      <c r="AA434" s="41">
        <v>0.55000000000000004</v>
      </c>
      <c r="AB434" s="44">
        <v>9</v>
      </c>
      <c r="AC434" s="45">
        <f t="shared" si="117"/>
        <v>0</v>
      </c>
      <c r="AD434" s="41">
        <f t="shared" si="118"/>
        <v>0</v>
      </c>
      <c r="AE434" s="41">
        <f t="shared" si="119"/>
        <v>0</v>
      </c>
      <c r="AF434" s="41">
        <f t="shared" si="120"/>
        <v>0</v>
      </c>
      <c r="AG434" s="41">
        <f t="shared" si="121"/>
        <v>0</v>
      </c>
      <c r="AH434" s="70">
        <f t="shared" si="122"/>
        <v>0</v>
      </c>
      <c r="AI434" s="41">
        <f t="shared" si="123"/>
        <v>0</v>
      </c>
      <c r="AJ434" s="45">
        <f t="shared" si="124"/>
        <v>0</v>
      </c>
      <c r="AK434" s="44">
        <f t="shared" si="125"/>
        <v>0</v>
      </c>
      <c r="AL434" s="44">
        <f t="shared" si="126"/>
        <v>0</v>
      </c>
      <c r="AM434" s="46">
        <f t="shared" si="127"/>
        <v>0</v>
      </c>
      <c r="AN434" s="44">
        <f t="shared" si="128"/>
        <v>0</v>
      </c>
      <c r="AO434" s="47">
        <f t="shared" si="129"/>
        <v>0</v>
      </c>
      <c r="AP434" s="47">
        <f t="shared" si="130"/>
        <v>0</v>
      </c>
      <c r="AQ434" s="41">
        <f t="shared" si="131"/>
        <v>0</v>
      </c>
      <c r="AR434" s="41">
        <f t="shared" si="132"/>
        <v>1</v>
      </c>
      <c r="AS434" s="90">
        <f t="shared" si="133"/>
        <v>1</v>
      </c>
      <c r="AU434" s="41">
        <v>511.81253462816267</v>
      </c>
      <c r="AW434" s="41">
        <v>2</v>
      </c>
      <c r="AX434" s="41">
        <v>3.9451000000000001</v>
      </c>
      <c r="AY434" s="41">
        <v>1</v>
      </c>
      <c r="AZ434" s="41">
        <v>1777225</v>
      </c>
      <c r="BA434" s="41">
        <v>1.1253499134887255E-6</v>
      </c>
    </row>
    <row r="435" spans="1:53" s="41" customFormat="1" x14ac:dyDescent="0.25">
      <c r="A435" s="41">
        <v>2019</v>
      </c>
      <c r="B435" s="41" t="s">
        <v>20</v>
      </c>
      <c r="C435" s="42">
        <v>2</v>
      </c>
      <c r="D435" s="42">
        <v>0</v>
      </c>
      <c r="E435" s="42">
        <v>0</v>
      </c>
      <c r="F435" s="43">
        <v>0</v>
      </c>
      <c r="G435" s="43">
        <v>0</v>
      </c>
      <c r="H435" s="42">
        <v>5.9</v>
      </c>
      <c r="I435" s="43">
        <v>4.9000000000000004</v>
      </c>
      <c r="J435" s="43">
        <v>3.9</v>
      </c>
      <c r="K435" s="44">
        <v>0.40165934602244996</v>
      </c>
      <c r="L435" s="41">
        <v>36.85</v>
      </c>
      <c r="M435" s="45">
        <v>0</v>
      </c>
      <c r="N435" s="41">
        <v>0</v>
      </c>
      <c r="O435" s="41">
        <v>0</v>
      </c>
      <c r="P435" s="41">
        <v>0</v>
      </c>
      <c r="Q435" s="41">
        <v>0</v>
      </c>
      <c r="R435" s="70" t="str">
        <f t="shared" si="134"/>
        <v>SEM VALOR</v>
      </c>
      <c r="S435" s="41">
        <f t="shared" si="135"/>
        <v>0</v>
      </c>
      <c r="T435" s="45">
        <f t="shared" si="136"/>
        <v>0</v>
      </c>
      <c r="U435" s="44">
        <v>17.722413783328705</v>
      </c>
      <c r="V435" s="44">
        <v>0.698183</v>
      </c>
      <c r="W435" s="46">
        <v>74.83</v>
      </c>
      <c r="X435" s="44">
        <v>0.40466926070038911</v>
      </c>
      <c r="Y435" s="47">
        <v>0.35699999999999998</v>
      </c>
      <c r="Z435" s="47">
        <v>13.96</v>
      </c>
      <c r="AA435" s="41">
        <v>0.73</v>
      </c>
      <c r="AB435" s="44">
        <v>9</v>
      </c>
      <c r="AC435" s="45">
        <f t="shared" si="117"/>
        <v>0</v>
      </c>
      <c r="AD435" s="41">
        <f t="shared" si="118"/>
        <v>0</v>
      </c>
      <c r="AE435" s="41">
        <f t="shared" si="119"/>
        <v>0</v>
      </c>
      <c r="AF435" s="41">
        <f t="shared" si="120"/>
        <v>0</v>
      </c>
      <c r="AG435" s="41">
        <f t="shared" si="121"/>
        <v>0</v>
      </c>
      <c r="AH435" s="70">
        <f t="shared" si="122"/>
        <v>0</v>
      </c>
      <c r="AI435" s="41">
        <f t="shared" si="123"/>
        <v>0</v>
      </c>
      <c r="AJ435" s="45">
        <f t="shared" si="124"/>
        <v>0</v>
      </c>
      <c r="AK435" s="44">
        <f t="shared" si="125"/>
        <v>0</v>
      </c>
      <c r="AL435" s="44">
        <f t="shared" si="126"/>
        <v>0</v>
      </c>
      <c r="AM435" s="46">
        <f t="shared" si="127"/>
        <v>0</v>
      </c>
      <c r="AN435" s="44">
        <f t="shared" si="128"/>
        <v>0</v>
      </c>
      <c r="AO435" s="47">
        <f t="shared" si="129"/>
        <v>0</v>
      </c>
      <c r="AP435" s="47">
        <f t="shared" si="130"/>
        <v>0</v>
      </c>
      <c r="AQ435" s="41">
        <f t="shared" si="131"/>
        <v>0</v>
      </c>
      <c r="AR435" s="41">
        <f t="shared" si="132"/>
        <v>1</v>
      </c>
      <c r="AS435" s="90">
        <f t="shared" si="133"/>
        <v>0</v>
      </c>
      <c r="AU435" s="41">
        <v>140.19892246992478</v>
      </c>
      <c r="AW435" s="41">
        <v>1</v>
      </c>
      <c r="AX435" s="41">
        <v>3.9451000000000001</v>
      </c>
      <c r="AZ435" s="41">
        <v>881935</v>
      </c>
      <c r="BA435" s="41">
        <v>1.1338704099508468E-6</v>
      </c>
    </row>
    <row r="436" spans="1:53" s="41" customFormat="1" x14ac:dyDescent="0.25">
      <c r="A436" s="41">
        <v>2019</v>
      </c>
      <c r="B436" s="41" t="s">
        <v>21</v>
      </c>
      <c r="C436" s="42">
        <v>3</v>
      </c>
      <c r="D436" s="42">
        <v>2010</v>
      </c>
      <c r="E436" s="42">
        <v>2010</v>
      </c>
      <c r="F436" s="43">
        <v>0</v>
      </c>
      <c r="G436" s="43">
        <v>0</v>
      </c>
      <c r="H436" s="42">
        <v>5.5</v>
      </c>
      <c r="I436" s="43">
        <v>4.5999999999999996</v>
      </c>
      <c r="J436" s="43">
        <v>3.6</v>
      </c>
      <c r="K436" s="44">
        <v>0.38162274240192068</v>
      </c>
      <c r="L436" s="41">
        <v>38.409999999999997</v>
      </c>
      <c r="M436" s="45">
        <v>0</v>
      </c>
      <c r="N436" s="41">
        <v>0</v>
      </c>
      <c r="O436" s="41">
        <v>0</v>
      </c>
      <c r="P436" s="41">
        <v>0</v>
      </c>
      <c r="Q436" s="41">
        <v>0</v>
      </c>
      <c r="R436" s="70">
        <f t="shared" si="134"/>
        <v>0</v>
      </c>
      <c r="S436" s="41">
        <f t="shared" si="135"/>
        <v>0</v>
      </c>
      <c r="T436" s="45">
        <f t="shared" si="136"/>
        <v>0</v>
      </c>
      <c r="U436" s="44">
        <v>26.10171531755681</v>
      </c>
      <c r="V436" s="44">
        <v>0.86621700000000001</v>
      </c>
      <c r="W436" s="46">
        <v>79.8</v>
      </c>
      <c r="X436" s="44">
        <v>0.47548566142460685</v>
      </c>
      <c r="Y436" s="47">
        <v>0.32900000000000001</v>
      </c>
      <c r="Z436" s="47">
        <v>13.65</v>
      </c>
      <c r="AA436" s="41">
        <v>0.4</v>
      </c>
      <c r="AB436" s="44">
        <v>9.9</v>
      </c>
      <c r="AC436" s="45">
        <f t="shared" si="117"/>
        <v>0</v>
      </c>
      <c r="AD436" s="41">
        <f t="shared" si="118"/>
        <v>0</v>
      </c>
      <c r="AE436" s="41">
        <f t="shared" si="119"/>
        <v>0</v>
      </c>
      <c r="AF436" s="41">
        <f t="shared" si="120"/>
        <v>0</v>
      </c>
      <c r="AG436" s="41">
        <f t="shared" si="121"/>
        <v>0</v>
      </c>
      <c r="AH436" s="70">
        <f t="shared" si="122"/>
        <v>0</v>
      </c>
      <c r="AI436" s="41">
        <f t="shared" si="123"/>
        <v>0</v>
      </c>
      <c r="AJ436" s="45">
        <f t="shared" si="124"/>
        <v>0</v>
      </c>
      <c r="AK436" s="44">
        <f t="shared" si="125"/>
        <v>0</v>
      </c>
      <c r="AL436" s="44">
        <f t="shared" si="126"/>
        <v>0</v>
      </c>
      <c r="AM436" s="46">
        <f t="shared" si="127"/>
        <v>0</v>
      </c>
      <c r="AN436" s="44">
        <f t="shared" si="128"/>
        <v>0</v>
      </c>
      <c r="AO436" s="47">
        <f t="shared" si="129"/>
        <v>0</v>
      </c>
      <c r="AP436" s="47">
        <f t="shared" si="130"/>
        <v>0</v>
      </c>
      <c r="AQ436" s="41">
        <f t="shared" si="131"/>
        <v>0</v>
      </c>
      <c r="AR436" s="41">
        <f t="shared" si="132"/>
        <v>1</v>
      </c>
      <c r="AS436" s="90">
        <f t="shared" si="133"/>
        <v>1</v>
      </c>
      <c r="AU436" s="41">
        <v>1203.9130997013026</v>
      </c>
      <c r="AW436" s="41">
        <v>2</v>
      </c>
      <c r="AX436" s="41">
        <v>3.9451000000000001</v>
      </c>
      <c r="AZ436" s="41">
        <v>4144597</v>
      </c>
      <c r="BA436" s="41">
        <v>4.8255596382470957E-7</v>
      </c>
    </row>
    <row r="437" spans="1:53" s="41" customFormat="1" x14ac:dyDescent="0.25">
      <c r="A437" s="41">
        <v>2019</v>
      </c>
      <c r="B437" s="41" t="s">
        <v>22</v>
      </c>
      <c r="C437" s="42">
        <v>4</v>
      </c>
      <c r="D437" s="42">
        <v>0</v>
      </c>
      <c r="E437" s="42">
        <v>0</v>
      </c>
      <c r="F437" s="43">
        <v>0</v>
      </c>
      <c r="G437" s="43">
        <v>0</v>
      </c>
      <c r="H437" s="42">
        <v>5.7</v>
      </c>
      <c r="I437" s="43">
        <v>4.3</v>
      </c>
      <c r="J437" s="43">
        <v>3.9</v>
      </c>
      <c r="K437" s="44">
        <v>0.31630082763584022</v>
      </c>
      <c r="L437" s="41">
        <v>38.630000000000003</v>
      </c>
      <c r="M437" s="45">
        <v>0</v>
      </c>
      <c r="N437" s="41">
        <v>0</v>
      </c>
      <c r="O437" s="41">
        <v>0</v>
      </c>
      <c r="P437" s="41">
        <v>0</v>
      </c>
      <c r="Q437" s="41">
        <v>0</v>
      </c>
      <c r="R437" s="70" t="str">
        <f t="shared" si="134"/>
        <v>SEM VALOR</v>
      </c>
      <c r="S437" s="41">
        <f t="shared" si="135"/>
        <v>0</v>
      </c>
      <c r="T437" s="45">
        <f t="shared" si="136"/>
        <v>0</v>
      </c>
      <c r="U437" s="44">
        <v>23.593838163896322</v>
      </c>
      <c r="V437" s="44">
        <v>0.731016</v>
      </c>
      <c r="W437" s="46">
        <v>77.48</v>
      </c>
      <c r="X437" s="44">
        <v>0.36842105263157893</v>
      </c>
      <c r="Y437" s="47">
        <v>0.27300000000000002</v>
      </c>
      <c r="Z437" s="47">
        <v>14.05</v>
      </c>
      <c r="AA437" s="41">
        <v>0.31</v>
      </c>
      <c r="AB437" s="44">
        <v>10.5</v>
      </c>
      <c r="AC437" s="45">
        <f t="shared" si="117"/>
        <v>0</v>
      </c>
      <c r="AD437" s="41">
        <f t="shared" si="118"/>
        <v>0</v>
      </c>
      <c r="AE437" s="41">
        <f t="shared" si="119"/>
        <v>0</v>
      </c>
      <c r="AF437" s="41">
        <f t="shared" si="120"/>
        <v>0</v>
      </c>
      <c r="AG437" s="41">
        <f t="shared" si="121"/>
        <v>0</v>
      </c>
      <c r="AH437" s="70">
        <f t="shared" si="122"/>
        <v>0</v>
      </c>
      <c r="AI437" s="41">
        <f t="shared" si="123"/>
        <v>0</v>
      </c>
      <c r="AJ437" s="45">
        <f t="shared" si="124"/>
        <v>0</v>
      </c>
      <c r="AK437" s="44">
        <f t="shared" si="125"/>
        <v>0</v>
      </c>
      <c r="AL437" s="44">
        <f t="shared" si="126"/>
        <v>0</v>
      </c>
      <c r="AM437" s="46">
        <f t="shared" si="127"/>
        <v>0</v>
      </c>
      <c r="AN437" s="44">
        <f t="shared" si="128"/>
        <v>0</v>
      </c>
      <c r="AO437" s="47">
        <f t="shared" si="129"/>
        <v>0</v>
      </c>
      <c r="AP437" s="47">
        <f t="shared" si="130"/>
        <v>0</v>
      </c>
      <c r="AQ437" s="41">
        <f t="shared" si="131"/>
        <v>0</v>
      </c>
      <c r="AR437" s="41">
        <f t="shared" si="132"/>
        <v>1</v>
      </c>
      <c r="AS437" s="90">
        <f t="shared" si="133"/>
        <v>0</v>
      </c>
      <c r="AU437" s="41">
        <v>184.03059747033339</v>
      </c>
      <c r="AW437" s="41">
        <v>1</v>
      </c>
      <c r="AX437" s="41">
        <v>3.9451000000000001</v>
      </c>
      <c r="AZ437" s="41">
        <v>605761</v>
      </c>
      <c r="BA437" s="41">
        <v>1.6508160809296075E-6</v>
      </c>
    </row>
    <row r="438" spans="1:53" s="41" customFormat="1" x14ac:dyDescent="0.25">
      <c r="A438" s="41">
        <v>2019</v>
      </c>
      <c r="B438" s="41" t="s">
        <v>23</v>
      </c>
      <c r="C438" s="42">
        <v>5</v>
      </c>
      <c r="D438" s="42">
        <v>2014</v>
      </c>
      <c r="E438" s="42">
        <v>0</v>
      </c>
      <c r="F438" s="43">
        <v>0</v>
      </c>
      <c r="G438" s="43">
        <v>0</v>
      </c>
      <c r="H438" s="42">
        <v>4.9000000000000004</v>
      </c>
      <c r="I438" s="43">
        <v>4.0999999999999996</v>
      </c>
      <c r="J438" s="43">
        <v>3.4</v>
      </c>
      <c r="K438" s="44">
        <v>0.41441907436143749</v>
      </c>
      <c r="L438" s="41">
        <v>39.58</v>
      </c>
      <c r="M438" s="45">
        <v>100000</v>
      </c>
      <c r="N438" s="41">
        <v>1</v>
      </c>
      <c r="O438" s="41">
        <v>0</v>
      </c>
      <c r="P438" s="41">
        <v>0</v>
      </c>
      <c r="Q438" s="41">
        <v>0</v>
      </c>
      <c r="R438" s="70">
        <f t="shared" si="134"/>
        <v>100000</v>
      </c>
      <c r="S438" s="41">
        <f t="shared" si="135"/>
        <v>0</v>
      </c>
      <c r="T438" s="45">
        <f t="shared" si="136"/>
        <v>0</v>
      </c>
      <c r="U438" s="44">
        <v>20.734602251691733</v>
      </c>
      <c r="V438" s="44">
        <v>0.73258800000000002</v>
      </c>
      <c r="W438" s="46">
        <v>65.14</v>
      </c>
      <c r="X438" s="44">
        <v>0.18628616726119698</v>
      </c>
      <c r="Y438" s="47">
        <v>0.28499999999999998</v>
      </c>
      <c r="Z438" s="47">
        <v>9.99</v>
      </c>
      <c r="AA438" s="41">
        <v>0.36</v>
      </c>
      <c r="AB438" s="44">
        <v>8.9</v>
      </c>
      <c r="AC438" s="45">
        <f t="shared" si="117"/>
        <v>0</v>
      </c>
      <c r="AD438" s="41">
        <f t="shared" si="118"/>
        <v>0</v>
      </c>
      <c r="AE438" s="41">
        <f t="shared" si="119"/>
        <v>0</v>
      </c>
      <c r="AF438" s="41">
        <f t="shared" si="120"/>
        <v>0</v>
      </c>
      <c r="AG438" s="41">
        <f t="shared" si="121"/>
        <v>0</v>
      </c>
      <c r="AH438" s="70">
        <f t="shared" si="122"/>
        <v>0</v>
      </c>
      <c r="AI438" s="41">
        <f t="shared" si="123"/>
        <v>0</v>
      </c>
      <c r="AJ438" s="45">
        <f t="shared" si="124"/>
        <v>0</v>
      </c>
      <c r="AK438" s="44">
        <f t="shared" si="125"/>
        <v>0</v>
      </c>
      <c r="AL438" s="44">
        <f t="shared" si="126"/>
        <v>0</v>
      </c>
      <c r="AM438" s="46">
        <f t="shared" si="127"/>
        <v>0</v>
      </c>
      <c r="AN438" s="44">
        <f t="shared" si="128"/>
        <v>0</v>
      </c>
      <c r="AO438" s="47">
        <f t="shared" si="129"/>
        <v>0</v>
      </c>
      <c r="AP438" s="47">
        <f t="shared" si="130"/>
        <v>0</v>
      </c>
      <c r="AQ438" s="41">
        <f t="shared" si="131"/>
        <v>0</v>
      </c>
      <c r="AR438" s="41">
        <f t="shared" si="132"/>
        <v>1</v>
      </c>
      <c r="AS438" s="90">
        <f t="shared" si="133"/>
        <v>1</v>
      </c>
      <c r="AU438" s="41">
        <v>2474.685464807967</v>
      </c>
      <c r="AW438" s="41">
        <v>6</v>
      </c>
      <c r="AX438" s="41">
        <v>3.9451000000000001</v>
      </c>
      <c r="AZ438" s="41">
        <v>8602865</v>
      </c>
      <c r="BA438" s="41">
        <v>6.9744207307681798E-7</v>
      </c>
    </row>
    <row r="439" spans="1:53" s="41" customFormat="1" x14ac:dyDescent="0.25">
      <c r="A439" s="41">
        <v>2019</v>
      </c>
      <c r="B439" s="41" t="s">
        <v>24</v>
      </c>
      <c r="C439" s="42">
        <v>6</v>
      </c>
      <c r="D439" s="42">
        <v>0</v>
      </c>
      <c r="E439" s="42">
        <v>0</v>
      </c>
      <c r="F439" s="43">
        <v>0</v>
      </c>
      <c r="G439" s="43">
        <v>0</v>
      </c>
      <c r="H439" s="42">
        <v>4.9000000000000004</v>
      </c>
      <c r="I439" s="43">
        <v>4</v>
      </c>
      <c r="J439" s="43">
        <v>3.4</v>
      </c>
      <c r="K439" s="44">
        <v>0.34676503972758227</v>
      </c>
      <c r="L439" s="41">
        <v>42.68</v>
      </c>
      <c r="M439" s="45">
        <v>0</v>
      </c>
      <c r="N439" s="41">
        <v>0</v>
      </c>
      <c r="O439" s="41">
        <v>0</v>
      </c>
      <c r="P439" s="41">
        <v>0</v>
      </c>
      <c r="Q439" s="41">
        <v>0</v>
      </c>
      <c r="R439" s="70">
        <f t="shared" si="134"/>
        <v>0</v>
      </c>
      <c r="S439" s="41">
        <f t="shared" si="135"/>
        <v>0</v>
      </c>
      <c r="T439" s="45">
        <f t="shared" si="136"/>
        <v>0</v>
      </c>
      <c r="U439" s="44">
        <v>20.688210553946821</v>
      </c>
      <c r="V439" s="44">
        <v>0.76502999999999999</v>
      </c>
      <c r="W439" s="46">
        <v>69.27</v>
      </c>
      <c r="X439" s="44">
        <v>0.18552036199095023</v>
      </c>
      <c r="Y439" s="47">
        <v>0.23400000000000001</v>
      </c>
      <c r="Z439" s="47">
        <v>16.09</v>
      </c>
      <c r="AA439" s="41">
        <v>0.26</v>
      </c>
      <c r="AB439" s="44">
        <v>10</v>
      </c>
      <c r="AC439" s="45">
        <f t="shared" si="117"/>
        <v>0</v>
      </c>
      <c r="AD439" s="41">
        <f t="shared" si="118"/>
        <v>0</v>
      </c>
      <c r="AE439" s="41">
        <f t="shared" si="119"/>
        <v>0</v>
      </c>
      <c r="AF439" s="41">
        <f t="shared" si="120"/>
        <v>0</v>
      </c>
      <c r="AG439" s="41">
        <f t="shared" si="121"/>
        <v>0</v>
      </c>
      <c r="AH439" s="70">
        <f t="shared" si="122"/>
        <v>0</v>
      </c>
      <c r="AI439" s="41">
        <f t="shared" si="123"/>
        <v>0</v>
      </c>
      <c r="AJ439" s="45">
        <f t="shared" si="124"/>
        <v>0</v>
      </c>
      <c r="AK439" s="44">
        <f t="shared" si="125"/>
        <v>0</v>
      </c>
      <c r="AL439" s="44">
        <f t="shared" si="126"/>
        <v>0</v>
      </c>
      <c r="AM439" s="46">
        <f t="shared" si="127"/>
        <v>0</v>
      </c>
      <c r="AN439" s="44">
        <f t="shared" si="128"/>
        <v>0</v>
      </c>
      <c r="AO439" s="47">
        <f t="shared" si="129"/>
        <v>0</v>
      </c>
      <c r="AP439" s="47">
        <f t="shared" si="130"/>
        <v>0</v>
      </c>
      <c r="AQ439" s="41">
        <f t="shared" si="131"/>
        <v>0</v>
      </c>
      <c r="AR439" s="41">
        <f t="shared" si="132"/>
        <v>1</v>
      </c>
      <c r="AS439" s="90">
        <f t="shared" si="133"/>
        <v>0</v>
      </c>
      <c r="AU439" s="41">
        <v>247.44052092992126</v>
      </c>
      <c r="AW439" s="41">
        <v>0</v>
      </c>
      <c r="AX439" s="41">
        <v>3.9451000000000001</v>
      </c>
      <c r="AZ439" s="41">
        <v>845731</v>
      </c>
      <c r="BA439" s="41">
        <v>0</v>
      </c>
    </row>
    <row r="440" spans="1:53" s="41" customFormat="1" x14ac:dyDescent="0.25">
      <c r="A440" s="41">
        <v>2019</v>
      </c>
      <c r="B440" s="41" t="s">
        <v>25</v>
      </c>
      <c r="C440" s="42">
        <v>7</v>
      </c>
      <c r="D440" s="42">
        <v>2011</v>
      </c>
      <c r="E440" s="42">
        <v>0</v>
      </c>
      <c r="F440" s="43">
        <v>0</v>
      </c>
      <c r="G440" s="43">
        <v>0</v>
      </c>
      <c r="H440" s="42">
        <v>5.6</v>
      </c>
      <c r="I440" s="43">
        <v>4.7</v>
      </c>
      <c r="J440" s="43">
        <v>4</v>
      </c>
      <c r="K440" s="44">
        <v>0.4691434983169181</v>
      </c>
      <c r="L440" s="41">
        <v>28.99</v>
      </c>
      <c r="M440" s="45">
        <v>409609.44</v>
      </c>
      <c r="N440" s="41">
        <v>1</v>
      </c>
      <c r="O440" s="41">
        <v>0</v>
      </c>
      <c r="P440" s="41">
        <v>0</v>
      </c>
      <c r="Q440" s="41">
        <v>0</v>
      </c>
      <c r="R440" s="70">
        <f t="shared" si="134"/>
        <v>409609.44</v>
      </c>
      <c r="S440" s="41">
        <f t="shared" si="135"/>
        <v>0</v>
      </c>
      <c r="T440" s="45">
        <f t="shared" si="136"/>
        <v>0</v>
      </c>
      <c r="U440" s="44">
        <v>25.021801602933753</v>
      </c>
      <c r="V440" s="44">
        <v>0.71505399999999997</v>
      </c>
      <c r="W440" s="46">
        <v>82.12</v>
      </c>
      <c r="X440" s="44">
        <v>0.3655705996131528</v>
      </c>
      <c r="Y440" s="47">
        <v>0.251</v>
      </c>
      <c r="Z440" s="47">
        <v>11.34</v>
      </c>
      <c r="AA440" s="41">
        <v>0.56000000000000005</v>
      </c>
      <c r="AB440" s="44">
        <v>9</v>
      </c>
      <c r="AC440" s="45">
        <f t="shared" si="117"/>
        <v>0</v>
      </c>
      <c r="AD440" s="41">
        <f t="shared" si="118"/>
        <v>0</v>
      </c>
      <c r="AE440" s="41">
        <f t="shared" si="119"/>
        <v>0</v>
      </c>
      <c r="AF440" s="41">
        <f t="shared" si="120"/>
        <v>0</v>
      </c>
      <c r="AG440" s="41">
        <f t="shared" si="121"/>
        <v>0</v>
      </c>
      <c r="AH440" s="70">
        <f t="shared" si="122"/>
        <v>0</v>
      </c>
      <c r="AI440" s="41">
        <f t="shared" si="123"/>
        <v>0</v>
      </c>
      <c r="AJ440" s="45">
        <f t="shared" si="124"/>
        <v>0</v>
      </c>
      <c r="AK440" s="44">
        <f t="shared" si="125"/>
        <v>0</v>
      </c>
      <c r="AL440" s="44">
        <f t="shared" si="126"/>
        <v>0</v>
      </c>
      <c r="AM440" s="46">
        <f t="shared" si="127"/>
        <v>0</v>
      </c>
      <c r="AN440" s="44">
        <f t="shared" si="128"/>
        <v>0</v>
      </c>
      <c r="AO440" s="47">
        <f t="shared" si="129"/>
        <v>0</v>
      </c>
      <c r="AP440" s="47">
        <f t="shared" si="130"/>
        <v>0</v>
      </c>
      <c r="AQ440" s="41">
        <f t="shared" si="131"/>
        <v>0</v>
      </c>
      <c r="AR440" s="41">
        <f t="shared" si="132"/>
        <v>1</v>
      </c>
      <c r="AS440" s="90">
        <f t="shared" si="133"/>
        <v>1</v>
      </c>
      <c r="AU440" s="41">
        <v>453.19148422309269</v>
      </c>
      <c r="AW440" s="41">
        <v>1</v>
      </c>
      <c r="AX440" s="41">
        <v>3.9451000000000001</v>
      </c>
      <c r="AZ440" s="41">
        <v>1572866</v>
      </c>
      <c r="BA440" s="41">
        <v>6.3578206916545971E-7</v>
      </c>
    </row>
    <row r="441" spans="1:53" s="41" customFormat="1" x14ac:dyDescent="0.25">
      <c r="A441" s="41">
        <v>2019</v>
      </c>
      <c r="B441" s="41" t="s">
        <v>26</v>
      </c>
      <c r="C441" s="42">
        <v>8</v>
      </c>
      <c r="D441" s="42">
        <v>2011</v>
      </c>
      <c r="E441" s="42">
        <v>2014</v>
      </c>
      <c r="F441" s="43">
        <v>0</v>
      </c>
      <c r="G441" s="43">
        <v>0</v>
      </c>
      <c r="H441" s="42">
        <v>5</v>
      </c>
      <c r="I441" s="43">
        <v>4.2</v>
      </c>
      <c r="J441" s="43">
        <v>3.8</v>
      </c>
      <c r="K441" s="44">
        <v>0.46552607606467777</v>
      </c>
      <c r="L441" s="41">
        <v>24.08</v>
      </c>
      <c r="M441" s="45">
        <v>0</v>
      </c>
      <c r="N441" s="41">
        <v>0</v>
      </c>
      <c r="O441" s="41">
        <v>0</v>
      </c>
      <c r="P441" s="41">
        <v>0</v>
      </c>
      <c r="Q441" s="41">
        <v>0</v>
      </c>
      <c r="R441" s="70">
        <f t="shared" si="134"/>
        <v>0</v>
      </c>
      <c r="S441" s="41">
        <f t="shared" si="135"/>
        <v>0</v>
      </c>
      <c r="T441" s="45">
        <f t="shared" si="136"/>
        <v>0</v>
      </c>
      <c r="U441" s="44">
        <v>13.757943153680451</v>
      </c>
      <c r="V441" s="44">
        <v>0.72019699999999998</v>
      </c>
      <c r="W441" s="46">
        <v>63.23</v>
      </c>
      <c r="X441" s="44">
        <v>0.22551928783382788</v>
      </c>
      <c r="Y441" s="47">
        <v>0.34799999999999998</v>
      </c>
      <c r="Z441" s="47">
        <v>13.66</v>
      </c>
      <c r="AA441" s="41">
        <v>0.53</v>
      </c>
      <c r="AB441" s="44">
        <v>8.1999999999999993</v>
      </c>
      <c r="AC441" s="45">
        <f t="shared" si="117"/>
        <v>0</v>
      </c>
      <c r="AD441" s="41">
        <f t="shared" si="118"/>
        <v>0</v>
      </c>
      <c r="AE441" s="41">
        <f t="shared" si="119"/>
        <v>0</v>
      </c>
      <c r="AF441" s="41">
        <f t="shared" si="120"/>
        <v>0</v>
      </c>
      <c r="AG441" s="41">
        <f t="shared" si="121"/>
        <v>0</v>
      </c>
      <c r="AH441" s="70">
        <f t="shared" si="122"/>
        <v>0</v>
      </c>
      <c r="AI441" s="41">
        <f t="shared" si="123"/>
        <v>0</v>
      </c>
      <c r="AJ441" s="45">
        <f t="shared" si="124"/>
        <v>0</v>
      </c>
      <c r="AK441" s="44">
        <f t="shared" si="125"/>
        <v>0</v>
      </c>
      <c r="AL441" s="44">
        <f t="shared" si="126"/>
        <v>0</v>
      </c>
      <c r="AM441" s="46">
        <f t="shared" si="127"/>
        <v>0</v>
      </c>
      <c r="AN441" s="44">
        <f t="shared" si="128"/>
        <v>0</v>
      </c>
      <c r="AO441" s="47">
        <f t="shared" si="129"/>
        <v>0</v>
      </c>
      <c r="AP441" s="47">
        <f t="shared" si="130"/>
        <v>0</v>
      </c>
      <c r="AQ441" s="41">
        <f t="shared" si="131"/>
        <v>0</v>
      </c>
      <c r="AR441" s="41">
        <f t="shared" si="132"/>
        <v>1</v>
      </c>
      <c r="AS441" s="90">
        <f t="shared" si="133"/>
        <v>1</v>
      </c>
      <c r="AU441" s="41">
        <v>2016.8421338656226</v>
      </c>
      <c r="AW441" s="41">
        <v>3</v>
      </c>
      <c r="AX441" s="41">
        <v>3.9451000000000001</v>
      </c>
      <c r="AZ441" s="41">
        <v>7075181</v>
      </c>
      <c r="BA441" s="41">
        <v>4.2401742089707668E-7</v>
      </c>
    </row>
    <row r="442" spans="1:53" s="41" customFormat="1" x14ac:dyDescent="0.25">
      <c r="A442" s="41">
        <v>2019</v>
      </c>
      <c r="B442" s="41" t="s">
        <v>27</v>
      </c>
      <c r="C442" s="42">
        <v>9</v>
      </c>
      <c r="D442" s="42">
        <v>2009</v>
      </c>
      <c r="E442" s="42">
        <v>0</v>
      </c>
      <c r="F442" s="43">
        <v>0</v>
      </c>
      <c r="G442" s="43">
        <v>0</v>
      </c>
      <c r="H442" s="42">
        <v>5.7</v>
      </c>
      <c r="I442" s="43">
        <v>5</v>
      </c>
      <c r="J442" s="43">
        <v>4</v>
      </c>
      <c r="K442" s="44">
        <v>0.52840023382696799</v>
      </c>
      <c r="L442" s="41">
        <v>17.38</v>
      </c>
      <c r="M442" s="45">
        <v>0</v>
      </c>
      <c r="N442" s="41">
        <v>0</v>
      </c>
      <c r="O442" s="41">
        <v>0</v>
      </c>
      <c r="P442" s="41">
        <v>0</v>
      </c>
      <c r="Q442" s="41">
        <v>0</v>
      </c>
      <c r="R442" s="70">
        <f t="shared" si="134"/>
        <v>0</v>
      </c>
      <c r="S442" s="41">
        <f t="shared" si="135"/>
        <v>0</v>
      </c>
      <c r="T442" s="45">
        <f t="shared" si="136"/>
        <v>0</v>
      </c>
      <c r="U442" s="44">
        <v>16.124999885434161</v>
      </c>
      <c r="V442" s="44">
        <v>0.76027699999999998</v>
      </c>
      <c r="W442" s="46">
        <v>69.58</v>
      </c>
      <c r="X442" s="44">
        <v>8.5896076352067863E-2</v>
      </c>
      <c r="Y442" s="47">
        <v>0.28100000000000003</v>
      </c>
      <c r="Z442" s="47">
        <v>11.73</v>
      </c>
      <c r="AA442" s="41">
        <v>0.56000000000000005</v>
      </c>
      <c r="AB442" s="44">
        <v>8.1</v>
      </c>
      <c r="AC442" s="45">
        <f t="shared" si="117"/>
        <v>0</v>
      </c>
      <c r="AD442" s="41">
        <f t="shared" si="118"/>
        <v>0</v>
      </c>
      <c r="AE442" s="41">
        <f t="shared" si="119"/>
        <v>0</v>
      </c>
      <c r="AF442" s="41">
        <f t="shared" si="120"/>
        <v>0</v>
      </c>
      <c r="AG442" s="41">
        <f t="shared" si="121"/>
        <v>0</v>
      </c>
      <c r="AH442" s="70">
        <f t="shared" si="122"/>
        <v>0</v>
      </c>
      <c r="AI442" s="41">
        <f t="shared" si="123"/>
        <v>0</v>
      </c>
      <c r="AJ442" s="45">
        <f t="shared" si="124"/>
        <v>0</v>
      </c>
      <c r="AK442" s="44">
        <f t="shared" si="125"/>
        <v>0</v>
      </c>
      <c r="AL442" s="44">
        <f t="shared" si="126"/>
        <v>0</v>
      </c>
      <c r="AM442" s="46">
        <f t="shared" si="127"/>
        <v>0</v>
      </c>
      <c r="AN442" s="44">
        <f t="shared" si="128"/>
        <v>0</v>
      </c>
      <c r="AO442" s="47">
        <f t="shared" si="129"/>
        <v>0</v>
      </c>
      <c r="AP442" s="47">
        <f t="shared" si="130"/>
        <v>0</v>
      </c>
      <c r="AQ442" s="41">
        <f t="shared" si="131"/>
        <v>0</v>
      </c>
      <c r="AR442" s="41">
        <f t="shared" si="132"/>
        <v>1</v>
      </c>
      <c r="AS442" s="90">
        <f t="shared" si="133"/>
        <v>1</v>
      </c>
      <c r="AU442" s="41">
        <v>927.40607886344083</v>
      </c>
      <c r="AW442" s="41">
        <v>1</v>
      </c>
      <c r="AX442" s="41">
        <v>3.9451000000000001</v>
      </c>
      <c r="AZ442" s="41">
        <v>3273227</v>
      </c>
      <c r="BA442" s="41">
        <v>3.0550890604287452E-7</v>
      </c>
    </row>
    <row r="443" spans="1:53" s="41" customFormat="1" x14ac:dyDescent="0.25">
      <c r="A443" s="41">
        <v>2019</v>
      </c>
      <c r="B443" s="41" t="s">
        <v>28</v>
      </c>
      <c r="C443" s="42">
        <v>10</v>
      </c>
      <c r="D443" s="42">
        <v>2007</v>
      </c>
      <c r="E443" s="42">
        <v>2007</v>
      </c>
      <c r="F443" s="43">
        <v>2007</v>
      </c>
      <c r="G443" s="43">
        <v>0</v>
      </c>
      <c r="H443" s="42">
        <v>6.4</v>
      </c>
      <c r="I443" s="43">
        <v>5.4</v>
      </c>
      <c r="J443" s="43">
        <v>4.4000000000000004</v>
      </c>
      <c r="K443" s="44">
        <v>0.53951926475786494</v>
      </c>
      <c r="L443" s="41">
        <v>26.47</v>
      </c>
      <c r="M443" s="45">
        <v>2930900.5700000008</v>
      </c>
      <c r="N443" s="41">
        <v>1</v>
      </c>
      <c r="O443" s="41">
        <v>1</v>
      </c>
      <c r="P443" s="41">
        <v>0</v>
      </c>
      <c r="Q443" s="41">
        <v>0</v>
      </c>
      <c r="R443" s="70">
        <f t="shared" si="134"/>
        <v>2930900.5700000008</v>
      </c>
      <c r="S443" s="41">
        <f t="shared" si="135"/>
        <v>0</v>
      </c>
      <c r="T443" s="45">
        <f t="shared" si="136"/>
        <v>0</v>
      </c>
      <c r="U443" s="44">
        <v>17.912169278449003</v>
      </c>
      <c r="V443" s="44">
        <v>0.777501</v>
      </c>
      <c r="W443" s="46">
        <v>75.180000000000007</v>
      </c>
      <c r="X443" s="44">
        <v>0.48822927328556809</v>
      </c>
      <c r="Y443" s="47">
        <v>0.26200000000000001</v>
      </c>
      <c r="Z443" s="47">
        <v>10.66</v>
      </c>
      <c r="AA443" s="41">
        <v>0.5</v>
      </c>
      <c r="AB443" s="44">
        <v>8.6</v>
      </c>
      <c r="AC443" s="45">
        <f t="shared" si="117"/>
        <v>0</v>
      </c>
      <c r="AD443" s="41">
        <f t="shared" si="118"/>
        <v>0</v>
      </c>
      <c r="AE443" s="41">
        <f t="shared" si="119"/>
        <v>0</v>
      </c>
      <c r="AF443" s="41">
        <f t="shared" si="120"/>
        <v>0</v>
      </c>
      <c r="AG443" s="41">
        <f t="shared" si="121"/>
        <v>0</v>
      </c>
      <c r="AH443" s="70">
        <f t="shared" si="122"/>
        <v>0</v>
      </c>
      <c r="AI443" s="41">
        <f t="shared" si="123"/>
        <v>0</v>
      </c>
      <c r="AJ443" s="45">
        <f t="shared" si="124"/>
        <v>0</v>
      </c>
      <c r="AK443" s="44">
        <f t="shared" si="125"/>
        <v>0</v>
      </c>
      <c r="AL443" s="44">
        <f t="shared" si="126"/>
        <v>0</v>
      </c>
      <c r="AM443" s="46">
        <f t="shared" si="127"/>
        <v>0</v>
      </c>
      <c r="AN443" s="44">
        <f t="shared" si="128"/>
        <v>0</v>
      </c>
      <c r="AO443" s="47">
        <f t="shared" si="129"/>
        <v>0</v>
      </c>
      <c r="AP443" s="47">
        <f t="shared" si="130"/>
        <v>0</v>
      </c>
      <c r="AQ443" s="41">
        <f t="shared" si="131"/>
        <v>0</v>
      </c>
      <c r="AR443" s="41">
        <f t="shared" si="132"/>
        <v>1</v>
      </c>
      <c r="AS443" s="90">
        <f t="shared" si="133"/>
        <v>1</v>
      </c>
      <c r="AU443" s="41">
        <v>2605.3555825798067</v>
      </c>
      <c r="AW443" s="41">
        <v>9</v>
      </c>
      <c r="AX443" s="41">
        <v>3.9451000000000001</v>
      </c>
      <c r="AZ443" s="41">
        <v>9132078</v>
      </c>
      <c r="BA443" s="41">
        <v>9.8553691722738251E-7</v>
      </c>
    </row>
    <row r="444" spans="1:53" s="41" customFormat="1" x14ac:dyDescent="0.25">
      <c r="A444" s="41">
        <v>2019</v>
      </c>
      <c r="B444" s="41" t="s">
        <v>87</v>
      </c>
      <c r="C444" s="42">
        <v>11</v>
      </c>
      <c r="D444" s="42">
        <v>2011</v>
      </c>
      <c r="E444" s="42">
        <v>0</v>
      </c>
      <c r="F444" s="43">
        <v>0</v>
      </c>
      <c r="G444" s="43">
        <v>0</v>
      </c>
      <c r="H444" s="42">
        <v>5.2</v>
      </c>
      <c r="I444" s="43">
        <v>4.0999999999999996</v>
      </c>
      <c r="J444" s="43">
        <v>3.5</v>
      </c>
      <c r="K444" s="44">
        <v>0.52611751734276657</v>
      </c>
      <c r="L444" s="41">
        <v>38.380000000000003</v>
      </c>
      <c r="M444" s="45">
        <v>0</v>
      </c>
      <c r="N444" s="41">
        <v>0</v>
      </c>
      <c r="O444" s="41">
        <v>0</v>
      </c>
      <c r="P444" s="41">
        <v>0</v>
      </c>
      <c r="Q444" s="41">
        <v>0</v>
      </c>
      <c r="R444" s="70">
        <f t="shared" si="134"/>
        <v>0</v>
      </c>
      <c r="S444" s="41">
        <f t="shared" si="135"/>
        <v>0</v>
      </c>
      <c r="T444" s="45">
        <f t="shared" si="136"/>
        <v>0</v>
      </c>
      <c r="U444" s="44">
        <v>20.342107296770067</v>
      </c>
      <c r="V444" s="44">
        <v>0.78581199999999995</v>
      </c>
      <c r="W444" s="46">
        <v>68.19</v>
      </c>
      <c r="X444" s="44">
        <v>0.26159230096237968</v>
      </c>
      <c r="Y444" s="47">
        <v>0.28499999999999998</v>
      </c>
      <c r="Z444" s="47">
        <v>12.3</v>
      </c>
      <c r="AA444" s="41">
        <v>0.54</v>
      </c>
      <c r="AB444" s="44">
        <v>8.8000000000000007</v>
      </c>
      <c r="AC444" s="45">
        <f t="shared" si="117"/>
        <v>0</v>
      </c>
      <c r="AD444" s="41">
        <f t="shared" si="118"/>
        <v>0</v>
      </c>
      <c r="AE444" s="41">
        <f t="shared" si="119"/>
        <v>0</v>
      </c>
      <c r="AF444" s="41">
        <f t="shared" si="120"/>
        <v>0</v>
      </c>
      <c r="AG444" s="41">
        <f t="shared" si="121"/>
        <v>0</v>
      </c>
      <c r="AH444" s="70">
        <f t="shared" si="122"/>
        <v>0</v>
      </c>
      <c r="AI444" s="41">
        <f t="shared" si="123"/>
        <v>0</v>
      </c>
      <c r="AJ444" s="45">
        <f t="shared" si="124"/>
        <v>0</v>
      </c>
      <c r="AK444" s="44">
        <f t="shared" si="125"/>
        <v>0</v>
      </c>
      <c r="AL444" s="44">
        <f t="shared" si="126"/>
        <v>0</v>
      </c>
      <c r="AM444" s="46">
        <f t="shared" si="127"/>
        <v>0</v>
      </c>
      <c r="AN444" s="44">
        <f t="shared" si="128"/>
        <v>0</v>
      </c>
      <c r="AO444" s="47">
        <f t="shared" si="129"/>
        <v>0</v>
      </c>
      <c r="AP444" s="47">
        <f t="shared" si="130"/>
        <v>0</v>
      </c>
      <c r="AQ444" s="41">
        <f t="shared" si="131"/>
        <v>0</v>
      </c>
      <c r="AR444" s="41">
        <f t="shared" si="132"/>
        <v>1</v>
      </c>
      <c r="AS444" s="90">
        <f t="shared" si="133"/>
        <v>1</v>
      </c>
      <c r="AU444" s="41">
        <v>1003.9866014985188</v>
      </c>
      <c r="AW444" s="41">
        <v>2</v>
      </c>
      <c r="AX444" s="41">
        <v>3.9451000000000001</v>
      </c>
      <c r="AZ444" s="41">
        <v>3506853</v>
      </c>
      <c r="BA444" s="41">
        <v>5.7031190072694807E-7</v>
      </c>
    </row>
    <row r="445" spans="1:53" s="41" customFormat="1" x14ac:dyDescent="0.25">
      <c r="A445" s="41">
        <v>2019</v>
      </c>
      <c r="B445" s="41" t="s">
        <v>30</v>
      </c>
      <c r="C445" s="42">
        <v>12</v>
      </c>
      <c r="D445" s="42">
        <v>2009</v>
      </c>
      <c r="E445" s="42">
        <v>2009</v>
      </c>
      <c r="F445" s="43">
        <v>0</v>
      </c>
      <c r="G445" s="43">
        <v>0</v>
      </c>
      <c r="H445" s="42">
        <v>5.4</v>
      </c>
      <c r="I445" s="43">
        <v>4.3</v>
      </c>
      <c r="J445" s="43">
        <v>4</v>
      </c>
      <c r="K445" s="44">
        <v>0.54562057126159691</v>
      </c>
      <c r="L445" s="41">
        <v>23.72</v>
      </c>
      <c r="M445" s="45">
        <v>1100</v>
      </c>
      <c r="N445" s="41">
        <v>1</v>
      </c>
      <c r="O445" s="41">
        <v>0</v>
      </c>
      <c r="P445" s="41">
        <v>0</v>
      </c>
      <c r="Q445" s="41">
        <v>0</v>
      </c>
      <c r="R445" s="70">
        <f t="shared" si="134"/>
        <v>1100</v>
      </c>
      <c r="S445" s="41">
        <f t="shared" si="135"/>
        <v>0</v>
      </c>
      <c r="T445" s="45">
        <f t="shared" si="136"/>
        <v>0</v>
      </c>
      <c r="U445" s="44">
        <v>16.919842005989359</v>
      </c>
      <c r="V445" s="44">
        <v>0.78317199999999998</v>
      </c>
      <c r="W445" s="46">
        <v>76.94</v>
      </c>
      <c r="X445" s="44">
        <v>0.50346954510408637</v>
      </c>
      <c r="Y445" s="47">
        <v>0.316</v>
      </c>
      <c r="Z445" s="47">
        <v>12.01</v>
      </c>
      <c r="AA445" s="41">
        <v>0.64</v>
      </c>
      <c r="AB445" s="44">
        <v>8.3000000000000007</v>
      </c>
      <c r="AC445" s="45">
        <f t="shared" si="117"/>
        <v>0</v>
      </c>
      <c r="AD445" s="41">
        <f t="shared" si="118"/>
        <v>0</v>
      </c>
      <c r="AE445" s="41">
        <f t="shared" si="119"/>
        <v>0</v>
      </c>
      <c r="AF445" s="41">
        <f t="shared" si="120"/>
        <v>0</v>
      </c>
      <c r="AG445" s="41">
        <f t="shared" si="121"/>
        <v>0</v>
      </c>
      <c r="AH445" s="70">
        <f t="shared" si="122"/>
        <v>0</v>
      </c>
      <c r="AI445" s="41">
        <f t="shared" si="123"/>
        <v>0</v>
      </c>
      <c r="AJ445" s="45">
        <f t="shared" si="124"/>
        <v>0</v>
      </c>
      <c r="AK445" s="44">
        <f t="shared" si="125"/>
        <v>0</v>
      </c>
      <c r="AL445" s="44">
        <f t="shared" si="126"/>
        <v>0</v>
      </c>
      <c r="AM445" s="46">
        <f t="shared" si="127"/>
        <v>0</v>
      </c>
      <c r="AN445" s="44">
        <f t="shared" si="128"/>
        <v>0</v>
      </c>
      <c r="AO445" s="47">
        <f t="shared" si="129"/>
        <v>0</v>
      </c>
      <c r="AP445" s="47">
        <f t="shared" si="130"/>
        <v>0</v>
      </c>
      <c r="AQ445" s="41">
        <f t="shared" si="131"/>
        <v>0</v>
      </c>
      <c r="AR445" s="41">
        <f t="shared" si="132"/>
        <v>1</v>
      </c>
      <c r="AS445" s="90">
        <f t="shared" si="133"/>
        <v>1</v>
      </c>
      <c r="AU445" s="41">
        <v>1144.6788141538377</v>
      </c>
      <c r="AW445" s="41">
        <v>3</v>
      </c>
      <c r="AX445" s="41">
        <v>3.9451000000000001</v>
      </c>
      <c r="AZ445" s="41">
        <v>4018127</v>
      </c>
      <c r="BA445" s="41">
        <v>7.4661652058284864E-7</v>
      </c>
    </row>
    <row r="446" spans="1:53" s="41" customFormat="1" x14ac:dyDescent="0.25">
      <c r="A446" s="41">
        <v>2019</v>
      </c>
      <c r="B446" s="41" t="s">
        <v>31</v>
      </c>
      <c r="C446" s="42">
        <v>13</v>
      </c>
      <c r="D446" s="42">
        <v>2011</v>
      </c>
      <c r="E446" s="42">
        <v>0</v>
      </c>
      <c r="F446" s="43">
        <v>0</v>
      </c>
      <c r="G446" s="43">
        <v>0</v>
      </c>
      <c r="H446" s="42">
        <v>5.5</v>
      </c>
      <c r="I446" s="43">
        <v>4.8</v>
      </c>
      <c r="J446" s="43">
        <v>4.5</v>
      </c>
      <c r="K446" s="44">
        <v>0.50663348627420479</v>
      </c>
      <c r="L446" s="41">
        <v>36.35</v>
      </c>
      <c r="M446" s="45">
        <v>379659.69</v>
      </c>
      <c r="N446" s="41">
        <v>1</v>
      </c>
      <c r="O446" s="41">
        <v>0</v>
      </c>
      <c r="P446" s="41">
        <v>0</v>
      </c>
      <c r="Q446" s="41">
        <v>0</v>
      </c>
      <c r="R446" s="70">
        <f t="shared" si="134"/>
        <v>379659.69</v>
      </c>
      <c r="S446" s="41">
        <f t="shared" si="135"/>
        <v>0</v>
      </c>
      <c r="T446" s="45">
        <f t="shared" si="136"/>
        <v>0</v>
      </c>
      <c r="U446" s="44">
        <v>20.702302828973437</v>
      </c>
      <c r="V446" s="44">
        <v>0.788157</v>
      </c>
      <c r="W446" s="46">
        <v>71.099999999999994</v>
      </c>
      <c r="X446" s="44">
        <v>0.62573279851897567</v>
      </c>
      <c r="Y446" s="47">
        <v>0.32900000000000001</v>
      </c>
      <c r="Z446" s="47">
        <v>14.68</v>
      </c>
      <c r="AA446" s="41">
        <v>0.66</v>
      </c>
      <c r="AB446" s="44">
        <v>9</v>
      </c>
      <c r="AC446" s="45">
        <f t="shared" si="117"/>
        <v>0</v>
      </c>
      <c r="AD446" s="41">
        <f t="shared" si="118"/>
        <v>0</v>
      </c>
      <c r="AE446" s="41">
        <f t="shared" si="119"/>
        <v>0</v>
      </c>
      <c r="AF446" s="41">
        <f t="shared" si="120"/>
        <v>0</v>
      </c>
      <c r="AG446" s="41">
        <f t="shared" si="121"/>
        <v>0</v>
      </c>
      <c r="AH446" s="70">
        <f t="shared" si="122"/>
        <v>0</v>
      </c>
      <c r="AI446" s="41">
        <f t="shared" si="123"/>
        <v>0</v>
      </c>
      <c r="AJ446" s="45">
        <f t="shared" si="124"/>
        <v>0</v>
      </c>
      <c r="AK446" s="44">
        <f t="shared" si="125"/>
        <v>0</v>
      </c>
      <c r="AL446" s="44">
        <f t="shared" si="126"/>
        <v>0</v>
      </c>
      <c r="AM446" s="46">
        <f t="shared" si="127"/>
        <v>0</v>
      </c>
      <c r="AN446" s="44">
        <f t="shared" si="128"/>
        <v>0</v>
      </c>
      <c r="AO446" s="47">
        <f t="shared" si="129"/>
        <v>0</v>
      </c>
      <c r="AP446" s="47">
        <f t="shared" si="130"/>
        <v>0</v>
      </c>
      <c r="AQ446" s="41">
        <f t="shared" si="131"/>
        <v>0</v>
      </c>
      <c r="AR446" s="41">
        <f t="shared" si="132"/>
        <v>1</v>
      </c>
      <c r="AS446" s="90">
        <f t="shared" si="133"/>
        <v>1</v>
      </c>
      <c r="AU446" s="41">
        <v>2727.7807186187488</v>
      </c>
      <c r="AW446" s="41">
        <v>8</v>
      </c>
      <c r="AX446" s="41">
        <v>3.9451000000000001</v>
      </c>
      <c r="AZ446" s="41">
        <v>9557071</v>
      </c>
      <c r="BA446" s="41">
        <v>8.3707654782516525E-7</v>
      </c>
    </row>
    <row r="447" spans="1:53" s="41" customFormat="1" x14ac:dyDescent="0.25">
      <c r="A447" s="41">
        <v>2019</v>
      </c>
      <c r="B447" s="41" t="s">
        <v>32</v>
      </c>
      <c r="C447" s="42">
        <v>14</v>
      </c>
      <c r="D447" s="42">
        <v>2011</v>
      </c>
      <c r="E447" s="42">
        <v>0</v>
      </c>
      <c r="F447" s="43">
        <v>0</v>
      </c>
      <c r="G447" s="43">
        <v>0</v>
      </c>
      <c r="H447" s="42">
        <v>5.6</v>
      </c>
      <c r="I447" s="43">
        <v>4.7</v>
      </c>
      <c r="J447" s="43">
        <v>3.9</v>
      </c>
      <c r="K447" s="44">
        <v>0.46911815448316657</v>
      </c>
      <c r="L447" s="41">
        <v>33.409999999999997</v>
      </c>
      <c r="M447" s="45">
        <v>0</v>
      </c>
      <c r="N447" s="41">
        <v>0</v>
      </c>
      <c r="O447" s="41">
        <v>0</v>
      </c>
      <c r="P447" s="41">
        <v>0</v>
      </c>
      <c r="Q447" s="41">
        <v>0</v>
      </c>
      <c r="R447" s="70" t="str">
        <f t="shared" si="134"/>
        <v>SEM VALOR</v>
      </c>
      <c r="S447" s="41">
        <f t="shared" si="135"/>
        <v>0</v>
      </c>
      <c r="T447" s="45">
        <f t="shared" si="136"/>
        <v>0</v>
      </c>
      <c r="U447" s="44">
        <v>17.667791908387386</v>
      </c>
      <c r="V447" s="44">
        <v>0.71540999999999999</v>
      </c>
      <c r="W447" s="46">
        <v>71.790000000000006</v>
      </c>
      <c r="X447" s="44">
        <v>0.45120859444941808</v>
      </c>
      <c r="Y447" s="47">
        <v>0.32900000000000001</v>
      </c>
      <c r="Z447" s="47">
        <v>13.67</v>
      </c>
      <c r="AA447" s="41">
        <v>0.57999999999999996</v>
      </c>
      <c r="AB447" s="44">
        <v>8</v>
      </c>
      <c r="AC447" s="45">
        <f t="shared" si="117"/>
        <v>0</v>
      </c>
      <c r="AD447" s="41">
        <f t="shared" si="118"/>
        <v>0</v>
      </c>
      <c r="AE447" s="41">
        <f t="shared" si="119"/>
        <v>0</v>
      </c>
      <c r="AF447" s="41">
        <f t="shared" si="120"/>
        <v>0</v>
      </c>
      <c r="AG447" s="41">
        <f t="shared" si="121"/>
        <v>0</v>
      </c>
      <c r="AH447" s="70">
        <f t="shared" si="122"/>
        <v>0</v>
      </c>
      <c r="AI447" s="41">
        <f t="shared" si="123"/>
        <v>0</v>
      </c>
      <c r="AJ447" s="45">
        <f t="shared" si="124"/>
        <v>0</v>
      </c>
      <c r="AK447" s="44">
        <f t="shared" si="125"/>
        <v>0</v>
      </c>
      <c r="AL447" s="44">
        <f t="shared" si="126"/>
        <v>0</v>
      </c>
      <c r="AM447" s="46">
        <f t="shared" si="127"/>
        <v>0</v>
      </c>
      <c r="AN447" s="44">
        <f t="shared" si="128"/>
        <v>0</v>
      </c>
      <c r="AO447" s="47">
        <f t="shared" si="129"/>
        <v>0</v>
      </c>
      <c r="AP447" s="47">
        <f t="shared" si="130"/>
        <v>0</v>
      </c>
      <c r="AQ447" s="41">
        <f t="shared" si="131"/>
        <v>0</v>
      </c>
      <c r="AR447" s="41">
        <f t="shared" si="132"/>
        <v>1</v>
      </c>
      <c r="AS447" s="90">
        <f t="shared" si="133"/>
        <v>1</v>
      </c>
      <c r="AU447" s="41">
        <v>948.85126422697897</v>
      </c>
      <c r="AW447" s="41">
        <v>3</v>
      </c>
      <c r="AX447" s="41">
        <v>3.9451000000000001</v>
      </c>
      <c r="AZ447" s="41">
        <v>3337357</v>
      </c>
      <c r="BA447" s="41">
        <v>8.9891491980030902E-7</v>
      </c>
    </row>
    <row r="448" spans="1:53" s="41" customFormat="1" x14ac:dyDescent="0.25">
      <c r="A448" s="41">
        <v>2019</v>
      </c>
      <c r="B448" s="41" t="s">
        <v>33</v>
      </c>
      <c r="C448" s="42">
        <v>15</v>
      </c>
      <c r="D448" s="42">
        <v>2014</v>
      </c>
      <c r="E448" s="42">
        <v>0</v>
      </c>
      <c r="F448" s="43">
        <v>0</v>
      </c>
      <c r="G448" s="43">
        <v>0</v>
      </c>
      <c r="H448" s="42">
        <v>5.0999999999999996</v>
      </c>
      <c r="I448" s="43">
        <v>4.0999999999999996</v>
      </c>
      <c r="J448" s="43">
        <v>3.7</v>
      </c>
      <c r="K448" s="44">
        <v>0.47079343872931045</v>
      </c>
      <c r="L448" s="41">
        <v>42.33</v>
      </c>
      <c r="M448" s="45">
        <v>0</v>
      </c>
      <c r="N448" s="41">
        <v>0</v>
      </c>
      <c r="O448" s="41">
        <v>0</v>
      </c>
      <c r="P448" s="41">
        <v>0</v>
      </c>
      <c r="Q448" s="41">
        <v>0</v>
      </c>
      <c r="R448" s="70" t="str">
        <f t="shared" si="134"/>
        <v>SEM VALOR</v>
      </c>
      <c r="S448" s="41">
        <f t="shared" si="135"/>
        <v>0</v>
      </c>
      <c r="T448" s="45">
        <f t="shared" si="136"/>
        <v>0</v>
      </c>
      <c r="U448" s="44">
        <v>19.441232333462104</v>
      </c>
      <c r="V448" s="44">
        <v>0.73097199999999996</v>
      </c>
      <c r="W448" s="46">
        <v>68.84</v>
      </c>
      <c r="X448" s="44">
        <v>0.48403575989782888</v>
      </c>
      <c r="Y448" s="47">
        <v>0.29699999999999999</v>
      </c>
      <c r="Z448" s="47">
        <v>15.04</v>
      </c>
      <c r="AA448" s="41">
        <v>1</v>
      </c>
      <c r="AB448" s="44">
        <v>8.5</v>
      </c>
      <c r="AC448" s="45">
        <f t="shared" si="117"/>
        <v>0</v>
      </c>
      <c r="AD448" s="41">
        <f t="shared" si="118"/>
        <v>0</v>
      </c>
      <c r="AE448" s="41">
        <f t="shared" si="119"/>
        <v>0</v>
      </c>
      <c r="AF448" s="41">
        <f t="shared" si="120"/>
        <v>0</v>
      </c>
      <c r="AG448" s="41">
        <f t="shared" si="121"/>
        <v>0</v>
      </c>
      <c r="AH448" s="70">
        <f t="shared" si="122"/>
        <v>0</v>
      </c>
      <c r="AI448" s="41">
        <f t="shared" si="123"/>
        <v>0</v>
      </c>
      <c r="AJ448" s="45">
        <f t="shared" si="124"/>
        <v>0</v>
      </c>
      <c r="AK448" s="44">
        <f t="shared" si="125"/>
        <v>0</v>
      </c>
      <c r="AL448" s="44">
        <f t="shared" si="126"/>
        <v>0</v>
      </c>
      <c r="AM448" s="46">
        <f t="shared" si="127"/>
        <v>0</v>
      </c>
      <c r="AN448" s="44">
        <f t="shared" si="128"/>
        <v>0</v>
      </c>
      <c r="AO448" s="47">
        <f t="shared" si="129"/>
        <v>0</v>
      </c>
      <c r="AP448" s="47">
        <f t="shared" si="130"/>
        <v>0</v>
      </c>
      <c r="AQ448" s="41">
        <f t="shared" si="131"/>
        <v>0</v>
      </c>
      <c r="AR448" s="41">
        <f t="shared" si="132"/>
        <v>1</v>
      </c>
      <c r="AS448" s="90">
        <f t="shared" si="133"/>
        <v>1</v>
      </c>
      <c r="AU448" s="41">
        <v>659.32617764444785</v>
      </c>
      <c r="AW448" s="41">
        <v>2</v>
      </c>
      <c r="AX448" s="41">
        <v>3.9451000000000001</v>
      </c>
      <c r="AZ448" s="41">
        <v>2298696</v>
      </c>
      <c r="BA448" s="41">
        <v>8.7005850273372383E-7</v>
      </c>
    </row>
    <row r="449" spans="1:53" s="41" customFormat="1" x14ac:dyDescent="0.25">
      <c r="A449" s="41">
        <v>2019</v>
      </c>
      <c r="B449" s="41" t="s">
        <v>34</v>
      </c>
      <c r="C449" s="42">
        <v>16</v>
      </c>
      <c r="D449" s="42">
        <v>2009</v>
      </c>
      <c r="E449" s="42">
        <v>2009</v>
      </c>
      <c r="F449" s="43">
        <v>0</v>
      </c>
      <c r="G449" s="43">
        <v>0</v>
      </c>
      <c r="H449" s="42">
        <v>5.3</v>
      </c>
      <c r="I449" s="43">
        <v>4.0999999999999996</v>
      </c>
      <c r="J449" s="43">
        <v>3.5</v>
      </c>
      <c r="K449" s="44">
        <v>0.48573876720398435</v>
      </c>
      <c r="L449" s="41">
        <v>41.13</v>
      </c>
      <c r="M449" s="45">
        <v>2204229.41</v>
      </c>
      <c r="N449" s="41">
        <v>1</v>
      </c>
      <c r="O449" s="41">
        <v>1</v>
      </c>
      <c r="P449" s="41">
        <v>0</v>
      </c>
      <c r="Q449" s="41">
        <v>0</v>
      </c>
      <c r="R449" s="70">
        <f t="shared" si="134"/>
        <v>2204229.41</v>
      </c>
      <c r="S449" s="41">
        <f t="shared" si="135"/>
        <v>0</v>
      </c>
      <c r="T449" s="45">
        <f t="shared" si="136"/>
        <v>0</v>
      </c>
      <c r="U449" s="44">
        <v>19.716213417759782</v>
      </c>
      <c r="V449" s="44">
        <v>0.77753700000000003</v>
      </c>
      <c r="W449" s="46">
        <v>65.14</v>
      </c>
      <c r="X449" s="44">
        <v>0.57393337229690244</v>
      </c>
      <c r="Y449" s="47">
        <v>0.27900000000000003</v>
      </c>
      <c r="Z449" s="47">
        <v>15.2</v>
      </c>
      <c r="AA449" s="41">
        <v>0.56999999999999995</v>
      </c>
      <c r="AB449" s="44">
        <v>8.4</v>
      </c>
      <c r="AC449" s="45">
        <f t="shared" si="117"/>
        <v>0</v>
      </c>
      <c r="AD449" s="41">
        <f t="shared" si="118"/>
        <v>0</v>
      </c>
      <c r="AE449" s="41">
        <f t="shared" si="119"/>
        <v>0</v>
      </c>
      <c r="AF449" s="41">
        <f t="shared" si="120"/>
        <v>0</v>
      </c>
      <c r="AG449" s="41">
        <f t="shared" si="121"/>
        <v>0</v>
      </c>
      <c r="AH449" s="70">
        <f t="shared" si="122"/>
        <v>0</v>
      </c>
      <c r="AI449" s="41">
        <f t="shared" si="123"/>
        <v>0</v>
      </c>
      <c r="AJ449" s="45">
        <f t="shared" si="124"/>
        <v>0</v>
      </c>
      <c r="AK449" s="44">
        <f t="shared" si="125"/>
        <v>0</v>
      </c>
      <c r="AL449" s="44">
        <f t="shared" si="126"/>
        <v>0</v>
      </c>
      <c r="AM449" s="46">
        <f t="shared" si="127"/>
        <v>0</v>
      </c>
      <c r="AN449" s="44">
        <f t="shared" si="128"/>
        <v>0</v>
      </c>
      <c r="AO449" s="47">
        <f t="shared" si="129"/>
        <v>0</v>
      </c>
      <c r="AP449" s="47">
        <f t="shared" si="130"/>
        <v>0</v>
      </c>
      <c r="AQ449" s="41">
        <f t="shared" si="131"/>
        <v>0</v>
      </c>
      <c r="AR449" s="41">
        <f t="shared" si="132"/>
        <v>1</v>
      </c>
      <c r="AS449" s="90">
        <f t="shared" si="133"/>
        <v>1</v>
      </c>
      <c r="AU449" s="41">
        <v>4225.0587437091453</v>
      </c>
      <c r="AW449" s="41">
        <v>10</v>
      </c>
      <c r="AX449" s="41">
        <v>3.9451000000000001</v>
      </c>
      <c r="AZ449" s="41">
        <v>14873064</v>
      </c>
      <c r="BA449" s="41">
        <v>6.7235641559802335E-7</v>
      </c>
    </row>
    <row r="450" spans="1:53" s="41" customFormat="1" x14ac:dyDescent="0.25">
      <c r="A450" s="41">
        <v>2019</v>
      </c>
      <c r="B450" s="41" t="s">
        <v>35</v>
      </c>
      <c r="C450" s="42">
        <v>17</v>
      </c>
      <c r="D450" s="42">
        <v>2007</v>
      </c>
      <c r="E450" s="42">
        <v>2007</v>
      </c>
      <c r="F450" s="43">
        <v>2007</v>
      </c>
      <c r="G450" s="43">
        <v>2007</v>
      </c>
      <c r="H450" s="42">
        <v>6.5</v>
      </c>
      <c r="I450" s="43">
        <v>4.9000000000000004</v>
      </c>
      <c r="J450" s="43">
        <v>4.2</v>
      </c>
      <c r="K450" s="44">
        <v>0.53349831941115566</v>
      </c>
      <c r="L450" s="41">
        <v>13.67</v>
      </c>
      <c r="M450" s="45">
        <v>12936791.039999997</v>
      </c>
      <c r="N450" s="41">
        <v>1</v>
      </c>
      <c r="O450" s="41">
        <v>1</v>
      </c>
      <c r="P450" s="41">
        <v>1</v>
      </c>
      <c r="Q450" s="41">
        <v>0</v>
      </c>
      <c r="R450" s="70">
        <f t="shared" si="134"/>
        <v>12936791.039999997</v>
      </c>
      <c r="S450" s="41">
        <f t="shared" si="135"/>
        <v>0</v>
      </c>
      <c r="T450" s="45">
        <f t="shared" si="136"/>
        <v>0</v>
      </c>
      <c r="U450" s="44">
        <v>30.794044119005189</v>
      </c>
      <c r="V450" s="44">
        <v>0.818079</v>
      </c>
      <c r="W450" s="46">
        <v>77.86</v>
      </c>
      <c r="X450" s="44">
        <v>0.81889023243315873</v>
      </c>
      <c r="Y450" s="47">
        <v>0.19500000000000001</v>
      </c>
      <c r="Z450" s="47">
        <v>9.2899999999999991</v>
      </c>
      <c r="AA450" s="41">
        <v>0.41</v>
      </c>
      <c r="AB450" s="44">
        <v>9.4</v>
      </c>
      <c r="AC450" s="45">
        <f t="shared" si="117"/>
        <v>0</v>
      </c>
      <c r="AD450" s="41">
        <f t="shared" si="118"/>
        <v>0</v>
      </c>
      <c r="AE450" s="41">
        <f t="shared" si="119"/>
        <v>0</v>
      </c>
      <c r="AF450" s="41">
        <f t="shared" si="120"/>
        <v>0</v>
      </c>
      <c r="AG450" s="41">
        <f t="shared" si="121"/>
        <v>0</v>
      </c>
      <c r="AH450" s="70">
        <f t="shared" si="122"/>
        <v>0</v>
      </c>
      <c r="AI450" s="41">
        <f t="shared" si="123"/>
        <v>0</v>
      </c>
      <c r="AJ450" s="45">
        <f t="shared" si="124"/>
        <v>0</v>
      </c>
      <c r="AK450" s="44">
        <f t="shared" si="125"/>
        <v>0</v>
      </c>
      <c r="AL450" s="44">
        <f t="shared" si="126"/>
        <v>0</v>
      </c>
      <c r="AM450" s="46">
        <f t="shared" si="127"/>
        <v>0</v>
      </c>
      <c r="AN450" s="44">
        <f t="shared" si="128"/>
        <v>0</v>
      </c>
      <c r="AO450" s="47">
        <f t="shared" si="129"/>
        <v>0</v>
      </c>
      <c r="AP450" s="47">
        <f t="shared" si="130"/>
        <v>0</v>
      </c>
      <c r="AQ450" s="41">
        <f t="shared" si="131"/>
        <v>0</v>
      </c>
      <c r="AR450" s="41">
        <f t="shared" si="132"/>
        <v>1</v>
      </c>
      <c r="AS450" s="90">
        <f t="shared" si="133"/>
        <v>1</v>
      </c>
      <c r="AU450" s="41">
        <v>6037.0315631506855</v>
      </c>
      <c r="AW450" s="41">
        <v>19</v>
      </c>
      <c r="AX450" s="41">
        <v>3.9451000000000001</v>
      </c>
      <c r="AZ450" s="41">
        <v>21168791</v>
      </c>
      <c r="BA450" s="41">
        <v>8.9754771540802684E-7</v>
      </c>
    </row>
    <row r="451" spans="1:53" s="41" customFormat="1" x14ac:dyDescent="0.25">
      <c r="A451" s="41">
        <v>2019</v>
      </c>
      <c r="B451" s="41" t="s">
        <v>36</v>
      </c>
      <c r="C451" s="42">
        <v>18</v>
      </c>
      <c r="D451" s="42">
        <v>2009</v>
      </c>
      <c r="E451" s="42">
        <v>2009</v>
      </c>
      <c r="F451" s="43">
        <v>0</v>
      </c>
      <c r="G451" s="43">
        <v>0</v>
      </c>
      <c r="H451" s="42">
        <v>6.1</v>
      </c>
      <c r="I451" s="43">
        <v>5</v>
      </c>
      <c r="J451" s="43">
        <v>4.8</v>
      </c>
      <c r="K451" s="44">
        <v>0.50006139740493638</v>
      </c>
      <c r="L451" s="41">
        <v>25.95</v>
      </c>
      <c r="M451" s="45">
        <v>2099391.9499999983</v>
      </c>
      <c r="N451" s="41">
        <v>1</v>
      </c>
      <c r="O451" s="41">
        <v>1</v>
      </c>
      <c r="P451" s="41">
        <v>0</v>
      </c>
      <c r="Q451" s="41">
        <v>0</v>
      </c>
      <c r="R451" s="70">
        <f t="shared" si="134"/>
        <v>2099391.9499999983</v>
      </c>
      <c r="S451" s="41">
        <f t="shared" si="135"/>
        <v>0</v>
      </c>
      <c r="T451" s="45">
        <f t="shared" si="136"/>
        <v>0</v>
      </c>
      <c r="U451" s="44">
        <v>34.177048262476205</v>
      </c>
      <c r="V451" s="44">
        <v>0.76239900000000005</v>
      </c>
      <c r="W451" s="46">
        <v>75.319999999999993</v>
      </c>
      <c r="X451" s="44">
        <v>0.78536242083040109</v>
      </c>
      <c r="Y451" s="47">
        <v>0.20599999999999999</v>
      </c>
      <c r="Z451" s="47">
        <v>9.41</v>
      </c>
      <c r="AA451" s="41">
        <v>0.55000000000000004</v>
      </c>
      <c r="AB451" s="44">
        <v>9.6</v>
      </c>
      <c r="AC451" s="45">
        <f t="shared" ref="AC451:AC460" si="137">IF(A451=2004,1,0)</f>
        <v>0</v>
      </c>
      <c r="AD451" s="41">
        <f t="shared" ref="AD451:AD460" si="138">IF(A451=2005,1,0)</f>
        <v>0</v>
      </c>
      <c r="AE451" s="41">
        <f t="shared" ref="AE451:AE460" si="139">IF(A451=2006,1,0)</f>
        <v>0</v>
      </c>
      <c r="AF451" s="41">
        <f t="shared" ref="AF451:AF460" si="140">IF(A451=2007,1,0)</f>
        <v>0</v>
      </c>
      <c r="AG451" s="41">
        <f t="shared" ref="AG451:AG460" si="141">IF(A451=2008,1,0)</f>
        <v>0</v>
      </c>
      <c r="AH451" s="70">
        <f t="shared" ref="AH451:AH460" si="142">IF(A451=2009,1,0)</f>
        <v>0</v>
      </c>
      <c r="AI451" s="41">
        <f t="shared" ref="AI451:AI460" si="143">IF(A451=2010,1,0)</f>
        <v>0</v>
      </c>
      <c r="AJ451" s="45">
        <f t="shared" ref="AJ451:AJ460" si="144">IF(A451=2011,1,0)</f>
        <v>0</v>
      </c>
      <c r="AK451" s="44">
        <f t="shared" ref="AK451:AK460" si="145">IF(A451=2012,1,0)</f>
        <v>0</v>
      </c>
      <c r="AL451" s="44">
        <f t="shared" ref="AL451:AL460" si="146">IF(A451=2013,1,0)</f>
        <v>0</v>
      </c>
      <c r="AM451" s="46">
        <f t="shared" ref="AM451:AM460" si="147">IF(A451=2014,1,0)</f>
        <v>0</v>
      </c>
      <c r="AN451" s="44">
        <f t="shared" ref="AN451:AN460" si="148">IF(A451=2015,1,0)</f>
        <v>0</v>
      </c>
      <c r="AO451" s="47">
        <f t="shared" ref="AO451:AO460" si="149">IF(A451=2016,1,0)</f>
        <v>0</v>
      </c>
      <c r="AP451" s="47">
        <f t="shared" ref="AP451:AP460" si="150">IF(A451=2017,1,0)</f>
        <v>0</v>
      </c>
      <c r="AQ451" s="41">
        <f t="shared" ref="AQ451:AQ460" si="151">IF(A451=2018,1,0)</f>
        <v>0</v>
      </c>
      <c r="AR451" s="41">
        <f t="shared" ref="AR451:AR460" si="152">IF(A451=2019,1,0)</f>
        <v>1</v>
      </c>
      <c r="AS451" s="90">
        <f t="shared" ref="AS451:AS460" si="153">IF(AND(D451&lt;&gt;0,A451&gt;=D451),1,0)</f>
        <v>1</v>
      </c>
      <c r="AU451" s="41">
        <v>1158.3822935220296</v>
      </c>
      <c r="AW451" s="41">
        <v>2</v>
      </c>
      <c r="AX451" s="41">
        <v>3.9451000000000001</v>
      </c>
      <c r="AZ451" s="41">
        <v>4018650</v>
      </c>
      <c r="BA451" s="41">
        <v>4.9767956900949325E-7</v>
      </c>
    </row>
    <row r="452" spans="1:53" s="41" customFormat="1" x14ac:dyDescent="0.25">
      <c r="A452" s="41">
        <v>2019</v>
      </c>
      <c r="B452" s="41" t="s">
        <v>37</v>
      </c>
      <c r="C452" s="42">
        <v>19</v>
      </c>
      <c r="D452" s="42">
        <v>2007</v>
      </c>
      <c r="E452" s="42">
        <v>2007</v>
      </c>
      <c r="F452" s="43">
        <v>2007</v>
      </c>
      <c r="G452" s="43">
        <v>2007</v>
      </c>
      <c r="H452" s="42">
        <v>5.8</v>
      </c>
      <c r="I452" s="43">
        <v>4.9000000000000004</v>
      </c>
      <c r="J452" s="43">
        <v>4.0999999999999996</v>
      </c>
      <c r="K452" s="44">
        <v>0.51804979253112038</v>
      </c>
      <c r="L452" s="41">
        <v>20.57</v>
      </c>
      <c r="M452" s="45">
        <v>20452686.12000002</v>
      </c>
      <c r="N452" s="41">
        <v>1</v>
      </c>
      <c r="O452" s="41">
        <v>1</v>
      </c>
      <c r="P452" s="41">
        <v>1</v>
      </c>
      <c r="Q452" s="41">
        <v>1</v>
      </c>
      <c r="R452" s="70" t="str">
        <f t="shared" si="134"/>
        <v>SEM VALOR</v>
      </c>
      <c r="S452" s="41">
        <f t="shared" si="135"/>
        <v>0</v>
      </c>
      <c r="T452" s="45">
        <f t="shared" si="136"/>
        <v>20452686.12000002</v>
      </c>
      <c r="U452" s="44">
        <v>45.174080041851283</v>
      </c>
      <c r="V452" s="44">
        <v>0.824855</v>
      </c>
      <c r="W452" s="46">
        <v>61.19</v>
      </c>
      <c r="X452" s="44">
        <v>0.90320098491843648</v>
      </c>
      <c r="Y452" s="47">
        <v>0.27600000000000002</v>
      </c>
      <c r="Z452" s="47">
        <v>14.19</v>
      </c>
      <c r="AA452" s="41">
        <v>0.43</v>
      </c>
      <c r="AB452" s="44">
        <v>10.7</v>
      </c>
      <c r="AC452" s="45">
        <f t="shared" si="137"/>
        <v>0</v>
      </c>
      <c r="AD452" s="41">
        <f t="shared" si="138"/>
        <v>0</v>
      </c>
      <c r="AE452" s="41">
        <f t="shared" si="139"/>
        <v>0</v>
      </c>
      <c r="AF452" s="41">
        <f t="shared" si="140"/>
        <v>0</v>
      </c>
      <c r="AG452" s="41">
        <f t="shared" si="141"/>
        <v>0</v>
      </c>
      <c r="AH452" s="70">
        <f t="shared" si="142"/>
        <v>0</v>
      </c>
      <c r="AI452" s="41">
        <f t="shared" si="143"/>
        <v>0</v>
      </c>
      <c r="AJ452" s="45">
        <f t="shared" si="144"/>
        <v>0</v>
      </c>
      <c r="AK452" s="44">
        <f t="shared" si="145"/>
        <v>0</v>
      </c>
      <c r="AL452" s="44">
        <f t="shared" si="146"/>
        <v>0</v>
      </c>
      <c r="AM452" s="46">
        <f t="shared" si="147"/>
        <v>0</v>
      </c>
      <c r="AN452" s="44">
        <f t="shared" si="148"/>
        <v>0</v>
      </c>
      <c r="AO452" s="47">
        <f t="shared" si="149"/>
        <v>0</v>
      </c>
      <c r="AP452" s="47">
        <f t="shared" si="150"/>
        <v>0</v>
      </c>
      <c r="AQ452" s="41">
        <f t="shared" si="151"/>
        <v>0</v>
      </c>
      <c r="AR452" s="41">
        <f t="shared" si="152"/>
        <v>1</v>
      </c>
      <c r="AS452" s="90">
        <f t="shared" si="153"/>
        <v>1</v>
      </c>
      <c r="AU452" s="41">
        <v>4923.7422118188997</v>
      </c>
      <c r="AW452" s="41">
        <v>27</v>
      </c>
      <c r="AX452" s="41">
        <v>3.9451000000000001</v>
      </c>
      <c r="AZ452" s="41">
        <v>17264943</v>
      </c>
      <c r="BA452" s="41">
        <v>1.5638626782607971E-6</v>
      </c>
    </row>
    <row r="453" spans="1:53" s="41" customFormat="1" x14ac:dyDescent="0.25">
      <c r="A453" s="41">
        <v>2019</v>
      </c>
      <c r="B453" s="41" t="s">
        <v>38</v>
      </c>
      <c r="C453" s="42">
        <v>20</v>
      </c>
      <c r="D453" s="42">
        <v>2007</v>
      </c>
      <c r="E453" s="42">
        <v>2007</v>
      </c>
      <c r="F453" s="43">
        <v>2007</v>
      </c>
      <c r="G453" s="43">
        <v>2007</v>
      </c>
      <c r="H453" s="42">
        <v>6.7</v>
      </c>
      <c r="I453" s="43">
        <v>5.5</v>
      </c>
      <c r="J453" s="43">
        <v>4.5999999999999996</v>
      </c>
      <c r="K453" s="44">
        <v>0.53721218851040209</v>
      </c>
      <c r="L453" s="41">
        <v>7.32</v>
      </c>
      <c r="M453" s="45">
        <v>92499789.660000041</v>
      </c>
      <c r="N453" s="41">
        <v>1</v>
      </c>
      <c r="O453" s="41">
        <v>1</v>
      </c>
      <c r="P453" s="41">
        <v>1</v>
      </c>
      <c r="Q453" s="41">
        <v>1</v>
      </c>
      <c r="R453" s="70" t="str">
        <f t="shared" si="134"/>
        <v>SEM VALOR</v>
      </c>
      <c r="S453" s="41">
        <f t="shared" si="135"/>
        <v>92499789.660000041</v>
      </c>
      <c r="T453" s="45">
        <f t="shared" si="136"/>
        <v>0</v>
      </c>
      <c r="U453" s="44">
        <v>51.140823931262162</v>
      </c>
      <c r="V453" s="44">
        <v>0.87257099999999999</v>
      </c>
      <c r="W453" s="46">
        <v>74.5</v>
      </c>
      <c r="X453" s="44">
        <v>0.92563212692117003</v>
      </c>
      <c r="Y453" s="47">
        <v>0.23100000000000001</v>
      </c>
      <c r="Z453" s="47">
        <v>11.27</v>
      </c>
      <c r="AA453" s="41">
        <v>0.41</v>
      </c>
      <c r="AB453" s="44">
        <v>10.7</v>
      </c>
      <c r="AC453" s="45">
        <f t="shared" si="137"/>
        <v>0</v>
      </c>
      <c r="AD453" s="41">
        <f t="shared" si="138"/>
        <v>0</v>
      </c>
      <c r="AE453" s="41">
        <f t="shared" si="139"/>
        <v>0</v>
      </c>
      <c r="AF453" s="41">
        <f t="shared" si="140"/>
        <v>0</v>
      </c>
      <c r="AG453" s="41">
        <f t="shared" si="141"/>
        <v>0</v>
      </c>
      <c r="AH453" s="70">
        <f t="shared" si="142"/>
        <v>0</v>
      </c>
      <c r="AI453" s="41">
        <f t="shared" si="143"/>
        <v>0</v>
      </c>
      <c r="AJ453" s="45">
        <f t="shared" si="144"/>
        <v>0</v>
      </c>
      <c r="AK453" s="44">
        <f t="shared" si="145"/>
        <v>0</v>
      </c>
      <c r="AL453" s="44">
        <f t="shared" si="146"/>
        <v>0</v>
      </c>
      <c r="AM453" s="46">
        <f t="shared" si="147"/>
        <v>0</v>
      </c>
      <c r="AN453" s="44">
        <f t="shared" si="148"/>
        <v>0</v>
      </c>
      <c r="AO453" s="47">
        <f t="shared" si="149"/>
        <v>0</v>
      </c>
      <c r="AP453" s="47">
        <f t="shared" si="150"/>
        <v>0</v>
      </c>
      <c r="AQ453" s="41">
        <f t="shared" si="151"/>
        <v>0</v>
      </c>
      <c r="AR453" s="41">
        <f t="shared" si="152"/>
        <v>1</v>
      </c>
      <c r="AS453" s="90">
        <f t="shared" si="153"/>
        <v>1</v>
      </c>
      <c r="AU453" s="41">
        <v>13152.591772237491</v>
      </c>
      <c r="AW453" s="41">
        <v>76</v>
      </c>
      <c r="AX453" s="41">
        <v>3.9451000000000001</v>
      </c>
      <c r="AZ453" s="41">
        <v>45919049</v>
      </c>
      <c r="BA453" s="41">
        <v>1.6550865415353005E-6</v>
      </c>
    </row>
    <row r="454" spans="1:53" s="41" customFormat="1" x14ac:dyDescent="0.25">
      <c r="A454" s="41">
        <v>2019</v>
      </c>
      <c r="B454" s="41" t="s">
        <v>39</v>
      </c>
      <c r="C454" s="48">
        <v>21</v>
      </c>
      <c r="D454" s="48">
        <v>2009</v>
      </c>
      <c r="E454" s="48">
        <v>2009</v>
      </c>
      <c r="F454" s="43">
        <v>2014</v>
      </c>
      <c r="G454" s="43">
        <v>0</v>
      </c>
      <c r="H454" s="48">
        <v>6.5</v>
      </c>
      <c r="I454" s="43">
        <v>5.3</v>
      </c>
      <c r="J454" s="43">
        <v>4.7</v>
      </c>
      <c r="K454" s="44">
        <v>0.52194029450419765</v>
      </c>
      <c r="L454" s="41">
        <v>18.32</v>
      </c>
      <c r="M454" s="45">
        <v>13226114.27</v>
      </c>
      <c r="N454" s="41">
        <v>1</v>
      </c>
      <c r="O454" s="41">
        <v>1</v>
      </c>
      <c r="P454" s="41">
        <v>1</v>
      </c>
      <c r="Q454" s="41">
        <v>0</v>
      </c>
      <c r="R454" s="70">
        <f t="shared" si="134"/>
        <v>13226114.27</v>
      </c>
      <c r="S454" s="41">
        <f t="shared" si="135"/>
        <v>0</v>
      </c>
      <c r="T454" s="45">
        <f t="shared" si="136"/>
        <v>0</v>
      </c>
      <c r="U454" s="44">
        <v>40.788769452255245</v>
      </c>
      <c r="V454" s="44">
        <v>0.78399200000000002</v>
      </c>
      <c r="W454" s="46">
        <v>82.87</v>
      </c>
      <c r="X454" s="44">
        <v>0.71467458549863894</v>
      </c>
      <c r="Y454" s="47">
        <v>0.17599999999999999</v>
      </c>
      <c r="Z454" s="47">
        <v>7.36</v>
      </c>
      <c r="AA454" s="41">
        <v>0.42</v>
      </c>
      <c r="AB454" s="44">
        <v>9.8000000000000007</v>
      </c>
      <c r="AC454" s="45">
        <f t="shared" si="137"/>
        <v>0</v>
      </c>
      <c r="AD454" s="41">
        <f t="shared" si="138"/>
        <v>0</v>
      </c>
      <c r="AE454" s="41">
        <f t="shared" si="139"/>
        <v>0</v>
      </c>
      <c r="AF454" s="41">
        <f t="shared" si="140"/>
        <v>0</v>
      </c>
      <c r="AG454" s="41">
        <f t="shared" si="141"/>
        <v>0</v>
      </c>
      <c r="AH454" s="70">
        <f t="shared" si="142"/>
        <v>0</v>
      </c>
      <c r="AI454" s="41">
        <f t="shared" si="143"/>
        <v>0</v>
      </c>
      <c r="AJ454" s="45">
        <f t="shared" si="144"/>
        <v>0</v>
      </c>
      <c r="AK454" s="44">
        <f t="shared" si="145"/>
        <v>0</v>
      </c>
      <c r="AL454" s="44">
        <f t="shared" si="146"/>
        <v>0</v>
      </c>
      <c r="AM454" s="46">
        <f t="shared" si="147"/>
        <v>0</v>
      </c>
      <c r="AN454" s="44">
        <f t="shared" si="148"/>
        <v>0</v>
      </c>
      <c r="AO454" s="47">
        <f t="shared" si="149"/>
        <v>0</v>
      </c>
      <c r="AP454" s="47">
        <f t="shared" si="150"/>
        <v>0</v>
      </c>
      <c r="AQ454" s="41">
        <f t="shared" si="151"/>
        <v>0</v>
      </c>
      <c r="AR454" s="41">
        <f t="shared" si="152"/>
        <v>1</v>
      </c>
      <c r="AS454" s="90">
        <f t="shared" si="153"/>
        <v>1</v>
      </c>
      <c r="AU454" s="41">
        <v>3269.8780469710764</v>
      </c>
      <c r="AW454" s="41">
        <v>14</v>
      </c>
      <c r="AX454" s="41">
        <v>3.9451000000000001</v>
      </c>
      <c r="AZ454" s="41">
        <v>11433957</v>
      </c>
      <c r="BA454" s="41">
        <v>1.2244230059637272E-6</v>
      </c>
    </row>
    <row r="455" spans="1:53" s="41" customFormat="1" x14ac:dyDescent="0.25">
      <c r="A455" s="41">
        <v>2019</v>
      </c>
      <c r="B455" s="41" t="s">
        <v>40</v>
      </c>
      <c r="C455" s="42">
        <v>22</v>
      </c>
      <c r="D455" s="42">
        <v>2007</v>
      </c>
      <c r="E455" s="42">
        <v>2008</v>
      </c>
      <c r="F455" s="43">
        <v>2010</v>
      </c>
      <c r="G455" s="43">
        <v>0</v>
      </c>
      <c r="H455" s="42">
        <v>6.5</v>
      </c>
      <c r="I455" s="43">
        <v>5.0999999999999996</v>
      </c>
      <c r="J455" s="43">
        <v>4.2</v>
      </c>
      <c r="K455" s="44">
        <v>0.51539662267631614</v>
      </c>
      <c r="L455" s="41">
        <v>10.71</v>
      </c>
      <c r="M455" s="45">
        <v>7075548.1800000006</v>
      </c>
      <c r="N455" s="41">
        <v>1</v>
      </c>
      <c r="O455" s="41">
        <v>1</v>
      </c>
      <c r="P455" s="41">
        <v>0</v>
      </c>
      <c r="Q455" s="41">
        <v>0</v>
      </c>
      <c r="R455" s="70">
        <f t="shared" si="134"/>
        <v>7075548.1800000006</v>
      </c>
      <c r="S455" s="41">
        <f t="shared" si="135"/>
        <v>0</v>
      </c>
      <c r="T455" s="45">
        <f t="shared" si="136"/>
        <v>0</v>
      </c>
      <c r="U455" s="44">
        <v>45.118412017215306</v>
      </c>
      <c r="V455" s="44">
        <v>0.76622800000000002</v>
      </c>
      <c r="W455" s="46">
        <v>83.98</v>
      </c>
      <c r="X455" s="44">
        <v>0.61117624071903087</v>
      </c>
      <c r="Y455" s="47">
        <v>0.126</v>
      </c>
      <c r="Z455" s="47">
        <v>5.48</v>
      </c>
      <c r="AA455" s="41">
        <v>0.41</v>
      </c>
      <c r="AB455" s="44">
        <v>9.9</v>
      </c>
      <c r="AC455" s="45">
        <f t="shared" si="137"/>
        <v>0</v>
      </c>
      <c r="AD455" s="41">
        <f t="shared" si="138"/>
        <v>0</v>
      </c>
      <c r="AE455" s="41">
        <f t="shared" si="139"/>
        <v>0</v>
      </c>
      <c r="AF455" s="41">
        <f t="shared" si="140"/>
        <v>0</v>
      </c>
      <c r="AG455" s="41">
        <f t="shared" si="141"/>
        <v>0</v>
      </c>
      <c r="AH455" s="70">
        <f t="shared" si="142"/>
        <v>0</v>
      </c>
      <c r="AI455" s="41">
        <f t="shared" si="143"/>
        <v>0</v>
      </c>
      <c r="AJ455" s="45">
        <f t="shared" si="144"/>
        <v>0</v>
      </c>
      <c r="AK455" s="44">
        <f t="shared" si="145"/>
        <v>0</v>
      </c>
      <c r="AL455" s="44">
        <f t="shared" si="146"/>
        <v>0</v>
      </c>
      <c r="AM455" s="46">
        <f t="shared" si="147"/>
        <v>0</v>
      </c>
      <c r="AN455" s="44">
        <f t="shared" si="148"/>
        <v>0</v>
      </c>
      <c r="AO455" s="47">
        <f t="shared" si="149"/>
        <v>0</v>
      </c>
      <c r="AP455" s="47">
        <f t="shared" si="150"/>
        <v>0</v>
      </c>
      <c r="AQ455" s="41">
        <f t="shared" si="151"/>
        <v>0</v>
      </c>
      <c r="AR455" s="41">
        <f t="shared" si="152"/>
        <v>1</v>
      </c>
      <c r="AS455" s="90">
        <f t="shared" si="153"/>
        <v>1</v>
      </c>
      <c r="AU455" s="41">
        <v>2069.061855225666</v>
      </c>
      <c r="AW455" s="41">
        <v>10</v>
      </c>
      <c r="AX455" s="41">
        <v>3.9451000000000001</v>
      </c>
      <c r="AZ455" s="41">
        <v>7164788</v>
      </c>
      <c r="BA455" s="41">
        <v>1.395714709214006E-6</v>
      </c>
    </row>
    <row r="456" spans="1:53" s="41" customFormat="1" x14ac:dyDescent="0.25">
      <c r="A456" s="41">
        <v>2019</v>
      </c>
      <c r="B456" s="41" t="s">
        <v>88</v>
      </c>
      <c r="C456" s="42">
        <v>23</v>
      </c>
      <c r="D456" s="42">
        <v>2009</v>
      </c>
      <c r="E456" s="42">
        <v>2010</v>
      </c>
      <c r="F456" s="43">
        <v>2013</v>
      </c>
      <c r="G456" s="43">
        <v>0</v>
      </c>
      <c r="H456" s="42">
        <v>6</v>
      </c>
      <c r="I456" s="43">
        <v>4.8</v>
      </c>
      <c r="J456" s="43">
        <v>4.2</v>
      </c>
      <c r="K456" s="44">
        <v>0.56395257625675166</v>
      </c>
      <c r="L456" s="41">
        <v>19.2</v>
      </c>
      <c r="M456" s="45">
        <v>6924335.3099999977</v>
      </c>
      <c r="N456" s="41">
        <v>1</v>
      </c>
      <c r="O456" s="41">
        <v>1</v>
      </c>
      <c r="P456" s="41">
        <v>0</v>
      </c>
      <c r="Q456" s="41">
        <v>0</v>
      </c>
      <c r="R456" s="70">
        <f t="shared" si="134"/>
        <v>6924335.3099999977</v>
      </c>
      <c r="S456" s="41">
        <f t="shared" si="135"/>
        <v>0</v>
      </c>
      <c r="T456" s="45">
        <f t="shared" si="136"/>
        <v>0</v>
      </c>
      <c r="U456" s="44">
        <v>42.40608613390296</v>
      </c>
      <c r="V456" s="44">
        <v>0.78050299999999995</v>
      </c>
      <c r="W456" s="46">
        <v>79.459999999999994</v>
      </c>
      <c r="X456" s="44">
        <v>0.70552995391705065</v>
      </c>
      <c r="Y456" s="47">
        <v>0.20100000000000001</v>
      </c>
      <c r="Z456" s="47">
        <v>6.89</v>
      </c>
      <c r="AA456" s="41">
        <v>0.33</v>
      </c>
      <c r="AB456" s="44">
        <v>10</v>
      </c>
      <c r="AC456" s="45">
        <f t="shared" si="137"/>
        <v>0</v>
      </c>
      <c r="AD456" s="41">
        <f t="shared" si="138"/>
        <v>0</v>
      </c>
      <c r="AE456" s="41">
        <f t="shared" si="139"/>
        <v>0</v>
      </c>
      <c r="AF456" s="41">
        <f t="shared" si="140"/>
        <v>0</v>
      </c>
      <c r="AG456" s="41">
        <f t="shared" si="141"/>
        <v>0</v>
      </c>
      <c r="AH456" s="70">
        <f t="shared" si="142"/>
        <v>0</v>
      </c>
      <c r="AI456" s="41">
        <f t="shared" si="143"/>
        <v>0</v>
      </c>
      <c r="AJ456" s="45">
        <f t="shared" si="144"/>
        <v>0</v>
      </c>
      <c r="AK456" s="44">
        <f t="shared" si="145"/>
        <v>0</v>
      </c>
      <c r="AL456" s="44">
        <f t="shared" si="146"/>
        <v>0</v>
      </c>
      <c r="AM456" s="46">
        <f t="shared" si="147"/>
        <v>0</v>
      </c>
      <c r="AN456" s="44">
        <f t="shared" si="148"/>
        <v>0</v>
      </c>
      <c r="AO456" s="47">
        <f t="shared" si="149"/>
        <v>0</v>
      </c>
      <c r="AP456" s="47">
        <f t="shared" si="150"/>
        <v>0</v>
      </c>
      <c r="AQ456" s="41">
        <f t="shared" si="151"/>
        <v>0</v>
      </c>
      <c r="AR456" s="41">
        <f t="shared" si="152"/>
        <v>1</v>
      </c>
      <c r="AS456" s="90">
        <f t="shared" si="153"/>
        <v>1</v>
      </c>
      <c r="AU456" s="41">
        <v>3232.9841291214507</v>
      </c>
      <c r="AW456" s="41">
        <v>13</v>
      </c>
      <c r="AX456" s="41">
        <v>3.9451000000000001</v>
      </c>
      <c r="AZ456" s="41">
        <v>11377239</v>
      </c>
      <c r="BA456" s="41">
        <v>1.1426322326532825E-6</v>
      </c>
    </row>
    <row r="457" spans="1:53" s="41" customFormat="1" x14ac:dyDescent="0.25">
      <c r="A457" s="41">
        <v>2019</v>
      </c>
      <c r="B457" s="41" t="s">
        <v>89</v>
      </c>
      <c r="C457" s="42">
        <v>24</v>
      </c>
      <c r="D457" s="42">
        <v>2014</v>
      </c>
      <c r="E457" s="42">
        <v>0</v>
      </c>
      <c r="F457" s="43">
        <v>0</v>
      </c>
      <c r="G457" s="43">
        <v>0</v>
      </c>
      <c r="H457" s="42">
        <v>5.7</v>
      </c>
      <c r="I457" s="43">
        <v>4.8</v>
      </c>
      <c r="J457" s="43">
        <v>4.2</v>
      </c>
      <c r="K457" s="44">
        <v>0.48926553672316386</v>
      </c>
      <c r="L457" s="41">
        <v>17.670000000000002</v>
      </c>
      <c r="M457" s="45">
        <v>0</v>
      </c>
      <c r="N457" s="41">
        <v>0</v>
      </c>
      <c r="O457" s="41">
        <v>0</v>
      </c>
      <c r="P457" s="41">
        <v>0</v>
      </c>
      <c r="Q457" s="41">
        <v>0</v>
      </c>
      <c r="R457" s="70">
        <f t="shared" si="134"/>
        <v>0</v>
      </c>
      <c r="S457" s="41">
        <f t="shared" si="135"/>
        <v>0</v>
      </c>
      <c r="T457" s="45">
        <f t="shared" si="136"/>
        <v>0</v>
      </c>
      <c r="U457" s="44">
        <v>38.482830068233518</v>
      </c>
      <c r="V457" s="44">
        <v>0.678261</v>
      </c>
      <c r="W457" s="46">
        <v>90.84</v>
      </c>
      <c r="X457" s="44">
        <v>0.51240560949298808</v>
      </c>
      <c r="Y457" s="47">
        <v>0.17899999999999999</v>
      </c>
      <c r="Z457" s="47">
        <v>6.96</v>
      </c>
      <c r="AA457" s="41">
        <v>0.41</v>
      </c>
      <c r="AB457" s="44">
        <v>9.6</v>
      </c>
      <c r="AC457" s="45">
        <f t="shared" si="137"/>
        <v>0</v>
      </c>
      <c r="AD457" s="41">
        <f t="shared" si="138"/>
        <v>0</v>
      </c>
      <c r="AE457" s="41">
        <f t="shared" si="139"/>
        <v>0</v>
      </c>
      <c r="AF457" s="41">
        <f t="shared" si="140"/>
        <v>0</v>
      </c>
      <c r="AG457" s="41">
        <f t="shared" si="141"/>
        <v>0</v>
      </c>
      <c r="AH457" s="70">
        <f t="shared" si="142"/>
        <v>0</v>
      </c>
      <c r="AI457" s="41">
        <f t="shared" si="143"/>
        <v>0</v>
      </c>
      <c r="AJ457" s="45">
        <f t="shared" si="144"/>
        <v>0</v>
      </c>
      <c r="AK457" s="44">
        <f t="shared" si="145"/>
        <v>0</v>
      </c>
      <c r="AL457" s="44">
        <f t="shared" si="146"/>
        <v>0</v>
      </c>
      <c r="AM457" s="46">
        <f t="shared" si="147"/>
        <v>0</v>
      </c>
      <c r="AN457" s="44">
        <f t="shared" si="148"/>
        <v>0</v>
      </c>
      <c r="AO457" s="47">
        <f t="shared" si="149"/>
        <v>0</v>
      </c>
      <c r="AP457" s="47">
        <f t="shared" si="150"/>
        <v>0</v>
      </c>
      <c r="AQ457" s="41">
        <f t="shared" si="151"/>
        <v>0</v>
      </c>
      <c r="AR457" s="41">
        <f t="shared" si="152"/>
        <v>1</v>
      </c>
      <c r="AS457" s="90">
        <f t="shared" si="153"/>
        <v>1</v>
      </c>
      <c r="AU457" s="41">
        <v>800.50108389230945</v>
      </c>
      <c r="AW457" s="41">
        <v>3</v>
      </c>
      <c r="AX457" s="41">
        <v>3.9451000000000001</v>
      </c>
      <c r="AZ457" s="41">
        <v>2778986</v>
      </c>
      <c r="BA457" s="41">
        <v>1.079530447436583E-6</v>
      </c>
    </row>
    <row r="458" spans="1:53" s="41" customFormat="1" x14ac:dyDescent="0.25">
      <c r="A458" s="41">
        <v>2019</v>
      </c>
      <c r="B458" s="41" t="s">
        <v>43</v>
      </c>
      <c r="C458" s="42">
        <v>25</v>
      </c>
      <c r="D458" s="42">
        <v>2017</v>
      </c>
      <c r="E458" s="42">
        <v>0</v>
      </c>
      <c r="F458" s="43">
        <v>0</v>
      </c>
      <c r="G458" s="43">
        <v>0</v>
      </c>
      <c r="H458" s="42">
        <v>5.9</v>
      </c>
      <c r="I458" s="43">
        <v>4.8</v>
      </c>
      <c r="J458" s="43">
        <v>3.6</v>
      </c>
      <c r="K458" s="44">
        <v>0.41682569107464151</v>
      </c>
      <c r="L458" s="41">
        <v>25.69</v>
      </c>
      <c r="M458" s="45">
        <v>670785.5</v>
      </c>
      <c r="N458" s="41">
        <v>1</v>
      </c>
      <c r="O458" s="41">
        <v>0</v>
      </c>
      <c r="P458" s="41">
        <v>0</v>
      </c>
      <c r="Q458" s="41">
        <v>0</v>
      </c>
      <c r="R458" s="70">
        <f t="shared" si="134"/>
        <v>670785.5</v>
      </c>
      <c r="S458" s="41">
        <f t="shared" si="135"/>
        <v>0</v>
      </c>
      <c r="T458" s="45">
        <f t="shared" si="136"/>
        <v>0</v>
      </c>
      <c r="U458" s="44">
        <v>40.787319491709781</v>
      </c>
      <c r="V458" s="44">
        <v>0.69730099999999995</v>
      </c>
      <c r="W458" s="46">
        <v>78.28</v>
      </c>
      <c r="X458" s="44">
        <v>0.38879159369527144</v>
      </c>
      <c r="Y458" s="47">
        <v>0.215</v>
      </c>
      <c r="Z458" s="47">
        <v>7.09</v>
      </c>
      <c r="AA458" s="41">
        <v>0.5</v>
      </c>
      <c r="AB458" s="44">
        <v>9.6</v>
      </c>
      <c r="AC458" s="45">
        <f t="shared" si="137"/>
        <v>0</v>
      </c>
      <c r="AD458" s="41">
        <f t="shared" si="138"/>
        <v>0</v>
      </c>
      <c r="AE458" s="41">
        <f t="shared" si="139"/>
        <v>0</v>
      </c>
      <c r="AF458" s="41">
        <f t="shared" si="140"/>
        <v>0</v>
      </c>
      <c r="AG458" s="41">
        <f t="shared" si="141"/>
        <v>0</v>
      </c>
      <c r="AH458" s="70">
        <f t="shared" si="142"/>
        <v>0</v>
      </c>
      <c r="AI458" s="41">
        <f t="shared" si="143"/>
        <v>0</v>
      </c>
      <c r="AJ458" s="45">
        <f t="shared" si="144"/>
        <v>0</v>
      </c>
      <c r="AK458" s="44">
        <f t="shared" si="145"/>
        <v>0</v>
      </c>
      <c r="AL458" s="44">
        <f t="shared" si="146"/>
        <v>0</v>
      </c>
      <c r="AM458" s="46">
        <f t="shared" si="147"/>
        <v>0</v>
      </c>
      <c r="AN458" s="44">
        <f t="shared" si="148"/>
        <v>0</v>
      </c>
      <c r="AO458" s="47">
        <f t="shared" si="149"/>
        <v>0</v>
      </c>
      <c r="AP458" s="47">
        <f t="shared" si="150"/>
        <v>0</v>
      </c>
      <c r="AQ458" s="41">
        <f t="shared" si="151"/>
        <v>0</v>
      </c>
      <c r="AR458" s="41">
        <f t="shared" si="152"/>
        <v>1</v>
      </c>
      <c r="AS458" s="90">
        <f t="shared" si="153"/>
        <v>1</v>
      </c>
      <c r="AU458" s="41">
        <v>1005.7716091704735</v>
      </c>
      <c r="AW458" s="41">
        <v>3</v>
      </c>
      <c r="AX458" s="41">
        <v>3.9451000000000001</v>
      </c>
      <c r="AZ458" s="41">
        <v>3484466</v>
      </c>
      <c r="BA458" s="41">
        <v>8.6096406163813913E-7</v>
      </c>
    </row>
    <row r="459" spans="1:53" s="41" customFormat="1" x14ac:dyDescent="0.25">
      <c r="A459" s="41">
        <v>2019</v>
      </c>
      <c r="B459" s="41" t="s">
        <v>44</v>
      </c>
      <c r="C459" s="42">
        <v>26</v>
      </c>
      <c r="D459" s="42">
        <v>2009</v>
      </c>
      <c r="E459" s="42">
        <v>2019</v>
      </c>
      <c r="F459" s="43">
        <v>0</v>
      </c>
      <c r="G459" s="43">
        <v>0</v>
      </c>
      <c r="H459" s="42">
        <v>6.2</v>
      </c>
      <c r="I459" s="43">
        <v>5.3</v>
      </c>
      <c r="J459" s="43">
        <v>4.8</v>
      </c>
      <c r="K459" s="44">
        <v>0.47205362583790372</v>
      </c>
      <c r="L459" s="41">
        <v>32.1</v>
      </c>
      <c r="M459" s="45">
        <v>2870561.9</v>
      </c>
      <c r="N459" s="41">
        <v>1</v>
      </c>
      <c r="O459" s="41">
        <v>1</v>
      </c>
      <c r="P459" s="41">
        <v>0</v>
      </c>
      <c r="Q459" s="41">
        <v>0</v>
      </c>
      <c r="R459" s="70">
        <f t="shared" si="134"/>
        <v>2870561.9</v>
      </c>
      <c r="S459" s="41">
        <f t="shared" si="135"/>
        <v>0</v>
      </c>
      <c r="T459" s="45">
        <f t="shared" si="136"/>
        <v>0</v>
      </c>
      <c r="U459" s="44">
        <v>29.732397653352908</v>
      </c>
      <c r="V459" s="44">
        <v>0.78279399999999999</v>
      </c>
      <c r="W459" s="46">
        <v>71.930000000000007</v>
      </c>
      <c r="X459" s="44">
        <v>0.61557079467527231</v>
      </c>
      <c r="Y459" s="47">
        <v>0.24199999999999999</v>
      </c>
      <c r="Z459" s="47">
        <v>9.7100000000000009</v>
      </c>
      <c r="AA459" s="41">
        <v>0.47</v>
      </c>
      <c r="AB459" s="44">
        <v>9.6999999999999993</v>
      </c>
      <c r="AC459" s="45">
        <f t="shared" si="137"/>
        <v>0</v>
      </c>
      <c r="AD459" s="41">
        <f t="shared" si="138"/>
        <v>0</v>
      </c>
      <c r="AE459" s="41">
        <f t="shared" si="139"/>
        <v>0</v>
      </c>
      <c r="AF459" s="41">
        <f t="shared" si="140"/>
        <v>0</v>
      </c>
      <c r="AG459" s="41">
        <f t="shared" si="141"/>
        <v>0</v>
      </c>
      <c r="AH459" s="70">
        <f t="shared" si="142"/>
        <v>0</v>
      </c>
      <c r="AI459" s="41">
        <f t="shared" si="143"/>
        <v>0</v>
      </c>
      <c r="AJ459" s="45">
        <f t="shared" si="144"/>
        <v>0</v>
      </c>
      <c r="AK459" s="44">
        <f t="shared" si="145"/>
        <v>0</v>
      </c>
      <c r="AL459" s="44">
        <f t="shared" si="146"/>
        <v>0</v>
      </c>
      <c r="AM459" s="46">
        <f t="shared" si="147"/>
        <v>0</v>
      </c>
      <c r="AN459" s="44">
        <f t="shared" si="148"/>
        <v>0</v>
      </c>
      <c r="AO459" s="47">
        <f t="shared" si="149"/>
        <v>0</v>
      </c>
      <c r="AP459" s="47">
        <f t="shared" si="150"/>
        <v>0</v>
      </c>
      <c r="AQ459" s="41">
        <f t="shared" si="151"/>
        <v>0</v>
      </c>
      <c r="AR459" s="41">
        <f t="shared" si="152"/>
        <v>1</v>
      </c>
      <c r="AS459" s="90">
        <f t="shared" si="153"/>
        <v>1</v>
      </c>
      <c r="AU459" s="41">
        <v>2031.8775317683767</v>
      </c>
      <c r="AW459" s="41">
        <v>8</v>
      </c>
      <c r="AX459" s="41">
        <v>3.9451000000000001</v>
      </c>
      <c r="AZ459" s="41">
        <v>7018354</v>
      </c>
      <c r="BA459" s="41">
        <v>1.139868407891651E-6</v>
      </c>
    </row>
    <row r="460" spans="1:53" s="41" customFormat="1" x14ac:dyDescent="0.25">
      <c r="A460" s="41">
        <v>2019</v>
      </c>
      <c r="B460" s="41" t="s">
        <v>45</v>
      </c>
      <c r="C460" s="42">
        <v>27</v>
      </c>
      <c r="D460" s="42">
        <v>2008</v>
      </c>
      <c r="E460" s="42">
        <v>2008</v>
      </c>
      <c r="F460" s="43">
        <v>0</v>
      </c>
      <c r="G460" s="43">
        <v>0</v>
      </c>
      <c r="H460" s="42">
        <v>6.5</v>
      </c>
      <c r="I460" s="43">
        <v>5.0999999999999996</v>
      </c>
      <c r="J460" s="43">
        <v>4.5</v>
      </c>
      <c r="K460" s="44">
        <v>0.48601999375195254</v>
      </c>
      <c r="L460" s="41">
        <v>15.92</v>
      </c>
      <c r="M460" s="45">
        <v>110000</v>
      </c>
      <c r="N460" s="41">
        <v>1</v>
      </c>
      <c r="O460" s="41">
        <v>0</v>
      </c>
      <c r="P460" s="41">
        <v>0</v>
      </c>
      <c r="Q460" s="41">
        <v>0</v>
      </c>
      <c r="R460" s="70">
        <f t="shared" si="134"/>
        <v>110000</v>
      </c>
      <c r="S460" s="41">
        <f t="shared" si="135"/>
        <v>0</v>
      </c>
      <c r="T460" s="45">
        <f t="shared" si="136"/>
        <v>0</v>
      </c>
      <c r="U460" s="44">
        <v>90.742750229830321</v>
      </c>
      <c r="V460" s="44">
        <f>V436*1.02</f>
        <v>0.88354134000000006</v>
      </c>
      <c r="W460" s="46">
        <v>79.12</v>
      </c>
      <c r="X460" s="44">
        <v>0.88007928642220024</v>
      </c>
      <c r="Y460" s="47">
        <v>0.26</v>
      </c>
      <c r="Z460" s="47">
        <v>12.2</v>
      </c>
      <c r="AA460" s="41">
        <v>0.46</v>
      </c>
      <c r="AB460" s="44">
        <v>11.5</v>
      </c>
      <c r="AC460" s="45">
        <f t="shared" si="137"/>
        <v>0</v>
      </c>
      <c r="AD460" s="41">
        <f t="shared" si="138"/>
        <v>0</v>
      </c>
      <c r="AE460" s="41">
        <f t="shared" si="139"/>
        <v>0</v>
      </c>
      <c r="AF460" s="41">
        <f t="shared" si="140"/>
        <v>0</v>
      </c>
      <c r="AG460" s="41">
        <f t="shared" si="141"/>
        <v>0</v>
      </c>
      <c r="AH460" s="70">
        <f t="shared" si="142"/>
        <v>0</v>
      </c>
      <c r="AI460" s="41">
        <f t="shared" si="143"/>
        <v>0</v>
      </c>
      <c r="AJ460" s="45">
        <f t="shared" si="144"/>
        <v>0</v>
      </c>
      <c r="AK460" s="44">
        <f t="shared" si="145"/>
        <v>0</v>
      </c>
      <c r="AL460" s="44">
        <f t="shared" si="146"/>
        <v>0</v>
      </c>
      <c r="AM460" s="46">
        <f t="shared" si="147"/>
        <v>0</v>
      </c>
      <c r="AN460" s="44">
        <f t="shared" si="148"/>
        <v>0</v>
      </c>
      <c r="AO460" s="47">
        <f t="shared" si="149"/>
        <v>0</v>
      </c>
      <c r="AP460" s="47">
        <f t="shared" si="150"/>
        <v>0</v>
      </c>
      <c r="AQ460" s="41">
        <f t="shared" si="151"/>
        <v>0</v>
      </c>
      <c r="AR460" s="41">
        <f t="shared" si="152"/>
        <v>1</v>
      </c>
      <c r="AS460" s="90">
        <f t="shared" si="153"/>
        <v>1</v>
      </c>
      <c r="AU460" s="41">
        <v>872.43624459354953</v>
      </c>
      <c r="AW460" s="41">
        <v>9</v>
      </c>
      <c r="AX460" s="41">
        <v>3.9451000000000001</v>
      </c>
      <c r="AZ460" s="41">
        <v>3015268</v>
      </c>
      <c r="BA460" s="41">
        <v>2.9848093104825177E-6</v>
      </c>
    </row>
    <row r="461" spans="1:53" x14ac:dyDescent="0.25">
      <c r="G461" s="9"/>
      <c r="W461" s="10"/>
    </row>
    <row r="462" spans="1:53" x14ac:dyDescent="0.25">
      <c r="G462" s="9"/>
      <c r="W462" s="10"/>
    </row>
    <row r="463" spans="1:53" x14ac:dyDescent="0.25">
      <c r="G463" s="9"/>
      <c r="W463" s="10"/>
    </row>
    <row r="464" spans="1:53" x14ac:dyDescent="0.25">
      <c r="G464" s="9"/>
      <c r="W464" s="10"/>
    </row>
    <row r="465" spans="7:23" x14ac:dyDescent="0.25">
      <c r="G465" s="9"/>
      <c r="W465" s="10"/>
    </row>
    <row r="466" spans="7:23" x14ac:dyDescent="0.25">
      <c r="G466" s="9"/>
      <c r="W466" s="10"/>
    </row>
    <row r="467" spans="7:23" x14ac:dyDescent="0.25">
      <c r="G467" s="9"/>
      <c r="W467" s="10"/>
    </row>
    <row r="468" spans="7:23" x14ac:dyDescent="0.25">
      <c r="G468" s="9"/>
      <c r="W468" s="10"/>
    </row>
    <row r="469" spans="7:23" x14ac:dyDescent="0.25">
      <c r="G469" s="9"/>
      <c r="W469" s="10"/>
    </row>
    <row r="470" spans="7:23" x14ac:dyDescent="0.25">
      <c r="G470" s="9"/>
      <c r="W470" s="10"/>
    </row>
    <row r="471" spans="7:23" x14ac:dyDescent="0.25">
      <c r="G471" s="9"/>
      <c r="W471" s="10"/>
    </row>
    <row r="472" spans="7:23" x14ac:dyDescent="0.25">
      <c r="G472" s="9"/>
      <c r="W472" s="10"/>
    </row>
    <row r="473" spans="7:23" x14ac:dyDescent="0.25">
      <c r="G473" s="9"/>
      <c r="W473" s="10"/>
    </row>
    <row r="474" spans="7:23" x14ac:dyDescent="0.25">
      <c r="G474" s="9"/>
      <c r="W474" s="10"/>
    </row>
    <row r="475" spans="7:23" x14ac:dyDescent="0.25">
      <c r="G475" s="9"/>
      <c r="W475" s="10"/>
    </row>
    <row r="476" spans="7:23" x14ac:dyDescent="0.25">
      <c r="G476" s="9"/>
      <c r="W476" s="10"/>
    </row>
    <row r="477" spans="7:23" x14ac:dyDescent="0.25">
      <c r="G477" s="9"/>
      <c r="W477" s="10"/>
    </row>
    <row r="478" spans="7:23" x14ac:dyDescent="0.25">
      <c r="G478" s="9"/>
      <c r="W478" s="10"/>
    </row>
    <row r="479" spans="7:23" x14ac:dyDescent="0.25">
      <c r="G479" s="9"/>
      <c r="W479" s="10"/>
    </row>
    <row r="480" spans="7:23" x14ac:dyDescent="0.25">
      <c r="G480" s="9"/>
      <c r="W480" s="10"/>
    </row>
    <row r="481" spans="7:23" x14ac:dyDescent="0.25">
      <c r="G481" s="9"/>
      <c r="W481" s="10"/>
    </row>
    <row r="482" spans="7:23" x14ac:dyDescent="0.25">
      <c r="G482" s="9"/>
      <c r="W482" s="10"/>
    </row>
    <row r="483" spans="7:23" x14ac:dyDescent="0.25">
      <c r="G483" s="9"/>
      <c r="W483" s="10"/>
    </row>
    <row r="484" spans="7:23" x14ac:dyDescent="0.25">
      <c r="G484" s="9"/>
      <c r="W484" s="10"/>
    </row>
    <row r="485" spans="7:23" x14ac:dyDescent="0.25">
      <c r="G485" s="9"/>
      <c r="W485" s="10"/>
    </row>
    <row r="486" spans="7:23" x14ac:dyDescent="0.25">
      <c r="G486" s="9"/>
      <c r="W486" s="10"/>
    </row>
    <row r="487" spans="7:23" x14ac:dyDescent="0.25">
      <c r="G487" s="9"/>
      <c r="W487" s="10"/>
    </row>
  </sheetData>
  <conditionalFormatting sqref="H326:H352">
    <cfRule type="expression" dxfId="272" priority="199">
      <formula>+$B110="Total (4)"</formula>
    </cfRule>
    <cfRule type="expression" dxfId="271" priority="200">
      <formula>+$B110="Total"</formula>
    </cfRule>
    <cfRule type="expression" dxfId="270" priority="201">
      <formula>+$B110="Total (3)(4)"</formula>
    </cfRule>
  </conditionalFormatting>
  <conditionalFormatting sqref="H380:H406">
    <cfRule type="expression" dxfId="269" priority="196">
      <formula>+$B110="Total (4)"</formula>
    </cfRule>
    <cfRule type="expression" dxfId="268" priority="197">
      <formula>+$B110="Total"</formula>
    </cfRule>
    <cfRule type="expression" dxfId="267" priority="198">
      <formula>+$B110="Total (3)(4)"</formula>
    </cfRule>
  </conditionalFormatting>
  <conditionalFormatting sqref="H110:H136">
    <cfRule type="expression" dxfId="266" priority="265">
      <formula>+$B110="Total (4)"</formula>
    </cfRule>
    <cfRule type="expression" dxfId="265" priority="266">
      <formula>+$B110="Total"</formula>
    </cfRule>
    <cfRule type="expression" dxfId="264" priority="267">
      <formula>+$B110="Total (3)(4)"</formula>
    </cfRule>
  </conditionalFormatting>
  <conditionalFormatting sqref="H164:H190">
    <cfRule type="expression" dxfId="263" priority="268">
      <formula>+$B110="Total (4)"</formula>
    </cfRule>
    <cfRule type="expression" dxfId="262" priority="269">
      <formula>+$B110="Total"</formula>
    </cfRule>
    <cfRule type="expression" dxfId="261" priority="270">
      <formula>+$B110="Total (3)(4)"</formula>
    </cfRule>
  </conditionalFormatting>
  <conditionalFormatting sqref="H218:H244">
    <cfRule type="expression" dxfId="260" priority="271">
      <formula>+$B110="Total (4)"</formula>
    </cfRule>
    <cfRule type="expression" dxfId="259" priority="272">
      <formula>+$B110="Total"</formula>
    </cfRule>
    <cfRule type="expression" dxfId="258" priority="273">
      <formula>+$B110="Total (3)(4)"</formula>
    </cfRule>
  </conditionalFormatting>
  <conditionalFormatting sqref="H272:H298">
    <cfRule type="expression" dxfId="257" priority="274">
      <formula>+$B110="Total (4)"</formula>
    </cfRule>
    <cfRule type="expression" dxfId="256" priority="275">
      <formula>+$B110="Total"</formula>
    </cfRule>
    <cfRule type="expression" dxfId="255" priority="276">
      <formula>+$B110="Total (3)(4)"</formula>
    </cfRule>
  </conditionalFormatting>
  <conditionalFormatting sqref="H434:H460">
    <cfRule type="expression" dxfId="254" priority="280">
      <formula>+$B110="Total (4)"</formula>
    </cfRule>
    <cfRule type="expression" dxfId="253" priority="281">
      <formula>+$B110="Total"</formula>
    </cfRule>
    <cfRule type="expression" dxfId="252" priority="282">
      <formula>+$B110="Total (3)(4)"</formula>
    </cfRule>
  </conditionalFormatting>
  <conditionalFormatting sqref="I110:I136">
    <cfRule type="expression" dxfId="251" priority="193">
      <formula>+$B110="Total (3)(4)"</formula>
    </cfRule>
    <cfRule type="expression" dxfId="250" priority="194">
      <formula>+$B110="Total"</formula>
    </cfRule>
    <cfRule type="expression" dxfId="249" priority="195">
      <formula>+$B110="Total (4)"</formula>
    </cfRule>
  </conditionalFormatting>
  <conditionalFormatting sqref="I137:I163">
    <cfRule type="expression" dxfId="248" priority="190">
      <formula>+$B137="Total (3)(4)"</formula>
    </cfRule>
    <cfRule type="expression" dxfId="247" priority="191">
      <formula>+$B137="Total"</formula>
    </cfRule>
    <cfRule type="expression" dxfId="246" priority="192">
      <formula>+$B137="Total (4)"</formula>
    </cfRule>
  </conditionalFormatting>
  <conditionalFormatting sqref="I164:I190">
    <cfRule type="expression" dxfId="245" priority="187">
      <formula>+$B164="Total (3)(4)"</formula>
    </cfRule>
    <cfRule type="expression" dxfId="244" priority="188">
      <formula>+$B164="Total"</formula>
    </cfRule>
    <cfRule type="expression" dxfId="243" priority="189">
      <formula>+$B164="Total (4)"</formula>
    </cfRule>
  </conditionalFormatting>
  <conditionalFormatting sqref="I191:I217">
    <cfRule type="expression" dxfId="242" priority="184">
      <formula>+$B191="Total (3)(4)"</formula>
    </cfRule>
    <cfRule type="expression" dxfId="241" priority="185">
      <formula>+$B191="Total"</formula>
    </cfRule>
    <cfRule type="expression" dxfId="240" priority="186">
      <formula>+$B191="Total (4)"</formula>
    </cfRule>
  </conditionalFormatting>
  <conditionalFormatting sqref="I218:I244">
    <cfRule type="expression" dxfId="239" priority="181">
      <formula>+$B218="Total (3)(4)"</formula>
    </cfRule>
    <cfRule type="expression" dxfId="238" priority="182">
      <formula>+$B218="Total"</formula>
    </cfRule>
    <cfRule type="expression" dxfId="237" priority="183">
      <formula>+$B218="Total (4)"</formula>
    </cfRule>
  </conditionalFormatting>
  <conditionalFormatting sqref="I245:I271">
    <cfRule type="expression" dxfId="236" priority="178">
      <formula>+$B245="Total (3)(4)"</formula>
    </cfRule>
    <cfRule type="expression" dxfId="235" priority="179">
      <formula>+$B245="Total"</formula>
    </cfRule>
    <cfRule type="expression" dxfId="234" priority="180">
      <formula>+$B245="Total (4)"</formula>
    </cfRule>
  </conditionalFormatting>
  <conditionalFormatting sqref="I272:I298">
    <cfRule type="expression" dxfId="233" priority="175">
      <formula>+$B272="Total (3)(4)"</formula>
    </cfRule>
    <cfRule type="expression" dxfId="232" priority="176">
      <formula>+$B272="Total"</formula>
    </cfRule>
    <cfRule type="expression" dxfId="231" priority="177">
      <formula>+$B272="Total (4)"</formula>
    </cfRule>
  </conditionalFormatting>
  <conditionalFormatting sqref="I299:I325">
    <cfRule type="expression" dxfId="230" priority="172">
      <formula>+$B299="Total (3)(4)"</formula>
    </cfRule>
    <cfRule type="expression" dxfId="229" priority="173">
      <formula>+$B299="Total"</formula>
    </cfRule>
    <cfRule type="expression" dxfId="228" priority="174">
      <formula>+$B299="Total (4)"</formula>
    </cfRule>
  </conditionalFormatting>
  <conditionalFormatting sqref="I326:I352">
    <cfRule type="expression" dxfId="227" priority="169">
      <formula>+$B326="Total (3)(4)"</formula>
    </cfRule>
    <cfRule type="expression" dxfId="226" priority="170">
      <formula>+$B326="Total"</formula>
    </cfRule>
    <cfRule type="expression" dxfId="225" priority="171">
      <formula>+$B326="Total (4)"</formula>
    </cfRule>
  </conditionalFormatting>
  <conditionalFormatting sqref="I353:I379">
    <cfRule type="expression" dxfId="224" priority="166">
      <formula>+$B353="Total (3)(4)"</formula>
    </cfRule>
    <cfRule type="expression" dxfId="223" priority="167">
      <formula>+$B353="Total"</formula>
    </cfRule>
    <cfRule type="expression" dxfId="222" priority="168">
      <formula>+$B353="Total (4)"</formula>
    </cfRule>
  </conditionalFormatting>
  <conditionalFormatting sqref="I380:I406">
    <cfRule type="expression" dxfId="221" priority="163">
      <formula>+$B380="Total (3)(4)"</formula>
    </cfRule>
    <cfRule type="expression" dxfId="220" priority="164">
      <formula>+$B380="Total"</formula>
    </cfRule>
    <cfRule type="expression" dxfId="219" priority="165">
      <formula>+$B380="Total (4)"</formula>
    </cfRule>
  </conditionalFormatting>
  <conditionalFormatting sqref="I407:I433">
    <cfRule type="expression" dxfId="218" priority="160">
      <formula>+$B407="Total (3)(4)"</formula>
    </cfRule>
    <cfRule type="expression" dxfId="217" priority="161">
      <formula>+$B407="Total"</formula>
    </cfRule>
    <cfRule type="expression" dxfId="216" priority="162">
      <formula>+$B407="Total (4)"</formula>
    </cfRule>
  </conditionalFormatting>
  <conditionalFormatting sqref="I434:I460">
    <cfRule type="expression" dxfId="215" priority="157">
      <formula>+$B434="Total (3)(4)"</formula>
    </cfRule>
    <cfRule type="expression" dxfId="214" priority="158">
      <formula>+$B434="Total"</formula>
    </cfRule>
    <cfRule type="expression" dxfId="213" priority="159">
      <formula>+$B434="Total (4)"</formula>
    </cfRule>
  </conditionalFormatting>
  <conditionalFormatting sqref="G461:G487">
    <cfRule type="expression" dxfId="212" priority="145">
      <formula>+$B461="Total (4)"</formula>
    </cfRule>
    <cfRule type="expression" dxfId="211" priority="146">
      <formula>+$B461="Total (3)(4)"</formula>
    </cfRule>
    <cfRule type="expression" dxfId="210" priority="147">
      <formula>+$B461="Total"</formula>
    </cfRule>
  </conditionalFormatting>
  <conditionalFormatting sqref="J110:J379">
    <cfRule type="expression" dxfId="209" priority="142">
      <formula>+$B110="Total (4)"</formula>
    </cfRule>
    <cfRule type="expression" dxfId="208" priority="143">
      <formula>+$B110="Total (3)(4)"</formula>
    </cfRule>
    <cfRule type="expression" dxfId="207" priority="144">
      <formula>+$B110="Total"</formula>
    </cfRule>
  </conditionalFormatting>
  <conditionalFormatting sqref="J380:J406">
    <cfRule type="expression" dxfId="206" priority="139">
      <formula>+$B380="Total (4)"</formula>
    </cfRule>
    <cfRule type="expression" dxfId="205" priority="140">
      <formula>+$B380="Total (3)(4)"</formula>
    </cfRule>
    <cfRule type="expression" dxfId="204" priority="141">
      <formula>+$B380="Total"</formula>
    </cfRule>
  </conditionalFormatting>
  <conditionalFormatting sqref="J407:J433">
    <cfRule type="expression" dxfId="203" priority="136">
      <formula>+$B407="Total (4)"</formula>
    </cfRule>
    <cfRule type="expression" dxfId="202" priority="137">
      <formula>+$B407="Total (3)(4)"</formula>
    </cfRule>
    <cfRule type="expression" dxfId="201" priority="138">
      <formula>+$B407="Total"</formula>
    </cfRule>
  </conditionalFormatting>
  <conditionalFormatting sqref="J434:J460">
    <cfRule type="expression" dxfId="200" priority="133">
      <formula>+$B434="Total (4)"</formula>
    </cfRule>
    <cfRule type="expression" dxfId="199" priority="134">
      <formula>+$B434="Total (3)(4)"</formula>
    </cfRule>
    <cfRule type="expression" dxfId="198" priority="135">
      <formula>+$B434="Total"</formula>
    </cfRule>
  </conditionalFormatting>
  <conditionalFormatting sqref="X110:X136">
    <cfRule type="containsBlanks" priority="132">
      <formula>LEN(TRIM(X110))=0</formula>
    </cfRule>
  </conditionalFormatting>
  <conditionalFormatting sqref="X137:X163">
    <cfRule type="containsBlanks" priority="131">
      <formula>LEN(TRIM(X137))=0</formula>
    </cfRule>
  </conditionalFormatting>
  <conditionalFormatting sqref="X164:X190">
    <cfRule type="containsBlanks" priority="130">
      <formula>LEN(TRIM(X164))=0</formula>
    </cfRule>
  </conditionalFormatting>
  <conditionalFormatting sqref="X191:X217">
    <cfRule type="containsBlanks" priority="129">
      <formula>LEN(TRIM(X191))=0</formula>
    </cfRule>
  </conditionalFormatting>
  <conditionalFormatting sqref="X218:X244">
    <cfRule type="containsBlanks" priority="128">
      <formula>LEN(TRIM(X218))=0</formula>
    </cfRule>
  </conditionalFormatting>
  <conditionalFormatting sqref="X245:X271">
    <cfRule type="containsBlanks" priority="127">
      <formula>LEN(TRIM(X245))=0</formula>
    </cfRule>
  </conditionalFormatting>
  <conditionalFormatting sqref="X272:X298">
    <cfRule type="containsBlanks" priority="126">
      <formula>LEN(TRIM(X272))=0</formula>
    </cfRule>
  </conditionalFormatting>
  <conditionalFormatting sqref="X299:X325">
    <cfRule type="containsBlanks" priority="125">
      <formula>LEN(TRIM(X299))=0</formula>
    </cfRule>
  </conditionalFormatting>
  <conditionalFormatting sqref="X326:X352">
    <cfRule type="containsBlanks" priority="124">
      <formula>LEN(TRIM(X326))=0</formula>
    </cfRule>
  </conditionalFormatting>
  <conditionalFormatting sqref="C326:C352">
    <cfRule type="expression" dxfId="197" priority="106">
      <formula>+$B110="Total (4)"</formula>
    </cfRule>
    <cfRule type="expression" dxfId="196" priority="107">
      <formula>+$B110="Total"</formula>
    </cfRule>
    <cfRule type="expression" dxfId="195" priority="108">
      <formula>+$B110="Total (3)(4)"</formula>
    </cfRule>
  </conditionalFormatting>
  <conditionalFormatting sqref="C380:C406">
    <cfRule type="expression" dxfId="194" priority="103">
      <formula>+$B110="Total (4)"</formula>
    </cfRule>
    <cfRule type="expression" dxfId="193" priority="104">
      <formula>+$B110="Total"</formula>
    </cfRule>
    <cfRule type="expression" dxfId="192" priority="105">
      <formula>+$B110="Total (3)(4)"</formula>
    </cfRule>
  </conditionalFormatting>
  <conditionalFormatting sqref="C110:C136">
    <cfRule type="expression" dxfId="191" priority="109">
      <formula>+$B110="Total (4)"</formula>
    </cfRule>
    <cfRule type="expression" dxfId="190" priority="110">
      <formula>+$B110="Total"</formula>
    </cfRule>
    <cfRule type="expression" dxfId="189" priority="111">
      <formula>+$B110="Total (3)(4)"</formula>
    </cfRule>
  </conditionalFormatting>
  <conditionalFormatting sqref="C164:C190">
    <cfRule type="expression" dxfId="188" priority="112">
      <formula>+$B110="Total (4)"</formula>
    </cfRule>
    <cfRule type="expression" dxfId="187" priority="113">
      <formula>+$B110="Total"</formula>
    </cfRule>
    <cfRule type="expression" dxfId="186" priority="114">
      <formula>+$B110="Total (3)(4)"</formula>
    </cfRule>
  </conditionalFormatting>
  <conditionalFormatting sqref="C218:C244">
    <cfRule type="expression" dxfId="185" priority="115">
      <formula>+$B110="Total (4)"</formula>
    </cfRule>
    <cfRule type="expression" dxfId="184" priority="116">
      <formula>+$B110="Total"</formula>
    </cfRule>
    <cfRule type="expression" dxfId="183" priority="117">
      <formula>+$B110="Total (3)(4)"</formula>
    </cfRule>
  </conditionalFormatting>
  <conditionalFormatting sqref="C272:C298">
    <cfRule type="expression" dxfId="182" priority="118">
      <formula>+$B110="Total (4)"</formula>
    </cfRule>
    <cfRule type="expression" dxfId="181" priority="119">
      <formula>+$B110="Total"</formula>
    </cfRule>
    <cfRule type="expression" dxfId="180" priority="120">
      <formula>+$B110="Total (3)(4)"</formula>
    </cfRule>
  </conditionalFormatting>
  <conditionalFormatting sqref="C434:C460">
    <cfRule type="expression" dxfId="179" priority="121">
      <formula>+$B110="Total (4)"</formula>
    </cfRule>
    <cfRule type="expression" dxfId="178" priority="122">
      <formula>+$B110="Total"</formula>
    </cfRule>
    <cfRule type="expression" dxfId="177" priority="123">
      <formula>+$B110="Total (3)(4)"</formula>
    </cfRule>
  </conditionalFormatting>
  <conditionalFormatting sqref="D326:D352">
    <cfRule type="expression" dxfId="176" priority="85">
      <formula>+$B110="Total (4)"</formula>
    </cfRule>
    <cfRule type="expression" dxfId="175" priority="86">
      <formula>+$B110="Total"</formula>
    </cfRule>
    <cfRule type="expression" dxfId="174" priority="87">
      <formula>+$B110="Total (3)(4)"</formula>
    </cfRule>
  </conditionalFormatting>
  <conditionalFormatting sqref="D380:D406">
    <cfRule type="expression" dxfId="173" priority="82">
      <formula>+$B110="Total (4)"</formula>
    </cfRule>
    <cfRule type="expression" dxfId="172" priority="83">
      <formula>+$B110="Total"</formula>
    </cfRule>
    <cfRule type="expression" dxfId="171" priority="84">
      <formula>+$B110="Total (3)(4)"</formula>
    </cfRule>
  </conditionalFormatting>
  <conditionalFormatting sqref="D110:D136">
    <cfRule type="expression" dxfId="170" priority="88">
      <formula>+$B110="Total (4)"</formula>
    </cfRule>
    <cfRule type="expression" dxfId="169" priority="89">
      <formula>+$B110="Total"</formula>
    </cfRule>
    <cfRule type="expression" dxfId="168" priority="90">
      <formula>+$B110="Total (3)(4)"</formula>
    </cfRule>
  </conditionalFormatting>
  <conditionalFormatting sqref="D164:D190">
    <cfRule type="expression" dxfId="167" priority="91">
      <formula>+$B110="Total (4)"</formula>
    </cfRule>
    <cfRule type="expression" dxfId="166" priority="92">
      <formula>+$B110="Total"</formula>
    </cfRule>
    <cfRule type="expression" dxfId="165" priority="93">
      <formula>+$B110="Total (3)(4)"</formula>
    </cfRule>
  </conditionalFormatting>
  <conditionalFormatting sqref="D218:D244">
    <cfRule type="expression" dxfId="164" priority="94">
      <formula>+$B110="Total (4)"</formula>
    </cfRule>
    <cfRule type="expression" dxfId="163" priority="95">
      <formula>+$B110="Total"</formula>
    </cfRule>
    <cfRule type="expression" dxfId="162" priority="96">
      <formula>+$B110="Total (3)(4)"</formula>
    </cfRule>
  </conditionalFormatting>
  <conditionalFormatting sqref="D272:D298">
    <cfRule type="expression" dxfId="161" priority="97">
      <formula>+$B110="Total (4)"</formula>
    </cfRule>
    <cfRule type="expression" dxfId="160" priority="98">
      <formula>+$B110="Total"</formula>
    </cfRule>
    <cfRule type="expression" dxfId="159" priority="99">
      <formula>+$B110="Total (3)(4)"</formula>
    </cfRule>
  </conditionalFormatting>
  <conditionalFormatting sqref="D434:D460">
    <cfRule type="expression" dxfId="158" priority="100">
      <formula>+$B110="Total (4)"</formula>
    </cfRule>
    <cfRule type="expression" dxfId="157" priority="101">
      <formula>+$B110="Total"</formula>
    </cfRule>
    <cfRule type="expression" dxfId="156" priority="102">
      <formula>+$B110="Total (3)(4)"</formula>
    </cfRule>
  </conditionalFormatting>
  <conditionalFormatting sqref="E326:E352">
    <cfRule type="expression" dxfId="155" priority="64">
      <formula>+$B110="Total (4)"</formula>
    </cfRule>
    <cfRule type="expression" dxfId="154" priority="65">
      <formula>+$B110="Total"</formula>
    </cfRule>
    <cfRule type="expression" dxfId="153" priority="66">
      <formula>+$B110="Total (3)(4)"</formula>
    </cfRule>
  </conditionalFormatting>
  <conditionalFormatting sqref="E380:E406">
    <cfRule type="expression" dxfId="152" priority="61">
      <formula>+$B110="Total (4)"</formula>
    </cfRule>
    <cfRule type="expression" dxfId="151" priority="62">
      <formula>+$B110="Total"</formula>
    </cfRule>
    <cfRule type="expression" dxfId="150" priority="63">
      <formula>+$B110="Total (3)(4)"</formula>
    </cfRule>
  </conditionalFormatting>
  <conditionalFormatting sqref="E110:E136">
    <cfRule type="expression" dxfId="149" priority="67">
      <formula>+$B110="Total (4)"</formula>
    </cfRule>
    <cfRule type="expression" dxfId="148" priority="68">
      <formula>+$B110="Total"</formula>
    </cfRule>
    <cfRule type="expression" dxfId="147" priority="69">
      <formula>+$B110="Total (3)(4)"</formula>
    </cfRule>
  </conditionalFormatting>
  <conditionalFormatting sqref="E164:E190">
    <cfRule type="expression" dxfId="146" priority="70">
      <formula>+$B110="Total (4)"</formula>
    </cfRule>
    <cfRule type="expression" dxfId="145" priority="71">
      <formula>+$B110="Total"</formula>
    </cfRule>
    <cfRule type="expression" dxfId="144" priority="72">
      <formula>+$B110="Total (3)(4)"</formula>
    </cfRule>
  </conditionalFormatting>
  <conditionalFormatting sqref="E218:E244">
    <cfRule type="expression" dxfId="143" priority="73">
      <formula>+$B110="Total (4)"</formula>
    </cfRule>
    <cfRule type="expression" dxfId="142" priority="74">
      <formula>+$B110="Total"</formula>
    </cfRule>
    <cfRule type="expression" dxfId="141" priority="75">
      <formula>+$B110="Total (3)(4)"</formula>
    </cfRule>
  </conditionalFormatting>
  <conditionalFormatting sqref="E272:E298">
    <cfRule type="expression" dxfId="140" priority="76">
      <formula>+$B110="Total (4)"</formula>
    </cfRule>
    <cfRule type="expression" dxfId="139" priority="77">
      <formula>+$B110="Total"</formula>
    </cfRule>
    <cfRule type="expression" dxfId="138" priority="78">
      <formula>+$B110="Total (3)(4)"</formula>
    </cfRule>
  </conditionalFormatting>
  <conditionalFormatting sqref="E434:E460">
    <cfRule type="expression" dxfId="137" priority="79">
      <formula>+$B110="Total (4)"</formula>
    </cfRule>
    <cfRule type="expression" dxfId="136" priority="80">
      <formula>+$B110="Total"</formula>
    </cfRule>
    <cfRule type="expression" dxfId="135" priority="81">
      <formula>+$B110="Total (3)(4)"</formula>
    </cfRule>
  </conditionalFormatting>
  <conditionalFormatting sqref="F110:F136">
    <cfRule type="expression" dxfId="134" priority="58">
      <formula>+$B110="Total (3)(4)"</formula>
    </cfRule>
    <cfRule type="expression" dxfId="133" priority="59">
      <formula>+$B110="Total"</formula>
    </cfRule>
    <cfRule type="expression" dxfId="132" priority="60">
      <formula>+$B110="Total (4)"</formula>
    </cfRule>
  </conditionalFormatting>
  <conditionalFormatting sqref="F137:F163">
    <cfRule type="expression" dxfId="131" priority="55">
      <formula>+$B137="Total (3)(4)"</formula>
    </cfRule>
    <cfRule type="expression" dxfId="130" priority="56">
      <formula>+$B137="Total"</formula>
    </cfRule>
    <cfRule type="expression" dxfId="129" priority="57">
      <formula>+$B137="Total (4)"</formula>
    </cfRule>
  </conditionalFormatting>
  <conditionalFormatting sqref="F164:F190">
    <cfRule type="expression" dxfId="128" priority="52">
      <formula>+$B164="Total (3)(4)"</formula>
    </cfRule>
    <cfRule type="expression" dxfId="127" priority="53">
      <formula>+$B164="Total"</formula>
    </cfRule>
    <cfRule type="expression" dxfId="126" priority="54">
      <formula>+$B164="Total (4)"</formula>
    </cfRule>
  </conditionalFormatting>
  <conditionalFormatting sqref="F191:F217">
    <cfRule type="expression" dxfId="125" priority="49">
      <formula>+$B191="Total (3)(4)"</formula>
    </cfRule>
    <cfRule type="expression" dxfId="124" priority="50">
      <formula>+$B191="Total"</formula>
    </cfRule>
    <cfRule type="expression" dxfId="123" priority="51">
      <formula>+$B191="Total (4)"</formula>
    </cfRule>
  </conditionalFormatting>
  <conditionalFormatting sqref="F218:F244">
    <cfRule type="expression" dxfId="122" priority="46">
      <formula>+$B218="Total (3)(4)"</formula>
    </cfRule>
    <cfRule type="expression" dxfId="121" priority="47">
      <formula>+$B218="Total"</formula>
    </cfRule>
    <cfRule type="expression" dxfId="120" priority="48">
      <formula>+$B218="Total (4)"</formula>
    </cfRule>
  </conditionalFormatting>
  <conditionalFormatting sqref="F245:F271">
    <cfRule type="expression" dxfId="119" priority="43">
      <formula>+$B245="Total (3)(4)"</formula>
    </cfRule>
    <cfRule type="expression" dxfId="118" priority="44">
      <formula>+$B245="Total"</formula>
    </cfRule>
    <cfRule type="expression" dxfId="117" priority="45">
      <formula>+$B245="Total (4)"</formula>
    </cfRule>
  </conditionalFormatting>
  <conditionalFormatting sqref="F272:F298">
    <cfRule type="expression" dxfId="116" priority="40">
      <formula>+$B272="Total (3)(4)"</formula>
    </cfRule>
    <cfRule type="expression" dxfId="115" priority="41">
      <formula>+$B272="Total"</formula>
    </cfRule>
    <cfRule type="expression" dxfId="114" priority="42">
      <formula>+$B272="Total (4)"</formula>
    </cfRule>
  </conditionalFormatting>
  <conditionalFormatting sqref="F299:F325">
    <cfRule type="expression" dxfId="113" priority="37">
      <formula>+$B299="Total (3)(4)"</formula>
    </cfRule>
    <cfRule type="expression" dxfId="112" priority="38">
      <formula>+$B299="Total"</formula>
    </cfRule>
    <cfRule type="expression" dxfId="111" priority="39">
      <formula>+$B299="Total (4)"</formula>
    </cfRule>
  </conditionalFormatting>
  <conditionalFormatting sqref="F326:F352">
    <cfRule type="expression" dxfId="110" priority="34">
      <formula>+$B326="Total (3)(4)"</formula>
    </cfRule>
    <cfRule type="expression" dxfId="109" priority="35">
      <formula>+$B326="Total"</formula>
    </cfRule>
    <cfRule type="expression" dxfId="108" priority="36">
      <formula>+$B326="Total (4)"</formula>
    </cfRule>
  </conditionalFormatting>
  <conditionalFormatting sqref="F353:F379">
    <cfRule type="expression" dxfId="107" priority="31">
      <formula>+$B353="Total (3)(4)"</formula>
    </cfRule>
    <cfRule type="expression" dxfId="106" priority="32">
      <formula>+$B353="Total"</formula>
    </cfRule>
    <cfRule type="expression" dxfId="105" priority="33">
      <formula>+$B353="Total (4)"</formula>
    </cfRule>
  </conditionalFormatting>
  <conditionalFormatting sqref="F380:F406">
    <cfRule type="expression" dxfId="104" priority="28">
      <formula>+$B380="Total (3)(4)"</formula>
    </cfRule>
    <cfRule type="expression" dxfId="103" priority="29">
      <formula>+$B380="Total"</formula>
    </cfRule>
    <cfRule type="expression" dxfId="102" priority="30">
      <formula>+$B380="Total (4)"</formula>
    </cfRule>
  </conditionalFormatting>
  <conditionalFormatting sqref="F407:F433">
    <cfRule type="expression" dxfId="101" priority="25">
      <formula>+$B407="Total (3)(4)"</formula>
    </cfRule>
    <cfRule type="expression" dxfId="100" priority="26">
      <formula>+$B407="Total"</formula>
    </cfRule>
    <cfRule type="expression" dxfId="99" priority="27">
      <formula>+$B407="Total (4)"</formula>
    </cfRule>
  </conditionalFormatting>
  <conditionalFormatting sqref="F434:F460">
    <cfRule type="expression" dxfId="98" priority="22">
      <formula>+$B434="Total (3)(4)"</formula>
    </cfRule>
    <cfRule type="expression" dxfId="97" priority="23">
      <formula>+$B434="Total"</formula>
    </cfRule>
    <cfRule type="expression" dxfId="96" priority="24">
      <formula>+$B434="Total (4)"</formula>
    </cfRule>
  </conditionalFormatting>
  <conditionalFormatting sqref="G110:G379">
    <cfRule type="expression" dxfId="95" priority="19">
      <formula>+$B110="Total (4)"</formula>
    </cfRule>
    <cfRule type="expression" dxfId="94" priority="20">
      <formula>+$B110="Total (3)(4)"</formula>
    </cfRule>
    <cfRule type="expression" dxfId="93" priority="21">
      <formula>+$B110="Total"</formula>
    </cfRule>
  </conditionalFormatting>
  <conditionalFormatting sqref="G380:G406">
    <cfRule type="expression" dxfId="92" priority="16">
      <formula>+$B380="Total (4)"</formula>
    </cfRule>
    <cfRule type="expression" dxfId="91" priority="17">
      <formula>+$B380="Total (3)(4)"</formula>
    </cfRule>
    <cfRule type="expression" dxfId="90" priority="18">
      <formula>+$B380="Total"</formula>
    </cfRule>
  </conditionalFormatting>
  <conditionalFormatting sqref="G407:G433">
    <cfRule type="expression" dxfId="89" priority="13">
      <formula>+$B407="Total (4)"</formula>
    </cfRule>
    <cfRule type="expression" dxfId="88" priority="14">
      <formula>+$B407="Total (3)(4)"</formula>
    </cfRule>
    <cfRule type="expression" dxfId="87" priority="15">
      <formula>+$B407="Total"</formula>
    </cfRule>
  </conditionalFormatting>
  <conditionalFormatting sqref="G434:G460">
    <cfRule type="expression" dxfId="86" priority="10">
      <formula>+$B434="Total (4)"</formula>
    </cfRule>
    <cfRule type="expression" dxfId="85" priority="11">
      <formula>+$B434="Total (3)(4)"</formula>
    </cfRule>
    <cfRule type="expression" dxfId="84" priority="12">
      <formula>+$B434="Total"</formula>
    </cfRule>
  </conditionalFormatting>
  <conditionalFormatting sqref="AN110:AN136">
    <cfRule type="containsBlanks" priority="9">
      <formula>LEN(TRIM(AN110))=0</formula>
    </cfRule>
  </conditionalFormatting>
  <conditionalFormatting sqref="AN137:AN163">
    <cfRule type="containsBlanks" priority="8">
      <formula>LEN(TRIM(AN137))=0</formula>
    </cfRule>
  </conditionalFormatting>
  <conditionalFormatting sqref="AN164:AN190">
    <cfRule type="containsBlanks" priority="7">
      <formula>LEN(TRIM(AN164))=0</formula>
    </cfRule>
  </conditionalFormatting>
  <conditionalFormatting sqref="AN191:AN217">
    <cfRule type="containsBlanks" priority="6">
      <formula>LEN(TRIM(AN191))=0</formula>
    </cfRule>
  </conditionalFormatting>
  <conditionalFormatting sqref="AN218:AN244">
    <cfRule type="containsBlanks" priority="5">
      <formula>LEN(TRIM(AN218))=0</formula>
    </cfRule>
  </conditionalFormatting>
  <conditionalFormatting sqref="AN245:AN271">
    <cfRule type="containsBlanks" priority="4">
      <formula>LEN(TRIM(AN245))=0</formula>
    </cfRule>
  </conditionalFormatting>
  <conditionalFormatting sqref="AN272:AN298">
    <cfRule type="containsBlanks" priority="3">
      <formula>LEN(TRIM(AN272))=0</formula>
    </cfRule>
  </conditionalFormatting>
  <conditionalFormatting sqref="AN299:AN325">
    <cfRule type="containsBlanks" priority="2">
      <formula>LEN(TRIM(AN299))=0</formula>
    </cfRule>
  </conditionalFormatting>
  <conditionalFormatting sqref="AN326:AN352">
    <cfRule type="containsBlanks" priority="1">
      <formula>LEN(TRIM(AN326))=0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B75-FBE0-48E4-868A-A14D148CDA8A}">
  <dimension ref="A1:J58"/>
  <sheetViews>
    <sheetView topLeftCell="A27" workbookViewId="0">
      <selection activeCell="A31" sqref="A31:G58"/>
    </sheetView>
  </sheetViews>
  <sheetFormatPr defaultRowHeight="15" x14ac:dyDescent="0.25"/>
  <cols>
    <col min="1" max="1" width="19.28515625" bestFit="1" customWidth="1"/>
    <col min="2" max="2" width="17.28515625" customWidth="1"/>
    <col min="3" max="3" width="18.85546875" customWidth="1"/>
    <col min="4" max="4" width="17.5703125" customWidth="1"/>
    <col min="5" max="5" width="17.42578125" customWidth="1"/>
    <col min="6" max="6" width="19" customWidth="1"/>
    <col min="7" max="7" width="17.7109375" customWidth="1"/>
    <col min="8" max="8" width="16.7109375" customWidth="1"/>
    <col min="9" max="9" width="18.28515625" customWidth="1"/>
    <col min="10" max="10" width="17" customWidth="1"/>
    <col min="13" max="13" width="14.42578125" bestFit="1" customWidth="1"/>
    <col min="14" max="14" width="16.140625" bestFit="1" customWidth="1"/>
    <col min="15" max="15" width="14.85546875" bestFit="1" customWidth="1"/>
  </cols>
  <sheetData>
    <row r="1" spans="1:10" x14ac:dyDescent="0.25">
      <c r="A1" s="82" t="s">
        <v>90</v>
      </c>
      <c r="B1" s="82" t="s">
        <v>91</v>
      </c>
      <c r="C1" s="82" t="s">
        <v>92</v>
      </c>
      <c r="D1" s="82" t="s">
        <v>93</v>
      </c>
      <c r="E1" s="82" t="s">
        <v>94</v>
      </c>
      <c r="F1" s="82" t="s">
        <v>95</v>
      </c>
      <c r="G1" s="82" t="s">
        <v>96</v>
      </c>
      <c r="H1" s="82" t="s">
        <v>97</v>
      </c>
      <c r="I1" s="82" t="s">
        <v>98</v>
      </c>
      <c r="J1" s="82" t="s">
        <v>99</v>
      </c>
    </row>
    <row r="2" spans="1:10" x14ac:dyDescent="0.25">
      <c r="A2" s="82" t="s">
        <v>20</v>
      </c>
      <c r="B2" s="83">
        <v>3.0428571428571427</v>
      </c>
      <c r="C2" s="83">
        <v>4.6008403361344543</v>
      </c>
      <c r="D2" s="83">
        <v>5.9</v>
      </c>
      <c r="E2" s="83">
        <v>3.3</v>
      </c>
      <c r="F2" s="83">
        <v>4.158823529411765</v>
      </c>
      <c r="G2" s="83">
        <v>4.9000000000000004</v>
      </c>
      <c r="H2" s="83">
        <v>3.1</v>
      </c>
      <c r="I2" s="83">
        <v>3.4882352941176471</v>
      </c>
      <c r="J2" s="83">
        <v>3.9</v>
      </c>
    </row>
    <row r="3" spans="1:10" x14ac:dyDescent="0.25">
      <c r="A3" s="82" t="s">
        <v>32</v>
      </c>
      <c r="B3" s="83">
        <v>2.0571428571428574</v>
      </c>
      <c r="C3" s="83">
        <v>3.8873949579831937</v>
      </c>
      <c r="D3" s="83">
        <v>5.6</v>
      </c>
      <c r="E3" s="83">
        <v>2.0714285714285712</v>
      </c>
      <c r="F3" s="83">
        <v>3.1504201680672272</v>
      </c>
      <c r="G3" s="83">
        <v>4.7</v>
      </c>
      <c r="H3" s="83">
        <v>2.8714285714285714</v>
      </c>
      <c r="I3" s="83">
        <v>3.126890756302521</v>
      </c>
      <c r="J3" s="83">
        <v>3.9</v>
      </c>
    </row>
    <row r="4" spans="1:10" x14ac:dyDescent="0.25">
      <c r="A4" s="82" t="s">
        <v>24</v>
      </c>
      <c r="B4" s="83">
        <v>2.9571428571428573</v>
      </c>
      <c r="C4" s="83">
        <v>3.9403361344537813</v>
      </c>
      <c r="D4" s="83">
        <v>4.9000000000000004</v>
      </c>
      <c r="E4" s="83">
        <v>3.4285714285714284</v>
      </c>
      <c r="F4" s="83">
        <v>3.6436974789915966</v>
      </c>
      <c r="G4" s="83">
        <v>4</v>
      </c>
      <c r="H4" s="83">
        <v>2.8</v>
      </c>
      <c r="I4" s="83">
        <v>3.0672268907563023</v>
      </c>
      <c r="J4" s="83">
        <v>3.4</v>
      </c>
    </row>
    <row r="5" spans="1:10" x14ac:dyDescent="0.25">
      <c r="A5" s="82" t="s">
        <v>21</v>
      </c>
      <c r="B5" s="83">
        <v>2.7571428571428571</v>
      </c>
      <c r="C5" s="83">
        <v>4.2815126050420176</v>
      </c>
      <c r="D5" s="83">
        <v>5.5</v>
      </c>
      <c r="E5" s="83">
        <v>2.4285714285714288</v>
      </c>
      <c r="F5" s="83">
        <v>3.6907563025210082</v>
      </c>
      <c r="G5" s="83">
        <v>4.5999999999999996</v>
      </c>
      <c r="H5" s="83">
        <v>2.2285714285714286</v>
      </c>
      <c r="I5" s="83">
        <v>3.1613445378151264</v>
      </c>
      <c r="J5" s="83">
        <v>3.7</v>
      </c>
    </row>
    <row r="6" spans="1:10" x14ac:dyDescent="0.25">
      <c r="A6" s="82" t="s">
        <v>34</v>
      </c>
      <c r="B6" s="83">
        <v>2.3285714285714287</v>
      </c>
      <c r="C6" s="83">
        <v>3.9907563025210084</v>
      </c>
      <c r="D6" s="83">
        <v>5.3</v>
      </c>
      <c r="E6" s="83">
        <v>2.6142857142857143</v>
      </c>
      <c r="F6" s="83">
        <v>3.2983193277310927</v>
      </c>
      <c r="G6" s="83">
        <v>4.0999999999999996</v>
      </c>
      <c r="H6" s="83">
        <v>2.8142857142857141</v>
      </c>
      <c r="I6" s="83">
        <v>3.0865546218487392</v>
      </c>
      <c r="J6" s="83">
        <v>3.5</v>
      </c>
    </row>
    <row r="7" spans="1:10" x14ac:dyDescent="0.25">
      <c r="A7" s="82" t="s">
        <v>28</v>
      </c>
      <c r="B7" s="83">
        <v>2.7428571428571429</v>
      </c>
      <c r="C7" s="83">
        <v>4.7596638655462193</v>
      </c>
      <c r="D7" s="83">
        <v>6.4</v>
      </c>
      <c r="E7" s="83">
        <v>2.7714285714285714</v>
      </c>
      <c r="F7" s="83">
        <v>4.1327731092436979</v>
      </c>
      <c r="G7" s="83">
        <v>5.4</v>
      </c>
      <c r="H7" s="83">
        <v>3.1428571428571428</v>
      </c>
      <c r="I7" s="83">
        <v>3.6537815126050424</v>
      </c>
      <c r="J7" s="83">
        <v>4.4000000000000004</v>
      </c>
    </row>
    <row r="8" spans="1:10" x14ac:dyDescent="0.25">
      <c r="A8" s="82" t="s">
        <v>45</v>
      </c>
      <c r="B8" s="83">
        <v>4.5571428571428569</v>
      </c>
      <c r="C8" s="83">
        <v>5.5991596638655468</v>
      </c>
      <c r="D8" s="83">
        <v>6.5</v>
      </c>
      <c r="E8" s="83">
        <v>3.6142857142857143</v>
      </c>
      <c r="F8" s="83">
        <v>4.3453781512605039</v>
      </c>
      <c r="G8" s="83">
        <v>5.0999999999999996</v>
      </c>
      <c r="H8" s="83">
        <v>3.4714285714285715</v>
      </c>
      <c r="I8" s="83">
        <v>3.9151260504201675</v>
      </c>
      <c r="J8" s="83">
        <v>4.5</v>
      </c>
    </row>
    <row r="9" spans="1:10" x14ac:dyDescent="0.25">
      <c r="A9" s="82" t="s">
        <v>36</v>
      </c>
      <c r="B9" s="83">
        <v>3.9285714285714288</v>
      </c>
      <c r="C9" s="83">
        <v>5.1436974789915961</v>
      </c>
      <c r="D9" s="83">
        <v>6.1</v>
      </c>
      <c r="E9" s="83">
        <v>3.6285714285714286</v>
      </c>
      <c r="F9" s="83">
        <v>4.2201680672268909</v>
      </c>
      <c r="G9" s="83">
        <v>5</v>
      </c>
      <c r="H9" s="83">
        <v>3.6</v>
      </c>
      <c r="I9" s="83">
        <v>3.9226890756302519</v>
      </c>
      <c r="J9" s="83">
        <v>4.8</v>
      </c>
    </row>
    <row r="10" spans="1:10" x14ac:dyDescent="0.25">
      <c r="A10" s="82" t="s">
        <v>44</v>
      </c>
      <c r="B10" s="83">
        <v>3.7999999999999994</v>
      </c>
      <c r="C10" s="83">
        <v>5.1411764705882348</v>
      </c>
      <c r="D10" s="83">
        <v>6.2</v>
      </c>
      <c r="E10" s="83">
        <v>3.2428571428571429</v>
      </c>
      <c r="F10" s="83">
        <v>4.3302521008403358</v>
      </c>
      <c r="G10" s="83">
        <v>5.3</v>
      </c>
      <c r="H10" s="83">
        <v>2.9714285714285715</v>
      </c>
      <c r="I10" s="83">
        <v>3.7092436974789913</v>
      </c>
      <c r="J10" s="83">
        <v>4.8</v>
      </c>
    </row>
    <row r="11" spans="1:10" x14ac:dyDescent="0.25">
      <c r="A11" s="82" t="s">
        <v>26</v>
      </c>
      <c r="B11" s="83">
        <v>2.6</v>
      </c>
      <c r="C11" s="83">
        <v>3.9764705882352938</v>
      </c>
      <c r="D11" s="83">
        <v>5</v>
      </c>
      <c r="E11" s="83">
        <v>2.8285714285714287</v>
      </c>
      <c r="F11" s="83">
        <v>3.5378151260504205</v>
      </c>
      <c r="G11" s="83">
        <v>4.2</v>
      </c>
      <c r="H11" s="83">
        <v>2.5428571428571431</v>
      </c>
      <c r="I11" s="83">
        <v>3.1243697478991592</v>
      </c>
      <c r="J11" s="83">
        <v>3.8</v>
      </c>
    </row>
    <row r="12" spans="1:10" x14ac:dyDescent="0.25">
      <c r="A12" s="82" t="s">
        <v>43</v>
      </c>
      <c r="B12" s="83">
        <v>3.2714285714285714</v>
      </c>
      <c r="C12" s="83">
        <v>4.9151260504201684</v>
      </c>
      <c r="D12" s="83">
        <v>5.9</v>
      </c>
      <c r="E12" s="83">
        <v>2.8571428571428572</v>
      </c>
      <c r="F12" s="83">
        <v>4.1579831932773104</v>
      </c>
      <c r="G12" s="83">
        <v>4.9000000000000004</v>
      </c>
      <c r="H12" s="83">
        <v>3</v>
      </c>
      <c r="I12" s="83">
        <v>3.2319327731092438</v>
      </c>
      <c r="J12" s="83">
        <v>3.6</v>
      </c>
    </row>
    <row r="13" spans="1:10" x14ac:dyDescent="0.25">
      <c r="A13" s="82" t="s">
        <v>89</v>
      </c>
      <c r="B13" s="83">
        <v>3.3000000000000003</v>
      </c>
      <c r="C13" s="83">
        <v>4.7941176470588243</v>
      </c>
      <c r="D13" s="83">
        <v>5.7</v>
      </c>
      <c r="E13" s="83">
        <v>3.1999999999999997</v>
      </c>
      <c r="F13" s="83">
        <v>4.0941176470588223</v>
      </c>
      <c r="G13" s="83">
        <v>4.8</v>
      </c>
      <c r="H13" s="83">
        <v>3.1714285714285713</v>
      </c>
      <c r="I13" s="83">
        <v>3.6857142857142864</v>
      </c>
      <c r="J13" s="83">
        <v>4.2</v>
      </c>
    </row>
    <row r="14" spans="1:10" x14ac:dyDescent="0.25">
      <c r="A14" s="82" t="s">
        <v>35</v>
      </c>
      <c r="B14" s="83">
        <v>4.4428571428571431</v>
      </c>
      <c r="C14" s="83">
        <v>5.6478991596638659</v>
      </c>
      <c r="D14" s="83">
        <v>6.5</v>
      </c>
      <c r="E14" s="83">
        <v>3.6428571428571428</v>
      </c>
      <c r="F14" s="83">
        <v>4.4008403361344541</v>
      </c>
      <c r="G14" s="83">
        <v>4.9000000000000004</v>
      </c>
      <c r="H14" s="83">
        <v>3.7</v>
      </c>
      <c r="I14" s="83">
        <v>3.8537815126050416</v>
      </c>
      <c r="J14" s="83">
        <v>4.2</v>
      </c>
    </row>
    <row r="15" spans="1:10" x14ac:dyDescent="0.25">
      <c r="A15" s="82" t="s">
        <v>23</v>
      </c>
      <c r="B15" s="83">
        <v>2.4999999999999996</v>
      </c>
      <c r="C15" s="83">
        <v>3.8176470588235296</v>
      </c>
      <c r="D15" s="83">
        <v>4.9000000000000004</v>
      </c>
      <c r="E15" s="83">
        <v>3.1857142857142855</v>
      </c>
      <c r="F15" s="83">
        <v>3.572268907563025</v>
      </c>
      <c r="G15" s="83">
        <v>4.0999999999999996</v>
      </c>
      <c r="H15" s="83">
        <v>2.7</v>
      </c>
      <c r="I15" s="83">
        <v>2.9512605042016808</v>
      </c>
      <c r="J15" s="83">
        <v>3.4</v>
      </c>
    </row>
    <row r="16" spans="1:10" x14ac:dyDescent="0.25">
      <c r="A16" s="82" t="s">
        <v>30</v>
      </c>
      <c r="B16" s="83">
        <v>2.657142857142857</v>
      </c>
      <c r="C16" s="83">
        <v>4.1344537815126063</v>
      </c>
      <c r="D16" s="83">
        <v>5.4</v>
      </c>
      <c r="E16" s="83">
        <v>2.4714285714285715</v>
      </c>
      <c r="F16" s="83">
        <v>3.3621848739495794</v>
      </c>
      <c r="G16" s="83">
        <v>4.3</v>
      </c>
      <c r="H16" s="83">
        <v>2.8571428571428572</v>
      </c>
      <c r="I16" s="83">
        <v>3.3226890756302523</v>
      </c>
      <c r="J16" s="83">
        <v>4</v>
      </c>
    </row>
    <row r="17" spans="1:10" x14ac:dyDescent="0.25">
      <c r="A17" s="82" t="s">
        <v>39</v>
      </c>
      <c r="B17" s="83">
        <v>4.3285714285714283</v>
      </c>
      <c r="C17" s="83">
        <v>5.5672268907563023</v>
      </c>
      <c r="D17" s="83">
        <v>6.5</v>
      </c>
      <c r="E17" s="83">
        <v>3.3571428571428572</v>
      </c>
      <c r="F17" s="83">
        <v>4.3168067226890745</v>
      </c>
      <c r="G17" s="83">
        <v>5.3</v>
      </c>
      <c r="H17" s="83">
        <v>3.4428571428571431</v>
      </c>
      <c r="I17" s="83">
        <v>3.9537815126050417</v>
      </c>
      <c r="J17" s="83">
        <v>4.7</v>
      </c>
    </row>
    <row r="18" spans="1:10" x14ac:dyDescent="0.25">
      <c r="A18" s="82" t="s">
        <v>31</v>
      </c>
      <c r="B18" s="83">
        <v>2.8714285714285714</v>
      </c>
      <c r="C18" s="83">
        <v>4.27983193277311</v>
      </c>
      <c r="D18" s="83">
        <v>5.5</v>
      </c>
      <c r="E18" s="83">
        <v>2.4000000000000004</v>
      </c>
      <c r="F18" s="83">
        <v>3.552941176470588</v>
      </c>
      <c r="G18" s="83">
        <v>4.8</v>
      </c>
      <c r="H18" s="83">
        <v>2.7857142857142856</v>
      </c>
      <c r="I18" s="83">
        <v>3.5369747899159658</v>
      </c>
      <c r="J18" s="83">
        <v>4.5</v>
      </c>
    </row>
    <row r="19" spans="1:10" x14ac:dyDescent="0.25">
      <c r="A19" s="82" t="s">
        <v>27</v>
      </c>
      <c r="B19" s="83">
        <v>2.3857142857142857</v>
      </c>
      <c r="C19" s="83">
        <v>4.1722689075630255</v>
      </c>
      <c r="D19" s="83">
        <v>5.7</v>
      </c>
      <c r="E19" s="83">
        <v>2.8285714285714287</v>
      </c>
      <c r="F19" s="83">
        <v>3.8789915966386559</v>
      </c>
      <c r="G19" s="83">
        <v>5</v>
      </c>
      <c r="H19" s="83">
        <v>2.7428571428571429</v>
      </c>
      <c r="I19" s="83">
        <v>3.2184873949579833</v>
      </c>
      <c r="J19" s="83">
        <v>4</v>
      </c>
    </row>
    <row r="20" spans="1:10" x14ac:dyDescent="0.25">
      <c r="A20" s="82" t="s">
        <v>37</v>
      </c>
      <c r="B20" s="83">
        <v>4.0857142857142854</v>
      </c>
      <c r="C20" s="83">
        <v>4.9899159663865547</v>
      </c>
      <c r="D20" s="83">
        <v>5.8</v>
      </c>
      <c r="E20" s="83">
        <v>3.4142857142857141</v>
      </c>
      <c r="F20" s="83">
        <v>4.1218487394957988</v>
      </c>
      <c r="G20" s="83">
        <v>4.9000000000000004</v>
      </c>
      <c r="H20" s="83">
        <v>3.1857142857142855</v>
      </c>
      <c r="I20" s="83">
        <v>3.6310924369747899</v>
      </c>
      <c r="J20" s="83">
        <v>4.0999999999999996</v>
      </c>
    </row>
    <row r="21" spans="1:10" x14ac:dyDescent="0.25">
      <c r="A21" s="82" t="s">
        <v>87</v>
      </c>
      <c r="B21" s="83">
        <v>2.342857142857143</v>
      </c>
      <c r="C21" s="83">
        <v>3.9949579831932773</v>
      </c>
      <c r="D21" s="83">
        <v>5.2</v>
      </c>
      <c r="E21" s="83">
        <v>2.6142857142857143</v>
      </c>
      <c r="F21" s="83">
        <v>3.3924369747899159</v>
      </c>
      <c r="G21" s="83">
        <v>4.0999999999999996</v>
      </c>
      <c r="H21" s="83">
        <v>2.8142857142857141</v>
      </c>
      <c r="I21" s="83">
        <v>3.0865546218487405</v>
      </c>
      <c r="J21" s="83">
        <v>3.5</v>
      </c>
    </row>
    <row r="22" spans="1:10" x14ac:dyDescent="0.25">
      <c r="A22" s="82" t="s">
        <v>88</v>
      </c>
      <c r="B22" s="83">
        <v>4.0571428571428569</v>
      </c>
      <c r="C22" s="83">
        <v>5.1226890756302526</v>
      </c>
      <c r="D22" s="83">
        <v>6</v>
      </c>
      <c r="E22" s="83">
        <v>3.657142857142857</v>
      </c>
      <c r="F22" s="83">
        <v>4.1579831932773104</v>
      </c>
      <c r="G22" s="83">
        <v>4.8</v>
      </c>
      <c r="H22" s="83">
        <v>3.6</v>
      </c>
      <c r="I22" s="83">
        <v>3.7731092436974789</v>
      </c>
      <c r="J22" s="83">
        <v>4.2</v>
      </c>
    </row>
    <row r="23" spans="1:10" x14ac:dyDescent="0.25">
      <c r="A23" s="82" t="s">
        <v>19</v>
      </c>
      <c r="B23" s="83">
        <v>3.3142857142857145</v>
      </c>
      <c r="C23" s="83">
        <v>4.6689075630252095</v>
      </c>
      <c r="D23" s="83">
        <v>5.8</v>
      </c>
      <c r="E23" s="83">
        <v>3.1857142857142855</v>
      </c>
      <c r="F23" s="83">
        <v>3.889915966386555</v>
      </c>
      <c r="G23" s="83">
        <v>4.9000000000000004</v>
      </c>
      <c r="H23" s="83">
        <v>3.0428571428571431</v>
      </c>
      <c r="I23" s="83">
        <v>3.5890756302521005</v>
      </c>
      <c r="J23" s="83">
        <v>4.3</v>
      </c>
    </row>
    <row r="24" spans="1:10" x14ac:dyDescent="0.25">
      <c r="A24" s="82" t="s">
        <v>22</v>
      </c>
      <c r="B24" s="83">
        <v>3.4142857142857146</v>
      </c>
      <c r="C24" s="83">
        <v>4.6277310924369752</v>
      </c>
      <c r="D24" s="83">
        <v>5.7</v>
      </c>
      <c r="E24" s="83">
        <v>3.2714285714285714</v>
      </c>
      <c r="F24" s="83">
        <v>3.7386554621848744</v>
      </c>
      <c r="G24" s="83">
        <v>4.3</v>
      </c>
      <c r="H24" s="83">
        <v>3.4</v>
      </c>
      <c r="I24" s="83">
        <v>3.530252100840336</v>
      </c>
      <c r="J24" s="83">
        <v>3.9</v>
      </c>
    </row>
    <row r="25" spans="1:10" x14ac:dyDescent="0.25">
      <c r="A25" s="82" t="s">
        <v>40</v>
      </c>
      <c r="B25" s="83">
        <v>4.1000000000000005</v>
      </c>
      <c r="C25" s="83">
        <v>5.5352941176470596</v>
      </c>
      <c r="D25" s="83">
        <v>6.5</v>
      </c>
      <c r="E25" s="83">
        <v>4.1857142857142859</v>
      </c>
      <c r="F25" s="83">
        <v>4.6781512605042019</v>
      </c>
      <c r="G25" s="83">
        <v>5.2</v>
      </c>
      <c r="H25" s="83">
        <v>3.7428571428571424</v>
      </c>
      <c r="I25" s="83">
        <v>4.0067226890756302</v>
      </c>
      <c r="J25" s="83">
        <v>4.3</v>
      </c>
    </row>
    <row r="26" spans="1:10" x14ac:dyDescent="0.25">
      <c r="A26" s="82" t="s">
        <v>38</v>
      </c>
      <c r="B26" s="83">
        <v>4.4142857142857146</v>
      </c>
      <c r="C26" s="83">
        <v>5.6747899159663868</v>
      </c>
      <c r="D26" s="83">
        <v>6.7</v>
      </c>
      <c r="E26" s="83">
        <v>4.0142857142857142</v>
      </c>
      <c r="F26" s="83">
        <v>4.6865546218487406</v>
      </c>
      <c r="G26" s="83">
        <v>5.5</v>
      </c>
      <c r="H26" s="83">
        <v>3.4571428571428573</v>
      </c>
      <c r="I26" s="83">
        <v>4.0050420168067227</v>
      </c>
      <c r="J26" s="83">
        <v>4.5999999999999996</v>
      </c>
    </row>
    <row r="27" spans="1:10" x14ac:dyDescent="0.25">
      <c r="A27" s="82" t="s">
        <v>33</v>
      </c>
      <c r="B27" s="83">
        <v>2.7</v>
      </c>
      <c r="C27" s="83">
        <v>4.0058823529411764</v>
      </c>
      <c r="D27" s="83">
        <v>5.0999999999999996</v>
      </c>
      <c r="E27" s="83">
        <v>2.842857142857143</v>
      </c>
      <c r="F27" s="83">
        <v>3.3420168067226892</v>
      </c>
      <c r="G27" s="83">
        <v>4.0999999999999996</v>
      </c>
      <c r="H27" s="83">
        <v>2.9</v>
      </c>
      <c r="I27" s="83">
        <v>3.2831932773109251</v>
      </c>
      <c r="J27" s="83">
        <v>3.7</v>
      </c>
    </row>
    <row r="28" spans="1:10" x14ac:dyDescent="0.25">
      <c r="A28" s="82" t="s">
        <v>25</v>
      </c>
      <c r="B28" s="83">
        <v>3.2</v>
      </c>
      <c r="C28" s="83">
        <v>4.6352941176470583</v>
      </c>
      <c r="D28" s="83">
        <v>5.6</v>
      </c>
      <c r="E28" s="83">
        <v>3.214285714285714</v>
      </c>
      <c r="F28" s="83">
        <v>3.9571428571428573</v>
      </c>
      <c r="G28" s="83">
        <v>4.7</v>
      </c>
      <c r="H28" s="83">
        <v>2.9714285714285715</v>
      </c>
      <c r="I28" s="83">
        <v>3.4151260504201679</v>
      </c>
      <c r="J28" s="83">
        <v>4</v>
      </c>
    </row>
    <row r="30" spans="1:10" x14ac:dyDescent="0.25">
      <c r="A30" s="84"/>
      <c r="B30" s="84"/>
      <c r="C30" s="84"/>
      <c r="D30" s="84"/>
      <c r="E30" s="84"/>
      <c r="F30" s="84"/>
      <c r="G30" s="84"/>
      <c r="H30" s="84"/>
    </row>
    <row r="31" spans="1:10" x14ac:dyDescent="0.25">
      <c r="A31" s="85" t="s">
        <v>90</v>
      </c>
      <c r="B31" s="85" t="s">
        <v>103</v>
      </c>
      <c r="C31" s="85" t="s">
        <v>104</v>
      </c>
      <c r="D31" s="85" t="s">
        <v>105</v>
      </c>
      <c r="E31" s="85" t="s">
        <v>100</v>
      </c>
      <c r="F31" s="85" t="s">
        <v>101</v>
      </c>
      <c r="G31" s="85" t="s">
        <v>102</v>
      </c>
    </row>
    <row r="32" spans="1:10" x14ac:dyDescent="0.25">
      <c r="A32" s="86" t="s">
        <v>20</v>
      </c>
      <c r="B32" s="87">
        <v>0.33425414364640882</v>
      </c>
      <c r="C32" s="87">
        <v>0.36928947961691422</v>
      </c>
      <c r="D32" s="87">
        <v>0.40432186522604491</v>
      </c>
      <c r="E32" s="87">
        <v>18.510000000000002</v>
      </c>
      <c r="F32" s="87">
        <v>29.098235294117647</v>
      </c>
      <c r="G32" s="87">
        <v>62.2</v>
      </c>
    </row>
    <row r="33" spans="1:8" x14ac:dyDescent="0.25">
      <c r="A33" s="86" t="s">
        <v>32</v>
      </c>
      <c r="B33" s="87">
        <v>0.35844281065445344</v>
      </c>
      <c r="C33" s="87">
        <v>0.39691333795403994</v>
      </c>
      <c r="D33" s="87">
        <v>0.46911815448316657</v>
      </c>
      <c r="E33" s="87">
        <v>33.409999999999997</v>
      </c>
      <c r="F33" s="87">
        <v>53.567647058823525</v>
      </c>
      <c r="G33" s="87">
        <v>71.39</v>
      </c>
    </row>
    <row r="34" spans="1:8" x14ac:dyDescent="0.25">
      <c r="A34" s="86" t="s">
        <v>24</v>
      </c>
      <c r="B34" s="87">
        <v>0.23960066555740434</v>
      </c>
      <c r="C34" s="87">
        <v>0.29262681112828637</v>
      </c>
      <c r="D34" s="87">
        <v>0.34676503972758227</v>
      </c>
      <c r="E34" s="87">
        <v>27.02</v>
      </c>
      <c r="F34" s="87">
        <v>36.606470588235297</v>
      </c>
      <c r="G34" s="87">
        <v>51.36</v>
      </c>
    </row>
    <row r="35" spans="1:8" x14ac:dyDescent="0.25">
      <c r="A35" s="86" t="s">
        <v>21</v>
      </c>
      <c r="B35" s="87">
        <v>0.31527279592222013</v>
      </c>
      <c r="C35" s="87">
        <v>0.35354771336131863</v>
      </c>
      <c r="D35" s="87">
        <v>0.38650479954827782</v>
      </c>
      <c r="E35" s="87">
        <v>16.97</v>
      </c>
      <c r="F35" s="87">
        <v>29.840588235294117</v>
      </c>
      <c r="G35" s="87">
        <v>41.19</v>
      </c>
      <c r="H35" s="84"/>
    </row>
    <row r="36" spans="1:8" x14ac:dyDescent="0.25">
      <c r="A36" s="86" t="s">
        <v>34</v>
      </c>
      <c r="B36" s="87">
        <v>0.41171334826017769</v>
      </c>
      <c r="C36" s="87">
        <v>0.4379151508542915</v>
      </c>
      <c r="D36" s="87">
        <v>0.48573876720398435</v>
      </c>
      <c r="E36" s="87">
        <v>16.12</v>
      </c>
      <c r="F36" s="87">
        <v>35.188823529411764</v>
      </c>
      <c r="G36" s="87">
        <v>48.79</v>
      </c>
    </row>
    <row r="37" spans="1:8" x14ac:dyDescent="0.25">
      <c r="A37" s="86" t="s">
        <v>28</v>
      </c>
      <c r="B37" s="87">
        <v>0.44786683588792348</v>
      </c>
      <c r="C37" s="87">
        <v>0.49081361477371732</v>
      </c>
      <c r="D37" s="87">
        <v>0.53951926475786494</v>
      </c>
      <c r="E37" s="87">
        <v>20.12</v>
      </c>
      <c r="F37" s="87">
        <v>35.0564705882353</v>
      </c>
      <c r="G37" s="87">
        <v>60.23</v>
      </c>
    </row>
    <row r="38" spans="1:8" x14ac:dyDescent="0.25">
      <c r="A38" s="86" t="s">
        <v>45</v>
      </c>
      <c r="B38" s="87">
        <v>0.30808136338647607</v>
      </c>
      <c r="C38" s="87">
        <v>0.39549924527831759</v>
      </c>
      <c r="D38" s="87">
        <v>0.48601999375195254</v>
      </c>
      <c r="E38" s="87">
        <v>15.92</v>
      </c>
      <c r="F38" s="87">
        <v>28.305294117647058</v>
      </c>
      <c r="G38" s="87">
        <v>36.020000000000003</v>
      </c>
    </row>
    <row r="39" spans="1:8" x14ac:dyDescent="0.25">
      <c r="A39" s="86" t="s">
        <v>36</v>
      </c>
      <c r="B39" s="87">
        <v>0.39463231347289318</v>
      </c>
      <c r="C39" s="87">
        <v>0.44073903120171531</v>
      </c>
      <c r="D39" s="87">
        <v>0.50006139740493638</v>
      </c>
      <c r="E39" s="87">
        <v>25.95</v>
      </c>
      <c r="F39" s="87">
        <v>44.357647058823531</v>
      </c>
      <c r="G39" s="87">
        <v>56.92</v>
      </c>
    </row>
    <row r="40" spans="1:8" x14ac:dyDescent="0.25">
      <c r="A40" s="86" t="s">
        <v>44</v>
      </c>
      <c r="B40" s="87">
        <v>0.36163754523874381</v>
      </c>
      <c r="C40" s="87">
        <v>0.4091401575055636</v>
      </c>
      <c r="D40" s="87">
        <v>0.47205362583790372</v>
      </c>
      <c r="E40" s="87">
        <v>25.37</v>
      </c>
      <c r="F40" s="87">
        <v>35.602941176470587</v>
      </c>
      <c r="G40" s="87">
        <v>46.24</v>
      </c>
    </row>
    <row r="41" spans="1:8" x14ac:dyDescent="0.25">
      <c r="A41" s="86" t="s">
        <v>26</v>
      </c>
      <c r="B41" s="87">
        <v>0.35575386254661695</v>
      </c>
      <c r="C41" s="87">
        <v>0.40060135041118411</v>
      </c>
      <c r="D41" s="87">
        <v>0.46552607606467777</v>
      </c>
      <c r="E41" s="87">
        <v>12.32</v>
      </c>
      <c r="F41" s="87">
        <v>24.215882352941179</v>
      </c>
      <c r="G41" s="87">
        <v>35.94</v>
      </c>
    </row>
    <row r="42" spans="1:8" x14ac:dyDescent="0.25">
      <c r="A42" s="86" t="s">
        <v>43</v>
      </c>
      <c r="B42" s="87">
        <v>0.30259389575321166</v>
      </c>
      <c r="C42" s="87">
        <v>0.35776461997916625</v>
      </c>
      <c r="D42" s="87">
        <v>0.41682569107464151</v>
      </c>
      <c r="E42" s="87">
        <v>25.69</v>
      </c>
      <c r="F42" s="87">
        <v>33.108823529411772</v>
      </c>
      <c r="G42" s="87">
        <v>42.12</v>
      </c>
    </row>
    <row r="43" spans="1:8" x14ac:dyDescent="0.25">
      <c r="A43" s="86" t="s">
        <v>89</v>
      </c>
      <c r="B43" s="87">
        <v>0.37995542111128799</v>
      </c>
      <c r="C43" s="87">
        <v>0.42936669733447674</v>
      </c>
      <c r="D43" s="87">
        <v>0.48926553672316386</v>
      </c>
      <c r="E43" s="87">
        <v>17.670000000000002</v>
      </c>
      <c r="F43" s="87">
        <v>26.764117647058832</v>
      </c>
      <c r="G43" s="87">
        <v>32.49</v>
      </c>
    </row>
    <row r="44" spans="1:8" x14ac:dyDescent="0.25">
      <c r="A44" s="86" t="s">
        <v>35</v>
      </c>
      <c r="B44" s="87">
        <v>0.42961053837342494</v>
      </c>
      <c r="C44" s="87">
        <v>0.47790172249644286</v>
      </c>
      <c r="D44" s="87">
        <v>0.53349831941115566</v>
      </c>
      <c r="E44" s="87">
        <v>13.67</v>
      </c>
      <c r="F44" s="87">
        <v>20.525294117647061</v>
      </c>
      <c r="G44" s="87">
        <v>22.98</v>
      </c>
    </row>
    <row r="45" spans="1:8" x14ac:dyDescent="0.25">
      <c r="A45" s="86" t="s">
        <v>23</v>
      </c>
      <c r="B45" s="87">
        <v>0.31583346600859735</v>
      </c>
      <c r="C45" s="87">
        <v>0.35982683064791982</v>
      </c>
      <c r="D45" s="87">
        <v>0.41441907436143749</v>
      </c>
      <c r="E45" s="87">
        <v>21.37</v>
      </c>
      <c r="F45" s="87">
        <v>39.224705882352943</v>
      </c>
      <c r="G45" s="87">
        <v>54.68</v>
      </c>
    </row>
    <row r="46" spans="1:8" x14ac:dyDescent="0.25">
      <c r="A46" s="86" t="s">
        <v>30</v>
      </c>
      <c r="B46" s="87">
        <v>0.49731381536793334</v>
      </c>
      <c r="C46" s="87">
        <v>0.51739235506378134</v>
      </c>
      <c r="D46" s="87">
        <v>0.54562057126159691</v>
      </c>
      <c r="E46" s="87">
        <v>17.510000000000002</v>
      </c>
      <c r="F46" s="87">
        <v>30.89411764705882</v>
      </c>
      <c r="G46" s="87">
        <v>42.57</v>
      </c>
    </row>
    <row r="47" spans="1:8" x14ac:dyDescent="0.25">
      <c r="A47" s="86" t="s">
        <v>39</v>
      </c>
      <c r="B47" s="87">
        <v>0.41825035611298333</v>
      </c>
      <c r="C47" s="87">
        <v>0.46606661030888197</v>
      </c>
      <c r="D47" s="87">
        <v>0.52194029450419765</v>
      </c>
      <c r="E47" s="87">
        <v>18.32</v>
      </c>
      <c r="F47" s="87">
        <v>28.261764705882353</v>
      </c>
      <c r="G47" s="87">
        <v>34.61</v>
      </c>
    </row>
    <row r="48" spans="1:8" x14ac:dyDescent="0.25">
      <c r="A48" s="86" t="s">
        <v>31</v>
      </c>
      <c r="B48" s="87">
        <v>0.41907317810704564</v>
      </c>
      <c r="C48" s="87">
        <v>0.46046796450301813</v>
      </c>
      <c r="D48" s="87">
        <v>0.50663348627420479</v>
      </c>
      <c r="E48" s="87">
        <v>33.92</v>
      </c>
      <c r="F48" s="87">
        <v>45.356470588235297</v>
      </c>
      <c r="G48" s="87">
        <v>57.2</v>
      </c>
    </row>
    <row r="49" spans="1:7" x14ac:dyDescent="0.25">
      <c r="A49" s="86" t="s">
        <v>27</v>
      </c>
      <c r="B49" s="87">
        <v>0.44297155481911077</v>
      </c>
      <c r="C49" s="87">
        <v>0.47993337704940847</v>
      </c>
      <c r="D49" s="87">
        <v>0.52840023382696799</v>
      </c>
      <c r="E49" s="87">
        <v>10.19</v>
      </c>
      <c r="F49" s="87">
        <v>15.677647058823528</v>
      </c>
      <c r="G49" s="87">
        <v>22.45</v>
      </c>
    </row>
    <row r="50" spans="1:7" x14ac:dyDescent="0.25">
      <c r="A50" s="86" t="s">
        <v>37</v>
      </c>
      <c r="B50" s="87">
        <v>0.42158565312333429</v>
      </c>
      <c r="C50" s="87">
        <v>0.4746218605609987</v>
      </c>
      <c r="D50" s="87">
        <v>0.51804979253112038</v>
      </c>
      <c r="E50" s="87">
        <v>20.57</v>
      </c>
      <c r="F50" s="87">
        <v>37.438235294117646</v>
      </c>
      <c r="G50" s="87">
        <v>54.54</v>
      </c>
    </row>
    <row r="51" spans="1:7" x14ac:dyDescent="0.25">
      <c r="A51" s="86" t="s">
        <v>87</v>
      </c>
      <c r="B51" s="87">
        <v>0.48327110330185225</v>
      </c>
      <c r="C51" s="87">
        <v>0.49869446531864969</v>
      </c>
      <c r="D51" s="87">
        <v>0.52611751734276657</v>
      </c>
      <c r="E51" s="87">
        <v>11.77</v>
      </c>
      <c r="F51" s="87">
        <v>32.762352941176474</v>
      </c>
      <c r="G51" s="87">
        <v>62.82</v>
      </c>
    </row>
    <row r="52" spans="1:7" x14ac:dyDescent="0.25">
      <c r="A52" s="86" t="s">
        <v>88</v>
      </c>
      <c r="B52" s="87">
        <v>0.46628576289449059</v>
      </c>
      <c r="C52" s="87">
        <v>0.51392190633660928</v>
      </c>
      <c r="D52" s="87">
        <v>0.56395257625675166</v>
      </c>
      <c r="E52" s="87">
        <v>18.09</v>
      </c>
      <c r="F52" s="87">
        <v>21.70529411764706</v>
      </c>
      <c r="G52" s="87">
        <v>29.29</v>
      </c>
    </row>
    <row r="53" spans="1:7" x14ac:dyDescent="0.25">
      <c r="A53" s="86" t="s">
        <v>19</v>
      </c>
      <c r="B53" s="87">
        <v>0.27567653109669249</v>
      </c>
      <c r="C53" s="87">
        <v>0.35538396742412648</v>
      </c>
      <c r="D53" s="87">
        <v>0.4316382825617654</v>
      </c>
      <c r="E53" s="87">
        <v>25.15</v>
      </c>
      <c r="F53" s="87">
        <v>32.904117647058825</v>
      </c>
      <c r="G53" s="87">
        <v>39.33</v>
      </c>
    </row>
    <row r="54" spans="1:7" x14ac:dyDescent="0.25">
      <c r="A54" s="86" t="s">
        <v>22</v>
      </c>
      <c r="B54" s="87">
        <v>0.24005681818181818</v>
      </c>
      <c r="C54" s="87">
        <v>0.28702091200158286</v>
      </c>
      <c r="D54" s="87">
        <v>0.3266964648516863</v>
      </c>
      <c r="E54" s="87">
        <v>20.64</v>
      </c>
      <c r="F54" s="87">
        <v>33.968823529411765</v>
      </c>
      <c r="G54" s="87">
        <v>71.8</v>
      </c>
    </row>
    <row r="55" spans="1:7" x14ac:dyDescent="0.25">
      <c r="A55" s="86" t="s">
        <v>40</v>
      </c>
      <c r="B55" s="87">
        <v>0.42689246401354786</v>
      </c>
      <c r="C55" s="87">
        <v>0.46756509674740832</v>
      </c>
      <c r="D55" s="87">
        <v>0.51539662267631614</v>
      </c>
      <c r="E55" s="87">
        <v>10.45</v>
      </c>
      <c r="F55" s="87">
        <v>12.504117647058823</v>
      </c>
      <c r="G55" s="87">
        <v>15.23</v>
      </c>
    </row>
    <row r="56" spans="1:7" x14ac:dyDescent="0.25">
      <c r="A56" s="86" t="s">
        <v>38</v>
      </c>
      <c r="B56" s="87">
        <v>0.42420698180667882</v>
      </c>
      <c r="C56" s="87">
        <v>0.48635864898455133</v>
      </c>
      <c r="D56" s="87">
        <v>0.53721218851040209</v>
      </c>
      <c r="E56" s="87">
        <v>7.32</v>
      </c>
      <c r="F56" s="87">
        <v>16.196470588235297</v>
      </c>
      <c r="G56" s="87">
        <v>36.29</v>
      </c>
    </row>
    <row r="57" spans="1:7" x14ac:dyDescent="0.25">
      <c r="A57" s="86" t="s">
        <v>33</v>
      </c>
      <c r="B57" s="87">
        <v>0.40091733555717712</v>
      </c>
      <c r="C57" s="87">
        <v>0.42796907596047351</v>
      </c>
      <c r="D57" s="87">
        <v>0.47079343872931045</v>
      </c>
      <c r="E57" s="87">
        <v>23.86</v>
      </c>
      <c r="F57" s="87">
        <v>39.029411764705884</v>
      </c>
      <c r="G57" s="87">
        <v>64.66</v>
      </c>
    </row>
    <row r="58" spans="1:7" x14ac:dyDescent="0.25">
      <c r="A58" s="86" t="s">
        <v>25</v>
      </c>
      <c r="B58" s="87">
        <v>0.35694164989939636</v>
      </c>
      <c r="C58" s="87">
        <v>0.40832091393728481</v>
      </c>
      <c r="D58" s="87">
        <v>0.4691434983169181</v>
      </c>
      <c r="E58" s="87">
        <v>14.55</v>
      </c>
      <c r="F58" s="87">
        <v>24.661176470588231</v>
      </c>
      <c r="G58" s="87">
        <v>37.64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D224-C202-48F6-BED6-3BF6B202D65E}">
  <dimension ref="A1:J57"/>
  <sheetViews>
    <sheetView topLeftCell="A24" workbookViewId="0">
      <selection activeCell="M37" sqref="M37"/>
    </sheetView>
  </sheetViews>
  <sheetFormatPr defaultRowHeight="15" x14ac:dyDescent="0.25"/>
  <cols>
    <col min="1" max="1" width="19.28515625" bestFit="1" customWidth="1"/>
    <col min="2" max="2" width="27" customWidth="1"/>
    <col min="3" max="3" width="28" customWidth="1"/>
    <col min="4" max="4" width="12.7109375" customWidth="1"/>
    <col min="5" max="5" width="28.140625" customWidth="1"/>
    <col min="6" max="6" width="26.42578125" customWidth="1"/>
    <col min="7" max="7" width="12.7109375" customWidth="1"/>
    <col min="8" max="8" width="24.7109375" bestFit="1" customWidth="1"/>
    <col min="9" max="9" width="25.85546875" bestFit="1" customWidth="1"/>
    <col min="10" max="10" width="12.7109375" customWidth="1"/>
  </cols>
  <sheetData>
    <row r="1" spans="1:10" ht="15" customHeight="1" x14ac:dyDescent="0.25">
      <c r="A1" s="86" t="s">
        <v>90</v>
      </c>
      <c r="B1" s="95" t="s">
        <v>108</v>
      </c>
      <c r="C1" s="95" t="s">
        <v>109</v>
      </c>
      <c r="D1" s="86" t="s">
        <v>119</v>
      </c>
      <c r="E1" s="98" t="s">
        <v>110</v>
      </c>
      <c r="F1" s="98" t="s">
        <v>111</v>
      </c>
      <c r="G1" s="95" t="s">
        <v>120</v>
      </c>
      <c r="H1" s="98" t="s">
        <v>112</v>
      </c>
      <c r="I1" s="98" t="s">
        <v>113</v>
      </c>
      <c r="J1" s="99" t="s">
        <v>121</v>
      </c>
    </row>
    <row r="2" spans="1:10" x14ac:dyDescent="0.25">
      <c r="A2" s="86" t="s">
        <v>20</v>
      </c>
      <c r="B2" s="87">
        <v>4.6008403361344543</v>
      </c>
      <c r="C2" s="87" t="s">
        <v>114</v>
      </c>
      <c r="D2" s="87" t="s">
        <v>114</v>
      </c>
      <c r="E2" s="96">
        <v>4.158823529411765</v>
      </c>
      <c r="F2" s="96" t="s">
        <v>114</v>
      </c>
      <c r="G2" s="87" t="s">
        <v>114</v>
      </c>
      <c r="H2" s="96">
        <v>3.4882352941176471</v>
      </c>
      <c r="I2" s="96" t="s">
        <v>114</v>
      </c>
      <c r="J2" s="96" t="s">
        <v>114</v>
      </c>
    </row>
    <row r="3" spans="1:10" x14ac:dyDescent="0.25">
      <c r="A3" s="86" t="s">
        <v>32</v>
      </c>
      <c r="B3" s="87">
        <v>2.9982142857142855</v>
      </c>
      <c r="C3" s="87">
        <v>4.677777777777778</v>
      </c>
      <c r="D3" s="100">
        <f>Tabela3[[#This Row],[Média Eduefai Depois da LIE]]/Tabela3[[#This Row],[Média Eduefai Antes da LIE]]-1</f>
        <v>0.56018794255840132</v>
      </c>
      <c r="E3" s="96">
        <v>2.5696428571428567</v>
      </c>
      <c r="F3" s="96">
        <v>3.6666666666666665</v>
      </c>
      <c r="G3" s="100">
        <f>Tabela3[[#This Row],[Média Eduefaf Depois da LIE]]/Tabela3[[#This Row],[Média Eduefaf Antes da LIE]]-1</f>
        <v>0.42691684039842515</v>
      </c>
      <c r="H3" s="96">
        <v>2.9696428571428575</v>
      </c>
      <c r="I3" s="96">
        <v>3.2666666666666662</v>
      </c>
      <c r="J3" s="100">
        <f>Tabela3[[#This Row],[Média Eduem Depois da LIE]]/Tabela3[[#This Row],[Média Eduem Antes da LIE]]-1</f>
        <v>0.10002004409701315</v>
      </c>
    </row>
    <row r="4" spans="1:10" x14ac:dyDescent="0.25">
      <c r="A4" s="86" t="s">
        <v>24</v>
      </c>
      <c r="B4" s="87">
        <v>3.9403361344537813</v>
      </c>
      <c r="C4" s="87" t="s">
        <v>114</v>
      </c>
      <c r="D4" s="87" t="s">
        <v>114</v>
      </c>
      <c r="E4" s="96">
        <v>3.6436974789915966</v>
      </c>
      <c r="F4" s="96" t="s">
        <v>114</v>
      </c>
      <c r="G4" s="96" t="s">
        <v>114</v>
      </c>
      <c r="H4" s="96">
        <v>3.0672268907563023</v>
      </c>
      <c r="I4" s="96" t="s">
        <v>114</v>
      </c>
      <c r="J4" s="96" t="s">
        <v>114</v>
      </c>
    </row>
    <row r="5" spans="1:10" x14ac:dyDescent="0.25">
      <c r="A5" s="86" t="s">
        <v>21</v>
      </c>
      <c r="B5" s="87">
        <v>3.3408163265306121</v>
      </c>
      <c r="C5" s="87">
        <v>4.9399999999999995</v>
      </c>
      <c r="D5" s="100">
        <f>Tabela3[[#This Row],[Média Eduefai Depois da LIE]]/Tabela3[[#This Row],[Média Eduefai Antes da LIE]]-1</f>
        <v>0.47868051313378124</v>
      </c>
      <c r="E5" s="96">
        <v>2.9846938775510203</v>
      </c>
      <c r="F5" s="96">
        <v>4.1850000000000005</v>
      </c>
      <c r="G5" s="100">
        <f>Tabela3[[#This Row],[Média Eduefaf Depois da LIE]]/Tabela3[[#This Row],[Média Eduefaf Antes da LIE]]-1</f>
        <v>0.40215384615384631</v>
      </c>
      <c r="H5" s="96">
        <v>2.6989795918367347</v>
      </c>
      <c r="I5" s="96">
        <v>3.4850000000000003</v>
      </c>
      <c r="J5" s="100">
        <f>Tabela3[[#This Row],[Média Eduem Depois da LIE]]/Tabela3[[#This Row],[Média Eduem Antes da LIE]]-1</f>
        <v>0.29122873345935729</v>
      </c>
    </row>
    <row r="6" spans="1:10" x14ac:dyDescent="0.25">
      <c r="A6" s="86" t="s">
        <v>34</v>
      </c>
      <c r="B6" s="87">
        <v>2.9321428571428569</v>
      </c>
      <c r="C6" s="87">
        <v>4.5681818181818183</v>
      </c>
      <c r="D6" s="100">
        <f>Tabela3[[#This Row],[Média Eduefai Depois da LIE]]/Tabela3[[#This Row],[Média Eduefai Antes da LIE]]-1</f>
        <v>0.55796700254678355</v>
      </c>
      <c r="E6" s="96">
        <v>2.8452380952380949</v>
      </c>
      <c r="F6" s="96">
        <v>3.5454545454545454</v>
      </c>
      <c r="G6" s="100">
        <f>Tabela3[[#This Row],[Média Eduefaf Depois da LIE]]/Tabela3[[#This Row],[Média Eduefaf Antes da LIE]]-1</f>
        <v>0.2461011791555725</v>
      </c>
      <c r="H6" s="96">
        <v>2.945238095238095</v>
      </c>
      <c r="I6" s="96">
        <v>3.1636363636363636</v>
      </c>
      <c r="J6" s="100">
        <f>Tabela3[[#This Row],[Média Eduem Depois da LIE]]/Tabela3[[#This Row],[Média Eduem Antes da LIE]]-1</f>
        <v>7.4153009480414589E-2</v>
      </c>
    </row>
    <row r="7" spans="1:10" x14ac:dyDescent="0.25">
      <c r="A7" s="86" t="s">
        <v>28</v>
      </c>
      <c r="B7" s="87">
        <v>3.1035714285714286</v>
      </c>
      <c r="C7" s="87">
        <v>5.2692307692307701</v>
      </c>
      <c r="D7" s="100">
        <f>Tabela3[[#This Row],[Média Eduefai Depois da LIE]]/Tabela3[[#This Row],[Média Eduefai Antes da LIE]]-1</f>
        <v>0.6977958750110651</v>
      </c>
      <c r="E7" s="96">
        <v>3.0267857142857144</v>
      </c>
      <c r="F7" s="96">
        <v>4.4730769230769223</v>
      </c>
      <c r="G7" s="100">
        <f>Tabela3[[#This Row],[Média Eduefaf Depois da LIE]]/Tabela3[[#This Row],[Média Eduefaf Antes da LIE]]-1</f>
        <v>0.47783072384842273</v>
      </c>
      <c r="H7" s="96">
        <v>3.2535714285714286</v>
      </c>
      <c r="I7" s="96">
        <v>3.7769230769230768</v>
      </c>
      <c r="J7" s="100">
        <f>Tabela3[[#This Row],[Média Eduem Depois da LIE]]/Tabela3[[#This Row],[Média Eduem Antes da LIE]]-1</f>
        <v>0.16085451321455713</v>
      </c>
    </row>
    <row r="8" spans="1:10" x14ac:dyDescent="0.25">
      <c r="A8" s="86" t="s">
        <v>45</v>
      </c>
      <c r="B8" s="87">
        <v>4.7871428571428565</v>
      </c>
      <c r="C8" s="87">
        <v>5.9375</v>
      </c>
      <c r="D8" s="100">
        <f>Tabela3[[#This Row],[Média Eduefai Depois da LIE]]/Tabela3[[#This Row],[Média Eduefai Antes da LIE]]-1</f>
        <v>0.24030140256639831</v>
      </c>
      <c r="E8" s="96">
        <v>3.8042857142857143</v>
      </c>
      <c r="F8" s="96">
        <v>4.5708333333333337</v>
      </c>
      <c r="G8" s="100">
        <f>Tabela3[[#This Row],[Média Eduefaf Depois da LIE]]/Tabela3[[#This Row],[Média Eduefaf Antes da LIE]]-1</f>
        <v>0.20149580673425982</v>
      </c>
      <c r="H8" s="96">
        <v>3.6814285714285715</v>
      </c>
      <c r="I8" s="96">
        <v>4.0125000000000002</v>
      </c>
      <c r="J8" s="100">
        <f>Tabela3[[#This Row],[Média Eduem Depois da LIE]]/Tabela3[[#This Row],[Média Eduem Antes da LIE]]-1</f>
        <v>8.9930151338766029E-2</v>
      </c>
    </row>
    <row r="9" spans="1:10" x14ac:dyDescent="0.25">
      <c r="A9" s="86" t="s">
        <v>36</v>
      </c>
      <c r="B9" s="87">
        <v>4.340476190476191</v>
      </c>
      <c r="C9" s="87">
        <v>5.581818181818182</v>
      </c>
      <c r="D9" s="100">
        <f>Tabela3[[#This Row],[Média Eduefai Depois da LIE]]/Tabela3[[#This Row],[Média Eduefai Antes da LIE]]-1</f>
        <v>0.28599212087966874</v>
      </c>
      <c r="E9" s="96">
        <v>3.8488095238095243</v>
      </c>
      <c r="F9" s="96">
        <v>4.4227272727272728</v>
      </c>
      <c r="G9" s="100">
        <f>Tabela3[[#This Row],[Média Eduefaf Depois da LIE]]/Tabela3[[#This Row],[Média Eduefaf Antes da LIE]]-1</f>
        <v>0.14911565390996251</v>
      </c>
      <c r="H9" s="96">
        <v>3.6976190476190478</v>
      </c>
      <c r="I9" s="96">
        <v>4.0454545454545459</v>
      </c>
      <c r="J9" s="100">
        <f>Tabela3[[#This Row],[Média Eduem Depois da LIE]]/Tabela3[[#This Row],[Média Eduem Antes da LIE]]-1</f>
        <v>9.4070128197623504E-2</v>
      </c>
    </row>
    <row r="10" spans="1:10" x14ac:dyDescent="0.25">
      <c r="A10" s="86" t="s">
        <v>44</v>
      </c>
      <c r="B10" s="87">
        <v>4.1583333333333323</v>
      </c>
      <c r="C10" s="87">
        <v>5.6772727272727277</v>
      </c>
      <c r="D10" s="100">
        <f>Tabela3[[#This Row],[Média Eduefai Depois da LIE]]/Tabela3[[#This Row],[Média Eduefai Antes da LIE]]-1</f>
        <v>0.36527600655857206</v>
      </c>
      <c r="E10" s="96">
        <v>3.5773809523809521</v>
      </c>
      <c r="F10" s="96">
        <v>4.7409090909090903</v>
      </c>
      <c r="G10" s="100">
        <f>Tabela3[[#This Row],[Média Eduefaf Depois da LIE]]/Tabela3[[#This Row],[Média Eduefaf Antes da LIE]]-1</f>
        <v>0.3252458024504612</v>
      </c>
      <c r="H10" s="96">
        <v>3.1261904761904762</v>
      </c>
      <c r="I10" s="96">
        <v>4.0272727272727264</v>
      </c>
      <c r="J10" s="100">
        <f>Tabela3[[#This Row],[Média Eduem Depois da LIE]]/Tabela3[[#This Row],[Média Eduem Antes da LIE]]-1</f>
        <v>0.2882365159592879</v>
      </c>
    </row>
    <row r="11" spans="1:10" x14ac:dyDescent="0.25">
      <c r="A11" s="86" t="s">
        <v>26</v>
      </c>
      <c r="B11" s="87">
        <v>3.3687499999999999</v>
      </c>
      <c r="C11" s="87">
        <v>4.5166666666666666</v>
      </c>
      <c r="D11" s="100">
        <f>Tabela3[[#This Row],[Média Eduefai Depois da LIE]]/Tabela3[[#This Row],[Média Eduefai Antes da LIE]]-1</f>
        <v>0.34075448361162652</v>
      </c>
      <c r="E11" s="96">
        <v>3.2303571428571431</v>
      </c>
      <c r="F11" s="96">
        <v>3.8111111111111109</v>
      </c>
      <c r="G11" s="100">
        <f>Tabela3[[#This Row],[Média Eduefaf Depois da LIE]]/Tabela3[[#This Row],[Média Eduefaf Antes da LIE]]-1</f>
        <v>0.17978011178674502</v>
      </c>
      <c r="H11" s="96">
        <v>2.8955357142857148</v>
      </c>
      <c r="I11" s="96">
        <v>3.3277777777777775</v>
      </c>
      <c r="J11" s="100">
        <f>Tabela3[[#This Row],[Média Eduem Depois da LIE]]/Tabela3[[#This Row],[Média Eduem Antes da LIE]]-1</f>
        <v>0.14927878850172993</v>
      </c>
    </row>
    <row r="12" spans="1:10" x14ac:dyDescent="0.25">
      <c r="A12" s="86" t="s">
        <v>43</v>
      </c>
      <c r="B12" s="87">
        <v>4.7040816326530601</v>
      </c>
      <c r="C12" s="87">
        <v>5.9000000000000012</v>
      </c>
      <c r="D12" s="100">
        <f>Tabela3[[#This Row],[Média Eduefai Depois da LIE]]/Tabela3[[#This Row],[Média Eduefai Antes da LIE]]-1</f>
        <v>0.25422993492407864</v>
      </c>
      <c r="E12" s="96">
        <v>4.0096938775510207</v>
      </c>
      <c r="F12" s="96">
        <v>4.8500000000000005</v>
      </c>
      <c r="G12" s="100">
        <f>Tabela3[[#This Row],[Média Eduefaf Depois da LIE]]/Tabela3[[#This Row],[Média Eduefaf Antes da LIE]]-1</f>
        <v>0.20956864741061199</v>
      </c>
      <c r="H12" s="96">
        <v>3.1637755102040819</v>
      </c>
      <c r="I12" s="96">
        <v>3.5500000000000003</v>
      </c>
      <c r="J12" s="100">
        <f>Tabela3[[#This Row],[Média Eduem Depois da LIE]]/Tabela3[[#This Row],[Média Eduem Antes da LIE]]-1</f>
        <v>0.12207708434123532</v>
      </c>
    </row>
    <row r="13" spans="1:10" x14ac:dyDescent="0.25">
      <c r="A13" s="86" t="s">
        <v>89</v>
      </c>
      <c r="B13" s="87">
        <v>4.3590909090909093</v>
      </c>
      <c r="C13" s="87">
        <v>5.5916666666666659</v>
      </c>
      <c r="D13" s="100">
        <f>Tabela3[[#This Row],[Média Eduefai Depois da LIE]]/Tabela3[[#This Row],[Média Eduefai Antes da LIE]]-1</f>
        <v>0.28275981925616933</v>
      </c>
      <c r="E13" s="96">
        <v>3.795454545454545</v>
      </c>
      <c r="F13" s="96">
        <v>4.6416666666666666</v>
      </c>
      <c r="G13" s="100">
        <f>Tabela3[[#This Row],[Média Eduefaf Depois da LIE]]/Tabela3[[#This Row],[Média Eduefaf Antes da LIE]]-1</f>
        <v>0.22295409181636749</v>
      </c>
      <c r="H13" s="96">
        <v>3.5961038961038967</v>
      </c>
      <c r="I13" s="96">
        <v>3.85</v>
      </c>
      <c r="J13" s="100">
        <f>Tabela3[[#This Row],[Média Eduem Depois da LIE]]/Tabela3[[#This Row],[Média Eduem Antes da LIE]]-1</f>
        <v>7.0603105814373235E-2</v>
      </c>
    </row>
    <row r="14" spans="1:10" x14ac:dyDescent="0.25">
      <c r="A14" s="86" t="s">
        <v>35</v>
      </c>
      <c r="B14" s="87">
        <v>4.6035714285714286</v>
      </c>
      <c r="C14" s="87">
        <v>5.9692307692307685</v>
      </c>
      <c r="D14" s="100">
        <f>Tabela3[[#This Row],[Média Eduefai Depois da LIE]]/Tabela3[[#This Row],[Média Eduefai Antes da LIE]]-1</f>
        <v>0.29665214537208318</v>
      </c>
      <c r="E14" s="96">
        <v>3.7660714285714287</v>
      </c>
      <c r="F14" s="96">
        <v>4.5961538461538458</v>
      </c>
      <c r="G14" s="100">
        <f>Tabela3[[#This Row],[Média Eduefaf Depois da LIE]]/Tabela3[[#This Row],[Média Eduefaf Antes da LIE]]-1</f>
        <v>0.22041069409490444</v>
      </c>
      <c r="H14" s="96">
        <v>3.7785714285714285</v>
      </c>
      <c r="I14" s="96">
        <v>3.8769230769230765</v>
      </c>
      <c r="J14" s="100">
        <f>Tabela3[[#This Row],[Média Eduem Depois da LIE]]/Tabela3[[#This Row],[Média Eduem Antes da LIE]]-1</f>
        <v>2.6028791624254755E-2</v>
      </c>
    </row>
    <row r="15" spans="1:10" x14ac:dyDescent="0.25">
      <c r="A15" s="86" t="s">
        <v>23</v>
      </c>
      <c r="B15" s="87">
        <v>3.377272727272727</v>
      </c>
      <c r="C15" s="87">
        <v>4.625</v>
      </c>
      <c r="D15" s="100">
        <f>Tabela3[[#This Row],[Média Eduefai Depois da LIE]]/Tabela3[[#This Row],[Média Eduefai Antes da LIE]]-1</f>
        <v>0.36944818304172289</v>
      </c>
      <c r="E15" s="96">
        <v>3.4162337662337663</v>
      </c>
      <c r="F15" s="96">
        <v>3.8583333333333329</v>
      </c>
      <c r="G15" s="100">
        <f>Tabela3[[#This Row],[Média Eduefaf Depois da LIE]]/Tabela3[[#This Row],[Média Eduefaf Antes da LIE]]-1</f>
        <v>0.12941139200405494</v>
      </c>
      <c r="H15" s="96">
        <v>2.8383116883116886</v>
      </c>
      <c r="I15" s="96">
        <v>3.1583333333333332</v>
      </c>
      <c r="J15" s="100">
        <f>Tabela3[[#This Row],[Média Eduem Depois da LIE]]/Tabela3[[#This Row],[Média Eduem Antes da LIE]]-1</f>
        <v>0.11275070540684795</v>
      </c>
    </row>
    <row r="16" spans="1:10" x14ac:dyDescent="0.25">
      <c r="A16" s="86" t="s">
        <v>30</v>
      </c>
      <c r="B16" s="87">
        <v>3.1226190476190481</v>
      </c>
      <c r="C16" s="87">
        <v>4.6863636363636365</v>
      </c>
      <c r="D16" s="100">
        <f>Tabela3[[#This Row],[Média Eduefai Depois da LIE]]/Tabela3[[#This Row],[Média Eduefai Antes da LIE]]-1</f>
        <v>0.50077981492392465</v>
      </c>
      <c r="E16" s="96">
        <v>2.7845238095238098</v>
      </c>
      <c r="F16" s="96">
        <v>3.6772727272727268</v>
      </c>
      <c r="G16" s="100">
        <f>Tabela3[[#This Row],[Média Eduefaf Depois da LIE]]/Tabela3[[#This Row],[Média Eduefaf Antes da LIE]]-1</f>
        <v>0.32061098371487384</v>
      </c>
      <c r="H16" s="96">
        <v>3.0642857142857145</v>
      </c>
      <c r="I16" s="96">
        <v>3.463636363636363</v>
      </c>
      <c r="J16" s="100">
        <f>Tabela3[[#This Row],[Média Eduem Depois da LIE]]/Tabela3[[#This Row],[Média Eduem Antes da LIE]]-1</f>
        <v>0.13032422123331178</v>
      </c>
    </row>
    <row r="17" spans="1:10" x14ac:dyDescent="0.25">
      <c r="A17" s="86" t="s">
        <v>39</v>
      </c>
      <c r="B17" s="87">
        <v>4.7321428571428568</v>
      </c>
      <c r="C17" s="87">
        <v>6.0227272727272725</v>
      </c>
      <c r="D17" s="100">
        <f>Tabela3[[#This Row],[Média Eduefai Depois da LIE]]/Tabela3[[#This Row],[Média Eduefai Antes da LIE]]-1</f>
        <v>0.27272727272727271</v>
      </c>
      <c r="E17" s="96">
        <v>3.7976190476190474</v>
      </c>
      <c r="F17" s="96">
        <v>4.5999999999999996</v>
      </c>
      <c r="G17" s="100">
        <f>Tabela3[[#This Row],[Média Eduefaf Depois da LIE]]/Tabela3[[#This Row],[Média Eduefaf Antes da LIE]]-1</f>
        <v>0.21128526645768031</v>
      </c>
      <c r="H17" s="96">
        <v>3.7440476190476191</v>
      </c>
      <c r="I17" s="96">
        <v>4.0681818181818192</v>
      </c>
      <c r="J17" s="100">
        <f>Tabela3[[#This Row],[Média Eduem Depois da LIE]]/Tabela3[[#This Row],[Média Eduem Antes da LIE]]-1</f>
        <v>8.6573204220263378E-2</v>
      </c>
    </row>
    <row r="18" spans="1:10" x14ac:dyDescent="0.25">
      <c r="A18" s="86" t="s">
        <v>31</v>
      </c>
      <c r="B18" s="87">
        <v>3.532142857142857</v>
      </c>
      <c r="C18" s="87">
        <v>4.9444444444444455</v>
      </c>
      <c r="D18" s="100">
        <f>Tabela3[[#This Row],[Média Eduefai Depois da LIE]]/Tabela3[[#This Row],[Média Eduefai Antes da LIE]]-1</f>
        <v>0.39984271430176421</v>
      </c>
      <c r="E18" s="96">
        <v>2.9187499999999997</v>
      </c>
      <c r="F18" s="96">
        <v>4.1166666666666663</v>
      </c>
      <c r="G18" s="100">
        <f>Tabela3[[#This Row],[Média Eduefaf Depois da LIE]]/Tabela3[[#This Row],[Média Eduefaf Antes da LIE]]-1</f>
        <v>0.41042112776588158</v>
      </c>
      <c r="H18" s="96">
        <v>3.0598214285714285</v>
      </c>
      <c r="I18" s="96">
        <v>3.9611111111111117</v>
      </c>
      <c r="J18" s="100">
        <f>Tabela3[[#This Row],[Média Eduem Depois da LIE]]/Tabela3[[#This Row],[Média Eduem Antes da LIE]]-1</f>
        <v>0.29455630126771082</v>
      </c>
    </row>
    <row r="19" spans="1:10" x14ac:dyDescent="0.25">
      <c r="A19" s="86" t="s">
        <v>27</v>
      </c>
      <c r="B19" s="87">
        <v>3.0297619047619047</v>
      </c>
      <c r="C19" s="87">
        <v>4.7954545454545459</v>
      </c>
      <c r="D19" s="100">
        <f>Tabela3[[#This Row],[Média Eduefai Depois da LIE]]/Tabela3[[#This Row],[Média Eduefai Antes da LIE]]-1</f>
        <v>0.58278263975709965</v>
      </c>
      <c r="E19" s="96">
        <v>3.2238095238095235</v>
      </c>
      <c r="F19" s="96">
        <v>4.2363636363636354</v>
      </c>
      <c r="G19" s="100">
        <f>Tabela3[[#This Row],[Média Eduefaf Depois da LIE]]/Tabela3[[#This Row],[Média Eduefaf Antes da LIE]]-1</f>
        <v>0.31408620921176289</v>
      </c>
      <c r="H19" s="96">
        <v>2.8690476190476191</v>
      </c>
      <c r="I19" s="96">
        <v>3.4090909090909092</v>
      </c>
      <c r="J19" s="100">
        <f>Tabela3[[#This Row],[Média Eduem Depois da LIE]]/Tabela3[[#This Row],[Média Eduem Antes da LIE]]-1</f>
        <v>0.18823085628064873</v>
      </c>
    </row>
    <row r="20" spans="1:10" x14ac:dyDescent="0.25">
      <c r="A20" s="86" t="s">
        <v>37</v>
      </c>
      <c r="B20" s="87">
        <v>4.2321428571428577</v>
      </c>
      <c r="C20" s="87">
        <v>5.2230769230769232</v>
      </c>
      <c r="D20" s="100">
        <f>Tabela3[[#This Row],[Média Eduefai Depois da LIE]]/Tabela3[[#This Row],[Média Eduefai Antes da LIE]]-1</f>
        <v>0.23414475819539105</v>
      </c>
      <c r="E20" s="96">
        <v>3.5553571428571429</v>
      </c>
      <c r="F20" s="96">
        <v>4.296153846153846</v>
      </c>
      <c r="G20" s="100">
        <f>Tabela3[[#This Row],[Média Eduefaf Depois da LIE]]/Tabela3[[#This Row],[Média Eduefaf Antes da LIE]]-1</f>
        <v>0.20836070007340712</v>
      </c>
      <c r="H20" s="96">
        <v>3.2446428571428569</v>
      </c>
      <c r="I20" s="96">
        <v>3.75</v>
      </c>
      <c r="J20" s="100">
        <f>Tabela3[[#This Row],[Média Eduem Depois da LIE]]/Tabela3[[#This Row],[Média Eduem Antes da LIE]]-1</f>
        <v>0.15575123830489823</v>
      </c>
    </row>
    <row r="21" spans="1:10" x14ac:dyDescent="0.25">
      <c r="A21" s="86" t="s">
        <v>87</v>
      </c>
      <c r="B21" s="87">
        <v>3.1955357142857141</v>
      </c>
      <c r="C21" s="87">
        <v>4.7055555555555566</v>
      </c>
      <c r="D21" s="100">
        <f>Tabela3[[#This Row],[Média Eduefai Depois da LIE]]/Tabela3[[#This Row],[Média Eduefai Antes da LIE]]-1</f>
        <v>0.47254043649684929</v>
      </c>
      <c r="E21" s="96">
        <v>3.0026785714285715</v>
      </c>
      <c r="F21" s="96">
        <v>3.7388888888888889</v>
      </c>
      <c r="G21" s="100">
        <f>Tabela3[[#This Row],[Média Eduefaf Depois da LIE]]/Tabela3[[#This Row],[Média Eduefaf Antes da LIE]]-1</f>
        <v>0.24518452439951099</v>
      </c>
      <c r="H21" s="96">
        <v>2.9464285714285721</v>
      </c>
      <c r="I21" s="96">
        <v>3.2111111111111112</v>
      </c>
      <c r="J21" s="100">
        <f>Tabela3[[#This Row],[Média Eduem Depois da LIE]]/Tabela3[[#This Row],[Média Eduem Antes da LIE]]-1</f>
        <v>8.9831649831649596E-2</v>
      </c>
    </row>
    <row r="22" spans="1:10" x14ac:dyDescent="0.25">
      <c r="A22" s="86" t="s">
        <v>88</v>
      </c>
      <c r="B22" s="87">
        <v>4.3892857142857133</v>
      </c>
      <c r="C22" s="87">
        <v>5.5227272727272725</v>
      </c>
      <c r="D22" s="100">
        <f>Tabela3[[#This Row],[Média Eduefai Depois da LIE]]/Tabela3[[#This Row],[Média Eduefai Antes da LIE]]-1</f>
        <v>0.25822915896146181</v>
      </c>
      <c r="E22" s="96">
        <v>3.8226190476190478</v>
      </c>
      <c r="F22" s="96">
        <v>4.3409090909090908</v>
      </c>
      <c r="G22" s="100">
        <f>Tabela3[[#This Row],[Média Eduefaf Depois da LIE]]/Tabela3[[#This Row],[Média Eduefaf Antes da LIE]]-1</f>
        <v>0.1355850627105688</v>
      </c>
      <c r="H22" s="96">
        <v>3.698809523809524</v>
      </c>
      <c r="I22" s="96">
        <v>3.8136363636363644</v>
      </c>
      <c r="J22" s="100">
        <f>Tabela3[[#This Row],[Média Eduem Depois da LIE]]/Tabela3[[#This Row],[Média Eduem Antes da LIE]]-1</f>
        <v>3.1044269537993552E-2</v>
      </c>
    </row>
    <row r="23" spans="1:10" x14ac:dyDescent="0.25">
      <c r="A23" s="86" t="s">
        <v>19</v>
      </c>
      <c r="B23" s="87">
        <v>3.8901785714285713</v>
      </c>
      <c r="C23" s="87">
        <v>5.3611111111111116</v>
      </c>
      <c r="D23" s="100">
        <f>Tabela3[[#This Row],[Média Eduefai Depois da LIE]]/Tabela3[[#This Row],[Média Eduefai Antes da LIE]]-1</f>
        <v>0.37811440083645742</v>
      </c>
      <c r="E23" s="96">
        <v>3.4035714285714285</v>
      </c>
      <c r="F23" s="96">
        <v>4.322222222222222</v>
      </c>
      <c r="G23" s="100">
        <f>Tabela3[[#This Row],[Média Eduefaf Depois da LIE]]/Tabela3[[#This Row],[Média Eduefaf Antes da LIE]]-1</f>
        <v>0.26990789320275144</v>
      </c>
      <c r="H23" s="96">
        <v>3.3267857142857138</v>
      </c>
      <c r="I23" s="96">
        <v>3.822222222222222</v>
      </c>
      <c r="J23" s="100">
        <f>Tabela3[[#This Row],[Média Eduem Depois da LIE]]/Tabela3[[#This Row],[Média Eduem Antes da LIE]]-1</f>
        <v>0.14892348064650807</v>
      </c>
    </row>
    <row r="24" spans="1:10" x14ac:dyDescent="0.25">
      <c r="A24" s="86" t="s">
        <v>22</v>
      </c>
      <c r="B24" s="87">
        <v>4.6277310924369752</v>
      </c>
      <c r="C24" s="87" t="s">
        <v>114</v>
      </c>
      <c r="D24" s="87" t="s">
        <v>114</v>
      </c>
      <c r="E24" s="96">
        <v>3.7386554621848744</v>
      </c>
      <c r="F24" s="96" t="s">
        <v>114</v>
      </c>
      <c r="G24" s="96" t="s">
        <v>114</v>
      </c>
      <c r="H24" s="96">
        <v>3.530252100840336</v>
      </c>
      <c r="I24" s="96" t="s">
        <v>114</v>
      </c>
      <c r="J24" s="96" t="s">
        <v>114</v>
      </c>
    </row>
    <row r="25" spans="1:10" x14ac:dyDescent="0.25">
      <c r="A25" s="86" t="s">
        <v>40</v>
      </c>
      <c r="B25" s="87">
        <v>4.3500000000000005</v>
      </c>
      <c r="C25" s="87">
        <v>5.8999999999999995</v>
      </c>
      <c r="D25" s="100">
        <f>Tabela3[[#This Row],[Média Eduefai Depois da LIE]]/Tabela3[[#This Row],[Média Eduefai Antes da LIE]]-1</f>
        <v>0.35632183908045945</v>
      </c>
      <c r="E25" s="96">
        <v>4.2571428571428571</v>
      </c>
      <c r="F25" s="96">
        <v>4.8076923076923075</v>
      </c>
      <c r="G25" s="100">
        <f>Tabela3[[#This Row],[Média Eduefaf Depois da LIE]]/Tabela3[[#This Row],[Média Eduefaf Antes da LIE]]-1</f>
        <v>0.1293236964377904</v>
      </c>
      <c r="H25" s="96">
        <v>3.8035714285714284</v>
      </c>
      <c r="I25" s="96">
        <v>4.0692307692307699</v>
      </c>
      <c r="J25" s="100">
        <f>Tabela3[[#This Row],[Média Eduem Depois da LIE]]/Tabela3[[#This Row],[Média Eduem Antes da LIE]]-1</f>
        <v>6.9844709281329243E-2</v>
      </c>
    </row>
    <row r="26" spans="1:10" x14ac:dyDescent="0.25">
      <c r="A26" s="86" t="s">
        <v>38</v>
      </c>
      <c r="B26" s="87">
        <v>4.6303571428571431</v>
      </c>
      <c r="C26" s="87">
        <v>5.9961538461538462</v>
      </c>
      <c r="D26" s="100">
        <f>Tabela3[[#This Row],[Média Eduefai Depois da LIE]]/Tabela3[[#This Row],[Média Eduefai Antes da LIE]]-1</f>
        <v>0.29496573615354937</v>
      </c>
      <c r="E26" s="96">
        <v>4.1428571428571432</v>
      </c>
      <c r="F26" s="96">
        <v>4.8538461538461526</v>
      </c>
      <c r="G26" s="100">
        <f>Tabela3[[#This Row],[Média Eduefaf Depois da LIE]]/Tabela3[[#This Row],[Média Eduefaf Antes da LIE]]-1</f>
        <v>0.17161803713527801</v>
      </c>
      <c r="H26" s="96">
        <v>3.5839285714285714</v>
      </c>
      <c r="I26" s="96">
        <v>4.134615384615385</v>
      </c>
      <c r="J26" s="100">
        <f>Tabela3[[#This Row],[Média Eduem Depois da LIE]]/Tabela3[[#This Row],[Média Eduem Antes da LIE]]-1</f>
        <v>0.15365451688321663</v>
      </c>
    </row>
    <row r="27" spans="1:10" x14ac:dyDescent="0.25">
      <c r="A27" s="86" t="s">
        <v>33</v>
      </c>
      <c r="B27" s="87">
        <v>3.5681818181818183</v>
      </c>
      <c r="C27" s="87">
        <v>4.8083333333333336</v>
      </c>
      <c r="D27" s="100">
        <f>Tabela3[[#This Row],[Média Eduefai Depois da LIE]]/Tabela3[[#This Row],[Média Eduefai Antes da LIE]]-1</f>
        <v>0.34755838641188963</v>
      </c>
      <c r="E27" s="96">
        <v>3.1149350649350649</v>
      </c>
      <c r="F27" s="96">
        <v>3.7583333333333342</v>
      </c>
      <c r="G27" s="100">
        <f>Tabela3[[#This Row],[Média Eduefaf Depois da LIE]]/Tabela3[[#This Row],[Média Eduefaf Antes da LIE]]-1</f>
        <v>0.20655270655270686</v>
      </c>
      <c r="H27" s="96">
        <v>3.1694805194805196</v>
      </c>
      <c r="I27" s="96">
        <v>3.4916666666666667</v>
      </c>
      <c r="J27" s="100">
        <f>Tabela3[[#This Row],[Média Eduem Depois da LIE]]/Tabela3[[#This Row],[Média Eduem Antes da LIE]]-1</f>
        <v>0.10165266680325069</v>
      </c>
    </row>
    <row r="28" spans="1:10" x14ac:dyDescent="0.25">
      <c r="A28" s="86" t="s">
        <v>25</v>
      </c>
      <c r="B28" s="87">
        <v>3.9312500000000004</v>
      </c>
      <c r="C28" s="87">
        <v>5.261111111111112</v>
      </c>
      <c r="D28" s="100">
        <f>Tabela3[[#This Row],[Média Eduefai Depois da LIE]]/Tabela3[[#This Row],[Média Eduefai Antes da LIE]]-1</f>
        <v>0.33827945592651476</v>
      </c>
      <c r="E28" s="97">
        <v>3.6089285714285713</v>
      </c>
      <c r="F28" s="97">
        <v>4.2666666666666675</v>
      </c>
      <c r="G28" s="100">
        <f>Tabela3[[#This Row],[Média Eduefaf Depois da LIE]]/Tabela3[[#This Row],[Média Eduefaf Antes da LIE]]-1</f>
        <v>0.18225301006102623</v>
      </c>
      <c r="H28" s="97">
        <v>3.2071428571428573</v>
      </c>
      <c r="I28" s="97">
        <v>3.6000000000000005</v>
      </c>
      <c r="J28" s="100">
        <f>Tabela3[[#This Row],[Média Eduem Depois da LIE]]/Tabela3[[#This Row],[Média Eduem Antes da LIE]]-1</f>
        <v>0.12249443207126953</v>
      </c>
    </row>
    <row r="30" spans="1:10" x14ac:dyDescent="0.25">
      <c r="A30" s="86" t="s">
        <v>90</v>
      </c>
      <c r="B30" s="86" t="s">
        <v>115</v>
      </c>
      <c r="C30" s="86" t="s">
        <v>116</v>
      </c>
      <c r="D30" s="86" t="s">
        <v>122</v>
      </c>
      <c r="E30" s="86" t="s">
        <v>117</v>
      </c>
      <c r="F30" s="86" t="s">
        <v>118</v>
      </c>
      <c r="G30" s="86" t="s">
        <v>123</v>
      </c>
    </row>
    <row r="31" spans="1:10" x14ac:dyDescent="0.25">
      <c r="A31" s="86" t="s">
        <v>20</v>
      </c>
      <c r="B31" s="87">
        <v>0.36928947961691422</v>
      </c>
      <c r="C31" s="96" t="s">
        <v>114</v>
      </c>
      <c r="D31" s="96" t="s">
        <v>114</v>
      </c>
      <c r="E31" s="87">
        <v>29.098235294117647</v>
      </c>
      <c r="F31" s="87" t="s">
        <v>114</v>
      </c>
      <c r="G31" s="96" t="s">
        <v>114</v>
      </c>
    </row>
    <row r="32" spans="1:10" x14ac:dyDescent="0.25">
      <c r="A32" s="86" t="s">
        <v>32</v>
      </c>
      <c r="B32" s="87">
        <v>0.36788697513516017</v>
      </c>
      <c r="C32" s="96">
        <v>0.4227145493485997</v>
      </c>
      <c r="D32" s="100">
        <f>Tabela4[[#This Row],[Média Saúde Depois da LIE]]/Tabela4[[#This Row],[Média Saúde Antes da LIE]]-1</f>
        <v>0.14903374655570811</v>
      </c>
      <c r="E32" s="87">
        <v>51.222500000000004</v>
      </c>
      <c r="F32" s="87">
        <v>55.652222222222221</v>
      </c>
      <c r="G32" s="100">
        <f>Tabela4[[#This Row],[Média Segur Depois da LIE]]/Tabela4[[#This Row],[Média Segur Antes da LIE]]-1</f>
        <v>8.648000824290536E-2</v>
      </c>
    </row>
    <row r="33" spans="1:7" x14ac:dyDescent="0.25">
      <c r="A33" s="86" t="s">
        <v>24</v>
      </c>
      <c r="B33" s="87">
        <v>0.29262681112828637</v>
      </c>
      <c r="C33" s="96" t="s">
        <v>114</v>
      </c>
      <c r="D33" s="96" t="s">
        <v>114</v>
      </c>
      <c r="E33" s="87">
        <v>36.606470588235297</v>
      </c>
      <c r="F33" s="87" t="s">
        <v>114</v>
      </c>
      <c r="G33" s="96" t="s">
        <v>114</v>
      </c>
    </row>
    <row r="34" spans="1:7" x14ac:dyDescent="0.25">
      <c r="A34" s="86" t="s">
        <v>21</v>
      </c>
      <c r="B34" s="87">
        <v>0.33589454981663447</v>
      </c>
      <c r="C34" s="96">
        <v>0.36590492784259748</v>
      </c>
      <c r="D34" s="100">
        <f>Tabela4[[#This Row],[Média Saúde Depois da LIE]]/Tabela4[[#This Row],[Média Saúde Antes da LIE]]-1</f>
        <v>8.9344641174873951E-2</v>
      </c>
      <c r="E34" s="87">
        <v>21.13571428571429</v>
      </c>
      <c r="F34" s="87">
        <v>35.934000000000005</v>
      </c>
      <c r="G34" s="100">
        <f>Tabela4[[#This Row],[Média Segur Depois da LIE]]/Tabela4[[#This Row],[Média Segur Antes da LIE]]-1</f>
        <v>0.70015545792497447</v>
      </c>
    </row>
    <row r="35" spans="1:7" x14ac:dyDescent="0.25">
      <c r="A35" s="86" t="s">
        <v>34</v>
      </c>
      <c r="B35" s="87">
        <v>0.41414426319927161</v>
      </c>
      <c r="C35" s="96">
        <v>0.45088108957521145</v>
      </c>
      <c r="D35" s="100">
        <f>Tabela4[[#This Row],[Média Saúde Depois da LIE]]/Tabela4[[#This Row],[Média Saúde Antes da LIE]]-1</f>
        <v>8.8705385152862526E-2</v>
      </c>
      <c r="E35" s="87">
        <v>22.766666666666666</v>
      </c>
      <c r="F35" s="87">
        <v>41.964545454545458</v>
      </c>
      <c r="G35" s="100">
        <f>Tabela4[[#This Row],[Média Segur Depois da LIE]]/Tabela4[[#This Row],[Média Segur Antes da LIE]]-1</f>
        <v>0.8432450419273263</v>
      </c>
    </row>
    <row r="36" spans="1:7" x14ac:dyDescent="0.25">
      <c r="A36" s="86" t="s">
        <v>28</v>
      </c>
      <c r="B36" s="87">
        <v>0.46096875749424682</v>
      </c>
      <c r="C36" s="96">
        <v>0.49999664778278513</v>
      </c>
      <c r="D36" s="100">
        <f>Tabela4[[#This Row],[Média Saúde Depois da LIE]]/Tabela4[[#This Row],[Média Saúde Antes da LIE]]-1</f>
        <v>8.4664935863956847E-2</v>
      </c>
      <c r="E36" s="87">
        <v>20.765000000000001</v>
      </c>
      <c r="F36" s="87">
        <v>39.45384615384615</v>
      </c>
      <c r="G36" s="100">
        <f>Tabela4[[#This Row],[Média Segur Depois da LIE]]/Tabela4[[#This Row],[Média Segur Antes da LIE]]-1</f>
        <v>0.90001667006241992</v>
      </c>
    </row>
    <row r="37" spans="1:7" x14ac:dyDescent="0.25">
      <c r="A37" s="86" t="s">
        <v>45</v>
      </c>
      <c r="B37" s="87">
        <v>0.33505706560986043</v>
      </c>
      <c r="C37" s="96">
        <v>0.42068348680684148</v>
      </c>
      <c r="D37" s="100">
        <f>Tabela4[[#This Row],[Média Saúde Depois da LIE]]/Tabela4[[#This Row],[Média Saúde Antes da LIE]]-1</f>
        <v>0.25555772429728196</v>
      </c>
      <c r="E37" s="87">
        <v>30.02</v>
      </c>
      <c r="F37" s="87">
        <v>27.590833333333336</v>
      </c>
      <c r="G37" s="100">
        <f>Tabela4[[#This Row],[Média Segur Depois da LIE]]/Tabela4[[#This Row],[Média Segur Antes da LIE]]-1</f>
        <v>-8.0918276704419201E-2</v>
      </c>
    </row>
    <row r="38" spans="1:7" x14ac:dyDescent="0.25">
      <c r="A38" s="86" t="s">
        <v>36</v>
      </c>
      <c r="B38" s="87">
        <v>0.40370069615766796</v>
      </c>
      <c r="C38" s="96">
        <v>0.46094175940755933</v>
      </c>
      <c r="D38" s="100">
        <f>Tabela4[[#This Row],[Média Saúde Depois da LIE]]/Tabela4[[#This Row],[Média Saúde Antes da LIE]]-1</f>
        <v>0.14179084602701675</v>
      </c>
      <c r="E38" s="87">
        <v>51.12833333333333</v>
      </c>
      <c r="F38" s="87">
        <v>40.664545454545447</v>
      </c>
      <c r="G38" s="100">
        <f>Tabela4[[#This Row],[Média Segur Depois da LIE]]/Tabela4[[#This Row],[Média Segur Antes da LIE]]-1</f>
        <v>-0.20465732396494862</v>
      </c>
    </row>
    <row r="39" spans="1:7" x14ac:dyDescent="0.25">
      <c r="A39" s="86" t="s">
        <v>44</v>
      </c>
      <c r="B39" s="87">
        <v>0.3755031007858054</v>
      </c>
      <c r="C39" s="96">
        <v>0.42748764298906805</v>
      </c>
      <c r="D39" s="100">
        <f>Tabela4[[#This Row],[Média Saúde Depois da LIE]]/Tabela4[[#This Row],[Média Saúde Antes da LIE]]-1</f>
        <v>0.13843971486380791</v>
      </c>
      <c r="E39" s="87">
        <v>27.121666666666666</v>
      </c>
      <c r="F39" s="87">
        <v>40.229090909090914</v>
      </c>
      <c r="G39" s="100">
        <f>Tabela4[[#This Row],[Média Segur Depois da LIE]]/Tabela4[[#This Row],[Média Segur Antes da LIE]]-1</f>
        <v>0.48328240308821657</v>
      </c>
    </row>
    <row r="40" spans="1:7" x14ac:dyDescent="0.25">
      <c r="A40" s="86" t="s">
        <v>26</v>
      </c>
      <c r="B40" s="87">
        <v>0.37013425502195424</v>
      </c>
      <c r="C40" s="96">
        <v>0.42768321297938861</v>
      </c>
      <c r="D40" s="100">
        <f>Tabela4[[#This Row],[Média Saúde Depois da LIE]]/Tabela4[[#This Row],[Média Saúde Antes da LIE]]-1</f>
        <v>0.1554813075974848</v>
      </c>
      <c r="E40" s="87">
        <v>17.518750000000001</v>
      </c>
      <c r="F40" s="87">
        <v>30.168888888888887</v>
      </c>
      <c r="G40" s="100">
        <f>Tabela4[[#This Row],[Média Segur Depois da LIE]]/Tabela4[[#This Row],[Média Segur Antes da LIE]]-1</f>
        <v>0.7220914099972251</v>
      </c>
    </row>
    <row r="41" spans="1:7" x14ac:dyDescent="0.25">
      <c r="A41" s="86" t="s">
        <v>43</v>
      </c>
      <c r="B41" s="87">
        <v>0.34605499118100835</v>
      </c>
      <c r="C41" s="96">
        <v>0.41240955437057009</v>
      </c>
      <c r="D41" s="100">
        <f>Tabela4[[#This Row],[Média Saúde Depois da LIE]]/Tabela4[[#This Row],[Média Saúde Antes da LIE]]-1</f>
        <v>0.19174571926591333</v>
      </c>
      <c r="E41" s="87">
        <v>33.962857142857146</v>
      </c>
      <c r="F41" s="87">
        <v>29.123333333333335</v>
      </c>
      <c r="G41" s="100">
        <f>Tabela4[[#This Row],[Média Segur Depois da LIE]]/Tabela4[[#This Row],[Média Segur Antes da LIE]]-1</f>
        <v>-0.14249460194610364</v>
      </c>
    </row>
    <row r="42" spans="1:7" x14ac:dyDescent="0.25">
      <c r="A42" s="86" t="s">
        <v>89</v>
      </c>
      <c r="B42" s="87">
        <v>0.40714026522179569</v>
      </c>
      <c r="C42" s="96">
        <v>0.47011515620772526</v>
      </c>
      <c r="D42" s="100">
        <f>Tabela4[[#This Row],[Média Saúde Depois da LIE]]/Tabela4[[#This Row],[Média Saúde Antes da LIE]]-1</f>
        <v>0.15467615552989589</v>
      </c>
      <c r="E42" s="87">
        <v>28.779090909090915</v>
      </c>
      <c r="F42" s="87">
        <v>23.070000000000004</v>
      </c>
      <c r="G42" s="100">
        <f>Tabela4[[#This Row],[Média Segur Depois da LIE]]/Tabela4[[#This Row],[Média Segur Antes da LIE]]-1</f>
        <v>-0.19837634646365732</v>
      </c>
    </row>
    <row r="43" spans="1:7" x14ac:dyDescent="0.25">
      <c r="A43" s="86" t="s">
        <v>35</v>
      </c>
      <c r="B43" s="87">
        <v>0.43577771373515095</v>
      </c>
      <c r="C43" s="96">
        <v>0.4908629559614559</v>
      </c>
      <c r="D43" s="100">
        <f>Tabela4[[#This Row],[Média Saúde Depois da LIE]]/Tabela4[[#This Row],[Média Saúde Antes da LIE]]-1</f>
        <v>0.12640674474643654</v>
      </c>
      <c r="E43" s="87">
        <v>21.77</v>
      </c>
      <c r="F43" s="87">
        <v>20.142307692307693</v>
      </c>
      <c r="G43" s="100">
        <f>Tabela4[[#This Row],[Média Segur Depois da LIE]]/Tabela4[[#This Row],[Média Segur Antes da LIE]]-1</f>
        <v>-7.4767676053849597E-2</v>
      </c>
    </row>
    <row r="44" spans="1:7" x14ac:dyDescent="0.25">
      <c r="A44" s="86" t="s">
        <v>23</v>
      </c>
      <c r="B44" s="87">
        <v>0.34085829363576137</v>
      </c>
      <c r="C44" s="96">
        <v>0.39460248183687713</v>
      </c>
      <c r="D44" s="100">
        <f>Tabela4[[#This Row],[Média Saúde Depois da LIE]]/Tabela4[[#This Row],[Média Saúde Antes da LIE]]-1</f>
        <v>0.15767311285829066</v>
      </c>
      <c r="E44" s="87">
        <v>34.626363636363642</v>
      </c>
      <c r="F44" s="87">
        <v>47.655000000000001</v>
      </c>
      <c r="G44" s="100">
        <f>Tabela4[[#This Row],[Média Segur Depois da LIE]]/Tabela4[[#This Row],[Média Segur Antes da LIE]]-1</f>
        <v>0.37626348814618371</v>
      </c>
    </row>
    <row r="45" spans="1:7" x14ac:dyDescent="0.25">
      <c r="A45" s="86" t="s">
        <v>30</v>
      </c>
      <c r="B45" s="87">
        <v>0.50314105727743186</v>
      </c>
      <c r="C45" s="96">
        <v>0.52516579021997201</v>
      </c>
      <c r="D45" s="100">
        <f>Tabela4[[#This Row],[Média Saúde Depois da LIE]]/Tabela4[[#This Row],[Média Saúde Antes da LIE]]-1</f>
        <v>4.3774469652147152E-2</v>
      </c>
      <c r="E45" s="87">
        <v>21.87</v>
      </c>
      <c r="F45" s="87">
        <v>35.81636363636364</v>
      </c>
      <c r="G45" s="100">
        <f>Tabela4[[#This Row],[Média Segur Depois da LIE]]/Tabela4[[#This Row],[Média Segur Antes da LIE]]-1</f>
        <v>0.63769381053331675</v>
      </c>
    </row>
    <row r="46" spans="1:7" x14ac:dyDescent="0.25">
      <c r="A46" s="86" t="s">
        <v>39</v>
      </c>
      <c r="B46" s="87">
        <v>0.42983383049576968</v>
      </c>
      <c r="C46" s="96">
        <v>0.48582994475239777</v>
      </c>
      <c r="D46" s="100">
        <f>Tabela4[[#This Row],[Média Saúde Depois da LIE]]/Tabela4[[#This Row],[Média Saúde Antes da LIE]]-1</f>
        <v>0.13027386465146829</v>
      </c>
      <c r="E46" s="87">
        <v>29.151666666666699</v>
      </c>
      <c r="F46" s="87">
        <v>27.776363636363637</v>
      </c>
      <c r="G46" s="100">
        <f>Tabela4[[#This Row],[Média Segur Depois da LIE]]/Tabela4[[#This Row],[Média Segur Antes da LIE]]-1</f>
        <v>-4.7177509472405066E-2</v>
      </c>
    </row>
    <row r="47" spans="1:7" x14ac:dyDescent="0.25">
      <c r="A47" s="86" t="s">
        <v>31</v>
      </c>
      <c r="B47" s="87">
        <v>0.43386169663263457</v>
      </c>
      <c r="C47" s="96">
        <v>0.48411798038780357</v>
      </c>
      <c r="D47" s="100">
        <f>Tabela4[[#This Row],[Média Saúde Depois da LIE]]/Tabela4[[#This Row],[Média Saúde Antes da LIE]]-1</f>
        <v>0.11583480206993868</v>
      </c>
      <c r="E47" s="87">
        <v>49.807500000000005</v>
      </c>
      <c r="F47" s="87">
        <v>41.400000000000006</v>
      </c>
      <c r="G47" s="100">
        <f>Tabela4[[#This Row],[Média Segur Depois da LIE]]/Tabela4[[#This Row],[Média Segur Antes da LIE]]-1</f>
        <v>-0.16879987953621434</v>
      </c>
    </row>
    <row r="48" spans="1:7" x14ac:dyDescent="0.25">
      <c r="A48" s="86" t="s">
        <v>27</v>
      </c>
      <c r="B48" s="87">
        <v>0.4507736946232368</v>
      </c>
      <c r="C48" s="96">
        <v>0.4958386583727748</v>
      </c>
      <c r="D48" s="100">
        <f>Tabela4[[#This Row],[Média Saúde Depois da LIE]]/Tabela4[[#This Row],[Média Saúde Antes da LIE]]-1</f>
        <v>9.9972479066694264E-2</v>
      </c>
      <c r="E48" s="87">
        <v>11.891666666666667</v>
      </c>
      <c r="F48" s="87">
        <v>17.742727272727272</v>
      </c>
      <c r="G48" s="100">
        <f>Tabela4[[#This Row],[Média Segur Depois da LIE]]/Tabela4[[#This Row],[Média Segur Antes da LIE]]-1</f>
        <v>0.49203032426578308</v>
      </c>
    </row>
    <row r="49" spans="1:7" x14ac:dyDescent="0.25">
      <c r="A49" s="86" t="s">
        <v>37</v>
      </c>
      <c r="B49" s="87">
        <v>0.43418680160796091</v>
      </c>
      <c r="C49" s="96">
        <v>0.48706341716193335</v>
      </c>
      <c r="D49" s="100">
        <f>Tabela4[[#This Row],[Média Saúde Depois da LIE]]/Tabela4[[#This Row],[Média Saúde Antes da LIE]]-1</f>
        <v>0.12178310201542275</v>
      </c>
      <c r="E49" s="87">
        <v>50.402499999999996</v>
      </c>
      <c r="F49" s="87">
        <v>33.449230769230766</v>
      </c>
      <c r="G49" s="100">
        <f>Tabela4[[#This Row],[Média Segur Depois da LIE]]/Tabela4[[#This Row],[Média Segur Antes da LIE]]-1</f>
        <v>-0.33635770508941487</v>
      </c>
    </row>
    <row r="50" spans="1:7" x14ac:dyDescent="0.25">
      <c r="A50" s="86" t="s">
        <v>87</v>
      </c>
      <c r="B50" s="87">
        <v>0.49371784952020181</v>
      </c>
      <c r="C50" s="96">
        <v>0.50311812380615883</v>
      </c>
      <c r="D50" s="100">
        <f>Tabela4[[#This Row],[Média Saúde Depois da LIE]]/Tabela4[[#This Row],[Média Saúde Antes da LIE]]-1</f>
        <v>1.9039769972044374E-2</v>
      </c>
      <c r="E50" s="87">
        <v>18.426250000000003</v>
      </c>
      <c r="F50" s="87">
        <v>45.50555555555556</v>
      </c>
      <c r="G50" s="100">
        <f>Tabela4[[#This Row],[Média Segur Depois da LIE]]/Tabela4[[#This Row],[Média Segur Antes da LIE]]-1</f>
        <v>1.4696048059456239</v>
      </c>
    </row>
    <row r="51" spans="1:7" x14ac:dyDescent="0.25">
      <c r="A51" s="86" t="s">
        <v>88</v>
      </c>
      <c r="B51" s="87">
        <v>0.4829102929793922</v>
      </c>
      <c r="C51" s="96">
        <v>0.53083733180418236</v>
      </c>
      <c r="D51" s="100">
        <f>Tabela4[[#This Row],[Média Saúde Depois da LIE]]/Tabela4[[#This Row],[Média Saúde Antes da LIE]]-1</f>
        <v>9.9246256544039735E-2</v>
      </c>
      <c r="E51" s="87">
        <v>19.220000000000002</v>
      </c>
      <c r="F51" s="87">
        <v>23.060909090909089</v>
      </c>
      <c r="G51" s="100">
        <f>Tabela4[[#This Row],[Média Segur Depois da LIE]]/Tabela4[[#This Row],[Média Segur Antes da LIE]]-1</f>
        <v>0.19983918266956735</v>
      </c>
    </row>
    <row r="52" spans="1:7" x14ac:dyDescent="0.25">
      <c r="A52" s="86" t="s">
        <v>19</v>
      </c>
      <c r="B52" s="87">
        <v>0.31421225896284066</v>
      </c>
      <c r="C52" s="96">
        <v>0.39198104161193614</v>
      </c>
      <c r="D52" s="100">
        <f>Tabela4[[#This Row],[Média Saúde Depois da LIE]]/Tabela4[[#This Row],[Média Saúde Antes da LIE]]-1</f>
        <v>0.24750397360623855</v>
      </c>
      <c r="E52" s="87">
        <v>35.07</v>
      </c>
      <c r="F52" s="87">
        <v>30.978888888888882</v>
      </c>
      <c r="G52" s="100">
        <f>Tabela4[[#This Row],[Média Segur Depois da LIE]]/Tabela4[[#This Row],[Média Segur Antes da LIE]]-1</f>
        <v>-0.11665557773342228</v>
      </c>
    </row>
    <row r="53" spans="1:7" x14ac:dyDescent="0.25">
      <c r="A53" s="86" t="s">
        <v>22</v>
      </c>
      <c r="B53" s="87">
        <v>0.28702091200158286</v>
      </c>
      <c r="C53" s="96" t="s">
        <v>114</v>
      </c>
      <c r="D53" s="96" t="s">
        <v>114</v>
      </c>
      <c r="E53" s="87">
        <v>33.968823529411765</v>
      </c>
      <c r="F53" s="87" t="s">
        <v>114</v>
      </c>
      <c r="G53" s="87" t="s">
        <v>114</v>
      </c>
    </row>
    <row r="54" spans="1:7" x14ac:dyDescent="0.25">
      <c r="A54" s="86" t="s">
        <v>40</v>
      </c>
      <c r="B54" s="87">
        <v>0.43318082994173412</v>
      </c>
      <c r="C54" s="96">
        <v>0.47814487114915416</v>
      </c>
      <c r="D54" s="100">
        <f>Tabela4[[#This Row],[Média Saúde Depois da LIE]]/Tabela4[[#This Row],[Média Saúde Antes da LIE]]-1</f>
        <v>0.10379970234017044</v>
      </c>
      <c r="E54" s="87">
        <v>11.285</v>
      </c>
      <c r="F54" s="87">
        <v>12.879230769230769</v>
      </c>
      <c r="G54" s="100">
        <f>Tabela4[[#This Row],[Média Segur Depois da LIE]]/Tabela4[[#This Row],[Média Segur Antes da LIE]]-1</f>
        <v>0.14126989536825607</v>
      </c>
    </row>
    <row r="55" spans="1:7" x14ac:dyDescent="0.25">
      <c r="A55" s="86" t="s">
        <v>38</v>
      </c>
      <c r="B55" s="87">
        <v>0.44059988651514465</v>
      </c>
      <c r="C55" s="96">
        <v>0.50043826820590709</v>
      </c>
      <c r="D55" s="100">
        <f>Tabela4[[#This Row],[Média Saúde Depois da LIE]]/Tabela4[[#This Row],[Média Saúde Antes da LIE]]-1</f>
        <v>0.13581116001650551</v>
      </c>
      <c r="E55" s="87">
        <v>26.877500000000005</v>
      </c>
      <c r="F55" s="87">
        <v>12.91</v>
      </c>
      <c r="G55" s="100">
        <f>Tabela4[[#This Row],[Média Segur Depois da LIE]]/Tabela4[[#This Row],[Média Segur Antes da LIE]]-1</f>
        <v>-0.51967258859640975</v>
      </c>
    </row>
    <row r="56" spans="1:7" x14ac:dyDescent="0.25">
      <c r="A56" s="86" t="s">
        <v>33</v>
      </c>
      <c r="B56" s="87">
        <v>0.41868581339532773</v>
      </c>
      <c r="C56" s="96">
        <v>0.44498839066324097</v>
      </c>
      <c r="D56" s="100">
        <f>Tabela4[[#This Row],[Média Saúde Depois da LIE]]/Tabela4[[#This Row],[Média Saúde Antes da LIE]]-1</f>
        <v>6.2821754228099547E-2</v>
      </c>
      <c r="E56" s="87">
        <v>31.080909090909088</v>
      </c>
      <c r="F56" s="87">
        <v>53.601666666666667</v>
      </c>
      <c r="G56" s="100">
        <f>Tabela4[[#This Row],[Média Segur Depois da LIE]]/Tabela4[[#This Row],[Média Segur Antes da LIE]]-1</f>
        <v>0.7245849054764204</v>
      </c>
    </row>
    <row r="57" spans="1:7" x14ac:dyDescent="0.25">
      <c r="A57" s="86" t="s">
        <v>25</v>
      </c>
      <c r="B57" s="87">
        <v>0.37779440579436302</v>
      </c>
      <c r="C57" s="97">
        <v>0.4354555878421042</v>
      </c>
      <c r="D57" s="100">
        <f>Tabela4[[#This Row],[Média Saúde Depois da LIE]]/Tabela4[[#This Row],[Média Saúde Antes da LIE]]-1</f>
        <v>0.15262582283742621</v>
      </c>
      <c r="E57" s="87">
        <v>18.158749999999998</v>
      </c>
      <c r="F57" s="87">
        <v>30.441111111111109</v>
      </c>
      <c r="G57" s="100">
        <f>Tabela4[[#This Row],[Média Segur Depois da LIE]]/Tabela4[[#This Row],[Média Segur Antes da LIE]]-1</f>
        <v>0.67638802842217194</v>
      </c>
    </row>
  </sheetData>
  <pageMargins left="0.511811024" right="0.511811024" top="0.78740157499999996" bottom="0.78740157499999996" header="0.31496062000000002" footer="0.31496062000000002"/>
  <ignoredErrors>
    <ignoredError sqref="D2 G2 J2 D4 D3 D5:D28 J3:J28 G3:G28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activeCell="J16" sqref="J16"/>
    </sheetView>
  </sheetViews>
  <sheetFormatPr defaultRowHeight="15" x14ac:dyDescent="0.25"/>
  <cols>
    <col min="2" max="2" width="13.140625" bestFit="1" customWidth="1"/>
    <col min="3" max="5" width="9.140625" style="5"/>
  </cols>
  <sheetData>
    <row r="1" spans="1:14" x14ac:dyDescent="0.25">
      <c r="A1" t="s">
        <v>0</v>
      </c>
      <c r="B1" t="s">
        <v>1</v>
      </c>
      <c r="C1" s="5" t="s">
        <v>8</v>
      </c>
      <c r="D1" s="5" t="s">
        <v>9</v>
      </c>
      <c r="E1" s="5" t="s">
        <v>10</v>
      </c>
      <c r="F1" t="s">
        <v>11</v>
      </c>
      <c r="G1" t="s">
        <v>12</v>
      </c>
      <c r="H1" t="s">
        <v>7</v>
      </c>
      <c r="I1" t="s">
        <v>14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A2">
        <v>2007</v>
      </c>
      <c r="B2" s="1" t="s">
        <v>2</v>
      </c>
      <c r="C2" s="7">
        <v>3.4</v>
      </c>
      <c r="D2" s="6">
        <v>3.4</v>
      </c>
      <c r="E2" s="7">
        <v>2.9</v>
      </c>
      <c r="F2" s="2">
        <v>0.58167492200031734</v>
      </c>
      <c r="G2" s="2">
        <v>25.992611068875053</v>
      </c>
      <c r="I2">
        <f>[1]Tabela!B6/[2]Tabela!B5</f>
        <v>9.2593348826559474</v>
      </c>
      <c r="J2" s="3">
        <v>0.81405700000000003</v>
      </c>
      <c r="K2" s="4">
        <v>83.986863869864706</v>
      </c>
      <c r="L2" s="2">
        <v>0.5309779825908858</v>
      </c>
    </row>
    <row r="3" spans="1:14" x14ac:dyDescent="0.25">
      <c r="A3">
        <v>2007</v>
      </c>
      <c r="B3" s="1" t="s">
        <v>3</v>
      </c>
      <c r="C3" s="7">
        <v>3.5</v>
      </c>
      <c r="D3" s="6">
        <v>3.1</v>
      </c>
      <c r="E3" s="7">
        <v>3.1</v>
      </c>
      <c r="F3" s="2">
        <v>0.68475512313448494</v>
      </c>
      <c r="G3" s="2">
        <v>29.668875574709382</v>
      </c>
      <c r="H3">
        <v>256194.27</v>
      </c>
      <c r="I3">
        <f>[1]Tabela!B7/[2]Tabela!B6</f>
        <v>6.8766267483823178</v>
      </c>
      <c r="J3" s="3">
        <v>0.79918699999999998</v>
      </c>
      <c r="K3" s="4">
        <v>79.547060764233606</v>
      </c>
      <c r="L3" s="2">
        <v>0.55139799792889199</v>
      </c>
    </row>
    <row r="4" spans="1:14" x14ac:dyDescent="0.25">
      <c r="A4">
        <v>2007</v>
      </c>
      <c r="B4" s="1" t="s">
        <v>4</v>
      </c>
      <c r="C4" s="7">
        <v>4.8</v>
      </c>
      <c r="D4" s="6">
        <v>4.0999999999999996</v>
      </c>
      <c r="E4" s="7">
        <v>3.7</v>
      </c>
      <c r="F4" s="2">
        <v>0.75145247712638419</v>
      </c>
      <c r="G4" s="2">
        <v>23.591756514392838</v>
      </c>
      <c r="H4">
        <v>3245266.9899999998</v>
      </c>
      <c r="I4">
        <f>[1]Tabela!B8/[2]Tabela!B7</f>
        <v>20.037217601371211</v>
      </c>
      <c r="J4" s="3">
        <v>0.88946400000000003</v>
      </c>
      <c r="K4" s="4">
        <v>72.892999145582195</v>
      </c>
      <c r="L4" s="2">
        <v>0.89282568660421169</v>
      </c>
    </row>
    <row r="5" spans="1:14" x14ac:dyDescent="0.25">
      <c r="A5">
        <v>2007</v>
      </c>
      <c r="B5" s="1" t="s">
        <v>5</v>
      </c>
      <c r="C5" s="7">
        <v>4.8</v>
      </c>
      <c r="D5" s="6">
        <v>4.0999999999999996</v>
      </c>
      <c r="E5" s="7">
        <v>3.9</v>
      </c>
      <c r="F5" s="2">
        <v>0.76888120991219144</v>
      </c>
      <c r="G5" s="2">
        <v>21.277443452756174</v>
      </c>
      <c r="H5">
        <v>32000</v>
      </c>
      <c r="I5">
        <f>[1]Tabela!B9/[2]Tabela!B8</f>
        <v>16.344308571480298</v>
      </c>
      <c r="J5" s="3">
        <v>0.78945900000000002</v>
      </c>
      <c r="K5" s="4">
        <v>72.967070699134794</v>
      </c>
      <c r="L5" s="2">
        <v>0.79323693498804504</v>
      </c>
    </row>
    <row r="6" spans="1:14" x14ac:dyDescent="0.25">
      <c r="A6">
        <v>2007</v>
      </c>
      <c r="B6" s="1" t="s">
        <v>6</v>
      </c>
      <c r="C6" s="7">
        <v>4.4000000000000004</v>
      </c>
      <c r="D6" s="6">
        <v>3.8</v>
      </c>
      <c r="E6" s="7">
        <v>3.4</v>
      </c>
      <c r="F6" s="2">
        <v>0.66855152376638183</v>
      </c>
      <c r="G6" s="2">
        <v>28.341171566191043</v>
      </c>
      <c r="I6">
        <f>[1]Tabela!B10/[2]Tabela!B9</f>
        <v>17.614761355122699</v>
      </c>
      <c r="J6" s="3">
        <v>0.85180199999999995</v>
      </c>
      <c r="K6" s="4">
        <v>87.434641487886694</v>
      </c>
      <c r="L6" s="2">
        <v>0.47157190635451507</v>
      </c>
    </row>
    <row r="7" spans="1:14" x14ac:dyDescent="0.25">
      <c r="A7">
        <v>2008</v>
      </c>
      <c r="B7" s="1" t="s">
        <v>2</v>
      </c>
      <c r="F7" s="2">
        <v>0.58794101727163872</v>
      </c>
      <c r="G7" s="2">
        <v>31.808294839752683</v>
      </c>
      <c r="I7">
        <f>[1]Tabela!C6/[2]Tabela!C5</f>
        <v>10.346691993745363</v>
      </c>
      <c r="J7" s="3">
        <v>0.81441799999999998</v>
      </c>
      <c r="K7" s="4">
        <v>80.803645707770599</v>
      </c>
      <c r="L7" s="2">
        <v>0.58426420592520645</v>
      </c>
    </row>
    <row r="8" spans="1:14" x14ac:dyDescent="0.25">
      <c r="A8">
        <v>2008</v>
      </c>
      <c r="B8" s="1" t="s">
        <v>3</v>
      </c>
      <c r="F8" s="2">
        <v>0.6915322065336853</v>
      </c>
      <c r="G8" s="2">
        <v>32.174952055254636</v>
      </c>
      <c r="H8">
        <v>300000</v>
      </c>
      <c r="I8">
        <f>[1]Tabela!C7/[2]Tabela!C6</f>
        <v>7.6506522269619044</v>
      </c>
      <c r="J8" s="3">
        <v>0.795686</v>
      </c>
      <c r="K8" s="4">
        <v>75.6225640040483</v>
      </c>
      <c r="L8" s="2">
        <v>0.55044224246857754</v>
      </c>
    </row>
    <row r="9" spans="1:14" x14ac:dyDescent="0.25">
      <c r="A9">
        <v>2008</v>
      </c>
      <c r="B9" s="1" t="s">
        <v>4</v>
      </c>
      <c r="F9" s="2">
        <v>0.75914880471460477</v>
      </c>
      <c r="G9" s="2">
        <v>22.249388812894978</v>
      </c>
      <c r="H9">
        <v>19877222.260000002</v>
      </c>
      <c r="I9">
        <f>[1]Tabela!C8/[2]Tabela!C7</f>
        <v>22.091849665832815</v>
      </c>
      <c r="J9" s="3">
        <v>0.88983400000000001</v>
      </c>
      <c r="K9" s="4">
        <v>71.352761520742405</v>
      </c>
      <c r="L9" s="2">
        <v>0.88850431671463015</v>
      </c>
    </row>
    <row r="10" spans="1:14" x14ac:dyDescent="0.25">
      <c r="A10">
        <v>2008</v>
      </c>
      <c r="B10" s="1" t="s">
        <v>5</v>
      </c>
      <c r="F10" s="2">
        <v>0.76655506171675136</v>
      </c>
      <c r="G10" s="2">
        <v>23.874594993182654</v>
      </c>
      <c r="H10">
        <v>233729.76</v>
      </c>
      <c r="I10">
        <f>[1]Tabela!C9/[2]Tabela!C8</f>
        <v>18.088267955333166</v>
      </c>
      <c r="J10" s="3">
        <v>0.78311200000000003</v>
      </c>
      <c r="K10" s="4">
        <v>70.998728268282903</v>
      </c>
      <c r="L10" s="2">
        <v>0.76843853820598007</v>
      </c>
    </row>
    <row r="11" spans="1:14" x14ac:dyDescent="0.25">
      <c r="A11">
        <v>2008</v>
      </c>
      <c r="B11" s="1" t="s">
        <v>6</v>
      </c>
      <c r="F11" s="2">
        <v>0.6706694108414647</v>
      </c>
      <c r="G11" s="2">
        <v>30.953906449837365</v>
      </c>
      <c r="H11">
        <v>684910</v>
      </c>
      <c r="I11">
        <f>[1]Tabela!C10/[2]Tabela!C9</f>
        <v>20.308113661930253</v>
      </c>
      <c r="J11" s="3">
        <v>0.84842600000000001</v>
      </c>
      <c r="K11" s="4">
        <v>83.314415231570507</v>
      </c>
      <c r="L11" s="2">
        <v>0.48178421298458662</v>
      </c>
    </row>
    <row r="12" spans="1:14" x14ac:dyDescent="0.25">
      <c r="A12">
        <v>2009</v>
      </c>
      <c r="B12" s="1" t="s">
        <v>2</v>
      </c>
      <c r="C12" s="7">
        <v>3.8</v>
      </c>
      <c r="D12" s="6">
        <v>3.6</v>
      </c>
      <c r="E12" s="7">
        <v>3.3</v>
      </c>
      <c r="F12" s="2">
        <v>0.59305002143095265</v>
      </c>
      <c r="G12" s="2">
        <v>33.538742051737344</v>
      </c>
      <c r="I12">
        <v>10.821252794993205</v>
      </c>
      <c r="J12" s="3">
        <v>0.80677399999999999</v>
      </c>
      <c r="K12" s="4">
        <v>82.206033086795102</v>
      </c>
      <c r="L12" s="2">
        <v>0.12980882700023602</v>
      </c>
    </row>
    <row r="13" spans="1:14" x14ac:dyDescent="0.25">
      <c r="A13">
        <v>2009</v>
      </c>
      <c r="B13" s="1" t="s">
        <v>3</v>
      </c>
      <c r="C13" s="7">
        <v>3.8</v>
      </c>
      <c r="D13" s="6">
        <v>3.4</v>
      </c>
      <c r="E13" s="7">
        <v>3.3</v>
      </c>
      <c r="F13" s="2">
        <v>0.69446940201657181</v>
      </c>
      <c r="G13" s="2">
        <v>33.377923230940397</v>
      </c>
      <c r="H13">
        <v>1401790.1700000002</v>
      </c>
      <c r="I13">
        <v>8.4324577971266432</v>
      </c>
      <c r="J13" s="3">
        <v>0.79764900000000005</v>
      </c>
      <c r="K13" s="4">
        <v>77.678269718108197</v>
      </c>
      <c r="L13" s="2">
        <v>0.33745606040880094</v>
      </c>
    </row>
    <row r="14" spans="1:14" x14ac:dyDescent="0.25">
      <c r="A14">
        <v>2009</v>
      </c>
      <c r="B14" s="1" t="s">
        <v>4</v>
      </c>
      <c r="C14" s="7">
        <v>5.3</v>
      </c>
      <c r="D14" s="6">
        <v>4.3</v>
      </c>
      <c r="E14" s="7">
        <v>3.8</v>
      </c>
      <c r="F14" s="2">
        <v>0.76539263296416638</v>
      </c>
      <c r="G14" s="2">
        <v>21.844097543879862</v>
      </c>
      <c r="H14">
        <v>34842176.960000001</v>
      </c>
      <c r="I14">
        <v>23.177361355941787</v>
      </c>
      <c r="J14" s="3">
        <v>0.88796699999999995</v>
      </c>
      <c r="K14" s="4">
        <v>73.731099138135704</v>
      </c>
      <c r="L14" s="2">
        <v>0.85596880853178392</v>
      </c>
    </row>
    <row r="15" spans="1:14" x14ac:dyDescent="0.25">
      <c r="A15">
        <v>2009</v>
      </c>
      <c r="B15" s="1" t="s">
        <v>5</v>
      </c>
      <c r="C15" s="7">
        <v>5.0999999999999996</v>
      </c>
      <c r="D15" s="6">
        <v>4.3</v>
      </c>
      <c r="E15" s="7">
        <v>4.0999999999999996</v>
      </c>
      <c r="F15" s="2">
        <v>0.77245931891577857</v>
      </c>
      <c r="G15" s="2">
        <v>24.183765665731009</v>
      </c>
      <c r="H15">
        <v>2720685.7199999997</v>
      </c>
      <c r="I15">
        <v>19.124673699935187</v>
      </c>
      <c r="J15" s="3">
        <v>0.78885099999999997</v>
      </c>
      <c r="K15" s="4">
        <v>73.380009595959393</v>
      </c>
      <c r="L15" s="2">
        <v>0.5726054481546573</v>
      </c>
    </row>
    <row r="16" spans="1:14" x14ac:dyDescent="0.25">
      <c r="A16">
        <v>2009</v>
      </c>
      <c r="B16" s="1" t="s">
        <v>6</v>
      </c>
      <c r="C16" s="7">
        <v>4.9000000000000004</v>
      </c>
      <c r="D16" s="6">
        <v>4.0999999999999996</v>
      </c>
      <c r="E16" s="7">
        <v>3.5</v>
      </c>
      <c r="F16" s="2">
        <v>0.67101057647605766</v>
      </c>
      <c r="G16" s="2">
        <v>32.438234544394156</v>
      </c>
      <c r="H16">
        <v>1411474.05</v>
      </c>
      <c r="I16">
        <v>22.266448728443816</v>
      </c>
      <c r="J16" s="3">
        <v>0.85176799999999997</v>
      </c>
      <c r="K16" s="4">
        <v>86.148834366756006</v>
      </c>
      <c r="L16" s="2">
        <v>0.39083865086599817</v>
      </c>
    </row>
    <row r="17" spans="1:14" x14ac:dyDescent="0.25">
      <c r="A17">
        <v>2010</v>
      </c>
      <c r="B17" s="1" t="s">
        <v>2</v>
      </c>
      <c r="F17" s="2">
        <v>0.59038593809705775</v>
      </c>
      <c r="G17" s="2">
        <v>37.747097386137447</v>
      </c>
      <c r="H17">
        <v>949879.24</v>
      </c>
      <c r="I17">
        <v>13.05293382356556</v>
      </c>
      <c r="J17" s="3">
        <v>0.815882</v>
      </c>
      <c r="K17" s="4">
        <v>78.0761613841631</v>
      </c>
      <c r="L17" s="2">
        <v>0.32800000000000001</v>
      </c>
      <c r="M17">
        <v>0.438</v>
      </c>
      <c r="N17">
        <v>8.51</v>
      </c>
    </row>
    <row r="18" spans="1:14" x14ac:dyDescent="0.25">
      <c r="A18">
        <v>2010</v>
      </c>
      <c r="B18" s="1" t="s">
        <v>3</v>
      </c>
      <c r="F18" s="2">
        <v>0.69979798689549777</v>
      </c>
      <c r="G18" s="2">
        <v>35.696615208871528</v>
      </c>
      <c r="H18">
        <v>2958955.42</v>
      </c>
      <c r="I18">
        <v>9.8490516914713861</v>
      </c>
      <c r="J18" s="3">
        <v>0.80326500000000001</v>
      </c>
      <c r="K18" s="4">
        <v>76.680540365567097</v>
      </c>
      <c r="L18" s="2">
        <v>0.45200000000000001</v>
      </c>
      <c r="M18">
        <v>0.40799999999999997</v>
      </c>
      <c r="N18">
        <v>9.57</v>
      </c>
    </row>
    <row r="19" spans="1:14" x14ac:dyDescent="0.25">
      <c r="A19">
        <v>2010</v>
      </c>
      <c r="B19" s="1" t="s">
        <v>4</v>
      </c>
      <c r="F19" s="2">
        <v>0.77951150151077186</v>
      </c>
      <c r="G19" s="2">
        <v>21.304204494438384</v>
      </c>
      <c r="H19">
        <v>45014219.030000009</v>
      </c>
      <c r="I19">
        <v>27.142336203360035</v>
      </c>
      <c r="J19" s="3">
        <v>0.88791600000000004</v>
      </c>
      <c r="K19" s="4">
        <v>72.390771631139998</v>
      </c>
      <c r="L19" s="2">
        <v>0.86499999999999999</v>
      </c>
      <c r="M19">
        <v>0.29899999999999999</v>
      </c>
      <c r="N19">
        <v>7.12</v>
      </c>
    </row>
    <row r="20" spans="1:14" x14ac:dyDescent="0.25">
      <c r="A20">
        <v>2010</v>
      </c>
      <c r="B20" s="1" t="s">
        <v>5</v>
      </c>
      <c r="F20" s="2">
        <v>0.78305504157656558</v>
      </c>
      <c r="G20" s="2">
        <v>23.6291931383997</v>
      </c>
      <c r="H20">
        <v>6595807.2299999977</v>
      </c>
      <c r="I20">
        <v>22.646872947653655</v>
      </c>
      <c r="J20" s="3">
        <v>0.79078099999999996</v>
      </c>
      <c r="K20" s="4">
        <v>71.912621301783204</v>
      </c>
      <c r="L20" s="2">
        <v>0.71499999999999997</v>
      </c>
      <c r="M20">
        <v>0.23</v>
      </c>
      <c r="N20">
        <v>4.2699999999999996</v>
      </c>
    </row>
    <row r="21" spans="1:14" x14ac:dyDescent="0.25">
      <c r="A21">
        <v>2010</v>
      </c>
      <c r="B21" s="1" t="s">
        <v>6</v>
      </c>
      <c r="F21" s="2">
        <v>0.68946329696836794</v>
      </c>
      <c r="G21" s="2">
        <v>31.272130008039582</v>
      </c>
      <c r="H21">
        <v>1320524.73</v>
      </c>
      <c r="I21">
        <v>25.253184122234764</v>
      </c>
      <c r="J21" s="3">
        <v>0.85403700000000005</v>
      </c>
      <c r="K21" s="4">
        <v>80.039055623863007</v>
      </c>
      <c r="L21" s="2">
        <v>0.51500000000000001</v>
      </c>
      <c r="M21">
        <v>0.30399999999999999</v>
      </c>
      <c r="N21">
        <v>6.1</v>
      </c>
    </row>
    <row r="22" spans="1:14" x14ac:dyDescent="0.25">
      <c r="A22">
        <v>2011</v>
      </c>
      <c r="B22" s="1" t="s">
        <v>2</v>
      </c>
      <c r="C22" s="7">
        <v>4.2</v>
      </c>
      <c r="D22" s="6">
        <v>3.8</v>
      </c>
      <c r="E22" s="7">
        <v>3.2</v>
      </c>
      <c r="F22" s="2">
        <v>0.61363938102051951</v>
      </c>
      <c r="G22" s="2">
        <v>34.916527478079239</v>
      </c>
      <c r="H22">
        <v>687198.8</v>
      </c>
      <c r="I22">
        <v>14.975154995092632</v>
      </c>
      <c r="J22" s="3">
        <v>0.81495099999999998</v>
      </c>
      <c r="K22" s="4">
        <v>83.906043308772794</v>
      </c>
      <c r="L22" s="2">
        <v>0.20188848920863309</v>
      </c>
      <c r="M22">
        <v>0.34599999999999997</v>
      </c>
      <c r="N22">
        <v>6.54</v>
      </c>
    </row>
    <row r="23" spans="1:14" x14ac:dyDescent="0.25">
      <c r="A23">
        <v>2011</v>
      </c>
      <c r="B23" s="1" t="s">
        <v>3</v>
      </c>
      <c r="C23" s="7">
        <v>4.2</v>
      </c>
      <c r="D23" s="6">
        <v>3.5</v>
      </c>
      <c r="E23" s="7">
        <v>3.3</v>
      </c>
      <c r="F23" s="2">
        <v>0.71049682356529931</v>
      </c>
      <c r="G23" s="2">
        <v>36.425488071497455</v>
      </c>
      <c r="H23">
        <v>2011436.61</v>
      </c>
      <c r="I23">
        <v>10.904532420079086</v>
      </c>
      <c r="J23" s="3">
        <v>0.79859999999999998</v>
      </c>
      <c r="K23" s="4">
        <v>84.551635704097905</v>
      </c>
      <c r="L23" s="2">
        <v>0.40299519290028352</v>
      </c>
      <c r="M23">
        <v>0.33800000000000002</v>
      </c>
      <c r="N23">
        <v>7.46</v>
      </c>
    </row>
    <row r="24" spans="1:14" x14ac:dyDescent="0.25">
      <c r="A24">
        <v>2011</v>
      </c>
      <c r="B24" s="1" t="s">
        <v>4</v>
      </c>
      <c r="C24" s="7">
        <v>5.6</v>
      </c>
      <c r="D24" s="6">
        <v>4.5</v>
      </c>
      <c r="E24" s="7">
        <v>3.9</v>
      </c>
      <c r="F24" s="2">
        <v>0.78261849098275593</v>
      </c>
      <c r="G24" s="2">
        <v>20.413600679960062</v>
      </c>
      <c r="H24">
        <v>63116755.060000017</v>
      </c>
      <c r="I24">
        <v>30.32445622889735</v>
      </c>
      <c r="J24" s="3">
        <v>0.88536999999999999</v>
      </c>
      <c r="K24" s="4">
        <v>85.504133070111806</v>
      </c>
      <c r="L24" s="2">
        <v>0.86964659253550591</v>
      </c>
      <c r="M24">
        <v>0.24399999999999999</v>
      </c>
      <c r="N24">
        <v>6.31</v>
      </c>
    </row>
    <row r="25" spans="1:14" x14ac:dyDescent="0.25">
      <c r="A25">
        <v>2011</v>
      </c>
      <c r="B25" s="1" t="s">
        <v>5</v>
      </c>
      <c r="C25" s="7">
        <v>5.5</v>
      </c>
      <c r="D25" s="6">
        <v>4.3</v>
      </c>
      <c r="E25" s="7">
        <v>4</v>
      </c>
      <c r="F25" s="2">
        <v>0.78982768144353344</v>
      </c>
      <c r="G25" s="2">
        <v>22.646115446030958</v>
      </c>
      <c r="H25">
        <v>7691477.6300000018</v>
      </c>
      <c r="I25">
        <v>25.260723790240142</v>
      </c>
      <c r="J25" s="3">
        <v>0.78822000000000003</v>
      </c>
      <c r="K25" s="4">
        <v>86.624185174769295</v>
      </c>
      <c r="L25" s="2">
        <v>0.59529585486763004</v>
      </c>
      <c r="M25">
        <v>0.19400000000000001</v>
      </c>
      <c r="N25">
        <v>3.7</v>
      </c>
    </row>
    <row r="26" spans="1:14" x14ac:dyDescent="0.25">
      <c r="A26">
        <v>2011</v>
      </c>
      <c r="B26" s="1" t="s">
        <v>6</v>
      </c>
      <c r="C26" s="7">
        <v>5.3</v>
      </c>
      <c r="D26" s="6">
        <v>4.3</v>
      </c>
      <c r="E26" s="7">
        <v>3.6</v>
      </c>
      <c r="F26" s="2">
        <v>0.69340913033614904</v>
      </c>
      <c r="G26" s="2">
        <v>34.13444598947433</v>
      </c>
      <c r="H26">
        <v>566000.51</v>
      </c>
      <c r="I26">
        <v>28.092347674055503</v>
      </c>
      <c r="J26" s="3">
        <v>0.846526</v>
      </c>
      <c r="K26" s="4">
        <v>87.000029015633501</v>
      </c>
      <c r="L26" s="2">
        <v>0.45491194568215576</v>
      </c>
      <c r="M26">
        <v>0.255</v>
      </c>
      <c r="N26">
        <v>5.17</v>
      </c>
    </row>
    <row r="27" spans="1:14" x14ac:dyDescent="0.25">
      <c r="A27">
        <v>2012</v>
      </c>
      <c r="B27" s="1" t="s">
        <v>2</v>
      </c>
      <c r="F27" s="2">
        <v>0.61995867885546085</v>
      </c>
      <c r="G27" s="2">
        <v>37.161605533982673</v>
      </c>
      <c r="H27">
        <v>1220379.8899999999</v>
      </c>
      <c r="I27">
        <v>15.892699905447691</v>
      </c>
      <c r="J27" s="3">
        <v>0.81009699999999996</v>
      </c>
      <c r="K27" s="4">
        <v>78.209701817061003</v>
      </c>
      <c r="L27" s="2">
        <v>0.18409041512714627</v>
      </c>
      <c r="M27">
        <v>0.317</v>
      </c>
      <c r="N27">
        <v>5.86</v>
      </c>
    </row>
    <row r="28" spans="1:14" x14ac:dyDescent="0.25">
      <c r="A28">
        <v>2012</v>
      </c>
      <c r="B28" s="1" t="s">
        <v>3</v>
      </c>
      <c r="F28" s="2">
        <v>0.70833306077593816</v>
      </c>
      <c r="G28" s="2">
        <v>39.325705677871554</v>
      </c>
      <c r="H28">
        <v>1515281.1400000001</v>
      </c>
      <c r="I28">
        <v>12.114669903491826</v>
      </c>
      <c r="J28" s="3">
        <v>0.80352199999999996</v>
      </c>
      <c r="K28" s="4">
        <v>76.037990957381396</v>
      </c>
      <c r="L28" s="2">
        <v>0.41061703273684841</v>
      </c>
      <c r="M28">
        <v>0.315</v>
      </c>
      <c r="N28">
        <v>7.22</v>
      </c>
    </row>
    <row r="29" spans="1:14" x14ac:dyDescent="0.25">
      <c r="A29">
        <v>2012</v>
      </c>
      <c r="B29" s="1" t="s">
        <v>4</v>
      </c>
      <c r="F29" s="2">
        <v>0.78630910425979461</v>
      </c>
      <c r="G29" s="2">
        <v>21.508569723808595</v>
      </c>
      <c r="H29">
        <v>60139502.500000007</v>
      </c>
      <c r="I29">
        <v>33.016850014545895</v>
      </c>
      <c r="J29" s="3">
        <v>0.88388</v>
      </c>
      <c r="K29" s="4">
        <v>77.936874342167798</v>
      </c>
      <c r="L29" s="2">
        <v>0.87778535290107285</v>
      </c>
      <c r="M29">
        <v>0.23899999999999999</v>
      </c>
      <c r="N29">
        <v>5.58</v>
      </c>
    </row>
    <row r="30" spans="1:14" x14ac:dyDescent="0.25">
      <c r="A30">
        <v>2012</v>
      </c>
      <c r="B30" s="1" t="s">
        <v>5</v>
      </c>
      <c r="F30" s="2">
        <v>0.78918203216947824</v>
      </c>
      <c r="G30" s="2">
        <v>24.027548731297109</v>
      </c>
      <c r="H30">
        <v>7691658.8999999985</v>
      </c>
      <c r="I30">
        <v>27.608910098895958</v>
      </c>
      <c r="J30" s="3">
        <v>0.79200800000000005</v>
      </c>
      <c r="K30" s="4">
        <v>76.978149142950798</v>
      </c>
      <c r="L30" s="2">
        <v>0.60987882522078452</v>
      </c>
      <c r="M30">
        <v>0.188</v>
      </c>
      <c r="N30">
        <v>3.56</v>
      </c>
    </row>
    <row r="31" spans="1:14" x14ac:dyDescent="0.25">
      <c r="A31">
        <v>2012</v>
      </c>
      <c r="B31" s="1" t="s">
        <v>6</v>
      </c>
      <c r="F31" s="2">
        <v>0.692445049651221</v>
      </c>
      <c r="G31" s="2">
        <v>38.237778672793794</v>
      </c>
      <c r="H31">
        <v>1263669.6299999999</v>
      </c>
      <c r="I31">
        <v>30.829530067106916</v>
      </c>
      <c r="J31" s="3">
        <v>0.84212399999999998</v>
      </c>
      <c r="K31" s="4">
        <v>78.546550384386293</v>
      </c>
      <c r="L31" s="2">
        <v>0.46196660482374768</v>
      </c>
      <c r="M31">
        <v>0.248</v>
      </c>
      <c r="N31">
        <v>4.5999999999999996</v>
      </c>
    </row>
    <row r="32" spans="1:14" x14ac:dyDescent="0.25">
      <c r="A32">
        <v>2013</v>
      </c>
      <c r="B32" s="1" t="s">
        <v>2</v>
      </c>
      <c r="C32" s="7">
        <v>4.3</v>
      </c>
      <c r="D32" s="6">
        <v>3.8</v>
      </c>
      <c r="E32" s="7">
        <v>3.1</v>
      </c>
      <c r="F32" s="2">
        <v>0.62021090858300165</v>
      </c>
      <c r="G32" s="2">
        <v>35.967147076828105</v>
      </c>
      <c r="H32">
        <v>1059171.06</v>
      </c>
      <c r="I32">
        <v>17.219216622455086</v>
      </c>
      <c r="J32" s="3">
        <v>0.80178000000000005</v>
      </c>
      <c r="K32" s="4">
        <v>68.1170560774557</v>
      </c>
      <c r="L32" s="2">
        <v>0.19313395113732099</v>
      </c>
      <c r="M32">
        <v>0.32500000000000001</v>
      </c>
      <c r="N32">
        <v>6.87</v>
      </c>
    </row>
    <row r="33" spans="1:14" x14ac:dyDescent="0.25">
      <c r="A33">
        <v>2013</v>
      </c>
      <c r="B33" s="1" t="s">
        <v>3</v>
      </c>
      <c r="C33" s="7">
        <v>4.3</v>
      </c>
      <c r="D33" s="6">
        <v>3.7</v>
      </c>
      <c r="E33" s="7">
        <v>3.3</v>
      </c>
      <c r="F33" s="2">
        <v>0.71625871087021786</v>
      </c>
      <c r="G33" s="2">
        <v>39.728244814154827</v>
      </c>
      <c r="H33">
        <v>2351641.3199999998</v>
      </c>
      <c r="I33">
        <v>12.985529075365518</v>
      </c>
      <c r="J33" s="3">
        <v>0.80086500000000005</v>
      </c>
      <c r="K33" s="4">
        <v>71.9058062263084</v>
      </c>
      <c r="L33" s="2">
        <v>0.40397001990865439</v>
      </c>
      <c r="M33">
        <v>0.309</v>
      </c>
      <c r="N33">
        <v>7.47</v>
      </c>
    </row>
    <row r="34" spans="1:14" x14ac:dyDescent="0.25">
      <c r="A34">
        <v>2013</v>
      </c>
      <c r="B34" s="1" t="s">
        <v>4</v>
      </c>
      <c r="C34" s="7">
        <v>5.9</v>
      </c>
      <c r="D34" s="6">
        <v>4.5999999999999996</v>
      </c>
      <c r="E34" s="7">
        <v>3.9</v>
      </c>
      <c r="F34" s="2">
        <v>0.79285066355522771</v>
      </c>
      <c r="G34" s="2">
        <v>20.684683087725634</v>
      </c>
      <c r="H34">
        <v>66659777.749999993</v>
      </c>
      <c r="I34">
        <v>34.910600094215901</v>
      </c>
      <c r="J34" s="3">
        <v>0.88366800000000001</v>
      </c>
      <c r="K34" s="4">
        <v>73.824747752332101</v>
      </c>
      <c r="L34" s="2">
        <v>0.88372667301654495</v>
      </c>
      <c r="M34">
        <v>0.22500000000000001</v>
      </c>
      <c r="N34">
        <v>6</v>
      </c>
    </row>
    <row r="35" spans="1:14" x14ac:dyDescent="0.25">
      <c r="A35">
        <v>2013</v>
      </c>
      <c r="B35" s="1" t="s">
        <v>5</v>
      </c>
      <c r="C35" s="7">
        <v>5.8</v>
      </c>
      <c r="D35" s="6">
        <v>4.3</v>
      </c>
      <c r="E35" s="7">
        <v>3.9</v>
      </c>
      <c r="F35" s="2">
        <v>0.80377950758596639</v>
      </c>
      <c r="G35" s="2">
        <v>20.899970478499082</v>
      </c>
      <c r="H35">
        <v>10785360.680000005</v>
      </c>
      <c r="I35">
        <v>30.569988736536995</v>
      </c>
      <c r="J35" s="3">
        <v>0.77826099999999998</v>
      </c>
      <c r="K35" s="4">
        <v>75.012753805326099</v>
      </c>
      <c r="L35" s="2">
        <v>0.60575958258077467</v>
      </c>
      <c r="M35">
        <v>0.18099999999999999</v>
      </c>
      <c r="N35">
        <v>3.42</v>
      </c>
    </row>
    <row r="36" spans="1:14" x14ac:dyDescent="0.25">
      <c r="A36">
        <v>2013</v>
      </c>
      <c r="B36" s="1" t="s">
        <v>6</v>
      </c>
      <c r="C36" s="7">
        <v>5.5</v>
      </c>
      <c r="D36" s="6">
        <v>4.5</v>
      </c>
      <c r="E36" s="7">
        <v>3.6</v>
      </c>
      <c r="F36" s="2">
        <v>0.69756097560975605</v>
      </c>
      <c r="G36" s="2">
        <v>37.409213438934849</v>
      </c>
      <c r="H36">
        <v>133741.32</v>
      </c>
      <c r="I36">
        <v>32.38957070579572</v>
      </c>
      <c r="J36" s="3">
        <v>0.83771399999999996</v>
      </c>
      <c r="K36" s="4">
        <v>80.085192682968497</v>
      </c>
      <c r="L36" s="2">
        <v>0.48086555800440794</v>
      </c>
      <c r="M36">
        <v>0.245</v>
      </c>
      <c r="N36">
        <v>5.09</v>
      </c>
    </row>
    <row r="37" spans="1:14" x14ac:dyDescent="0.25">
      <c r="A37">
        <v>2014</v>
      </c>
      <c r="B37" s="1" t="s">
        <v>2</v>
      </c>
      <c r="F37" s="2">
        <v>0.62979414369682496</v>
      </c>
      <c r="G37" s="2">
        <v>36.468266244994837</v>
      </c>
      <c r="H37">
        <v>333544</v>
      </c>
      <c r="I37">
        <v>17.879201106237023</v>
      </c>
      <c r="J37" s="3">
        <v>0.79682799999999998</v>
      </c>
      <c r="K37" s="4">
        <v>76.250864204715896</v>
      </c>
      <c r="L37" s="2">
        <v>0.21218870216643046</v>
      </c>
      <c r="M37">
        <v>0.29599999999999999</v>
      </c>
      <c r="N37">
        <v>6.84</v>
      </c>
    </row>
    <row r="38" spans="1:14" x14ac:dyDescent="0.25">
      <c r="A38">
        <v>2014</v>
      </c>
      <c r="B38" s="1" t="s">
        <v>3</v>
      </c>
      <c r="F38" s="2">
        <v>0.71892240139109553</v>
      </c>
      <c r="G38" s="2">
        <v>41.92773736183851</v>
      </c>
      <c r="H38">
        <v>2033424.67</v>
      </c>
      <c r="I38">
        <v>14.329127904917561</v>
      </c>
      <c r="J38" s="3">
        <v>0.79758700000000005</v>
      </c>
      <c r="K38" s="4">
        <v>85.664725189816195</v>
      </c>
      <c r="L38" s="2">
        <v>0.41122878943172758</v>
      </c>
      <c r="M38">
        <v>0.307</v>
      </c>
      <c r="N38">
        <v>7.46</v>
      </c>
    </row>
    <row r="39" spans="1:14" x14ac:dyDescent="0.25">
      <c r="A39">
        <v>2014</v>
      </c>
      <c r="B39" s="1" t="s">
        <v>4</v>
      </c>
      <c r="F39" s="2">
        <v>0.79792532374586811</v>
      </c>
      <c r="G39" s="2">
        <v>21.421094253414417</v>
      </c>
      <c r="H39">
        <v>77858918.939999983</v>
      </c>
      <c r="I39">
        <v>37.298565799136547</v>
      </c>
      <c r="J39" s="3">
        <v>0.88180000000000003</v>
      </c>
      <c r="K39" s="4">
        <v>87.972694524090898</v>
      </c>
      <c r="L39" s="2">
        <v>0.87666060210772034</v>
      </c>
      <c r="M39">
        <v>0.23599999999999999</v>
      </c>
      <c r="N39">
        <v>6.65</v>
      </c>
    </row>
    <row r="40" spans="1:14" x14ac:dyDescent="0.25">
      <c r="A40">
        <v>2014</v>
      </c>
      <c r="B40" s="1" t="s">
        <v>5</v>
      </c>
      <c r="F40" s="2">
        <v>0.806481216249191</v>
      </c>
      <c r="G40" s="2">
        <v>22.672826556174314</v>
      </c>
      <c r="H40">
        <v>11569905.370000001</v>
      </c>
      <c r="I40">
        <v>32.687147079722671</v>
      </c>
      <c r="J40" s="3">
        <v>0.78056199999999998</v>
      </c>
      <c r="K40" s="4">
        <v>87.044883523855702</v>
      </c>
      <c r="L40" s="2">
        <v>0.61894101615729025</v>
      </c>
      <c r="M40">
        <v>0.17199999999999999</v>
      </c>
      <c r="N40">
        <v>3.45</v>
      </c>
    </row>
    <row r="41" spans="1:14" x14ac:dyDescent="0.25">
      <c r="A41">
        <v>2014</v>
      </c>
      <c r="B41" s="1" t="s">
        <v>6</v>
      </c>
      <c r="F41" s="2">
        <v>0.70629626914901411</v>
      </c>
      <c r="G41" s="2">
        <v>38.097990746699537</v>
      </c>
      <c r="H41">
        <v>3022534.4</v>
      </c>
      <c r="I41">
        <v>35.653482665256554</v>
      </c>
      <c r="J41" s="3">
        <v>0.84119999999999995</v>
      </c>
      <c r="K41" s="4">
        <v>92.763865234393606</v>
      </c>
      <c r="L41" s="2">
        <v>0.46483537892070914</v>
      </c>
      <c r="M41">
        <v>0.247</v>
      </c>
      <c r="N41">
        <v>4.87</v>
      </c>
    </row>
    <row r="42" spans="1:14" x14ac:dyDescent="0.25">
      <c r="A42">
        <v>2015</v>
      </c>
      <c r="B42" s="1" t="s">
        <v>2</v>
      </c>
      <c r="C42" s="6">
        <v>4.7</v>
      </c>
      <c r="D42" s="6">
        <v>4</v>
      </c>
      <c r="E42" s="7">
        <v>3.3</v>
      </c>
      <c r="F42" s="2">
        <v>0.64113979267166166</v>
      </c>
      <c r="G42" s="2">
        <v>39.844819469674718</v>
      </c>
      <c r="H42">
        <v>303442</v>
      </c>
      <c r="I42">
        <v>18.35374542227057</v>
      </c>
      <c r="J42" s="3">
        <v>0.78953600000000002</v>
      </c>
      <c r="K42" s="4">
        <v>83.051261746072001</v>
      </c>
      <c r="L42" s="2">
        <v>0.22571148184494602</v>
      </c>
      <c r="M42">
        <v>0.29799999999999999</v>
      </c>
      <c r="N42">
        <v>8.33</v>
      </c>
    </row>
    <row r="43" spans="1:14" x14ac:dyDescent="0.25">
      <c r="A43">
        <v>2015</v>
      </c>
      <c r="B43" s="1" t="s">
        <v>3</v>
      </c>
      <c r="C43" s="6">
        <v>4.8</v>
      </c>
      <c r="D43" s="6">
        <v>4</v>
      </c>
      <c r="E43" s="7">
        <v>3.4</v>
      </c>
      <c r="F43" s="2">
        <v>0.73563647238927732</v>
      </c>
      <c r="G43" s="2">
        <v>41.086863598780056</v>
      </c>
      <c r="H43">
        <v>3246111.3800000004</v>
      </c>
      <c r="I43">
        <v>15.00330922414228</v>
      </c>
      <c r="J43" s="3">
        <v>0.79373099999999996</v>
      </c>
      <c r="K43" s="4">
        <v>95.402072578896195</v>
      </c>
      <c r="L43" s="2">
        <v>0.42871559118685876</v>
      </c>
      <c r="M43">
        <v>0.311</v>
      </c>
      <c r="N43">
        <v>9.64</v>
      </c>
    </row>
    <row r="44" spans="1:14" x14ac:dyDescent="0.25">
      <c r="A44">
        <v>2015</v>
      </c>
      <c r="B44" s="1" t="s">
        <v>4</v>
      </c>
      <c r="C44" s="6">
        <v>6.1</v>
      </c>
      <c r="D44" s="6">
        <v>4.8</v>
      </c>
      <c r="E44" s="7">
        <v>3.9</v>
      </c>
      <c r="F44" s="2">
        <v>0.80965389875689286</v>
      </c>
      <c r="G44" s="2">
        <v>19.205568733279581</v>
      </c>
      <c r="H44">
        <v>75932762.679999948</v>
      </c>
      <c r="I44">
        <v>37.771513333874466</v>
      </c>
      <c r="J44" s="3">
        <v>0.87999099999999997</v>
      </c>
      <c r="K44" s="4">
        <v>98.509358168151195</v>
      </c>
      <c r="L44" s="2">
        <v>0.88552234248295048</v>
      </c>
      <c r="M44">
        <v>0.23400000000000001</v>
      </c>
      <c r="N44">
        <v>9.8699999999999992</v>
      </c>
    </row>
    <row r="45" spans="1:14" x14ac:dyDescent="0.25">
      <c r="A45">
        <v>2015</v>
      </c>
      <c r="B45" s="1" t="s">
        <v>5</v>
      </c>
      <c r="C45" s="6">
        <v>6</v>
      </c>
      <c r="D45" s="6">
        <v>4.5999999999999996</v>
      </c>
      <c r="E45" s="7">
        <v>3.8</v>
      </c>
      <c r="F45" s="2">
        <v>0.8129276253844705</v>
      </c>
      <c r="G45" s="2">
        <v>23.289278392328917</v>
      </c>
      <c r="H45">
        <v>10626626.469999995</v>
      </c>
      <c r="I45">
        <v>34.486105285701285</v>
      </c>
      <c r="J45" s="3">
        <v>0.77887200000000001</v>
      </c>
      <c r="K45" s="4">
        <v>94.235944854699696</v>
      </c>
      <c r="L45" s="2">
        <v>0.65114716329077471</v>
      </c>
      <c r="M45">
        <v>0.191</v>
      </c>
      <c r="N45">
        <v>6.02</v>
      </c>
    </row>
    <row r="46" spans="1:14" x14ac:dyDescent="0.25">
      <c r="A46">
        <v>2015</v>
      </c>
      <c r="B46" s="1" t="s">
        <v>6</v>
      </c>
      <c r="C46" s="6">
        <v>5.7</v>
      </c>
      <c r="D46" s="6">
        <v>4.7</v>
      </c>
      <c r="E46" s="7">
        <v>3.7</v>
      </c>
      <c r="F46" s="2">
        <v>0.72241877645986496</v>
      </c>
      <c r="G46" s="2">
        <v>36.201471341690862</v>
      </c>
      <c r="H46">
        <v>2888701.96</v>
      </c>
      <c r="I46">
        <v>37.542900922612745</v>
      </c>
      <c r="J46" s="3">
        <v>0.83999500000000005</v>
      </c>
      <c r="K46" s="4">
        <v>94.417142173871795</v>
      </c>
      <c r="L46" s="2">
        <v>0.53250239693192714</v>
      </c>
      <c r="M46">
        <v>0.24199999999999999</v>
      </c>
      <c r="N46">
        <v>6.91</v>
      </c>
    </row>
    <row r="47" spans="1:14" x14ac:dyDescent="0.25">
      <c r="A47">
        <v>2016</v>
      </c>
      <c r="B47" s="1" t="s">
        <v>2</v>
      </c>
      <c r="F47" s="2">
        <v>0.64082142188377755</v>
      </c>
      <c r="G47" s="2">
        <v>44.537653223717278</v>
      </c>
      <c r="H47">
        <v>227000</v>
      </c>
      <c r="I47">
        <v>19.048239070921525</v>
      </c>
      <c r="J47" s="3">
        <v>0.782331</v>
      </c>
      <c r="K47" s="4">
        <v>48.222489885780803</v>
      </c>
      <c r="L47" s="2">
        <v>0.19646569646569648</v>
      </c>
      <c r="M47">
        <v>0.28199999999999997</v>
      </c>
      <c r="N47">
        <v>11.01</v>
      </c>
    </row>
    <row r="48" spans="1:14" x14ac:dyDescent="0.25">
      <c r="A48">
        <v>2016</v>
      </c>
      <c r="B48" s="1" t="s">
        <v>3</v>
      </c>
      <c r="F48" s="2">
        <v>0.73806594736311382</v>
      </c>
      <c r="G48" s="2">
        <v>43.640243844567649</v>
      </c>
      <c r="H48">
        <v>3393712.56</v>
      </c>
      <c r="I48">
        <v>15.784012530339481</v>
      </c>
      <c r="J48" s="3">
        <v>0.79215599999999997</v>
      </c>
      <c r="K48" s="4">
        <v>47.964913346902001</v>
      </c>
      <c r="L48" s="2">
        <v>0.46081432284146695</v>
      </c>
      <c r="M48">
        <v>0.29599999999999999</v>
      </c>
      <c r="N48">
        <v>12.82</v>
      </c>
    </row>
    <row r="49" spans="1:14" x14ac:dyDescent="0.25">
      <c r="A49">
        <v>2016</v>
      </c>
      <c r="B49" s="1" t="s">
        <v>4</v>
      </c>
      <c r="F49" s="2">
        <v>0.8158999820341083</v>
      </c>
      <c r="G49" s="2">
        <v>19.473243641688224</v>
      </c>
      <c r="H49">
        <v>79083386.469999999</v>
      </c>
      <c r="I49">
        <v>38.59832246047776</v>
      </c>
      <c r="J49" s="3">
        <v>0.87703900000000001</v>
      </c>
      <c r="K49" s="4">
        <v>49.041870245735701</v>
      </c>
      <c r="L49" s="2">
        <v>0.89277993947254652</v>
      </c>
      <c r="M49">
        <v>0.22700000000000001</v>
      </c>
      <c r="N49">
        <v>11.14</v>
      </c>
    </row>
    <row r="50" spans="1:14" x14ac:dyDescent="0.25">
      <c r="A50">
        <v>2016</v>
      </c>
      <c r="B50" s="1" t="s">
        <v>5</v>
      </c>
      <c r="F50" s="2">
        <v>0.82080822140942677</v>
      </c>
      <c r="G50" s="2">
        <v>24.664760805388042</v>
      </c>
      <c r="H50">
        <v>14442968.729999999</v>
      </c>
      <c r="I50">
        <v>36.255658662857215</v>
      </c>
      <c r="J50" s="3">
        <v>0.77137699999999998</v>
      </c>
      <c r="K50" s="4">
        <v>55.604877835305899</v>
      </c>
      <c r="L50" s="2">
        <v>0.650683612555363</v>
      </c>
      <c r="M50">
        <v>0.183</v>
      </c>
      <c r="N50">
        <v>6.83</v>
      </c>
    </row>
    <row r="51" spans="1:14" x14ac:dyDescent="0.25">
      <c r="A51">
        <v>2016</v>
      </c>
      <c r="B51" s="1" t="s">
        <v>6</v>
      </c>
      <c r="F51" s="2">
        <v>0.7248602028243768</v>
      </c>
      <c r="G51" s="2">
        <v>36.159660646676407</v>
      </c>
      <c r="H51">
        <v>4264892.84</v>
      </c>
      <c r="I51">
        <v>40.423517915983332</v>
      </c>
      <c r="J51" s="3">
        <v>0.83538699999999999</v>
      </c>
      <c r="K51" s="4">
        <v>60.8706442594099</v>
      </c>
      <c r="L51" s="2">
        <v>0.54860846359130766</v>
      </c>
      <c r="M51">
        <v>0.23899999999999999</v>
      </c>
      <c r="N51">
        <v>9.2100000000000009</v>
      </c>
    </row>
    <row r="52" spans="1:14" x14ac:dyDescent="0.25">
      <c r="A52">
        <v>2017</v>
      </c>
      <c r="B52" s="1" t="s">
        <v>2</v>
      </c>
      <c r="C52" s="6">
        <v>4.9000000000000004</v>
      </c>
      <c r="D52" s="6">
        <v>4.2</v>
      </c>
      <c r="E52" s="7">
        <v>3.3</v>
      </c>
      <c r="F52" s="2">
        <v>0.65184435366279836</v>
      </c>
      <c r="G52" s="2">
        <v>47.536597110630467</v>
      </c>
      <c r="H52">
        <v>3.83</v>
      </c>
      <c r="I52">
        <v>20.5147362030566</v>
      </c>
      <c r="J52" s="3">
        <v>0.78464</v>
      </c>
      <c r="K52" s="4">
        <v>66.235161345435699</v>
      </c>
      <c r="L52" s="2">
        <v>0.20684168655529037</v>
      </c>
      <c r="M52">
        <v>0.28100000000000003</v>
      </c>
      <c r="N52">
        <v>11.5</v>
      </c>
    </row>
    <row r="53" spans="1:14" x14ac:dyDescent="0.25">
      <c r="A53">
        <v>2017</v>
      </c>
      <c r="B53" s="1" t="s">
        <v>3</v>
      </c>
      <c r="C53" s="6">
        <v>5.0999999999999996</v>
      </c>
      <c r="D53" s="6">
        <v>4.2</v>
      </c>
      <c r="E53" s="7">
        <v>3.5</v>
      </c>
      <c r="F53" s="2">
        <v>0.74108991748214004</v>
      </c>
      <c r="G53" s="2">
        <v>48.5831526499639</v>
      </c>
      <c r="H53">
        <v>3399066.87</v>
      </c>
      <c r="I53">
        <v>16.65256749295715</v>
      </c>
      <c r="J53" s="3">
        <v>0.78971499999999994</v>
      </c>
      <c r="K53" s="4">
        <v>70.054365207368903</v>
      </c>
      <c r="L53" s="2">
        <v>0.46030314982813997</v>
      </c>
      <c r="M53">
        <v>0.30399999999999999</v>
      </c>
      <c r="N53">
        <v>14.09</v>
      </c>
    </row>
    <row r="54" spans="1:14" x14ac:dyDescent="0.25">
      <c r="A54">
        <v>2017</v>
      </c>
      <c r="B54" s="1" t="s">
        <v>4</v>
      </c>
      <c r="C54" s="6">
        <v>6.4</v>
      </c>
      <c r="D54" s="6">
        <v>5</v>
      </c>
      <c r="E54" s="7">
        <v>4</v>
      </c>
      <c r="F54" s="2">
        <v>0.82105199328944978</v>
      </c>
      <c r="G54" s="2">
        <v>19.422172410286077</v>
      </c>
      <c r="H54">
        <v>79296344.089999959</v>
      </c>
      <c r="I54">
        <v>40.04777732793923</v>
      </c>
      <c r="J54" s="3">
        <v>0.87562899999999999</v>
      </c>
      <c r="K54" s="4">
        <v>74.6268684686857</v>
      </c>
      <c r="L54" s="2">
        <v>0.89010225354909167</v>
      </c>
      <c r="M54">
        <v>0.23300000000000001</v>
      </c>
      <c r="N54">
        <v>12.47</v>
      </c>
    </row>
    <row r="55" spans="1:14" x14ac:dyDescent="0.25">
      <c r="A55">
        <v>2017</v>
      </c>
      <c r="B55" s="1" t="s">
        <v>5</v>
      </c>
      <c r="C55" s="6">
        <v>6.2</v>
      </c>
      <c r="D55" s="6">
        <v>4.9000000000000004</v>
      </c>
      <c r="E55" s="7">
        <v>3.9</v>
      </c>
      <c r="F55" s="2">
        <v>0.82270353349208514</v>
      </c>
      <c r="G55" s="2">
        <v>24.019443528604981</v>
      </c>
      <c r="H55">
        <v>16632232.889999999</v>
      </c>
      <c r="I55">
        <v>37.849219840088772</v>
      </c>
      <c r="J55" s="3">
        <v>0.77445399999999998</v>
      </c>
      <c r="K55" s="4">
        <v>77.426221158334499</v>
      </c>
      <c r="L55" s="2">
        <v>0.66014437689969607</v>
      </c>
      <c r="M55">
        <v>0.184</v>
      </c>
      <c r="N55">
        <v>7.48</v>
      </c>
    </row>
    <row r="56" spans="1:14" x14ac:dyDescent="0.25">
      <c r="A56">
        <v>2017</v>
      </c>
      <c r="B56" s="1" t="s">
        <v>6</v>
      </c>
      <c r="C56" s="6">
        <v>6</v>
      </c>
      <c r="D56" s="6">
        <v>5</v>
      </c>
      <c r="E56" s="7">
        <v>4</v>
      </c>
      <c r="F56" s="2">
        <v>0.74643064422518868</v>
      </c>
      <c r="G56" s="2">
        <v>33.341602082462458</v>
      </c>
      <c r="H56">
        <v>1399623.84</v>
      </c>
      <c r="I56">
        <v>41.566940521886401</v>
      </c>
      <c r="J56" s="3">
        <v>0.83685900000000002</v>
      </c>
      <c r="K56" s="4">
        <v>76.1391899093978</v>
      </c>
      <c r="L56" s="2">
        <v>0.5256983240223464</v>
      </c>
      <c r="M56">
        <v>0.23899999999999999</v>
      </c>
      <c r="N56">
        <v>9.49</v>
      </c>
    </row>
    <row r="57" spans="1:14" x14ac:dyDescent="0.25">
      <c r="A57">
        <v>2018</v>
      </c>
      <c r="B57" s="1" t="s">
        <v>2</v>
      </c>
      <c r="F57" s="2">
        <v>0.65917141537039892</v>
      </c>
      <c r="G57" s="2">
        <v>46.062050142164566</v>
      </c>
      <c r="H57">
        <v>323400</v>
      </c>
      <c r="I57">
        <v>21.313932657300501</v>
      </c>
      <c r="J57" s="3">
        <v>0.78604600000000002</v>
      </c>
      <c r="K57" s="4">
        <v>69.138245038717201</v>
      </c>
      <c r="L57" s="2">
        <v>0.22177263969171485</v>
      </c>
      <c r="M57">
        <v>0.28499999999999998</v>
      </c>
      <c r="N57">
        <v>11.81</v>
      </c>
    </row>
    <row r="58" spans="1:14" x14ac:dyDescent="0.25">
      <c r="A58">
        <v>2018</v>
      </c>
      <c r="B58" s="1" t="s">
        <v>3</v>
      </c>
      <c r="F58" s="2">
        <v>0.74877387206405233</v>
      </c>
      <c r="G58" s="2">
        <v>42.513923480958411</v>
      </c>
      <c r="H58">
        <v>8056852.1799999988</v>
      </c>
      <c r="I58">
        <v>17.702847635286197</v>
      </c>
      <c r="J58" s="3">
        <v>0.79055799999999998</v>
      </c>
      <c r="K58" s="4">
        <v>74.044538390859501</v>
      </c>
      <c r="L58" s="2">
        <v>0.45621711437274992</v>
      </c>
      <c r="M58">
        <v>0.29699999999999999</v>
      </c>
      <c r="N58">
        <v>13.83</v>
      </c>
    </row>
    <row r="59" spans="1:14" x14ac:dyDescent="0.25">
      <c r="A59">
        <v>2018</v>
      </c>
      <c r="B59" s="1" t="s">
        <v>4</v>
      </c>
      <c r="F59" s="2">
        <v>0.82807813581481193</v>
      </c>
      <c r="G59" s="2">
        <v>16.760548340435488</v>
      </c>
      <c r="H59">
        <v>100337207.53999999</v>
      </c>
      <c r="I59">
        <v>42.426568337681161</v>
      </c>
      <c r="J59" s="3">
        <v>0.87892400000000004</v>
      </c>
      <c r="K59" s="4">
        <v>79.060057122171798</v>
      </c>
      <c r="L59" s="2">
        <v>0.88673034723118627</v>
      </c>
      <c r="M59">
        <v>0.23</v>
      </c>
      <c r="N59">
        <v>11.81</v>
      </c>
    </row>
    <row r="60" spans="1:14" x14ac:dyDescent="0.25">
      <c r="A60">
        <v>2018</v>
      </c>
      <c r="B60" s="1" t="s">
        <v>5</v>
      </c>
      <c r="F60" s="2">
        <v>0.83581532782942469</v>
      </c>
      <c r="G60" s="2">
        <v>20.071652802111874</v>
      </c>
      <c r="H60">
        <v>20051783.780000001</v>
      </c>
      <c r="I60">
        <v>40.18111865563381</v>
      </c>
      <c r="J60" s="3">
        <v>0.77470700000000003</v>
      </c>
      <c r="K60" s="4">
        <v>81.4045457692268</v>
      </c>
      <c r="L60" s="2">
        <v>0.66803278688524592</v>
      </c>
      <c r="M60">
        <v>0.184</v>
      </c>
      <c r="N60">
        <v>7.07</v>
      </c>
    </row>
    <row r="61" spans="1:14" x14ac:dyDescent="0.25">
      <c r="A61">
        <v>2018</v>
      </c>
      <c r="B61" s="1" t="s">
        <v>6</v>
      </c>
      <c r="F61" s="2">
        <v>0.75128658825706318</v>
      </c>
      <c r="G61" s="2">
        <v>29.642408068527502</v>
      </c>
      <c r="H61">
        <v>1051477.4099999999</v>
      </c>
      <c r="I61">
        <v>43.200042956915333</v>
      </c>
      <c r="J61" s="3">
        <v>0.83457700000000001</v>
      </c>
      <c r="K61" s="4">
        <v>81.874231126930695</v>
      </c>
      <c r="L61" s="2">
        <v>0.55598033861277996</v>
      </c>
      <c r="M61" s="8">
        <v>0.23100000000000001</v>
      </c>
      <c r="N61">
        <v>8.35</v>
      </c>
    </row>
    <row r="62" spans="1:14" x14ac:dyDescent="0.25">
      <c r="A62">
        <v>2019</v>
      </c>
      <c r="B62" s="1" t="s">
        <v>2</v>
      </c>
      <c r="C62" s="7">
        <v>5</v>
      </c>
      <c r="D62" s="6">
        <v>4.4000000000000004</v>
      </c>
      <c r="E62" s="7">
        <v>3.6</v>
      </c>
      <c r="F62" s="2">
        <v>0.67620147982167444</v>
      </c>
      <c r="G62" s="2">
        <v>37.010175276704949</v>
      </c>
      <c r="H62">
        <v>509609.44</v>
      </c>
      <c r="I62">
        <v>22.810738061676592</v>
      </c>
      <c r="J62" s="3">
        <v>0.79137199999999996</v>
      </c>
      <c r="K62" s="4">
        <v>72.773908685793401</v>
      </c>
      <c r="L62" s="2">
        <v>0.27451347305389223</v>
      </c>
      <c r="M62">
        <v>0.28599999999999998</v>
      </c>
      <c r="N62">
        <v>11.26</v>
      </c>
    </row>
    <row r="63" spans="1:14" x14ac:dyDescent="0.25">
      <c r="A63">
        <v>2019</v>
      </c>
      <c r="B63" s="1" t="s">
        <v>3</v>
      </c>
      <c r="C63" s="7">
        <v>5.4</v>
      </c>
      <c r="D63" s="6">
        <v>4.5</v>
      </c>
      <c r="E63" s="7">
        <v>3.9</v>
      </c>
      <c r="F63" s="2">
        <v>0.76950462158553967</v>
      </c>
      <c r="G63" s="2">
        <v>32.71203391484633</v>
      </c>
      <c r="H63">
        <v>5515889.669999999</v>
      </c>
      <c r="I63">
        <v>18.358780998356906</v>
      </c>
      <c r="J63" s="3">
        <v>0.78729499999999997</v>
      </c>
      <c r="K63" s="4">
        <v>69.240690801470706</v>
      </c>
      <c r="L63" s="2">
        <v>0.47165654720326688</v>
      </c>
      <c r="M63">
        <v>0.3</v>
      </c>
      <c r="N63">
        <v>13.52</v>
      </c>
    </row>
    <row r="64" spans="1:14" x14ac:dyDescent="0.25">
      <c r="A64">
        <v>2019</v>
      </c>
      <c r="B64" s="1" t="s">
        <v>4</v>
      </c>
      <c r="C64" s="7">
        <v>6.5</v>
      </c>
      <c r="D64" s="6">
        <v>5.2</v>
      </c>
      <c r="E64" s="7">
        <v>4.4000000000000004</v>
      </c>
      <c r="F64" s="2">
        <v>0.83340338145828841</v>
      </c>
      <c r="G64" s="2">
        <v>12.272383889301732</v>
      </c>
      <c r="H64">
        <v>127988658.77000003</v>
      </c>
      <c r="I64">
        <v>44.329757524696923</v>
      </c>
      <c r="J64" s="3">
        <v>0.87873500000000004</v>
      </c>
      <c r="K64" s="4">
        <v>72.715989156750595</v>
      </c>
      <c r="L64" s="2">
        <v>0.88951328697971233</v>
      </c>
      <c r="M64">
        <v>0.224</v>
      </c>
      <c r="N64">
        <v>11.27</v>
      </c>
    </row>
    <row r="65" spans="1:14" x14ac:dyDescent="0.25">
      <c r="A65">
        <v>2019</v>
      </c>
      <c r="B65" s="1" t="s">
        <v>5</v>
      </c>
      <c r="C65" s="7">
        <v>6.3</v>
      </c>
      <c r="D65" s="6">
        <v>5.0999999999999996</v>
      </c>
      <c r="E65" s="7">
        <v>4.4000000000000004</v>
      </c>
      <c r="F65" s="2">
        <v>0.84168259852682858</v>
      </c>
      <c r="G65" s="2">
        <v>16.815024613201501</v>
      </c>
      <c r="H65">
        <v>27225997.759999994</v>
      </c>
      <c r="I65">
        <v>42.437474979970631</v>
      </c>
      <c r="J65" s="3">
        <v>0.77946700000000002</v>
      </c>
      <c r="K65" s="4">
        <v>81.923440819812797</v>
      </c>
      <c r="L65" s="2">
        <v>0.686837294332724</v>
      </c>
      <c r="M65">
        <v>0.17699999999999999</v>
      </c>
      <c r="N65">
        <v>6.73</v>
      </c>
    </row>
    <row r="66" spans="1:14" x14ac:dyDescent="0.25">
      <c r="A66">
        <v>2019</v>
      </c>
      <c r="B66" s="1" t="s">
        <v>6</v>
      </c>
      <c r="C66" s="7">
        <v>6.1</v>
      </c>
      <c r="D66" s="6">
        <v>5.0999999999999996</v>
      </c>
      <c r="E66" s="7">
        <v>4.4000000000000004</v>
      </c>
      <c r="F66" s="2">
        <v>0.7638703152216666</v>
      </c>
      <c r="G66" s="2">
        <v>25.282537821708981</v>
      </c>
      <c r="H66">
        <v>3651347.4</v>
      </c>
      <c r="I66">
        <v>44.876244533221119</v>
      </c>
      <c r="J66" s="3">
        <v>0.83589500000000005</v>
      </c>
      <c r="K66" s="4">
        <v>78.175490736165301</v>
      </c>
      <c r="L66" s="2">
        <v>0.599964009357567</v>
      </c>
      <c r="M66">
        <v>0.23400000000000001</v>
      </c>
      <c r="N66">
        <v>9.18</v>
      </c>
    </row>
  </sheetData>
  <conditionalFormatting sqref="C2:C6">
    <cfRule type="expression" dxfId="41" priority="19">
      <formula>+$B2="Total (4)"</formula>
    </cfRule>
    <cfRule type="expression" dxfId="40" priority="20">
      <formula>+$B2="Total"</formula>
    </cfRule>
    <cfRule type="expression" dxfId="39" priority="21">
      <formula>+$B2="Total (3)(4)"</formula>
    </cfRule>
  </conditionalFormatting>
  <conditionalFormatting sqref="F12:F16">
    <cfRule type="expression" dxfId="38" priority="16">
      <formula>+$B2="Total (4)"</formula>
    </cfRule>
    <cfRule type="expression" dxfId="37" priority="17">
      <formula>+$B2="Total"</formula>
    </cfRule>
    <cfRule type="expression" dxfId="36" priority="18">
      <formula>+$B2="Total (3)(4)"</formula>
    </cfRule>
  </conditionalFormatting>
  <conditionalFormatting sqref="C12:C16">
    <cfRule type="expression" dxfId="35" priority="25">
      <formula>+$B2="Total (4)"</formula>
    </cfRule>
    <cfRule type="expression" dxfId="34" priority="26">
      <formula>+$B2="Total"</formula>
    </cfRule>
    <cfRule type="expression" dxfId="33" priority="27">
      <formula>+$B2="Total (3)(4)"</formula>
    </cfRule>
  </conditionalFormatting>
  <conditionalFormatting sqref="C22:C26">
    <cfRule type="expression" dxfId="32" priority="13">
      <formula>+$B22="Total (4)"</formula>
    </cfRule>
    <cfRule type="expression" dxfId="31" priority="14">
      <formula>+$B22="Total"</formula>
    </cfRule>
    <cfRule type="expression" dxfId="30" priority="15">
      <formula>+$B22="Total (3)(4)"</formula>
    </cfRule>
  </conditionalFormatting>
  <conditionalFormatting sqref="C32:C36">
    <cfRule type="expression" dxfId="29" priority="31">
      <formula>+$B2="Total (4)"</formula>
    </cfRule>
    <cfRule type="expression" dxfId="28" priority="32">
      <formula>+$B2="Total"</formula>
    </cfRule>
    <cfRule type="expression" dxfId="27" priority="33">
      <formula>+$B2="Total (3)(4)"</formula>
    </cfRule>
  </conditionalFormatting>
  <conditionalFormatting sqref="C62:C66">
    <cfRule type="expression" dxfId="26" priority="34">
      <formula>+$B2="Total (4)"</formula>
    </cfRule>
    <cfRule type="expression" dxfId="25" priority="35">
      <formula>+$B2="Total"</formula>
    </cfRule>
    <cfRule type="expression" dxfId="24" priority="36">
      <formula>+$B2="Total (3)(4)"</formula>
    </cfRule>
  </conditionalFormatting>
  <conditionalFormatting sqref="E2:E6">
    <cfRule type="expression" dxfId="23" priority="4">
      <formula>+$B2="Total (4)"</formula>
    </cfRule>
    <cfRule type="expression" dxfId="22" priority="5">
      <formula>+$B2="Total (3)(4)"</formula>
    </cfRule>
    <cfRule type="expression" dxfId="21" priority="6">
      <formula>+$B2="Total"</formula>
    </cfRule>
  </conditionalFormatting>
  <conditionalFormatting sqref="E22:E26">
    <cfRule type="expression" dxfId="20" priority="1">
      <formula>+$B2="Total (4)"</formula>
    </cfRule>
    <cfRule type="expression" dxfId="19" priority="2">
      <formula>+$B2="Total (3)(4)"</formula>
    </cfRule>
    <cfRule type="expression" dxfId="18" priority="3">
      <formula>+$B2="Total"</formula>
    </cfRule>
  </conditionalFormatting>
  <conditionalFormatting sqref="E12:E16">
    <cfRule type="expression" dxfId="17" priority="40">
      <formula>+$B2="Total (4)"</formula>
    </cfRule>
    <cfRule type="expression" dxfId="16" priority="41">
      <formula>+$B2="Total (3)(4)"</formula>
    </cfRule>
    <cfRule type="expression" dxfId="15" priority="42">
      <formula>+$B2="Total"</formula>
    </cfRule>
  </conditionalFormatting>
  <conditionalFormatting sqref="E32:E36">
    <cfRule type="expression" dxfId="14" priority="46">
      <formula>+$B2="Total (4)"</formula>
    </cfRule>
    <cfRule type="expression" dxfId="13" priority="47">
      <formula>+$B2="Total (3)(4)"</formula>
    </cfRule>
    <cfRule type="expression" dxfId="12" priority="48">
      <formula>+$B2="Total"</formula>
    </cfRule>
  </conditionalFormatting>
  <conditionalFormatting sqref="E42:E46">
    <cfRule type="expression" dxfId="11" priority="52">
      <formula>+$B2="Total (4)"</formula>
    </cfRule>
    <cfRule type="expression" dxfId="10" priority="53">
      <formula>+$B2="Total (3)(4)"</formula>
    </cfRule>
    <cfRule type="expression" dxfId="9" priority="54">
      <formula>+$B2="Total"</formula>
    </cfRule>
  </conditionalFormatting>
  <conditionalFormatting sqref="E52:E56">
    <cfRule type="expression" dxfId="8" priority="58">
      <formula>+$B2="Total (4)"</formula>
    </cfRule>
    <cfRule type="expression" dxfId="7" priority="59">
      <formula>+$B2="Total (3)(4)"</formula>
    </cfRule>
    <cfRule type="expression" dxfId="6" priority="60">
      <formula>+$B2="Total"</formula>
    </cfRule>
  </conditionalFormatting>
  <conditionalFormatting sqref="E62:E66">
    <cfRule type="expression" dxfId="5" priority="64">
      <formula>+$B2="Total (4)"</formula>
    </cfRule>
    <cfRule type="expression" dxfId="4" priority="65">
      <formula>+$B2="Total (3)(4)"</formula>
    </cfRule>
    <cfRule type="expression" dxfId="3" priority="66">
      <formula>+$B2="Total"</formula>
    </cfRule>
  </conditionalFormatting>
  <conditionalFormatting sqref="F7:F11">
    <cfRule type="expression" dxfId="2" priority="67">
      <formula>+$B2="Total (4)"</formula>
    </cfRule>
    <cfRule type="expression" dxfId="1" priority="68">
      <formula>+$B2="Total"</formula>
    </cfRule>
    <cfRule type="expression" dxfId="0" priority="69">
      <formula>+$B2="Total (3)(4)"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7701-34B6-45DC-97FA-D22C5C1D29F7}">
  <dimension ref="A1:Z274"/>
  <sheetViews>
    <sheetView workbookViewId="0">
      <selection sqref="A1:A1048576"/>
    </sheetView>
  </sheetViews>
  <sheetFormatPr defaultRowHeight="15" x14ac:dyDescent="0.25"/>
  <sheetData>
    <row r="1" spans="1:26" x14ac:dyDescent="0.25">
      <c r="A1" t="s">
        <v>0</v>
      </c>
      <c r="B1" t="s">
        <v>46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47</v>
      </c>
      <c r="I1" t="s">
        <v>60</v>
      </c>
      <c r="J1" t="s">
        <v>58</v>
      </c>
      <c r="K1" t="s">
        <v>59</v>
      </c>
      <c r="L1" t="s">
        <v>57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</row>
    <row r="2" spans="1:26" x14ac:dyDescent="0.25">
      <c r="A2">
        <v>2007</v>
      </c>
      <c r="B2" t="s">
        <v>19</v>
      </c>
      <c r="C2">
        <v>4</v>
      </c>
      <c r="D2">
        <v>3.4</v>
      </c>
      <c r="E2">
        <v>3.2</v>
      </c>
      <c r="F2">
        <v>0.32416891284815813</v>
      </c>
      <c r="G2">
        <v>27.17</v>
      </c>
      <c r="H2">
        <v>0</v>
      </c>
      <c r="I2">
        <v>0</v>
      </c>
      <c r="J2">
        <v>0</v>
      </c>
      <c r="K2">
        <v>0</v>
      </c>
      <c r="L2">
        <v>9.9317739703223928</v>
      </c>
      <c r="M2">
        <v>0.66805199999999998</v>
      </c>
      <c r="N2">
        <v>86.21</v>
      </c>
      <c r="O2">
        <v>0.28476821192052981</v>
      </c>
      <c r="P2">
        <v>0.21440000000000001</v>
      </c>
      <c r="Q2">
        <v>5.66</v>
      </c>
      <c r="R2">
        <v>0.69</v>
      </c>
      <c r="S2">
        <v>6.330379619373681</v>
      </c>
      <c r="T2">
        <v>233.28516016517042</v>
      </c>
      <c r="U2">
        <v>1</v>
      </c>
      <c r="V2">
        <v>2</v>
      </c>
      <c r="W2">
        <v>1.9479</v>
      </c>
      <c r="X2">
        <v>0</v>
      </c>
      <c r="Y2">
        <v>1453756</v>
      </c>
      <c r="Z2">
        <v>1.3757466865141056E-6</v>
      </c>
    </row>
    <row r="3" spans="1:26" x14ac:dyDescent="0.25">
      <c r="A3">
        <v>2007</v>
      </c>
      <c r="B3" t="s">
        <v>21</v>
      </c>
      <c r="C3">
        <v>3.6</v>
      </c>
      <c r="D3">
        <v>3.3</v>
      </c>
      <c r="E3">
        <v>2.9</v>
      </c>
      <c r="F3">
        <v>0.34209407161690908</v>
      </c>
      <c r="G3">
        <v>21.1</v>
      </c>
      <c r="H3">
        <v>0</v>
      </c>
      <c r="I3">
        <v>0</v>
      </c>
      <c r="J3">
        <v>0</v>
      </c>
      <c r="K3">
        <v>0</v>
      </c>
      <c r="L3">
        <v>13.494904622680744</v>
      </c>
      <c r="M3">
        <v>0.90546099999999996</v>
      </c>
      <c r="N3">
        <v>78.84</v>
      </c>
      <c r="O3">
        <v>0.71775223499361429</v>
      </c>
      <c r="P3">
        <v>0.35580000000000001</v>
      </c>
      <c r="Q3">
        <v>10.678000000000001</v>
      </c>
      <c r="R3">
        <v>0.79</v>
      </c>
      <c r="S3">
        <v>6.6726412244487001</v>
      </c>
      <c r="T3">
        <v>548.74595928528674</v>
      </c>
      <c r="U3">
        <v>3</v>
      </c>
      <c r="V3">
        <v>2</v>
      </c>
      <c r="W3">
        <v>1.9479</v>
      </c>
      <c r="X3">
        <v>0</v>
      </c>
      <c r="Y3">
        <v>3221940</v>
      </c>
      <c r="Z3">
        <v>6.2074402378691094E-7</v>
      </c>
    </row>
    <row r="4" spans="1:26" x14ac:dyDescent="0.25">
      <c r="A4">
        <v>2007</v>
      </c>
      <c r="B4" t="s">
        <v>23</v>
      </c>
      <c r="C4">
        <v>3.1</v>
      </c>
      <c r="D4">
        <v>3.3</v>
      </c>
      <c r="E4">
        <v>2.7</v>
      </c>
      <c r="F4">
        <v>0.33573445305147326</v>
      </c>
      <c r="G4">
        <v>30.27</v>
      </c>
      <c r="H4">
        <v>0</v>
      </c>
      <c r="I4">
        <v>0</v>
      </c>
      <c r="J4">
        <v>0</v>
      </c>
      <c r="K4">
        <v>0</v>
      </c>
      <c r="L4">
        <v>7.312286594593405</v>
      </c>
      <c r="M4">
        <v>0.73505799999999999</v>
      </c>
      <c r="N4">
        <v>87.91</v>
      </c>
      <c r="O4">
        <v>0.54099244875943908</v>
      </c>
      <c r="P4">
        <v>0.32620000000000005</v>
      </c>
      <c r="Q4">
        <v>8.5650000000000013</v>
      </c>
      <c r="R4">
        <v>0.59</v>
      </c>
      <c r="S4">
        <v>5.9206525022656358</v>
      </c>
      <c r="T4">
        <v>1127.9665032736368</v>
      </c>
      <c r="U4">
        <v>4</v>
      </c>
      <c r="V4">
        <v>6</v>
      </c>
      <c r="W4">
        <v>1.9479</v>
      </c>
      <c r="X4">
        <v>0</v>
      </c>
      <c r="Y4">
        <v>7090378</v>
      </c>
      <c r="Z4">
        <v>8.4621722565425985E-7</v>
      </c>
    </row>
    <row r="5" spans="1:26" x14ac:dyDescent="0.25">
      <c r="A5">
        <v>2007</v>
      </c>
      <c r="B5" t="s">
        <v>24</v>
      </c>
      <c r="C5">
        <v>3.4</v>
      </c>
      <c r="D5">
        <v>3.5</v>
      </c>
      <c r="E5">
        <v>2.8</v>
      </c>
      <c r="F5">
        <v>0.2582184517497349</v>
      </c>
      <c r="G5">
        <v>27.02</v>
      </c>
      <c r="H5">
        <v>0</v>
      </c>
      <c r="I5">
        <v>0</v>
      </c>
      <c r="J5">
        <v>0</v>
      </c>
      <c r="K5">
        <v>0</v>
      </c>
      <c r="L5">
        <v>10.23737508747495</v>
      </c>
      <c r="M5">
        <v>0.77785499999999996</v>
      </c>
      <c r="N5">
        <v>76.760000000000005</v>
      </c>
      <c r="O5">
        <v>0.55629139072847678</v>
      </c>
      <c r="P5">
        <v>0.26919999999999999</v>
      </c>
      <c r="Q5">
        <v>13.110999999999999</v>
      </c>
      <c r="R5">
        <v>0.73</v>
      </c>
      <c r="S5">
        <v>7.2957406102104541</v>
      </c>
      <c r="T5">
        <v>112.78387622614039</v>
      </c>
      <c r="U5">
        <v>1</v>
      </c>
      <c r="V5">
        <v>0</v>
      </c>
      <c r="W5">
        <v>1.9479</v>
      </c>
      <c r="X5">
        <v>0</v>
      </c>
      <c r="Y5">
        <v>587311</v>
      </c>
      <c r="Z5">
        <v>0</v>
      </c>
    </row>
    <row r="6" spans="1:26" x14ac:dyDescent="0.25">
      <c r="A6">
        <v>2007</v>
      </c>
      <c r="B6" t="s">
        <v>25</v>
      </c>
      <c r="C6">
        <v>4.0999999999999996</v>
      </c>
      <c r="D6">
        <v>3.7</v>
      </c>
      <c r="E6">
        <v>3.2</v>
      </c>
      <c r="F6">
        <v>0.38044254104211278</v>
      </c>
      <c r="G6">
        <v>16.63</v>
      </c>
      <c r="H6">
        <v>0</v>
      </c>
      <c r="I6">
        <v>0</v>
      </c>
      <c r="J6">
        <v>0</v>
      </c>
      <c r="K6">
        <v>0</v>
      </c>
      <c r="L6">
        <v>8.1960620025136155</v>
      </c>
      <c r="M6">
        <v>0.70216299999999998</v>
      </c>
      <c r="N6">
        <v>81.819999999999993</v>
      </c>
      <c r="O6">
        <v>0.30158730158730157</v>
      </c>
      <c r="P6">
        <v>0.25509999999999999</v>
      </c>
      <c r="Q6">
        <v>7.5939999999999994</v>
      </c>
      <c r="R6">
        <v>0.92</v>
      </c>
      <c r="S6">
        <v>6.3686436411237555</v>
      </c>
      <c r="T6">
        <v>206.56557006616549</v>
      </c>
      <c r="U6">
        <v>1</v>
      </c>
      <c r="V6">
        <v>1</v>
      </c>
      <c r="W6">
        <v>1.9479</v>
      </c>
      <c r="X6">
        <v>0</v>
      </c>
      <c r="Y6">
        <v>1243627</v>
      </c>
      <c r="Z6">
        <v>8.0409962151030819E-7</v>
      </c>
    </row>
    <row r="7" spans="1:26" x14ac:dyDescent="0.25">
      <c r="A7">
        <v>2007</v>
      </c>
      <c r="B7" t="s">
        <v>26</v>
      </c>
      <c r="C7">
        <v>3.7</v>
      </c>
      <c r="D7">
        <v>3.3</v>
      </c>
      <c r="E7">
        <v>3</v>
      </c>
      <c r="F7">
        <v>0.37278031988581506</v>
      </c>
      <c r="G7">
        <v>17.989999999999998</v>
      </c>
      <c r="H7">
        <v>0</v>
      </c>
      <c r="I7">
        <v>0</v>
      </c>
      <c r="J7">
        <v>0</v>
      </c>
      <c r="K7">
        <v>0</v>
      </c>
      <c r="L7">
        <v>5.022208058676302</v>
      </c>
      <c r="M7">
        <v>0.74065199999999998</v>
      </c>
      <c r="N7">
        <v>87.34</v>
      </c>
      <c r="O7">
        <v>0.52727272727272723</v>
      </c>
      <c r="P7">
        <v>0.37889999999999996</v>
      </c>
      <c r="Q7">
        <v>9.004999999999999</v>
      </c>
      <c r="R7">
        <v>0.76</v>
      </c>
      <c r="S7">
        <v>5.5232101500352444</v>
      </c>
      <c r="T7">
        <v>919.28061232132325</v>
      </c>
      <c r="U7">
        <v>2</v>
      </c>
      <c r="V7">
        <v>3</v>
      </c>
      <c r="W7">
        <v>1.9479</v>
      </c>
      <c r="X7">
        <v>1</v>
      </c>
      <c r="Y7">
        <v>6118995</v>
      </c>
      <c r="Z7">
        <v>4.9027658953798788E-7</v>
      </c>
    </row>
    <row r="8" spans="1:26" x14ac:dyDescent="0.25">
      <c r="A8">
        <v>2007</v>
      </c>
      <c r="B8" t="s">
        <v>27</v>
      </c>
      <c r="C8">
        <v>3.5</v>
      </c>
      <c r="D8">
        <v>3.5</v>
      </c>
      <c r="E8">
        <v>2.9</v>
      </c>
      <c r="F8">
        <v>0.45881483472184897</v>
      </c>
      <c r="G8">
        <v>12.49</v>
      </c>
      <c r="H8">
        <v>0</v>
      </c>
      <c r="I8">
        <v>0</v>
      </c>
      <c r="J8">
        <v>0</v>
      </c>
      <c r="K8">
        <v>0</v>
      </c>
      <c r="L8">
        <v>4.5297211646745934</v>
      </c>
      <c r="M8">
        <v>0.76122100000000004</v>
      </c>
      <c r="N8">
        <v>80.349999999999994</v>
      </c>
      <c r="O8">
        <v>0.59469240048250904</v>
      </c>
      <c r="P8">
        <v>0.29959999999999998</v>
      </c>
      <c r="Q8">
        <v>7.8940000000000001</v>
      </c>
      <c r="R8">
        <v>0.62</v>
      </c>
      <c r="S8">
        <v>5.3007753499144119</v>
      </c>
      <c r="T8">
        <v>422.7135152189876</v>
      </c>
      <c r="U8">
        <v>2</v>
      </c>
      <c r="V8">
        <v>1</v>
      </c>
      <c r="W8">
        <v>1.9479</v>
      </c>
      <c r="X8">
        <v>0</v>
      </c>
      <c r="Y8">
        <v>3032435</v>
      </c>
      <c r="Z8">
        <v>3.2976799172941876E-7</v>
      </c>
    </row>
    <row r="9" spans="1:26" x14ac:dyDescent="0.25">
      <c r="A9">
        <v>2007</v>
      </c>
      <c r="B9" t="s">
        <v>28</v>
      </c>
      <c r="C9">
        <v>3.8</v>
      </c>
      <c r="D9">
        <v>3.5</v>
      </c>
      <c r="E9">
        <v>3.4</v>
      </c>
      <c r="F9">
        <v>0.47276505219413251</v>
      </c>
      <c r="G9">
        <v>23.19</v>
      </c>
      <c r="H9">
        <v>256194.27</v>
      </c>
      <c r="I9">
        <v>256194.27</v>
      </c>
      <c r="J9">
        <v>0</v>
      </c>
      <c r="K9">
        <v>0</v>
      </c>
      <c r="L9">
        <v>6.2085762805045661</v>
      </c>
      <c r="M9">
        <v>0.79422700000000002</v>
      </c>
      <c r="N9">
        <v>78.59</v>
      </c>
      <c r="O9">
        <v>0.50177304964539005</v>
      </c>
      <c r="P9">
        <v>0.28889999999999999</v>
      </c>
      <c r="Q9">
        <v>8.266</v>
      </c>
      <c r="R9">
        <v>0.68</v>
      </c>
      <c r="S9">
        <v>5.9218608397945829</v>
      </c>
      <c r="T9">
        <v>1187.5262000195398</v>
      </c>
      <c r="U9">
        <v>4</v>
      </c>
      <c r="V9">
        <v>9</v>
      </c>
      <c r="W9">
        <v>1.9479</v>
      </c>
      <c r="X9">
        <v>1</v>
      </c>
      <c r="Y9">
        <v>8185250</v>
      </c>
      <c r="Z9">
        <v>1.0995388045569775E-6</v>
      </c>
    </row>
    <row r="10" spans="1:26" x14ac:dyDescent="0.25">
      <c r="A10">
        <v>2007</v>
      </c>
      <c r="B10" t="s">
        <v>29</v>
      </c>
      <c r="C10">
        <v>3.4</v>
      </c>
      <c r="D10">
        <v>3.1</v>
      </c>
      <c r="E10">
        <v>2.9</v>
      </c>
      <c r="F10">
        <v>0.48476720995804967</v>
      </c>
      <c r="G10">
        <v>19.100000000000001</v>
      </c>
      <c r="H10">
        <v>0</v>
      </c>
      <c r="I10">
        <v>0</v>
      </c>
      <c r="J10">
        <v>0</v>
      </c>
      <c r="K10">
        <v>0</v>
      </c>
      <c r="L10">
        <v>8.7327569730633705</v>
      </c>
      <c r="M10">
        <v>0.80411299999999997</v>
      </c>
      <c r="N10">
        <v>74.53</v>
      </c>
      <c r="O10">
        <v>0.56876456876456871</v>
      </c>
      <c r="P10">
        <v>0.29239999999999999</v>
      </c>
      <c r="Q10">
        <v>10.844000000000001</v>
      </c>
      <c r="R10">
        <v>0.54</v>
      </c>
      <c r="S10">
        <v>6.0283959319303211</v>
      </c>
      <c r="T10">
        <v>457.61906809184916</v>
      </c>
      <c r="U10">
        <v>3</v>
      </c>
      <c r="V10">
        <v>2</v>
      </c>
      <c r="W10">
        <v>1.9479</v>
      </c>
      <c r="X10">
        <v>0</v>
      </c>
      <c r="Y10">
        <v>3013740</v>
      </c>
      <c r="Z10">
        <v>6.6362725384406088E-7</v>
      </c>
    </row>
    <row r="11" spans="1:26" x14ac:dyDescent="0.25">
      <c r="A11">
        <v>2007</v>
      </c>
      <c r="B11" t="s">
        <v>30</v>
      </c>
      <c r="C11">
        <v>3.4</v>
      </c>
      <c r="D11">
        <v>3</v>
      </c>
      <c r="E11">
        <v>3.2</v>
      </c>
      <c r="F11">
        <v>0.50839012925969451</v>
      </c>
      <c r="G11">
        <v>23.67</v>
      </c>
      <c r="H11">
        <v>0</v>
      </c>
      <c r="I11">
        <v>0</v>
      </c>
      <c r="J11">
        <v>0</v>
      </c>
      <c r="K11">
        <v>0</v>
      </c>
      <c r="L11">
        <v>6.2914895025178526</v>
      </c>
      <c r="M11">
        <v>0.77831099999999998</v>
      </c>
      <c r="N11">
        <v>79.48</v>
      </c>
      <c r="O11">
        <v>0.56640625</v>
      </c>
      <c r="P11">
        <v>0.30649999999999994</v>
      </c>
      <c r="Q11">
        <v>8.9980000000000011</v>
      </c>
      <c r="R11">
        <v>0.73</v>
      </c>
      <c r="S11">
        <v>5.4971301983687457</v>
      </c>
      <c r="T11">
        <v>521.74685540196924</v>
      </c>
      <c r="U11">
        <v>2</v>
      </c>
      <c r="V11">
        <v>3</v>
      </c>
      <c r="W11">
        <v>1.9479</v>
      </c>
      <c r="X11">
        <v>0</v>
      </c>
      <c r="Y11">
        <v>3641397</v>
      </c>
      <c r="Z11">
        <v>8.238596340909821E-7</v>
      </c>
    </row>
    <row r="12" spans="1:26" x14ac:dyDescent="0.25">
      <c r="A12">
        <v>2007</v>
      </c>
      <c r="B12" t="s">
        <v>31</v>
      </c>
      <c r="C12">
        <v>3.6</v>
      </c>
      <c r="D12">
        <v>2.9</v>
      </c>
      <c r="E12">
        <v>3</v>
      </c>
      <c r="F12">
        <v>0.43299336308073044</v>
      </c>
      <c r="G12">
        <v>53.04</v>
      </c>
      <c r="H12">
        <v>0</v>
      </c>
      <c r="I12">
        <v>0</v>
      </c>
      <c r="J12">
        <v>0</v>
      </c>
      <c r="K12">
        <v>0</v>
      </c>
      <c r="L12">
        <v>7.3597253706355801</v>
      </c>
      <c r="M12">
        <v>0.79237199999999997</v>
      </c>
      <c r="N12">
        <v>80.37</v>
      </c>
      <c r="O12">
        <v>0.53909128121162508</v>
      </c>
      <c r="P12">
        <v>0.33050000000000002</v>
      </c>
      <c r="Q12">
        <v>11.709</v>
      </c>
      <c r="R12">
        <v>0.82</v>
      </c>
      <c r="S12">
        <v>5.9220622293827425</v>
      </c>
      <c r="T12">
        <v>1243.3278178713504</v>
      </c>
      <c r="U12">
        <v>6</v>
      </c>
      <c r="V12">
        <v>8</v>
      </c>
      <c r="W12">
        <v>1.9479</v>
      </c>
      <c r="X12">
        <v>0</v>
      </c>
      <c r="Y12">
        <v>8486638</v>
      </c>
      <c r="Z12">
        <v>9.4265832948218126E-7</v>
      </c>
    </row>
    <row r="13" spans="1:26" x14ac:dyDescent="0.25">
      <c r="A13">
        <v>2007</v>
      </c>
      <c r="B13" t="s">
        <v>34</v>
      </c>
      <c r="C13">
        <v>3.4</v>
      </c>
      <c r="D13">
        <v>3</v>
      </c>
      <c r="E13">
        <v>3</v>
      </c>
      <c r="F13">
        <v>0.41414156359117005</v>
      </c>
      <c r="G13">
        <v>25.98</v>
      </c>
      <c r="H13">
        <v>0</v>
      </c>
      <c r="I13">
        <v>0</v>
      </c>
      <c r="J13">
        <v>0</v>
      </c>
      <c r="K13">
        <v>0</v>
      </c>
      <c r="L13">
        <v>7.7645117739425755</v>
      </c>
      <c r="M13">
        <v>0.78869800000000001</v>
      </c>
      <c r="N13">
        <v>78.42</v>
      </c>
      <c r="O13">
        <v>0.60492004920049203</v>
      </c>
      <c r="P13">
        <v>0.31009999999999993</v>
      </c>
      <c r="Q13">
        <v>11.479000000000001</v>
      </c>
      <c r="R13">
        <v>0.69</v>
      </c>
      <c r="S13">
        <v>5.7306414258382858</v>
      </c>
      <c r="T13">
        <v>1925.7900872817086</v>
      </c>
      <c r="U13">
        <v>4</v>
      </c>
      <c r="V13">
        <v>10</v>
      </c>
      <c r="W13">
        <v>1.9479</v>
      </c>
      <c r="X13">
        <v>0</v>
      </c>
      <c r="Y13">
        <v>14080670</v>
      </c>
      <c r="Z13">
        <v>7.1019347800921408E-7</v>
      </c>
    </row>
    <row r="14" spans="1:26" x14ac:dyDescent="0.25">
      <c r="A14">
        <v>2007</v>
      </c>
      <c r="B14" t="s">
        <v>35</v>
      </c>
      <c r="C14">
        <v>4.7</v>
      </c>
      <c r="D14">
        <v>4</v>
      </c>
      <c r="E14">
        <v>3.8</v>
      </c>
      <c r="F14">
        <v>0.44982310579530554</v>
      </c>
      <c r="G14">
        <v>20.92</v>
      </c>
      <c r="H14">
        <v>1204256.5</v>
      </c>
      <c r="I14">
        <v>1204256.5</v>
      </c>
      <c r="J14">
        <v>0</v>
      </c>
      <c r="K14">
        <v>0</v>
      </c>
      <c r="L14">
        <v>12.470741041613907</v>
      </c>
      <c r="M14">
        <v>0.83147199999999999</v>
      </c>
      <c r="N14">
        <v>77.31</v>
      </c>
      <c r="O14">
        <v>0.80407470288624783</v>
      </c>
      <c r="P14">
        <v>0.2152</v>
      </c>
      <c r="Q14">
        <v>7.6719999999999997</v>
      </c>
      <c r="R14">
        <v>0.66</v>
      </c>
      <c r="S14">
        <v>6.8150236632766124</v>
      </c>
      <c r="T14">
        <v>2751.6908630519929</v>
      </c>
      <c r="U14">
        <v>6</v>
      </c>
      <c r="V14">
        <v>19</v>
      </c>
      <c r="W14">
        <v>1.9479</v>
      </c>
      <c r="X14">
        <v>12</v>
      </c>
      <c r="Y14">
        <v>19273533</v>
      </c>
      <c r="Z14">
        <v>9.8580784332587085E-7</v>
      </c>
    </row>
    <row r="15" spans="1:26" x14ac:dyDescent="0.25">
      <c r="A15">
        <v>2007</v>
      </c>
      <c r="B15" t="s">
        <v>36</v>
      </c>
      <c r="C15">
        <v>4.5999999999999996</v>
      </c>
      <c r="D15">
        <v>4</v>
      </c>
      <c r="E15">
        <v>3.6</v>
      </c>
      <c r="F15">
        <v>0.40232167404918284</v>
      </c>
      <c r="G15">
        <v>53.33</v>
      </c>
      <c r="H15">
        <v>0</v>
      </c>
      <c r="I15">
        <v>0</v>
      </c>
      <c r="J15">
        <v>0</v>
      </c>
      <c r="K15">
        <v>0</v>
      </c>
      <c r="L15">
        <v>18.097967012852404</v>
      </c>
      <c r="M15">
        <v>0.79321299999999995</v>
      </c>
      <c r="N15">
        <v>76.599999999999994</v>
      </c>
      <c r="O15">
        <v>0.79132040627885503</v>
      </c>
      <c r="P15">
        <v>0.22490000000000002</v>
      </c>
      <c r="Q15">
        <v>8.2889999999999997</v>
      </c>
      <c r="R15">
        <v>0.63</v>
      </c>
      <c r="S15">
        <v>7.0721981673547489</v>
      </c>
      <c r="T15">
        <v>527.99292825665486</v>
      </c>
      <c r="U15">
        <v>2</v>
      </c>
      <c r="V15">
        <v>2</v>
      </c>
      <c r="W15">
        <v>1.9479</v>
      </c>
      <c r="X15">
        <v>96</v>
      </c>
      <c r="Y15">
        <v>3351669</v>
      </c>
      <c r="Z15">
        <v>5.9671763530348614E-7</v>
      </c>
    </row>
    <row r="16" spans="1:26" x14ac:dyDescent="0.25">
      <c r="A16">
        <v>2007</v>
      </c>
      <c r="B16" t="s">
        <v>39</v>
      </c>
      <c r="C16">
        <v>5</v>
      </c>
      <c r="D16">
        <v>4.2</v>
      </c>
      <c r="E16">
        <v>4</v>
      </c>
      <c r="F16">
        <v>0.44393395782262124</v>
      </c>
      <c r="G16">
        <v>29.54</v>
      </c>
      <c r="H16">
        <v>0</v>
      </c>
      <c r="I16">
        <v>0</v>
      </c>
      <c r="J16">
        <v>0</v>
      </c>
      <c r="K16">
        <v>0</v>
      </c>
      <c r="L16">
        <v>16.063867257367711</v>
      </c>
      <c r="M16">
        <v>0.802068</v>
      </c>
      <c r="N16">
        <v>76.87</v>
      </c>
      <c r="O16">
        <v>0.71126760563380287</v>
      </c>
      <c r="P16">
        <v>0.19399999999999998</v>
      </c>
      <c r="Q16">
        <v>5.5950000000000006</v>
      </c>
      <c r="R16">
        <v>0.75</v>
      </c>
      <c r="S16">
        <v>7.2706676064847473</v>
      </c>
      <c r="T16">
        <v>1490.4168465948469</v>
      </c>
      <c r="U16">
        <v>6</v>
      </c>
      <c r="V16">
        <v>14</v>
      </c>
      <c r="W16">
        <v>1.9479</v>
      </c>
      <c r="X16">
        <v>8</v>
      </c>
      <c r="Y16">
        <v>10284503</v>
      </c>
      <c r="Z16">
        <v>1.3612714197273315E-6</v>
      </c>
    </row>
    <row r="17" spans="1:26" x14ac:dyDescent="0.25">
      <c r="A17">
        <v>2007</v>
      </c>
      <c r="B17" t="s">
        <v>40</v>
      </c>
      <c r="C17">
        <v>4.9000000000000004</v>
      </c>
      <c r="D17">
        <v>4.3</v>
      </c>
      <c r="E17">
        <v>4</v>
      </c>
      <c r="F17">
        <v>0.44548626253815959</v>
      </c>
      <c r="G17">
        <v>10.45</v>
      </c>
      <c r="H17">
        <v>32000</v>
      </c>
      <c r="I17">
        <v>32000</v>
      </c>
      <c r="J17">
        <v>0</v>
      </c>
      <c r="K17">
        <v>0</v>
      </c>
      <c r="L17">
        <v>17.68146626763172</v>
      </c>
      <c r="M17">
        <v>0.75567099999999998</v>
      </c>
      <c r="N17">
        <v>73.510000000000005</v>
      </c>
      <c r="O17">
        <v>0.86212278876170656</v>
      </c>
      <c r="P17">
        <v>0.13999999999999999</v>
      </c>
      <c r="Q17">
        <v>4.2040000000000006</v>
      </c>
      <c r="R17">
        <v>0.71</v>
      </c>
      <c r="S17">
        <v>7.4034840398751403</v>
      </c>
      <c r="T17">
        <v>943.08246404835984</v>
      </c>
      <c r="U17">
        <v>5</v>
      </c>
      <c r="V17">
        <v>10</v>
      </c>
      <c r="W17">
        <v>1.9479</v>
      </c>
      <c r="X17">
        <v>0</v>
      </c>
      <c r="Y17">
        <v>5866487</v>
      </c>
      <c r="Z17">
        <v>1.7045976578487262E-6</v>
      </c>
    </row>
    <row r="18" spans="1:26" x14ac:dyDescent="0.25">
      <c r="A18">
        <v>2007</v>
      </c>
      <c r="B18" t="s">
        <v>41</v>
      </c>
      <c r="C18">
        <v>4.5999999999999996</v>
      </c>
      <c r="D18">
        <v>3.9</v>
      </c>
      <c r="E18">
        <v>3.7</v>
      </c>
      <c r="F18">
        <v>0.49818737135648361</v>
      </c>
      <c r="G18">
        <v>19.850000000000001</v>
      </c>
      <c r="H18">
        <v>0</v>
      </c>
      <c r="I18">
        <v>0</v>
      </c>
      <c r="J18">
        <v>0</v>
      </c>
      <c r="K18">
        <v>0</v>
      </c>
      <c r="L18">
        <v>15.875606722437837</v>
      </c>
      <c r="M18">
        <v>0.79469199999999995</v>
      </c>
      <c r="N18">
        <v>68.75</v>
      </c>
      <c r="O18">
        <v>0.83064516129032262</v>
      </c>
      <c r="P18">
        <v>0.20590000000000003</v>
      </c>
      <c r="Q18">
        <v>5.5559999999999992</v>
      </c>
      <c r="R18">
        <v>0.8</v>
      </c>
      <c r="S18">
        <v>7.240459168261002</v>
      </c>
      <c r="T18">
        <v>1473.6005262580982</v>
      </c>
      <c r="U18">
        <v>6</v>
      </c>
      <c r="V18">
        <v>13</v>
      </c>
      <c r="W18">
        <v>1.9479</v>
      </c>
      <c r="X18">
        <v>0</v>
      </c>
      <c r="Y18">
        <v>10582887</v>
      </c>
      <c r="Z18">
        <v>1.2283982622133261E-6</v>
      </c>
    </row>
    <row r="19" spans="1:26" x14ac:dyDescent="0.25">
      <c r="A19">
        <v>2007</v>
      </c>
      <c r="B19" t="s">
        <v>42</v>
      </c>
      <c r="C19">
        <v>4.3</v>
      </c>
      <c r="D19">
        <v>3.9</v>
      </c>
      <c r="E19">
        <v>3.8</v>
      </c>
      <c r="F19">
        <v>0.40823743185947908</v>
      </c>
      <c r="G19">
        <v>30.46</v>
      </c>
      <c r="H19">
        <v>0</v>
      </c>
      <c r="I19">
        <v>0</v>
      </c>
      <c r="J19">
        <v>0</v>
      </c>
      <c r="K19">
        <v>0</v>
      </c>
      <c r="L19">
        <v>13.277691053939579</v>
      </c>
      <c r="M19">
        <v>0.68023199999999995</v>
      </c>
      <c r="N19">
        <v>78.400000000000006</v>
      </c>
      <c r="O19">
        <v>0.30323450134770891</v>
      </c>
      <c r="P19">
        <v>0.21509999999999999</v>
      </c>
      <c r="Q19">
        <v>5.4619999999999997</v>
      </c>
      <c r="R19">
        <v>0.61</v>
      </c>
      <c r="S19">
        <v>6.8186486758634608</v>
      </c>
      <c r="T19">
        <v>364.86996885272106</v>
      </c>
      <c r="U19">
        <v>2</v>
      </c>
      <c r="V19">
        <v>3</v>
      </c>
      <c r="W19">
        <v>1.9479</v>
      </c>
      <c r="X19">
        <v>0</v>
      </c>
      <c r="Y19">
        <v>2265813</v>
      </c>
      <c r="Z19">
        <v>1.3240280640988467E-6</v>
      </c>
    </row>
    <row r="20" spans="1:26" x14ac:dyDescent="0.25">
      <c r="A20">
        <v>2007</v>
      </c>
      <c r="B20" t="s">
        <v>43</v>
      </c>
      <c r="C20">
        <v>4.4000000000000004</v>
      </c>
      <c r="D20">
        <v>3.8</v>
      </c>
      <c r="E20">
        <v>3.2</v>
      </c>
      <c r="F20">
        <v>0.33442776735459662</v>
      </c>
      <c r="G20">
        <v>30.55</v>
      </c>
      <c r="H20">
        <v>0</v>
      </c>
      <c r="I20">
        <v>0</v>
      </c>
      <c r="J20">
        <v>0</v>
      </c>
      <c r="K20">
        <v>0</v>
      </c>
      <c r="L20">
        <v>13.321312444782919</v>
      </c>
      <c r="M20">
        <v>0.71652400000000005</v>
      </c>
      <c r="N20">
        <v>82.68</v>
      </c>
      <c r="O20">
        <v>0.26072234762979685</v>
      </c>
      <c r="P20">
        <v>0.23679999999999998</v>
      </c>
      <c r="Q20">
        <v>6.0920000000000005</v>
      </c>
      <c r="R20">
        <v>0.62</v>
      </c>
      <c r="S20">
        <v>6.4625918839995986</v>
      </c>
      <c r="T20">
        <v>458.43267810034683</v>
      </c>
      <c r="U20">
        <v>2</v>
      </c>
      <c r="V20">
        <v>3</v>
      </c>
      <c r="W20">
        <v>1.9479</v>
      </c>
      <c r="X20">
        <v>110</v>
      </c>
      <c r="Y20">
        <v>2854642</v>
      </c>
      <c r="Z20">
        <v>1.0509198701623532E-6</v>
      </c>
    </row>
    <row r="21" spans="1:26" x14ac:dyDescent="0.25">
      <c r="A21">
        <v>2007</v>
      </c>
      <c r="B21" t="s">
        <v>44</v>
      </c>
      <c r="C21">
        <v>4.3</v>
      </c>
      <c r="D21">
        <v>3.8</v>
      </c>
      <c r="E21">
        <v>3.1</v>
      </c>
      <c r="F21">
        <v>0.38422193016730011</v>
      </c>
      <c r="G21">
        <v>26.04</v>
      </c>
      <c r="H21">
        <v>0</v>
      </c>
      <c r="I21">
        <v>0</v>
      </c>
      <c r="J21">
        <v>0</v>
      </c>
      <c r="K21">
        <v>0</v>
      </c>
      <c r="L21">
        <v>12.645674765607085</v>
      </c>
      <c r="M21">
        <v>0.79795499999999997</v>
      </c>
      <c r="N21">
        <v>84.69</v>
      </c>
      <c r="O21">
        <v>0.44925946242457487</v>
      </c>
      <c r="P21">
        <v>0.25810000000000005</v>
      </c>
      <c r="Q21">
        <v>6.7359999999999998</v>
      </c>
      <c r="R21">
        <v>0.71</v>
      </c>
      <c r="S21">
        <v>6.9271976638807775</v>
      </c>
      <c r="T21">
        <v>926.13377626432703</v>
      </c>
      <c r="U21">
        <v>5</v>
      </c>
      <c r="V21">
        <v>8</v>
      </c>
      <c r="W21">
        <v>1.9479</v>
      </c>
      <c r="X21">
        <v>0</v>
      </c>
      <c r="Y21">
        <v>5647035</v>
      </c>
      <c r="Z21">
        <v>1.4166726432543804E-6</v>
      </c>
    </row>
    <row r="22" spans="1:26" x14ac:dyDescent="0.25">
      <c r="A22">
        <v>2007</v>
      </c>
      <c r="B22" t="s">
        <v>45</v>
      </c>
      <c r="C22">
        <v>5</v>
      </c>
      <c r="D22">
        <v>4</v>
      </c>
      <c r="E22">
        <v>4</v>
      </c>
      <c r="F22">
        <v>0.36225420636529493</v>
      </c>
      <c r="G22">
        <v>29.21</v>
      </c>
      <c r="H22">
        <v>0</v>
      </c>
      <c r="I22">
        <v>0</v>
      </c>
      <c r="J22">
        <v>0</v>
      </c>
      <c r="K22">
        <v>0</v>
      </c>
      <c r="L22">
        <v>38.03244712840857</v>
      </c>
      <c r="M22">
        <v>0.92357022</v>
      </c>
      <c r="N22">
        <v>117.55</v>
      </c>
      <c r="O22">
        <v>0.95231607629427795</v>
      </c>
      <c r="P22">
        <v>0.25620000000000004</v>
      </c>
      <c r="Q22">
        <v>9.3859999999999992</v>
      </c>
      <c r="R22">
        <v>0</v>
      </c>
      <c r="S22">
        <v>8.8097875339844958</v>
      </c>
      <c r="T22">
        <v>397.65815661738361</v>
      </c>
      <c r="U22">
        <v>4</v>
      </c>
      <c r="V22">
        <v>9</v>
      </c>
      <c r="W22">
        <v>1.9479</v>
      </c>
      <c r="X22">
        <v>0</v>
      </c>
      <c r="Y22">
        <v>2455903</v>
      </c>
      <c r="Z22">
        <v>3.6646398493751586E-6</v>
      </c>
    </row>
    <row r="23" spans="1:26" x14ac:dyDescent="0.25">
      <c r="A23">
        <v>2008</v>
      </c>
      <c r="B23" t="s">
        <v>19</v>
      </c>
      <c r="C23">
        <v>4.1500000000000004</v>
      </c>
      <c r="D23">
        <v>3.45</v>
      </c>
      <c r="E23">
        <v>3.45</v>
      </c>
      <c r="F23">
        <v>0.33280330736206076</v>
      </c>
      <c r="G23">
        <v>32.14</v>
      </c>
      <c r="H23">
        <v>0</v>
      </c>
      <c r="I23">
        <v>0</v>
      </c>
      <c r="J23">
        <v>0</v>
      </c>
      <c r="K23">
        <v>0</v>
      </c>
      <c r="L23">
        <v>11.573344313772752</v>
      </c>
      <c r="M23">
        <v>0.66034099999999996</v>
      </c>
      <c r="N23">
        <v>82.39</v>
      </c>
      <c r="O23">
        <v>0.73291925465838514</v>
      </c>
      <c r="P23">
        <v>0.21440000000000001</v>
      </c>
      <c r="Q23">
        <v>5.66</v>
      </c>
      <c r="R23">
        <v>0.8</v>
      </c>
      <c r="S23">
        <v>6.2324526018555861</v>
      </c>
      <c r="T23">
        <v>299.45936554429142</v>
      </c>
      <c r="U23">
        <v>0</v>
      </c>
      <c r="V23">
        <v>2</v>
      </c>
      <c r="W23">
        <v>1.8346</v>
      </c>
      <c r="X23">
        <v>0</v>
      </c>
      <c r="Y23">
        <v>1493565</v>
      </c>
      <c r="Z23">
        <v>1.3390779778583456E-6</v>
      </c>
    </row>
    <row r="24" spans="1:26" x14ac:dyDescent="0.25">
      <c r="A24">
        <v>2008</v>
      </c>
      <c r="B24" t="s">
        <v>21</v>
      </c>
      <c r="C24">
        <v>3.75</v>
      </c>
      <c r="D24">
        <v>3.4</v>
      </c>
      <c r="E24">
        <v>3.0999999999999996</v>
      </c>
      <c r="F24">
        <v>0.3462052693668895</v>
      </c>
      <c r="G24">
        <v>24.84</v>
      </c>
      <c r="H24">
        <v>0</v>
      </c>
      <c r="I24">
        <v>0</v>
      </c>
      <c r="J24">
        <v>0</v>
      </c>
      <c r="K24">
        <v>0</v>
      </c>
      <c r="L24">
        <v>14.401050973124372</v>
      </c>
      <c r="M24">
        <v>0.90391900000000003</v>
      </c>
      <c r="N24">
        <v>76.400000000000006</v>
      </c>
      <c r="O24">
        <v>0.61868686868686873</v>
      </c>
      <c r="P24">
        <v>0.35580000000000001</v>
      </c>
      <c r="Q24">
        <v>10.678000000000001</v>
      </c>
      <c r="R24">
        <v>0.66</v>
      </c>
      <c r="S24">
        <v>6.8039532069382815</v>
      </c>
      <c r="T24">
        <v>704.40450089589399</v>
      </c>
      <c r="U24">
        <v>2</v>
      </c>
      <c r="V24">
        <v>2</v>
      </c>
      <c r="W24">
        <v>1.8346</v>
      </c>
      <c r="X24">
        <v>0</v>
      </c>
      <c r="Y24">
        <v>3341094</v>
      </c>
      <c r="Z24">
        <v>5.9860632475470608E-7</v>
      </c>
    </row>
    <row r="25" spans="1:26" x14ac:dyDescent="0.25">
      <c r="A25">
        <v>2008</v>
      </c>
      <c r="B25" t="s">
        <v>23</v>
      </c>
      <c r="C25">
        <v>3.35</v>
      </c>
      <c r="D25">
        <v>3.3499999999999996</v>
      </c>
      <c r="E25">
        <v>2.9000000000000004</v>
      </c>
      <c r="F25">
        <v>0.3318260047919549</v>
      </c>
      <c r="G25">
        <v>39.06</v>
      </c>
      <c r="H25">
        <v>0</v>
      </c>
      <c r="I25">
        <v>0</v>
      </c>
      <c r="J25">
        <v>0</v>
      </c>
      <c r="K25">
        <v>0</v>
      </c>
      <c r="L25">
        <v>8.325761286295549</v>
      </c>
      <c r="M25">
        <v>0.75083699999999998</v>
      </c>
      <c r="N25">
        <v>84.7</v>
      </c>
      <c r="O25">
        <v>0.59897698209718675</v>
      </c>
      <c r="P25">
        <v>0.32620000000000005</v>
      </c>
      <c r="Q25">
        <v>8.5650000000000013</v>
      </c>
      <c r="R25">
        <v>0.69</v>
      </c>
      <c r="S25">
        <v>6.125554659136748</v>
      </c>
      <c r="T25">
        <v>1447.9280773212549</v>
      </c>
      <c r="U25">
        <v>3</v>
      </c>
      <c r="V25">
        <v>6</v>
      </c>
      <c r="W25">
        <v>1.8346</v>
      </c>
      <c r="X25">
        <v>1</v>
      </c>
      <c r="Y25">
        <v>7321490</v>
      </c>
      <c r="Z25">
        <v>8.1950531927244314E-7</v>
      </c>
    </row>
    <row r="26" spans="1:26" x14ac:dyDescent="0.25">
      <c r="A26">
        <v>2008</v>
      </c>
      <c r="B26" t="s">
        <v>24</v>
      </c>
      <c r="C26">
        <v>3.5999999999999996</v>
      </c>
      <c r="D26">
        <v>3.55</v>
      </c>
      <c r="E26">
        <v>2.95</v>
      </c>
      <c r="F26">
        <v>0.26218646474207286</v>
      </c>
      <c r="G26">
        <v>34.25</v>
      </c>
      <c r="H26">
        <v>0</v>
      </c>
      <c r="I26">
        <v>0</v>
      </c>
      <c r="J26">
        <v>0</v>
      </c>
      <c r="K26">
        <v>0</v>
      </c>
      <c r="L26">
        <v>11.335287670875424</v>
      </c>
      <c r="M26">
        <v>0.78159100000000004</v>
      </c>
      <c r="N26">
        <v>74.150000000000006</v>
      </c>
      <c r="O26">
        <v>0.34482758620689657</v>
      </c>
      <c r="P26">
        <v>0.26919999999999999</v>
      </c>
      <c r="Q26">
        <v>13.110999999999999</v>
      </c>
      <c r="R26">
        <v>0.54</v>
      </c>
      <c r="S26">
        <v>7.7214602662363845</v>
      </c>
      <c r="T26">
        <v>144.77641009995284</v>
      </c>
      <c r="U26">
        <v>1</v>
      </c>
      <c r="V26">
        <v>0</v>
      </c>
      <c r="W26">
        <v>1.8346</v>
      </c>
      <c r="X26">
        <v>2</v>
      </c>
      <c r="Y26">
        <v>613166</v>
      </c>
      <c r="Z26">
        <v>0</v>
      </c>
    </row>
    <row r="27" spans="1:26" x14ac:dyDescent="0.25">
      <c r="A27">
        <v>2008</v>
      </c>
      <c r="B27" t="s">
        <v>25</v>
      </c>
      <c r="C27">
        <v>4.3</v>
      </c>
      <c r="D27">
        <v>3.8</v>
      </c>
      <c r="E27">
        <v>3.3</v>
      </c>
      <c r="F27">
        <v>0.39009867301803336</v>
      </c>
      <c r="G27">
        <v>18.510000000000002</v>
      </c>
      <c r="H27">
        <v>0</v>
      </c>
      <c r="I27">
        <v>0</v>
      </c>
      <c r="J27">
        <v>0</v>
      </c>
      <c r="K27">
        <v>0</v>
      </c>
      <c r="L27">
        <v>9.4621397830400777</v>
      </c>
      <c r="M27">
        <v>0.69597399999999998</v>
      </c>
      <c r="N27">
        <v>79.53</v>
      </c>
      <c r="O27">
        <v>0.32169576059850374</v>
      </c>
      <c r="P27">
        <v>0.25509999999999999</v>
      </c>
      <c r="Q27">
        <v>7.5939999999999994</v>
      </c>
      <c r="R27">
        <v>0.7</v>
      </c>
      <c r="S27">
        <v>6.6598426784993929</v>
      </c>
      <c r="T27">
        <v>265.16043502943836</v>
      </c>
      <c r="U27">
        <v>1</v>
      </c>
      <c r="V27">
        <v>1</v>
      </c>
      <c r="W27">
        <v>1.8346</v>
      </c>
      <c r="X27">
        <v>0</v>
      </c>
      <c r="Y27">
        <v>1280513</v>
      </c>
      <c r="Z27">
        <v>7.8093701508692223E-7</v>
      </c>
    </row>
    <row r="28" spans="1:26" x14ac:dyDescent="0.25">
      <c r="A28">
        <v>2008</v>
      </c>
      <c r="B28" t="s">
        <v>26</v>
      </c>
      <c r="C28">
        <v>3.8</v>
      </c>
      <c r="D28">
        <v>3.45</v>
      </c>
      <c r="E28">
        <v>3.1</v>
      </c>
      <c r="F28">
        <v>0.38095800369976779</v>
      </c>
      <c r="G28">
        <v>20.25</v>
      </c>
      <c r="H28">
        <v>0</v>
      </c>
      <c r="I28">
        <v>0</v>
      </c>
      <c r="J28">
        <v>0</v>
      </c>
      <c r="K28">
        <v>0</v>
      </c>
      <c r="L28">
        <v>6.0157290330704587</v>
      </c>
      <c r="M28">
        <v>0.73067199999999999</v>
      </c>
      <c r="N28">
        <v>83.65</v>
      </c>
      <c r="O28">
        <v>0.61148442272449599</v>
      </c>
      <c r="P28">
        <v>0.37889999999999996</v>
      </c>
      <c r="Q28">
        <v>9.004999999999999</v>
      </c>
      <c r="R28">
        <v>0.95</v>
      </c>
      <c r="S28">
        <v>5.681827349737798</v>
      </c>
      <c r="T28">
        <v>1180.0458663037225</v>
      </c>
      <c r="U28">
        <v>2</v>
      </c>
      <c r="V28">
        <v>3</v>
      </c>
      <c r="W28">
        <v>1.8346</v>
      </c>
      <c r="X28">
        <v>0</v>
      </c>
      <c r="Y28">
        <v>6305537</v>
      </c>
      <c r="Z28">
        <v>4.7577232518023447E-7</v>
      </c>
    </row>
    <row r="29" spans="1:26" x14ac:dyDescent="0.25">
      <c r="A29">
        <v>2008</v>
      </c>
      <c r="B29" t="s">
        <v>27</v>
      </c>
      <c r="C29">
        <v>3.75</v>
      </c>
      <c r="D29">
        <v>3.65</v>
      </c>
      <c r="E29">
        <v>2.95</v>
      </c>
      <c r="F29">
        <v>0.46381302860094259</v>
      </c>
      <c r="G29">
        <v>11.57</v>
      </c>
      <c r="H29">
        <v>0</v>
      </c>
      <c r="I29">
        <v>0</v>
      </c>
      <c r="J29">
        <v>0</v>
      </c>
      <c r="K29">
        <v>0</v>
      </c>
      <c r="L29">
        <v>5.2069278998779192</v>
      </c>
      <c r="M29">
        <v>0.75619800000000004</v>
      </c>
      <c r="N29">
        <v>76.69</v>
      </c>
      <c r="O29">
        <v>0.59534883720930232</v>
      </c>
      <c r="P29">
        <v>0.29959999999999998</v>
      </c>
      <c r="Q29">
        <v>7.8940000000000001</v>
      </c>
      <c r="R29">
        <v>0.71</v>
      </c>
      <c r="S29">
        <v>5.5492133924969735</v>
      </c>
      <c r="T29">
        <v>542.62140371402188</v>
      </c>
      <c r="U29">
        <v>2</v>
      </c>
      <c r="V29">
        <v>1</v>
      </c>
      <c r="W29">
        <v>1.8346</v>
      </c>
      <c r="X29">
        <v>0</v>
      </c>
      <c r="Y29">
        <v>3111881</v>
      </c>
      <c r="Z29">
        <v>3.2134904901569181E-7</v>
      </c>
    </row>
    <row r="30" spans="1:26" x14ac:dyDescent="0.25">
      <c r="A30">
        <v>2008</v>
      </c>
      <c r="B30" t="s">
        <v>28</v>
      </c>
      <c r="C30">
        <v>4.0999999999999996</v>
      </c>
      <c r="D30">
        <v>3.7</v>
      </c>
      <c r="E30">
        <v>3.5</v>
      </c>
      <c r="F30">
        <v>0.48928074245939673</v>
      </c>
      <c r="G30">
        <v>23.89</v>
      </c>
      <c r="H30">
        <v>300000</v>
      </c>
      <c r="I30">
        <v>300000</v>
      </c>
      <c r="J30">
        <v>0</v>
      </c>
      <c r="K30">
        <v>0</v>
      </c>
      <c r="L30">
        <v>7.1493253439311717</v>
      </c>
      <c r="M30">
        <v>0.78615999999999997</v>
      </c>
      <c r="N30">
        <v>74.75</v>
      </c>
      <c r="O30">
        <v>0.52223634053367218</v>
      </c>
      <c r="P30">
        <v>0.28889999999999999</v>
      </c>
      <c r="Q30">
        <v>8.266</v>
      </c>
      <c r="R30">
        <v>0.97</v>
      </c>
      <c r="S30">
        <v>6.1127470754336422</v>
      </c>
      <c r="T30">
        <v>1524.3826147076472</v>
      </c>
      <c r="U30">
        <v>4</v>
      </c>
      <c r="V30">
        <v>9</v>
      </c>
      <c r="W30">
        <v>1.8346</v>
      </c>
      <c r="X30">
        <v>0</v>
      </c>
      <c r="Y30">
        <v>8450528</v>
      </c>
      <c r="Z30">
        <v>1.0650222092631371E-6</v>
      </c>
    </row>
    <row r="31" spans="1:26" x14ac:dyDescent="0.25">
      <c r="A31">
        <v>2008</v>
      </c>
      <c r="B31" t="s">
        <v>29</v>
      </c>
      <c r="C31">
        <v>3.65</v>
      </c>
      <c r="D31">
        <v>3.2</v>
      </c>
      <c r="E31">
        <v>3</v>
      </c>
      <c r="F31">
        <v>0.49402927580893685</v>
      </c>
      <c r="G31">
        <v>22.98</v>
      </c>
      <c r="H31">
        <v>0</v>
      </c>
      <c r="I31">
        <v>0</v>
      </c>
      <c r="J31">
        <v>0</v>
      </c>
      <c r="K31">
        <v>0</v>
      </c>
      <c r="L31">
        <v>9.3028988847669805</v>
      </c>
      <c r="M31">
        <v>0.80535999999999996</v>
      </c>
      <c r="N31">
        <v>70.540000000000006</v>
      </c>
      <c r="O31">
        <v>0.4811111111111111</v>
      </c>
      <c r="P31">
        <v>0.29239999999999999</v>
      </c>
      <c r="Q31">
        <v>10.844000000000001</v>
      </c>
      <c r="R31">
        <v>0.62</v>
      </c>
      <c r="S31">
        <v>6.1424969745865265</v>
      </c>
      <c r="T31">
        <v>587.42834604108236</v>
      </c>
      <c r="U31">
        <v>4</v>
      </c>
      <c r="V31">
        <v>2</v>
      </c>
      <c r="W31">
        <v>1.8346</v>
      </c>
      <c r="X31">
        <v>0</v>
      </c>
      <c r="Y31">
        <v>3106436</v>
      </c>
      <c r="Z31">
        <v>6.4382462732211451E-7</v>
      </c>
    </row>
    <row r="32" spans="1:26" x14ac:dyDescent="0.25">
      <c r="A32">
        <v>2008</v>
      </c>
      <c r="B32" t="s">
        <v>30</v>
      </c>
      <c r="C32">
        <v>3.65</v>
      </c>
      <c r="D32">
        <v>3.1</v>
      </c>
      <c r="E32">
        <v>3.3</v>
      </c>
      <c r="F32">
        <v>0.50026640618062335</v>
      </c>
      <c r="G32">
        <v>27.49</v>
      </c>
      <c r="H32">
        <v>0</v>
      </c>
      <c r="I32">
        <v>0</v>
      </c>
      <c r="J32">
        <v>0</v>
      </c>
      <c r="K32">
        <v>0</v>
      </c>
      <c r="L32">
        <v>7.1847229896617435</v>
      </c>
      <c r="M32">
        <v>0.77711200000000002</v>
      </c>
      <c r="N32">
        <v>74.709999999999994</v>
      </c>
      <c r="O32">
        <v>0.57845868152274837</v>
      </c>
      <c r="P32">
        <v>0.30649999999999994</v>
      </c>
      <c r="Q32">
        <v>8.9980000000000011</v>
      </c>
      <c r="R32">
        <v>0.9</v>
      </c>
      <c r="S32">
        <v>5.7223678902783384</v>
      </c>
      <c r="T32">
        <v>669.74676907344008</v>
      </c>
      <c r="U32">
        <v>2</v>
      </c>
      <c r="V32">
        <v>3</v>
      </c>
      <c r="W32">
        <v>1.8346</v>
      </c>
      <c r="X32">
        <v>2</v>
      </c>
      <c r="Y32">
        <v>3742604</v>
      </c>
      <c r="Z32">
        <v>8.0158093135154022E-7</v>
      </c>
    </row>
    <row r="33" spans="1:26" x14ac:dyDescent="0.25">
      <c r="A33">
        <v>2008</v>
      </c>
      <c r="B33" t="s">
        <v>31</v>
      </c>
      <c r="C33">
        <v>3.8499999999999996</v>
      </c>
      <c r="D33">
        <v>3.15</v>
      </c>
      <c r="E33">
        <v>3.15</v>
      </c>
      <c r="F33">
        <v>0.43827137683837114</v>
      </c>
      <c r="G33">
        <v>50.9</v>
      </c>
      <c r="H33">
        <v>0</v>
      </c>
      <c r="I33">
        <v>0</v>
      </c>
      <c r="J33">
        <v>0</v>
      </c>
      <c r="K33">
        <v>0</v>
      </c>
      <c r="L33">
        <v>8.0618684307061574</v>
      </c>
      <c r="M33">
        <v>0.78904799999999997</v>
      </c>
      <c r="N33">
        <v>75.92</v>
      </c>
      <c r="O33">
        <v>0.51674641148325362</v>
      </c>
      <c r="P33">
        <v>0.33050000000000002</v>
      </c>
      <c r="Q33">
        <v>11.709</v>
      </c>
      <c r="R33">
        <v>0.84</v>
      </c>
      <c r="S33">
        <v>6.1194029850746254</v>
      </c>
      <c r="T33">
        <v>1596.0130478925826</v>
      </c>
      <c r="U33">
        <v>6</v>
      </c>
      <c r="V33">
        <v>8</v>
      </c>
      <c r="W33">
        <v>1.8346</v>
      </c>
      <c r="X33">
        <v>16</v>
      </c>
      <c r="Y33">
        <v>8734196</v>
      </c>
      <c r="Z33">
        <v>9.1594005905065557E-7</v>
      </c>
    </row>
    <row r="34" spans="1:26" x14ac:dyDescent="0.25">
      <c r="A34">
        <v>2008</v>
      </c>
      <c r="B34" t="s">
        <v>34</v>
      </c>
      <c r="C34">
        <v>3.5999999999999996</v>
      </c>
      <c r="D34">
        <v>3.05</v>
      </c>
      <c r="E34">
        <v>3.15</v>
      </c>
      <c r="F34">
        <v>0.41171334826017769</v>
      </c>
      <c r="G34">
        <v>33.229999999999997</v>
      </c>
      <c r="H34">
        <v>0</v>
      </c>
      <c r="I34">
        <v>0</v>
      </c>
      <c r="J34">
        <v>0</v>
      </c>
      <c r="K34">
        <v>0</v>
      </c>
      <c r="L34">
        <v>8.3893760709744889</v>
      </c>
      <c r="M34">
        <v>0.791933</v>
      </c>
      <c r="N34">
        <v>74.569999999999993</v>
      </c>
      <c r="O34">
        <v>0.57200283755024828</v>
      </c>
      <c r="P34">
        <v>0.31009999999999993</v>
      </c>
      <c r="Q34">
        <v>11.479000000000001</v>
      </c>
      <c r="R34">
        <v>0.78</v>
      </c>
      <c r="S34">
        <v>5.9750907624041947</v>
      </c>
      <c r="T34">
        <v>2472.064135157822</v>
      </c>
      <c r="U34">
        <v>5</v>
      </c>
      <c r="V34">
        <v>10</v>
      </c>
      <c r="W34">
        <v>1.8346</v>
      </c>
      <c r="X34">
        <v>117</v>
      </c>
      <c r="Y34">
        <v>14502563</v>
      </c>
      <c r="Z34">
        <v>6.8953329146027504E-7</v>
      </c>
    </row>
    <row r="35" spans="1:26" x14ac:dyDescent="0.25">
      <c r="A35">
        <v>2008</v>
      </c>
      <c r="B35" t="s">
        <v>35</v>
      </c>
      <c r="C35">
        <v>5.15</v>
      </c>
      <c r="D35">
        <v>4.1500000000000004</v>
      </c>
      <c r="E35">
        <v>3.8499999999999996</v>
      </c>
      <c r="F35">
        <v>0.45629500869133349</v>
      </c>
      <c r="G35">
        <v>19.59</v>
      </c>
      <c r="H35">
        <v>2640374.9700000002</v>
      </c>
      <c r="I35">
        <v>2640374.9700000002</v>
      </c>
      <c r="J35">
        <v>0</v>
      </c>
      <c r="K35">
        <v>0</v>
      </c>
      <c r="L35">
        <v>14.035605887337368</v>
      </c>
      <c r="M35">
        <v>0.83139200000000002</v>
      </c>
      <c r="N35">
        <v>74.739999999999995</v>
      </c>
      <c r="O35">
        <v>0.80344544708777688</v>
      </c>
      <c r="P35">
        <v>0.2152</v>
      </c>
      <c r="Q35">
        <v>7.6719999999999997</v>
      </c>
      <c r="R35">
        <v>0.71</v>
      </c>
      <c r="S35">
        <v>6.9139774102460656</v>
      </c>
      <c r="T35">
        <v>3532.2418255844118</v>
      </c>
      <c r="U35">
        <v>6</v>
      </c>
      <c r="V35">
        <v>19</v>
      </c>
      <c r="W35">
        <v>1.8346</v>
      </c>
      <c r="X35">
        <v>5</v>
      </c>
      <c r="Y35">
        <v>19850060</v>
      </c>
      <c r="Z35">
        <v>9.5717594808277663E-7</v>
      </c>
    </row>
    <row r="36" spans="1:26" x14ac:dyDescent="0.25">
      <c r="A36">
        <v>2008</v>
      </c>
      <c r="B36" t="s">
        <v>36</v>
      </c>
      <c r="C36">
        <v>4.8499999999999996</v>
      </c>
      <c r="D36">
        <v>4.05</v>
      </c>
      <c r="E36">
        <v>3.7</v>
      </c>
      <c r="F36">
        <v>0.41057367829021374</v>
      </c>
      <c r="G36">
        <v>56.38</v>
      </c>
      <c r="H36">
        <v>0</v>
      </c>
      <c r="I36">
        <v>0</v>
      </c>
      <c r="J36">
        <v>0</v>
      </c>
      <c r="K36">
        <v>0</v>
      </c>
      <c r="L36">
        <v>20.873928016942095</v>
      </c>
      <c r="M36">
        <v>0.79904399999999998</v>
      </c>
      <c r="N36">
        <v>75.19</v>
      </c>
      <c r="O36">
        <v>0.72513562386980113</v>
      </c>
      <c r="P36">
        <v>0.22490000000000002</v>
      </c>
      <c r="Q36">
        <v>8.2889999999999997</v>
      </c>
      <c r="R36">
        <v>0.63</v>
      </c>
      <c r="S36">
        <v>7.0814844695441703</v>
      </c>
      <c r="T36">
        <v>677.76461732783935</v>
      </c>
      <c r="U36">
        <v>2</v>
      </c>
      <c r="V36">
        <v>2</v>
      </c>
      <c r="W36">
        <v>1.8346</v>
      </c>
      <c r="X36">
        <v>2</v>
      </c>
      <c r="Y36">
        <v>3453646</v>
      </c>
      <c r="Z36">
        <v>5.7909814729129732E-7</v>
      </c>
    </row>
    <row r="37" spans="1:26" x14ac:dyDescent="0.25">
      <c r="A37">
        <v>2008</v>
      </c>
      <c r="B37" t="s">
        <v>39</v>
      </c>
      <c r="C37">
        <v>5.2</v>
      </c>
      <c r="D37">
        <v>4.25</v>
      </c>
      <c r="E37">
        <v>4.0999999999999996</v>
      </c>
      <c r="F37">
        <v>0.43661905583167399</v>
      </c>
      <c r="G37">
        <v>32.53</v>
      </c>
      <c r="H37">
        <v>0</v>
      </c>
      <c r="I37">
        <v>0</v>
      </c>
      <c r="J37">
        <v>0</v>
      </c>
      <c r="K37">
        <v>0</v>
      </c>
      <c r="L37">
        <v>17.533603470614402</v>
      </c>
      <c r="M37">
        <v>0.79329700000000003</v>
      </c>
      <c r="N37">
        <v>73.64</v>
      </c>
      <c r="O37">
        <v>0.72738059922871556</v>
      </c>
      <c r="P37">
        <v>0.19399999999999998</v>
      </c>
      <c r="Q37">
        <v>5.5950000000000006</v>
      </c>
      <c r="R37">
        <v>0.77</v>
      </c>
      <c r="S37">
        <v>7.5062525211778928</v>
      </c>
      <c r="T37">
        <v>1913.19191911656</v>
      </c>
      <c r="U37">
        <v>6</v>
      </c>
      <c r="V37">
        <v>14</v>
      </c>
      <c r="W37">
        <v>1.8346</v>
      </c>
      <c r="X37">
        <v>0</v>
      </c>
      <c r="Y37">
        <v>10590171</v>
      </c>
      <c r="Z37">
        <v>1.3219805421461089E-6</v>
      </c>
    </row>
    <row r="38" spans="1:26" x14ac:dyDescent="0.25">
      <c r="A38">
        <v>2008</v>
      </c>
      <c r="B38" t="s">
        <v>40</v>
      </c>
      <c r="C38">
        <v>5.0500000000000007</v>
      </c>
      <c r="D38">
        <v>4.4000000000000004</v>
      </c>
      <c r="E38">
        <v>4.05</v>
      </c>
      <c r="F38">
        <v>0.44563682575543634</v>
      </c>
      <c r="G38">
        <v>13.25</v>
      </c>
      <c r="H38">
        <v>233729.76</v>
      </c>
      <c r="I38">
        <v>233729.76</v>
      </c>
      <c r="J38">
        <v>0</v>
      </c>
      <c r="K38">
        <v>0</v>
      </c>
      <c r="L38">
        <v>20.070303491713542</v>
      </c>
      <c r="M38">
        <v>0.75106399999999995</v>
      </c>
      <c r="N38">
        <v>72.19</v>
      </c>
      <c r="O38">
        <v>0.81539235412474853</v>
      </c>
      <c r="P38">
        <v>0.13999999999999999</v>
      </c>
      <c r="Q38">
        <v>4.2040000000000006</v>
      </c>
      <c r="R38">
        <v>0.72</v>
      </c>
      <c r="S38">
        <v>7.6486486486486482</v>
      </c>
      <c r="T38">
        <v>1210.5994060655794</v>
      </c>
      <c r="U38">
        <v>5</v>
      </c>
      <c r="V38">
        <v>10</v>
      </c>
      <c r="W38">
        <v>1.8346</v>
      </c>
      <c r="X38">
        <v>3</v>
      </c>
      <c r="Y38">
        <v>6052587</v>
      </c>
      <c r="Z38">
        <v>1.6521860817531413E-6</v>
      </c>
    </row>
    <row r="39" spans="1:26" x14ac:dyDescent="0.25">
      <c r="A39">
        <v>2008</v>
      </c>
      <c r="B39" t="s">
        <v>41</v>
      </c>
      <c r="C39">
        <v>4.75</v>
      </c>
      <c r="D39">
        <v>4</v>
      </c>
      <c r="E39">
        <v>3.8</v>
      </c>
      <c r="F39">
        <v>0.49245905184064004</v>
      </c>
      <c r="G39">
        <v>21.92</v>
      </c>
      <c r="H39">
        <v>0</v>
      </c>
      <c r="I39">
        <v>0</v>
      </c>
      <c r="J39">
        <v>0</v>
      </c>
      <c r="K39">
        <v>0</v>
      </c>
      <c r="L39">
        <v>17.524258541598574</v>
      </c>
      <c r="M39">
        <v>0.78962600000000005</v>
      </c>
      <c r="N39">
        <v>67.62</v>
      </c>
      <c r="O39">
        <v>0.78098610732770357</v>
      </c>
      <c r="P39">
        <v>0.20590000000000003</v>
      </c>
      <c r="Q39">
        <v>5.5559999999999992</v>
      </c>
      <c r="R39">
        <v>0.82</v>
      </c>
      <c r="S39">
        <v>7.4587535296490515</v>
      </c>
      <c r="T39">
        <v>1891.6054426545898</v>
      </c>
      <c r="U39">
        <v>6</v>
      </c>
      <c r="V39">
        <v>13</v>
      </c>
      <c r="W39">
        <v>1.8346</v>
      </c>
      <c r="X39">
        <v>7</v>
      </c>
      <c r="Y39">
        <v>10855228</v>
      </c>
      <c r="Z39">
        <v>1.1975796362821674E-6</v>
      </c>
    </row>
    <row r="40" spans="1:26" x14ac:dyDescent="0.25">
      <c r="A40">
        <v>2008</v>
      </c>
      <c r="B40" t="s">
        <v>42</v>
      </c>
      <c r="C40">
        <v>4.4499999999999993</v>
      </c>
      <c r="D40">
        <v>4</v>
      </c>
      <c r="E40">
        <v>3.8</v>
      </c>
      <c r="F40">
        <v>0.40438231960710236</v>
      </c>
      <c r="G40">
        <v>29.92</v>
      </c>
      <c r="H40">
        <v>0</v>
      </c>
      <c r="I40">
        <v>0</v>
      </c>
      <c r="J40">
        <v>0</v>
      </c>
      <c r="K40">
        <v>0</v>
      </c>
      <c r="L40">
        <v>15.50442325967655</v>
      </c>
      <c r="M40">
        <v>0.67595400000000005</v>
      </c>
      <c r="N40">
        <v>74.900000000000006</v>
      </c>
      <c r="O40">
        <v>0.23989218328840969</v>
      </c>
      <c r="P40">
        <v>0.21509999999999999</v>
      </c>
      <c r="Q40">
        <v>5.4619999999999997</v>
      </c>
      <c r="R40">
        <v>0.6</v>
      </c>
      <c r="S40">
        <v>6.9896127470754346</v>
      </c>
      <c r="T40">
        <v>468.36982387323906</v>
      </c>
      <c r="U40">
        <v>2</v>
      </c>
      <c r="V40">
        <v>3</v>
      </c>
      <c r="W40">
        <v>1.8346</v>
      </c>
      <c r="X40">
        <v>0</v>
      </c>
      <c r="Y40">
        <v>2336060</v>
      </c>
      <c r="Z40">
        <v>1.284213590404356E-6</v>
      </c>
    </row>
    <row r="41" spans="1:26" x14ac:dyDescent="0.25">
      <c r="A41">
        <v>2008</v>
      </c>
      <c r="B41" t="s">
        <v>43</v>
      </c>
      <c r="C41">
        <v>4.6500000000000004</v>
      </c>
      <c r="D41">
        <v>4.05</v>
      </c>
      <c r="E41">
        <v>3.2</v>
      </c>
      <c r="F41">
        <v>0.33376585928489044</v>
      </c>
      <c r="G41">
        <v>31.68</v>
      </c>
      <c r="H41">
        <v>0</v>
      </c>
      <c r="I41">
        <v>0</v>
      </c>
      <c r="J41">
        <v>0</v>
      </c>
      <c r="K41">
        <v>0</v>
      </c>
      <c r="L41">
        <v>16.635197203265335</v>
      </c>
      <c r="M41">
        <v>0.710669</v>
      </c>
      <c r="N41">
        <v>78.13</v>
      </c>
      <c r="O41">
        <v>0.53406593406593406</v>
      </c>
      <c r="P41">
        <v>0.23679999999999998</v>
      </c>
      <c r="Q41">
        <v>6.0920000000000005</v>
      </c>
      <c r="R41">
        <v>0.63</v>
      </c>
      <c r="S41">
        <v>7.0189592577652284</v>
      </c>
      <c r="T41">
        <v>588.47274653690772</v>
      </c>
      <c r="U41">
        <v>2</v>
      </c>
      <c r="V41">
        <v>3</v>
      </c>
      <c r="W41">
        <v>1.8346</v>
      </c>
      <c r="X41">
        <v>0</v>
      </c>
      <c r="Y41">
        <v>2957735</v>
      </c>
      <c r="Z41">
        <v>1.0142896506955491E-6</v>
      </c>
    </row>
    <row r="42" spans="1:26" x14ac:dyDescent="0.25">
      <c r="A42">
        <v>2008</v>
      </c>
      <c r="B42" t="s">
        <v>44</v>
      </c>
      <c r="C42">
        <v>4.5999999999999996</v>
      </c>
      <c r="D42">
        <v>3.9</v>
      </c>
      <c r="E42">
        <v>3.25</v>
      </c>
      <c r="F42">
        <v>0.3869170039142838</v>
      </c>
      <c r="G42">
        <v>30.66</v>
      </c>
      <c r="H42">
        <v>0</v>
      </c>
      <c r="I42">
        <v>0</v>
      </c>
      <c r="J42">
        <v>0</v>
      </c>
      <c r="K42">
        <v>0</v>
      </c>
      <c r="L42">
        <v>14.100536270775253</v>
      </c>
      <c r="M42">
        <v>0.79652100000000003</v>
      </c>
      <c r="N42">
        <v>80.209999999999994</v>
      </c>
      <c r="O42">
        <v>0.36205073995771669</v>
      </c>
      <c r="P42">
        <v>0.25810000000000005</v>
      </c>
      <c r="Q42">
        <v>6.7359999999999998</v>
      </c>
      <c r="R42">
        <v>0.79</v>
      </c>
      <c r="S42">
        <v>7.0446752722872112</v>
      </c>
      <c r="T42">
        <v>1188.8430145016187</v>
      </c>
      <c r="U42">
        <v>5</v>
      </c>
      <c r="V42">
        <v>8</v>
      </c>
      <c r="W42">
        <v>1.8346</v>
      </c>
      <c r="X42">
        <v>0</v>
      </c>
      <c r="Y42">
        <v>5844995</v>
      </c>
      <c r="Z42">
        <v>1.3686923598737039E-6</v>
      </c>
    </row>
    <row r="43" spans="1:26" x14ac:dyDescent="0.25">
      <c r="A43">
        <v>2008</v>
      </c>
      <c r="B43" t="s">
        <v>45</v>
      </c>
      <c r="C43">
        <v>5.3</v>
      </c>
      <c r="D43">
        <v>4.2</v>
      </c>
      <c r="E43">
        <v>3.9</v>
      </c>
      <c r="F43">
        <v>0.36892259821081291</v>
      </c>
      <c r="G43">
        <v>31.75</v>
      </c>
      <c r="H43">
        <v>684910</v>
      </c>
      <c r="I43">
        <v>684910</v>
      </c>
      <c r="J43">
        <v>0</v>
      </c>
      <c r="K43">
        <v>0</v>
      </c>
      <c r="L43">
        <v>43.133632675950146</v>
      </c>
      <c r="M43">
        <v>0.92199738000000009</v>
      </c>
      <c r="N43">
        <v>115.82</v>
      </c>
      <c r="O43">
        <v>0.96887686062246281</v>
      </c>
      <c r="P43">
        <v>0.25620000000000004</v>
      </c>
      <c r="Q43">
        <v>9.3859999999999992</v>
      </c>
      <c r="R43">
        <v>0</v>
      </c>
      <c r="S43">
        <v>8.8513513513513491</v>
      </c>
      <c r="T43">
        <v>510.45878443292958</v>
      </c>
      <c r="U43">
        <v>4</v>
      </c>
      <c r="V43">
        <v>9</v>
      </c>
      <c r="W43">
        <v>1.8346</v>
      </c>
      <c r="X43">
        <v>0</v>
      </c>
      <c r="Y43">
        <v>2557159</v>
      </c>
      <c r="Z43">
        <v>3.5195308543582939E-6</v>
      </c>
    </row>
    <row r="44" spans="1:26" x14ac:dyDescent="0.25">
      <c r="A44">
        <v>2009</v>
      </c>
      <c r="B44" t="s">
        <v>19</v>
      </c>
      <c r="C44">
        <v>4.3</v>
      </c>
      <c r="D44">
        <v>3.5</v>
      </c>
      <c r="E44">
        <v>3.7</v>
      </c>
      <c r="F44">
        <v>0.3323094924674565</v>
      </c>
      <c r="G44">
        <v>35.770000000000003</v>
      </c>
      <c r="H44">
        <v>0</v>
      </c>
      <c r="I44">
        <v>0</v>
      </c>
      <c r="J44">
        <v>0</v>
      </c>
      <c r="K44">
        <v>0</v>
      </c>
      <c r="L44">
        <v>13.115661122074993</v>
      </c>
      <c r="M44">
        <v>0.67913100000000004</v>
      </c>
      <c r="N44">
        <v>83.87</v>
      </c>
      <c r="O44">
        <v>5.8091286307053944E-2</v>
      </c>
      <c r="P44">
        <v>0.21440000000000001</v>
      </c>
      <c r="Q44">
        <v>5.66</v>
      </c>
      <c r="R44">
        <v>0.68</v>
      </c>
      <c r="S44">
        <v>6.64883884588318</v>
      </c>
      <c r="T44">
        <v>280.63375762878292</v>
      </c>
      <c r="U44">
        <v>1</v>
      </c>
      <c r="V44">
        <v>2</v>
      </c>
      <c r="W44">
        <v>1.9976</v>
      </c>
      <c r="X44">
        <v>4</v>
      </c>
      <c r="Y44">
        <v>1503928</v>
      </c>
      <c r="Z44">
        <v>1.3298508971174151E-6</v>
      </c>
    </row>
    <row r="45" spans="1:26" x14ac:dyDescent="0.25">
      <c r="A45">
        <v>2009</v>
      </c>
      <c r="B45" t="s">
        <v>21</v>
      </c>
      <c r="C45">
        <v>3.9</v>
      </c>
      <c r="D45">
        <v>3.5</v>
      </c>
      <c r="E45">
        <v>3.3</v>
      </c>
      <c r="F45">
        <v>0.34528940886699505</v>
      </c>
      <c r="G45">
        <v>26.99</v>
      </c>
      <c r="H45">
        <v>0</v>
      </c>
      <c r="I45">
        <v>0</v>
      </c>
      <c r="J45">
        <v>0</v>
      </c>
      <c r="K45">
        <v>0</v>
      </c>
      <c r="L45">
        <v>14.89959977827345</v>
      </c>
      <c r="M45">
        <v>0.90083800000000003</v>
      </c>
      <c r="N45">
        <v>78.63</v>
      </c>
      <c r="O45">
        <v>0.19365798414496035</v>
      </c>
      <c r="P45">
        <v>0.35580000000000001</v>
      </c>
      <c r="Q45">
        <v>10.678000000000001</v>
      </c>
      <c r="R45">
        <v>0.38</v>
      </c>
      <c r="S45">
        <v>6.9319392781743225</v>
      </c>
      <c r="T45">
        <v>660.12188871683281</v>
      </c>
      <c r="U45">
        <v>1</v>
      </c>
      <c r="V45">
        <v>2</v>
      </c>
      <c r="W45">
        <v>1.9976</v>
      </c>
      <c r="X45">
        <v>0</v>
      </c>
      <c r="Y45">
        <v>3393369</v>
      </c>
      <c r="Z45">
        <v>5.8938476776324649E-7</v>
      </c>
    </row>
    <row r="46" spans="1:26" x14ac:dyDescent="0.25">
      <c r="A46">
        <v>2009</v>
      </c>
      <c r="B46" t="s">
        <v>23</v>
      </c>
      <c r="C46">
        <v>3.6</v>
      </c>
      <c r="D46">
        <v>3.4</v>
      </c>
      <c r="E46">
        <v>3.1</v>
      </c>
      <c r="F46">
        <v>0.34963293130571577</v>
      </c>
      <c r="G46">
        <v>40.22</v>
      </c>
      <c r="H46">
        <v>0</v>
      </c>
      <c r="I46">
        <v>0</v>
      </c>
      <c r="J46">
        <v>0</v>
      </c>
      <c r="K46">
        <v>0</v>
      </c>
      <c r="L46">
        <v>8.2983353563844524</v>
      </c>
      <c r="M46">
        <v>0.73258100000000004</v>
      </c>
      <c r="N46">
        <v>84.04</v>
      </c>
      <c r="O46">
        <v>0.10613682092555332</v>
      </c>
      <c r="P46">
        <v>0.32620000000000005</v>
      </c>
      <c r="Q46">
        <v>8.5650000000000013</v>
      </c>
      <c r="R46">
        <v>0.54</v>
      </c>
      <c r="S46">
        <v>6.1632653061224474</v>
      </c>
      <c r="T46">
        <v>1356.9036198828903</v>
      </c>
      <c r="U46">
        <v>3</v>
      </c>
      <c r="V46">
        <v>6</v>
      </c>
      <c r="W46">
        <v>1.9976</v>
      </c>
      <c r="X46">
        <v>0</v>
      </c>
      <c r="Y46">
        <v>7431020</v>
      </c>
      <c r="Z46">
        <v>8.0742616760552389E-7</v>
      </c>
    </row>
    <row r="47" spans="1:26" x14ac:dyDescent="0.25">
      <c r="A47">
        <v>2009</v>
      </c>
      <c r="B47" t="s">
        <v>24</v>
      </c>
      <c r="C47">
        <v>3.8</v>
      </c>
      <c r="D47">
        <v>3.6</v>
      </c>
      <c r="E47">
        <v>3.1</v>
      </c>
      <c r="F47">
        <v>0.28878504672897198</v>
      </c>
      <c r="G47">
        <v>30.32</v>
      </c>
      <c r="H47">
        <v>0</v>
      </c>
      <c r="I47">
        <v>0</v>
      </c>
      <c r="J47">
        <v>0</v>
      </c>
      <c r="K47">
        <v>0</v>
      </c>
      <c r="L47">
        <v>11.954274515686816</v>
      </c>
      <c r="M47">
        <v>0.78222499999999995</v>
      </c>
      <c r="N47">
        <v>84.31</v>
      </c>
      <c r="O47">
        <v>1.8633540372670808E-2</v>
      </c>
      <c r="P47">
        <v>0.26919999999999999</v>
      </c>
      <c r="Q47">
        <v>13.110999999999999</v>
      </c>
      <c r="R47">
        <v>0.36</v>
      </c>
      <c r="S47">
        <v>7.5020609228913235</v>
      </c>
      <c r="T47">
        <v>135.67499519845944</v>
      </c>
      <c r="U47">
        <v>1</v>
      </c>
      <c r="V47">
        <v>0</v>
      </c>
      <c r="W47">
        <v>1.9976</v>
      </c>
      <c r="X47">
        <v>1</v>
      </c>
      <c r="Y47">
        <v>626609</v>
      </c>
      <c r="Z47">
        <v>0</v>
      </c>
    </row>
    <row r="48" spans="1:26" x14ac:dyDescent="0.25">
      <c r="A48">
        <v>2009</v>
      </c>
      <c r="B48" t="s">
        <v>25</v>
      </c>
      <c r="C48">
        <v>4.5</v>
      </c>
      <c r="D48">
        <v>3.9</v>
      </c>
      <c r="E48">
        <v>3.4</v>
      </c>
      <c r="F48">
        <v>0.38856015779092701</v>
      </c>
      <c r="G48">
        <v>22.37</v>
      </c>
      <c r="H48">
        <v>0</v>
      </c>
      <c r="I48">
        <v>0</v>
      </c>
      <c r="J48">
        <v>0</v>
      </c>
      <c r="K48">
        <v>0</v>
      </c>
      <c r="L48">
        <v>10.595405289729275</v>
      </c>
      <c r="M48">
        <v>0.68972500000000003</v>
      </c>
      <c r="N48">
        <v>81.540000000000006</v>
      </c>
      <c r="O48">
        <v>0.15158924205378974</v>
      </c>
      <c r="P48">
        <v>0.25509999999999999</v>
      </c>
      <c r="Q48">
        <v>7.5939999999999994</v>
      </c>
      <c r="R48">
        <v>0.61</v>
      </c>
      <c r="S48">
        <v>6.85834925103046</v>
      </c>
      <c r="T48">
        <v>248.49104025029408</v>
      </c>
      <c r="U48">
        <v>1</v>
      </c>
      <c r="V48">
        <v>1</v>
      </c>
      <c r="W48">
        <v>1.9976</v>
      </c>
      <c r="X48">
        <v>0</v>
      </c>
      <c r="Y48">
        <v>1292051</v>
      </c>
      <c r="Z48">
        <v>7.7396325686834348E-7</v>
      </c>
    </row>
    <row r="49" spans="1:26" x14ac:dyDescent="0.25">
      <c r="A49">
        <v>2009</v>
      </c>
      <c r="B49" t="s">
        <v>26</v>
      </c>
      <c r="C49">
        <v>3.9</v>
      </c>
      <c r="D49">
        <v>3.6</v>
      </c>
      <c r="E49">
        <v>3.2</v>
      </c>
      <c r="F49">
        <v>0.38404445480687027</v>
      </c>
      <c r="G49">
        <v>21.96</v>
      </c>
      <c r="H49">
        <v>0</v>
      </c>
      <c r="I49">
        <v>0</v>
      </c>
      <c r="J49">
        <v>0</v>
      </c>
      <c r="K49">
        <v>0</v>
      </c>
      <c r="L49">
        <v>6.4384612050186441</v>
      </c>
      <c r="M49">
        <v>0.72780900000000004</v>
      </c>
      <c r="N49">
        <v>84.62</v>
      </c>
      <c r="O49">
        <v>0.12775842044134728</v>
      </c>
      <c r="P49">
        <v>0.37889999999999996</v>
      </c>
      <c r="Q49">
        <v>9.004999999999999</v>
      </c>
      <c r="R49">
        <v>0.68</v>
      </c>
      <c r="S49">
        <v>5.8371368251734186</v>
      </c>
      <c r="T49">
        <v>1105.8619089545418</v>
      </c>
      <c r="U49">
        <v>2</v>
      </c>
      <c r="V49">
        <v>3</v>
      </c>
      <c r="W49">
        <v>1.9976</v>
      </c>
      <c r="X49">
        <v>0</v>
      </c>
      <c r="Y49">
        <v>6367138</v>
      </c>
      <c r="Z49">
        <v>4.7116930715181607E-7</v>
      </c>
    </row>
    <row r="50" spans="1:26" x14ac:dyDescent="0.25">
      <c r="A50">
        <v>2009</v>
      </c>
      <c r="B50" t="s">
        <v>27</v>
      </c>
      <c r="C50">
        <v>4</v>
      </c>
      <c r="D50">
        <v>3.8</v>
      </c>
      <c r="E50">
        <v>3</v>
      </c>
      <c r="F50">
        <v>0.4734476337250369</v>
      </c>
      <c r="G50">
        <v>12.24</v>
      </c>
      <c r="H50">
        <v>240000</v>
      </c>
      <c r="I50">
        <v>240000</v>
      </c>
      <c r="J50">
        <v>0</v>
      </c>
      <c r="K50">
        <v>0</v>
      </c>
      <c r="L50">
        <v>6.0236856286711227</v>
      </c>
      <c r="M50">
        <v>0.76195100000000004</v>
      </c>
      <c r="N50">
        <v>78.11</v>
      </c>
      <c r="O50">
        <v>5.9225512528473807E-2</v>
      </c>
      <c r="P50">
        <v>0.29959999999999998</v>
      </c>
      <c r="Q50">
        <v>7.8940000000000001</v>
      </c>
      <c r="R50">
        <v>0.59</v>
      </c>
      <c r="S50">
        <v>5.5311149090177931</v>
      </c>
      <c r="T50">
        <v>508.50933720938576</v>
      </c>
      <c r="U50">
        <v>1</v>
      </c>
      <c r="V50">
        <v>1</v>
      </c>
      <c r="W50">
        <v>1.9976</v>
      </c>
      <c r="X50">
        <v>0</v>
      </c>
      <c r="Y50">
        <v>3145325</v>
      </c>
      <c r="Z50">
        <v>3.1793216917170721E-7</v>
      </c>
    </row>
    <row r="51" spans="1:26" x14ac:dyDescent="0.25">
      <c r="A51">
        <v>2009</v>
      </c>
      <c r="B51" t="s">
        <v>28</v>
      </c>
      <c r="C51">
        <v>4.4000000000000004</v>
      </c>
      <c r="D51">
        <v>3.9</v>
      </c>
      <c r="E51">
        <v>3.6</v>
      </c>
      <c r="F51">
        <v>0.49721681676245644</v>
      </c>
      <c r="G51">
        <v>25.33</v>
      </c>
      <c r="H51">
        <v>279790.17</v>
      </c>
      <c r="I51">
        <v>279790.17</v>
      </c>
      <c r="J51">
        <v>0</v>
      </c>
      <c r="K51">
        <v>0</v>
      </c>
      <c r="L51">
        <v>7.8616588180667115</v>
      </c>
      <c r="M51">
        <v>0.79519099999999998</v>
      </c>
      <c r="N51">
        <v>76.099999999999994</v>
      </c>
      <c r="O51">
        <v>0.33950357593605385</v>
      </c>
      <c r="P51">
        <v>0.28889999999999999</v>
      </c>
      <c r="Q51">
        <v>8.266</v>
      </c>
      <c r="R51">
        <v>0.78</v>
      </c>
      <c r="S51">
        <v>6.2392681210415191</v>
      </c>
      <c r="T51">
        <v>1428.5518185475605</v>
      </c>
      <c r="U51">
        <v>4</v>
      </c>
      <c r="V51">
        <v>9</v>
      </c>
      <c r="W51">
        <v>1.9976</v>
      </c>
      <c r="X51">
        <v>0</v>
      </c>
      <c r="Y51">
        <v>8547809</v>
      </c>
      <c r="Z51">
        <v>1.0529013926258763E-6</v>
      </c>
    </row>
    <row r="52" spans="1:26" x14ac:dyDescent="0.25">
      <c r="A52">
        <v>2009</v>
      </c>
      <c r="B52" t="s">
        <v>29</v>
      </c>
      <c r="C52">
        <v>3.9</v>
      </c>
      <c r="D52">
        <v>3.3</v>
      </c>
      <c r="E52">
        <v>3.1</v>
      </c>
      <c r="F52">
        <v>0.49275362318840582</v>
      </c>
      <c r="G52">
        <v>25.5</v>
      </c>
      <c r="H52">
        <v>0</v>
      </c>
      <c r="I52">
        <v>0</v>
      </c>
      <c r="J52">
        <v>0</v>
      </c>
      <c r="K52">
        <v>0</v>
      </c>
      <c r="L52">
        <v>9.8615616497123071</v>
      </c>
      <c r="M52">
        <v>0.80541300000000005</v>
      </c>
      <c r="N52">
        <v>72.819999999999993</v>
      </c>
      <c r="O52">
        <v>0.20940170940170941</v>
      </c>
      <c r="P52">
        <v>0.29239999999999999</v>
      </c>
      <c r="Q52">
        <v>10.844000000000001</v>
      </c>
      <c r="R52">
        <v>0.8</v>
      </c>
      <c r="S52">
        <v>6.2658087865688152</v>
      </c>
      <c r="T52">
        <v>550.49947690745216</v>
      </c>
      <c r="U52">
        <v>3</v>
      </c>
      <c r="V52">
        <v>2</v>
      </c>
      <c r="W52">
        <v>1.9976</v>
      </c>
      <c r="X52">
        <v>36</v>
      </c>
      <c r="Y52">
        <v>3137541</v>
      </c>
      <c r="Z52">
        <v>6.3744186928553287E-7</v>
      </c>
    </row>
    <row r="53" spans="1:26" x14ac:dyDescent="0.25">
      <c r="A53">
        <v>2009</v>
      </c>
      <c r="B53" t="s">
        <v>30</v>
      </c>
      <c r="C53">
        <v>3.9</v>
      </c>
      <c r="D53">
        <v>3.2</v>
      </c>
      <c r="E53">
        <v>3.4</v>
      </c>
      <c r="F53">
        <v>0.50475939816642545</v>
      </c>
      <c r="G53">
        <v>33.5</v>
      </c>
      <c r="H53">
        <v>462000</v>
      </c>
      <c r="I53">
        <v>462000</v>
      </c>
      <c r="J53">
        <v>0</v>
      </c>
      <c r="K53">
        <v>0</v>
      </c>
      <c r="L53">
        <v>8.0187242521638726</v>
      </c>
      <c r="M53">
        <v>0.77877799999999997</v>
      </c>
      <c r="N53">
        <v>76.88</v>
      </c>
      <c r="O53">
        <v>0.4046728971962617</v>
      </c>
      <c r="P53">
        <v>0.30649999999999994</v>
      </c>
      <c r="Q53">
        <v>8.9980000000000011</v>
      </c>
      <c r="R53">
        <v>0.73</v>
      </c>
      <c r="S53">
        <v>5.8281894038403532</v>
      </c>
      <c r="T53">
        <v>627.64292618865193</v>
      </c>
      <c r="U53">
        <v>2</v>
      </c>
      <c r="V53">
        <v>3</v>
      </c>
      <c r="W53">
        <v>1.9976</v>
      </c>
      <c r="X53">
        <v>6</v>
      </c>
      <c r="Y53">
        <v>3769977</v>
      </c>
      <c r="Z53">
        <v>7.9576082294401265E-7</v>
      </c>
    </row>
    <row r="54" spans="1:26" x14ac:dyDescent="0.25">
      <c r="A54">
        <v>2009</v>
      </c>
      <c r="B54" t="s">
        <v>31</v>
      </c>
      <c r="C54">
        <v>4.0999999999999996</v>
      </c>
      <c r="D54">
        <v>3.4</v>
      </c>
      <c r="E54">
        <v>3.3</v>
      </c>
      <c r="F54">
        <v>0.4482607264347635</v>
      </c>
      <c r="G54">
        <v>44.98</v>
      </c>
      <c r="H54">
        <v>0</v>
      </c>
      <c r="I54">
        <v>0</v>
      </c>
      <c r="J54">
        <v>0</v>
      </c>
      <c r="K54">
        <v>0</v>
      </c>
      <c r="L54">
        <v>9.0531941410102039</v>
      </c>
      <c r="M54">
        <v>0.78919099999999998</v>
      </c>
      <c r="N54">
        <v>78.11</v>
      </c>
      <c r="O54">
        <v>0.40346153846153848</v>
      </c>
      <c r="P54">
        <v>0.33050000000000002</v>
      </c>
      <c r="Q54">
        <v>11.709</v>
      </c>
      <c r="R54">
        <v>0.7</v>
      </c>
      <c r="S54">
        <v>6.2862169498341194</v>
      </c>
      <c r="T54">
        <v>1495.6791818501877</v>
      </c>
      <c r="U54">
        <v>5</v>
      </c>
      <c r="V54">
        <v>8</v>
      </c>
      <c r="W54">
        <v>1.9976</v>
      </c>
      <c r="X54">
        <v>65</v>
      </c>
      <c r="Y54">
        <v>8810256</v>
      </c>
      <c r="Z54">
        <v>9.0803263832515197E-7</v>
      </c>
    </row>
    <row r="55" spans="1:26" x14ac:dyDescent="0.25">
      <c r="A55">
        <v>2009</v>
      </c>
      <c r="B55" t="s">
        <v>34</v>
      </c>
      <c r="C55">
        <v>3.8</v>
      </c>
      <c r="D55">
        <v>3.1</v>
      </c>
      <c r="E55">
        <v>3.3</v>
      </c>
      <c r="F55">
        <v>0.41328307843030532</v>
      </c>
      <c r="G55">
        <v>37.11</v>
      </c>
      <c r="H55">
        <v>420000</v>
      </c>
      <c r="I55">
        <v>420000</v>
      </c>
      <c r="J55">
        <v>0</v>
      </c>
      <c r="K55">
        <v>0</v>
      </c>
      <c r="L55">
        <v>9.4239974492675049</v>
      </c>
      <c r="M55">
        <v>0.79461800000000005</v>
      </c>
      <c r="N55">
        <v>76.77</v>
      </c>
      <c r="O55">
        <v>0.45996275605214154</v>
      </c>
      <c r="P55">
        <v>0.31009999999999993</v>
      </c>
      <c r="Q55">
        <v>11.479000000000001</v>
      </c>
      <c r="R55">
        <v>0.68</v>
      </c>
      <c r="S55">
        <v>6.0388056700512704</v>
      </c>
      <c r="T55">
        <v>2316.6570398883687</v>
      </c>
      <c r="U55">
        <v>4</v>
      </c>
      <c r="V55">
        <v>10</v>
      </c>
      <c r="W55">
        <v>1.9976</v>
      </c>
      <c r="X55">
        <v>172</v>
      </c>
      <c r="Y55">
        <v>14637364</v>
      </c>
      <c r="Z55">
        <v>6.8318311958355344E-7</v>
      </c>
    </row>
    <row r="56" spans="1:26" x14ac:dyDescent="0.25">
      <c r="A56">
        <v>2009</v>
      </c>
      <c r="B56" t="s">
        <v>35</v>
      </c>
      <c r="C56">
        <v>5.6</v>
      </c>
      <c r="D56">
        <v>4.3</v>
      </c>
      <c r="E56">
        <v>3.9</v>
      </c>
      <c r="F56">
        <v>0.46009221266655587</v>
      </c>
      <c r="G56">
        <v>18.68</v>
      </c>
      <c r="H56">
        <v>1323077.97</v>
      </c>
      <c r="I56">
        <v>1323077.97</v>
      </c>
      <c r="J56">
        <v>0</v>
      </c>
      <c r="K56">
        <v>0</v>
      </c>
      <c r="L56">
        <v>14.348041059885947</v>
      </c>
      <c r="M56">
        <v>0.82937399999999994</v>
      </c>
      <c r="N56">
        <v>78.040000000000006</v>
      </c>
      <c r="O56">
        <v>0.78566817301484826</v>
      </c>
      <c r="P56">
        <v>0.2152</v>
      </c>
      <c r="Q56">
        <v>7.6719999999999997</v>
      </c>
      <c r="R56">
        <v>0.56000000000000005</v>
      </c>
      <c r="S56">
        <v>7.0103548808686025</v>
      </c>
      <c r="T56">
        <v>3310.1863238292763</v>
      </c>
      <c r="U56">
        <v>8</v>
      </c>
      <c r="V56">
        <v>19</v>
      </c>
      <c r="W56">
        <v>1.9976</v>
      </c>
      <c r="X56">
        <v>113</v>
      </c>
      <c r="Y56">
        <v>20033665</v>
      </c>
      <c r="Z56">
        <v>9.4840359964090444E-7</v>
      </c>
    </row>
    <row r="57" spans="1:26" x14ac:dyDescent="0.25">
      <c r="A57">
        <v>2009</v>
      </c>
      <c r="B57" t="s">
        <v>36</v>
      </c>
      <c r="C57">
        <v>5.0999999999999996</v>
      </c>
      <c r="D57">
        <v>4.0999999999999996</v>
      </c>
      <c r="E57">
        <v>3.8</v>
      </c>
      <c r="F57">
        <v>0.41787605412826045</v>
      </c>
      <c r="G57">
        <v>56.92</v>
      </c>
      <c r="H57">
        <v>496715</v>
      </c>
      <c r="I57">
        <v>496715</v>
      </c>
      <c r="J57">
        <v>0</v>
      </c>
      <c r="K57">
        <v>0</v>
      </c>
      <c r="L57">
        <v>19.848411576167578</v>
      </c>
      <c r="M57">
        <v>0.78794500000000001</v>
      </c>
      <c r="N57">
        <v>75.930000000000007</v>
      </c>
      <c r="O57">
        <v>0.67277486910994766</v>
      </c>
      <c r="P57">
        <v>0.22490000000000002</v>
      </c>
      <c r="Q57">
        <v>8.2889999999999997</v>
      </c>
      <c r="R57">
        <v>0.49</v>
      </c>
      <c r="S57">
        <v>7.2045842967728957</v>
      </c>
      <c r="T57">
        <v>635.15672987163146</v>
      </c>
      <c r="U57">
        <v>1</v>
      </c>
      <c r="V57">
        <v>2</v>
      </c>
      <c r="W57">
        <v>1.9976</v>
      </c>
      <c r="X57">
        <v>0</v>
      </c>
      <c r="Y57">
        <v>3487199</v>
      </c>
      <c r="Z57">
        <v>5.7352620254823431E-7</v>
      </c>
    </row>
    <row r="58" spans="1:26" x14ac:dyDescent="0.25">
      <c r="A58">
        <v>2009</v>
      </c>
      <c r="B58" t="s">
        <v>39</v>
      </c>
      <c r="C58">
        <v>5.4</v>
      </c>
      <c r="D58">
        <v>4.3</v>
      </c>
      <c r="E58">
        <v>4.2</v>
      </c>
      <c r="F58">
        <v>0.44741379310344825</v>
      </c>
      <c r="G58">
        <v>34.61</v>
      </c>
      <c r="H58">
        <v>1154359.68</v>
      </c>
      <c r="I58">
        <v>1154359.68</v>
      </c>
      <c r="J58">
        <v>0</v>
      </c>
      <c r="K58">
        <v>0</v>
      </c>
      <c r="L58">
        <v>18.404554190072531</v>
      </c>
      <c r="M58">
        <v>0.80155900000000002</v>
      </c>
      <c r="N58">
        <v>76.66</v>
      </c>
      <c r="O58">
        <v>0.61176126389701579</v>
      </c>
      <c r="P58">
        <v>0.19399999999999998</v>
      </c>
      <c r="Q58">
        <v>5.5950000000000006</v>
      </c>
      <c r="R58">
        <v>0.6</v>
      </c>
      <c r="S58">
        <v>7.5373479441037485</v>
      </c>
      <c r="T58">
        <v>1792.9185028186798</v>
      </c>
      <c r="U58">
        <v>5</v>
      </c>
      <c r="V58">
        <v>14</v>
      </c>
      <c r="W58">
        <v>1.9976</v>
      </c>
      <c r="X58">
        <v>6</v>
      </c>
      <c r="Y58">
        <v>10686247</v>
      </c>
      <c r="Z58">
        <v>1.3100951157127474E-6</v>
      </c>
    </row>
    <row r="59" spans="1:26" x14ac:dyDescent="0.25">
      <c r="A59">
        <v>2009</v>
      </c>
      <c r="B59" t="s">
        <v>40</v>
      </c>
      <c r="C59">
        <v>5.2</v>
      </c>
      <c r="D59">
        <v>4.5</v>
      </c>
      <c r="E59">
        <v>4.0999999999999996</v>
      </c>
      <c r="F59">
        <v>0.45105691056910568</v>
      </c>
      <c r="G59">
        <v>13.4</v>
      </c>
      <c r="H59">
        <v>1201726.04</v>
      </c>
      <c r="I59">
        <v>1201726.04</v>
      </c>
      <c r="J59">
        <v>0</v>
      </c>
      <c r="K59">
        <v>0</v>
      </c>
      <c r="L59">
        <v>21.098865404217825</v>
      </c>
      <c r="M59">
        <v>0.74885000000000002</v>
      </c>
      <c r="N59">
        <v>74.86</v>
      </c>
      <c r="O59">
        <v>0.56701544593921271</v>
      </c>
      <c r="P59">
        <v>0.13999999999999999</v>
      </c>
      <c r="Q59">
        <v>4.2040000000000006</v>
      </c>
      <c r="R59">
        <v>0.56000000000000005</v>
      </c>
      <c r="S59">
        <v>7.7893837337890828</v>
      </c>
      <c r="T59">
        <v>1134.4946907566596</v>
      </c>
      <c r="U59">
        <v>6</v>
      </c>
      <c r="V59">
        <v>10</v>
      </c>
      <c r="W59">
        <v>1.9976</v>
      </c>
      <c r="X59">
        <v>1</v>
      </c>
      <c r="Y59">
        <v>6118743</v>
      </c>
      <c r="Z59">
        <v>1.6343226051494563E-6</v>
      </c>
    </row>
    <row r="60" spans="1:26" x14ac:dyDescent="0.25">
      <c r="A60">
        <v>2009</v>
      </c>
      <c r="B60" t="s">
        <v>41</v>
      </c>
      <c r="C60">
        <v>4.9000000000000004</v>
      </c>
      <c r="D60">
        <v>4.0999999999999996</v>
      </c>
      <c r="E60">
        <v>3.9</v>
      </c>
      <c r="F60">
        <v>0.50350315153409386</v>
      </c>
      <c r="G60">
        <v>20.54</v>
      </c>
      <c r="H60">
        <v>364600</v>
      </c>
      <c r="I60">
        <v>364600</v>
      </c>
      <c r="J60">
        <v>0</v>
      </c>
      <c r="K60">
        <v>0</v>
      </c>
      <c r="L60">
        <v>18.722974478584089</v>
      </c>
      <c r="M60">
        <v>0.797601</v>
      </c>
      <c r="N60">
        <v>69.2</v>
      </c>
      <c r="O60">
        <v>0.53942359978249044</v>
      </c>
      <c r="P60">
        <v>0.20590000000000003</v>
      </c>
      <c r="Q60">
        <v>5.5559999999999992</v>
      </c>
      <c r="R60">
        <v>0.57999999999999996</v>
      </c>
      <c r="S60">
        <v>7.5410676585905279</v>
      </c>
      <c r="T60">
        <v>1772.689067040382</v>
      </c>
      <c r="U60">
        <v>8</v>
      </c>
      <c r="V60">
        <v>13</v>
      </c>
      <c r="W60">
        <v>1.9976</v>
      </c>
      <c r="X60">
        <v>3</v>
      </c>
      <c r="Y60">
        <v>10914128</v>
      </c>
      <c r="Z60">
        <v>1.1911166883877485E-6</v>
      </c>
    </row>
    <row r="61" spans="1:26" x14ac:dyDescent="0.25">
      <c r="A61">
        <v>2009</v>
      </c>
      <c r="B61" t="s">
        <v>42</v>
      </c>
      <c r="C61">
        <v>4.5999999999999996</v>
      </c>
      <c r="D61">
        <v>4.0999999999999996</v>
      </c>
      <c r="E61">
        <v>3.8</v>
      </c>
      <c r="F61">
        <v>0.41175606171932405</v>
      </c>
      <c r="G61">
        <v>30.71</v>
      </c>
      <c r="H61">
        <v>0</v>
      </c>
      <c r="I61">
        <v>0</v>
      </c>
      <c r="J61">
        <v>0</v>
      </c>
      <c r="K61">
        <v>0</v>
      </c>
      <c r="L61">
        <v>16.741273239799398</v>
      </c>
      <c r="M61">
        <v>0.68392500000000001</v>
      </c>
      <c r="N61">
        <v>78.53</v>
      </c>
      <c r="O61">
        <v>0.19321148825065274</v>
      </c>
      <c r="P61">
        <v>0.21509999999999999</v>
      </c>
      <c r="Q61">
        <v>5.4619999999999997</v>
      </c>
      <c r="R61">
        <v>0.46</v>
      </c>
      <c r="S61">
        <v>6.9835126168694055</v>
      </c>
      <c r="T61">
        <v>438.92560646608882</v>
      </c>
      <c r="U61">
        <v>1</v>
      </c>
      <c r="V61">
        <v>3</v>
      </c>
      <c r="W61">
        <v>1.9976</v>
      </c>
      <c r="X61">
        <v>0</v>
      </c>
      <c r="Y61">
        <v>2360498</v>
      </c>
      <c r="Z61">
        <v>1.2709182553850925E-6</v>
      </c>
    </row>
    <row r="62" spans="1:26" x14ac:dyDescent="0.25">
      <c r="A62">
        <v>2009</v>
      </c>
      <c r="B62" t="s">
        <v>43</v>
      </c>
      <c r="C62">
        <v>4.9000000000000004</v>
      </c>
      <c r="D62">
        <v>4.3</v>
      </c>
      <c r="E62">
        <v>3.2</v>
      </c>
      <c r="F62">
        <v>0.34015560384103177</v>
      </c>
      <c r="G62">
        <v>33.31</v>
      </c>
      <c r="H62">
        <v>0</v>
      </c>
      <c r="I62">
        <v>0</v>
      </c>
      <c r="J62">
        <v>0</v>
      </c>
      <c r="K62">
        <v>0</v>
      </c>
      <c r="L62">
        <v>17.554571554976327</v>
      </c>
      <c r="M62">
        <v>0.71418800000000005</v>
      </c>
      <c r="N62">
        <v>79.39</v>
      </c>
      <c r="O62">
        <v>0.15425531914893617</v>
      </c>
      <c r="P62">
        <v>0.23679999999999998</v>
      </c>
      <c r="Q62">
        <v>6.0920000000000005</v>
      </c>
      <c r="R62">
        <v>0.68</v>
      </c>
      <c r="S62">
        <v>7.1269729566703512</v>
      </c>
      <c r="T62">
        <v>551.4782208351304</v>
      </c>
      <c r="U62">
        <v>3</v>
      </c>
      <c r="V62">
        <v>3</v>
      </c>
      <c r="W62">
        <v>1.9976</v>
      </c>
      <c r="X62">
        <v>0</v>
      </c>
      <c r="Y62">
        <v>3001692</v>
      </c>
      <c r="Z62">
        <v>9.9943631791669488E-7</v>
      </c>
    </row>
    <row r="63" spans="1:26" x14ac:dyDescent="0.25">
      <c r="A63">
        <v>2009</v>
      </c>
      <c r="B63" t="s">
        <v>44</v>
      </c>
      <c r="C63">
        <v>4.9000000000000004</v>
      </c>
      <c r="D63">
        <v>4</v>
      </c>
      <c r="E63">
        <v>3.4</v>
      </c>
      <c r="F63">
        <v>0.39326469045120671</v>
      </c>
      <c r="G63">
        <v>32.090000000000003</v>
      </c>
      <c r="H63">
        <v>139448.54</v>
      </c>
      <c r="I63">
        <v>139448.54</v>
      </c>
      <c r="J63">
        <v>0</v>
      </c>
      <c r="K63">
        <v>0</v>
      </c>
      <c r="L63">
        <v>15.67010495587466</v>
      </c>
      <c r="M63">
        <v>0.79845299999999997</v>
      </c>
      <c r="N63">
        <v>80.41</v>
      </c>
      <c r="O63">
        <v>0.38303477344573233</v>
      </c>
      <c r="P63">
        <v>0.25810000000000005</v>
      </c>
      <c r="Q63">
        <v>6.7359999999999998</v>
      </c>
      <c r="R63">
        <v>0.7</v>
      </c>
      <c r="S63">
        <v>7.1942294159042923</v>
      </c>
      <c r="T63">
        <v>1114.1060216431051</v>
      </c>
      <c r="U63">
        <v>5</v>
      </c>
      <c r="V63">
        <v>8</v>
      </c>
      <c r="W63">
        <v>1.9976</v>
      </c>
      <c r="X63">
        <v>0</v>
      </c>
      <c r="Y63">
        <v>5926300</v>
      </c>
      <c r="Z63">
        <v>1.349914786629094E-6</v>
      </c>
    </row>
    <row r="64" spans="1:26" x14ac:dyDescent="0.25">
      <c r="A64">
        <v>2009</v>
      </c>
      <c r="B64" t="s">
        <v>45</v>
      </c>
      <c r="C64">
        <v>5.6</v>
      </c>
      <c r="D64">
        <v>4.4000000000000004</v>
      </c>
      <c r="E64">
        <v>3.8</v>
      </c>
      <c r="F64">
        <v>0.36953819676833349</v>
      </c>
      <c r="G64">
        <v>33.83</v>
      </c>
      <c r="H64">
        <v>1272025.51</v>
      </c>
      <c r="I64">
        <v>1272025.51</v>
      </c>
      <c r="J64">
        <v>0</v>
      </c>
      <c r="K64">
        <v>0</v>
      </c>
      <c r="L64">
        <v>47.690539858873713</v>
      </c>
      <c r="M64">
        <v>0.91885475999999999</v>
      </c>
      <c r="N64">
        <v>137.02000000000001</v>
      </c>
      <c r="O64">
        <v>0.88888888888888884</v>
      </c>
      <c r="P64">
        <v>0.25620000000000004</v>
      </c>
      <c r="Q64">
        <v>9.3859999999999992</v>
      </c>
      <c r="R64">
        <v>1</v>
      </c>
      <c r="S64">
        <v>9.0894742133306519</v>
      </c>
      <c r="T64">
        <v>478.36863118193668</v>
      </c>
      <c r="U64">
        <v>3</v>
      </c>
      <c r="V64">
        <v>9</v>
      </c>
      <c r="W64">
        <v>1.9976</v>
      </c>
      <c r="X64">
        <v>1</v>
      </c>
      <c r="Y64">
        <v>2606885</v>
      </c>
      <c r="Z64">
        <v>3.4523962506976717E-6</v>
      </c>
    </row>
    <row r="65" spans="1:26" x14ac:dyDescent="0.25">
      <c r="A65">
        <v>2010</v>
      </c>
      <c r="B65" t="s">
        <v>19</v>
      </c>
      <c r="C65">
        <v>4.5</v>
      </c>
      <c r="D65">
        <v>3.6</v>
      </c>
      <c r="E65">
        <v>3.7</v>
      </c>
      <c r="F65">
        <v>0.34339100346020762</v>
      </c>
      <c r="G65">
        <v>34.950000000000003</v>
      </c>
      <c r="H65">
        <v>0</v>
      </c>
      <c r="I65">
        <v>0</v>
      </c>
      <c r="J65">
        <v>0</v>
      </c>
      <c r="K65">
        <v>0</v>
      </c>
      <c r="L65">
        <v>15.301938864919492</v>
      </c>
      <c r="M65">
        <v>0.69820700000000002</v>
      </c>
      <c r="N65">
        <v>79.260000000000005</v>
      </c>
      <c r="O65">
        <v>0.22120000000000001</v>
      </c>
      <c r="P65">
        <v>0.31900000000000001</v>
      </c>
      <c r="Q65">
        <v>5.19</v>
      </c>
      <c r="R65">
        <v>0.85</v>
      </c>
      <c r="S65">
        <v>6.6731353137923124</v>
      </c>
      <c r="T65">
        <v>294.36512017549575</v>
      </c>
      <c r="U65">
        <v>1</v>
      </c>
      <c r="V65">
        <v>2</v>
      </c>
      <c r="W65">
        <v>1.7603</v>
      </c>
      <c r="X65">
        <v>2</v>
      </c>
      <c r="Y65">
        <v>1562409</v>
      </c>
      <c r="Z65">
        <v>1.2800745515418819E-6</v>
      </c>
    </row>
    <row r="66" spans="1:26" x14ac:dyDescent="0.25">
      <c r="A66">
        <v>2010</v>
      </c>
      <c r="B66" t="s">
        <v>21</v>
      </c>
      <c r="C66">
        <v>4.0999999999999996</v>
      </c>
      <c r="D66">
        <v>3.65</v>
      </c>
      <c r="E66">
        <v>3.4</v>
      </c>
      <c r="F66">
        <v>0.34413533834586468</v>
      </c>
      <c r="G66">
        <v>31.06</v>
      </c>
      <c r="H66">
        <v>949879.24</v>
      </c>
      <c r="I66">
        <v>949879.24</v>
      </c>
      <c r="J66">
        <v>0</v>
      </c>
      <c r="K66">
        <v>0</v>
      </c>
      <c r="L66">
        <v>17.473417078431737</v>
      </c>
      <c r="M66">
        <v>0.89688199999999996</v>
      </c>
      <c r="N66">
        <v>73.3</v>
      </c>
      <c r="O66">
        <v>0.44059999999999999</v>
      </c>
      <c r="P66">
        <v>0.48799999999999999</v>
      </c>
      <c r="Q66">
        <v>9.5500000000000007</v>
      </c>
      <c r="R66">
        <v>0.47</v>
      </c>
      <c r="S66">
        <v>6.9118966053792965</v>
      </c>
      <c r="T66">
        <v>692.42154167227602</v>
      </c>
      <c r="U66">
        <v>1</v>
      </c>
      <c r="V66">
        <v>2</v>
      </c>
      <c r="W66">
        <v>1.7603</v>
      </c>
      <c r="X66">
        <v>2</v>
      </c>
      <c r="Y66">
        <v>3483985</v>
      </c>
      <c r="Z66">
        <v>5.7405528439416354E-7</v>
      </c>
    </row>
    <row r="67" spans="1:26" x14ac:dyDescent="0.25">
      <c r="A67">
        <v>2010</v>
      </c>
      <c r="B67" t="s">
        <v>23</v>
      </c>
      <c r="C67">
        <v>3.9000000000000004</v>
      </c>
      <c r="D67">
        <v>3.55</v>
      </c>
      <c r="E67">
        <v>2.95</v>
      </c>
      <c r="F67">
        <v>0.3361392405063291</v>
      </c>
      <c r="G67">
        <v>46.44</v>
      </c>
      <c r="H67">
        <v>0</v>
      </c>
      <c r="I67">
        <v>0</v>
      </c>
      <c r="J67">
        <v>0</v>
      </c>
      <c r="K67">
        <v>0</v>
      </c>
      <c r="L67">
        <v>10.906735490896974</v>
      </c>
      <c r="M67">
        <v>0.75457300000000005</v>
      </c>
      <c r="N67">
        <v>81.55</v>
      </c>
      <c r="O67">
        <v>0.31090000000000001</v>
      </c>
      <c r="P67">
        <v>0.46899999999999997</v>
      </c>
      <c r="Q67">
        <v>9.0299999999999994</v>
      </c>
      <c r="R67">
        <v>0.6</v>
      </c>
      <c r="S67">
        <v>6.2502722999312077</v>
      </c>
      <c r="T67">
        <v>1423.2966857171339</v>
      </c>
      <c r="U67">
        <v>5</v>
      </c>
      <c r="V67">
        <v>6</v>
      </c>
      <c r="W67">
        <v>1.7603</v>
      </c>
      <c r="X67">
        <v>1</v>
      </c>
      <c r="Y67">
        <v>7581051</v>
      </c>
      <c r="Z67">
        <v>7.9144699066132123E-7</v>
      </c>
    </row>
    <row r="68" spans="1:26" x14ac:dyDescent="0.25">
      <c r="A68">
        <v>2010</v>
      </c>
      <c r="B68" t="s">
        <v>24</v>
      </c>
      <c r="C68">
        <v>3.9499999999999997</v>
      </c>
      <c r="D68">
        <v>3.6500000000000004</v>
      </c>
      <c r="E68">
        <v>3.1</v>
      </c>
      <c r="F68">
        <v>0.27624309392265195</v>
      </c>
      <c r="G68">
        <v>38.83</v>
      </c>
      <c r="H68">
        <v>0</v>
      </c>
      <c r="I68">
        <v>0</v>
      </c>
      <c r="J68">
        <v>0</v>
      </c>
      <c r="K68">
        <v>0</v>
      </c>
      <c r="L68">
        <v>12.303920982904323</v>
      </c>
      <c r="M68">
        <v>0.77436199999999999</v>
      </c>
      <c r="N68">
        <v>75.31</v>
      </c>
      <c r="O68">
        <v>0.23570000000000002</v>
      </c>
      <c r="P68">
        <v>0.40400000000000003</v>
      </c>
      <c r="Q68">
        <v>11.49</v>
      </c>
      <c r="R68">
        <v>0.56000000000000005</v>
      </c>
      <c r="S68">
        <v>7.497368743949675</v>
      </c>
      <c r="T68">
        <v>142.31354988744275</v>
      </c>
      <c r="U68">
        <v>1</v>
      </c>
      <c r="V68">
        <v>0</v>
      </c>
      <c r="W68">
        <v>1.7603</v>
      </c>
      <c r="X68">
        <v>1</v>
      </c>
      <c r="Y68">
        <v>669526</v>
      </c>
      <c r="Z68">
        <v>0</v>
      </c>
    </row>
    <row r="69" spans="1:26" x14ac:dyDescent="0.25">
      <c r="A69">
        <v>2010</v>
      </c>
      <c r="B69" t="s">
        <v>25</v>
      </c>
      <c r="C69">
        <v>4.7</v>
      </c>
      <c r="D69">
        <v>4</v>
      </c>
      <c r="E69">
        <v>3.5</v>
      </c>
      <c r="F69">
        <v>0.39419663528322274</v>
      </c>
      <c r="G69">
        <v>23.64</v>
      </c>
      <c r="H69">
        <v>0</v>
      </c>
      <c r="I69">
        <v>0</v>
      </c>
      <c r="J69">
        <v>0</v>
      </c>
      <c r="K69">
        <v>0</v>
      </c>
      <c r="L69">
        <v>11.85794592484703</v>
      </c>
      <c r="M69">
        <v>0.71241100000000002</v>
      </c>
      <c r="N69">
        <v>75.12</v>
      </c>
      <c r="O69">
        <v>0.2903</v>
      </c>
      <c r="P69">
        <v>0.33600000000000002</v>
      </c>
      <c r="Q69">
        <v>6.9</v>
      </c>
      <c r="R69">
        <v>0.66</v>
      </c>
      <c r="S69">
        <v>6.867025749110736</v>
      </c>
      <c r="T69">
        <v>260.64966504339571</v>
      </c>
      <c r="U69">
        <v>1</v>
      </c>
      <c r="V69">
        <v>1</v>
      </c>
      <c r="W69">
        <v>1.7603</v>
      </c>
      <c r="X69">
        <v>0</v>
      </c>
      <c r="Y69">
        <v>1383445</v>
      </c>
      <c r="Z69">
        <v>7.2283321707765756E-7</v>
      </c>
    </row>
    <row r="70" spans="1:26" x14ac:dyDescent="0.25">
      <c r="A70">
        <v>2010</v>
      </c>
      <c r="B70" t="s">
        <v>26</v>
      </c>
      <c r="C70">
        <v>4</v>
      </c>
      <c r="D70">
        <v>3.6</v>
      </c>
      <c r="E70">
        <v>3.1500000000000004</v>
      </c>
      <c r="F70">
        <v>0.38725997470392087</v>
      </c>
      <c r="G70">
        <v>23.1</v>
      </c>
      <c r="H70">
        <v>0</v>
      </c>
      <c r="I70">
        <v>0</v>
      </c>
      <c r="J70">
        <v>0</v>
      </c>
      <c r="K70">
        <v>0</v>
      </c>
      <c r="L70">
        <v>7.0435162253876129</v>
      </c>
      <c r="M70">
        <v>0.74019599999999997</v>
      </c>
      <c r="N70">
        <v>87.04</v>
      </c>
      <c r="O70">
        <v>0.2666</v>
      </c>
      <c r="P70">
        <v>0.52100000000000002</v>
      </c>
      <c r="Q70">
        <v>8.56</v>
      </c>
      <c r="R70">
        <v>0.84</v>
      </c>
      <c r="S70">
        <v>5.8415720241436917</v>
      </c>
      <c r="T70">
        <v>1159.9715461085336</v>
      </c>
      <c r="U70">
        <v>2</v>
      </c>
      <c r="V70">
        <v>3</v>
      </c>
      <c r="W70">
        <v>1.7603</v>
      </c>
      <c r="X70">
        <v>4</v>
      </c>
      <c r="Y70">
        <v>6574789</v>
      </c>
      <c r="Z70">
        <v>4.5628840712606901E-7</v>
      </c>
    </row>
    <row r="71" spans="1:26" x14ac:dyDescent="0.25">
      <c r="A71">
        <v>2010</v>
      </c>
      <c r="B71" t="s">
        <v>27</v>
      </c>
      <c r="C71">
        <v>4.2</v>
      </c>
      <c r="D71">
        <v>3.9</v>
      </c>
      <c r="E71">
        <v>3.1</v>
      </c>
      <c r="F71">
        <v>0.47598309209683615</v>
      </c>
      <c r="G71">
        <v>13.18</v>
      </c>
      <c r="H71">
        <v>120000</v>
      </c>
      <c r="I71">
        <v>120000</v>
      </c>
      <c r="J71">
        <v>0</v>
      </c>
      <c r="K71">
        <v>0</v>
      </c>
      <c r="L71">
        <v>7.1413015174643082</v>
      </c>
      <c r="M71">
        <v>0.77560799999999996</v>
      </c>
      <c r="N71">
        <v>75.44</v>
      </c>
      <c r="O71">
        <v>0.29070000000000001</v>
      </c>
      <c r="P71">
        <v>0.40300000000000002</v>
      </c>
      <c r="Q71">
        <v>7.81</v>
      </c>
      <c r="R71">
        <v>0.74</v>
      </c>
      <c r="S71">
        <v>5.5646144368523949</v>
      </c>
      <c r="T71">
        <v>533.39061352699503</v>
      </c>
      <c r="U71">
        <v>1</v>
      </c>
      <c r="V71">
        <v>1</v>
      </c>
      <c r="W71">
        <v>1.7603</v>
      </c>
      <c r="X71">
        <v>38</v>
      </c>
      <c r="Y71">
        <v>3118360</v>
      </c>
      <c r="Z71">
        <v>3.2068138380430741E-7</v>
      </c>
    </row>
    <row r="72" spans="1:26" x14ac:dyDescent="0.25">
      <c r="A72">
        <v>2010</v>
      </c>
      <c r="B72" t="s">
        <v>28</v>
      </c>
      <c r="C72">
        <v>4.6500000000000004</v>
      </c>
      <c r="D72">
        <v>4.05</v>
      </c>
      <c r="E72">
        <v>3.6500000000000004</v>
      </c>
      <c r="F72">
        <v>0.47941706388122335</v>
      </c>
      <c r="G72">
        <v>31.8</v>
      </c>
      <c r="H72">
        <v>1022181.1799999999</v>
      </c>
      <c r="I72">
        <v>1022181.1799999999</v>
      </c>
      <c r="J72">
        <v>0</v>
      </c>
      <c r="K72">
        <v>0</v>
      </c>
      <c r="L72">
        <v>9.3862663076830071</v>
      </c>
      <c r="M72">
        <v>0.79810599999999998</v>
      </c>
      <c r="N72">
        <v>74.400000000000006</v>
      </c>
      <c r="O72">
        <v>0.43380000000000002</v>
      </c>
      <c r="P72">
        <v>0.378</v>
      </c>
      <c r="Q72">
        <v>7.56</v>
      </c>
      <c r="R72">
        <v>1</v>
      </c>
      <c r="S72">
        <v>6.3152099032173883</v>
      </c>
      <c r="T72">
        <v>1498.4506186883123</v>
      </c>
      <c r="U72">
        <v>4</v>
      </c>
      <c r="V72">
        <v>9</v>
      </c>
      <c r="W72">
        <v>1.7603</v>
      </c>
      <c r="X72">
        <v>0</v>
      </c>
      <c r="Y72">
        <v>8452381</v>
      </c>
      <c r="Z72">
        <v>1.0647887263955565E-6</v>
      </c>
    </row>
    <row r="73" spans="1:26" x14ac:dyDescent="0.25">
      <c r="A73">
        <v>2010</v>
      </c>
      <c r="B73" t="s">
        <v>29</v>
      </c>
      <c r="C73">
        <v>4</v>
      </c>
      <c r="D73">
        <v>3.3499999999999996</v>
      </c>
      <c r="E73">
        <v>3.1</v>
      </c>
      <c r="F73">
        <v>0.5091982597886886</v>
      </c>
      <c r="G73">
        <v>25.57</v>
      </c>
      <c r="H73">
        <v>0</v>
      </c>
      <c r="I73">
        <v>0</v>
      </c>
      <c r="J73">
        <v>0</v>
      </c>
      <c r="K73">
        <v>0</v>
      </c>
      <c r="L73">
        <v>11.421778286611826</v>
      </c>
      <c r="M73">
        <v>0.81412799999999996</v>
      </c>
      <c r="N73">
        <v>71.040000000000006</v>
      </c>
      <c r="O73">
        <v>0.45230000000000004</v>
      </c>
      <c r="P73">
        <v>0.34899999999999998</v>
      </c>
      <c r="Q73">
        <v>9.69</v>
      </c>
      <c r="R73">
        <v>0.95</v>
      </c>
      <c r="S73">
        <v>6.4203742969762221</v>
      </c>
      <c r="T73">
        <v>577.43532369603076</v>
      </c>
      <c r="U73">
        <v>4</v>
      </c>
      <c r="V73">
        <v>2</v>
      </c>
      <c r="W73">
        <v>1.7603</v>
      </c>
      <c r="X73">
        <v>95</v>
      </c>
      <c r="Y73">
        <v>3168027</v>
      </c>
      <c r="Z73">
        <v>6.3130775084934571E-7</v>
      </c>
    </row>
    <row r="74" spans="1:26" x14ac:dyDescent="0.25">
      <c r="A74">
        <v>2010</v>
      </c>
      <c r="B74" t="s">
        <v>30</v>
      </c>
      <c r="C74">
        <v>4.0999999999999996</v>
      </c>
      <c r="D74">
        <v>3.3</v>
      </c>
      <c r="E74">
        <v>3.3499999999999996</v>
      </c>
      <c r="F74">
        <v>0.50168752937155547</v>
      </c>
      <c r="G74">
        <v>38.630000000000003</v>
      </c>
      <c r="H74">
        <v>90000</v>
      </c>
      <c r="I74">
        <v>90000</v>
      </c>
      <c r="J74">
        <v>0</v>
      </c>
      <c r="K74">
        <v>0</v>
      </c>
      <c r="L74">
        <v>8.9001042870250799</v>
      </c>
      <c r="M74">
        <v>0.78293800000000002</v>
      </c>
      <c r="N74">
        <v>77.150000000000006</v>
      </c>
      <c r="O74">
        <v>0.4929</v>
      </c>
      <c r="P74">
        <v>0.38500000000000001</v>
      </c>
      <c r="Q74">
        <v>8.52</v>
      </c>
      <c r="R74">
        <v>0.89</v>
      </c>
      <c r="S74">
        <v>6.0265044129956173</v>
      </c>
      <c r="T74">
        <v>658.35338897187967</v>
      </c>
      <c r="U74">
        <v>2</v>
      </c>
      <c r="V74">
        <v>3</v>
      </c>
      <c r="W74">
        <v>1.7603</v>
      </c>
      <c r="X74">
        <v>284</v>
      </c>
      <c r="Y74">
        <v>3766528</v>
      </c>
      <c r="Z74">
        <v>7.9648949908244409E-7</v>
      </c>
    </row>
    <row r="75" spans="1:26" x14ac:dyDescent="0.25">
      <c r="A75">
        <v>2010</v>
      </c>
      <c r="B75" t="s">
        <v>31</v>
      </c>
      <c r="C75">
        <v>4.1999999999999993</v>
      </c>
      <c r="D75">
        <v>3.45</v>
      </c>
      <c r="E75">
        <v>3.3499999999999996</v>
      </c>
      <c r="F75">
        <v>0.45766904892798238</v>
      </c>
      <c r="G75">
        <v>39.479999999999997</v>
      </c>
      <c r="H75">
        <v>0</v>
      </c>
      <c r="I75">
        <v>0</v>
      </c>
      <c r="J75">
        <v>0</v>
      </c>
      <c r="K75">
        <v>0</v>
      </c>
      <c r="L75">
        <v>11.048750586600409</v>
      </c>
      <c r="M75">
        <v>0.79561300000000001</v>
      </c>
      <c r="N75">
        <v>74.97</v>
      </c>
      <c r="O75">
        <v>0.55079999999999996</v>
      </c>
      <c r="P75">
        <v>0.41399999999999998</v>
      </c>
      <c r="Q75">
        <v>10.93</v>
      </c>
      <c r="R75">
        <v>0.87</v>
      </c>
      <c r="S75">
        <v>6.3751008505189866</v>
      </c>
      <c r="T75">
        <v>1568.8625125837721</v>
      </c>
      <c r="U75">
        <v>5</v>
      </c>
      <c r="V75">
        <v>8</v>
      </c>
      <c r="W75">
        <v>1.7603</v>
      </c>
      <c r="X75">
        <v>18</v>
      </c>
      <c r="Y75">
        <v>8796448</v>
      </c>
      <c r="Z75">
        <v>9.0945799941067126E-7</v>
      </c>
    </row>
    <row r="76" spans="1:26" x14ac:dyDescent="0.25">
      <c r="A76">
        <v>2010</v>
      </c>
      <c r="B76" t="s">
        <v>34</v>
      </c>
      <c r="C76">
        <v>4</v>
      </c>
      <c r="D76">
        <v>3.2</v>
      </c>
      <c r="E76">
        <v>3.25</v>
      </c>
      <c r="F76">
        <v>0.4281803057495055</v>
      </c>
      <c r="G76">
        <v>41.69</v>
      </c>
      <c r="H76">
        <v>1726774.2399999998</v>
      </c>
      <c r="I76">
        <v>1726774.2399999998</v>
      </c>
      <c r="J76">
        <v>0</v>
      </c>
      <c r="K76">
        <v>0</v>
      </c>
      <c r="L76">
        <v>11.016664233890133</v>
      </c>
      <c r="M76">
        <v>0.79076999999999997</v>
      </c>
      <c r="N76">
        <v>75.8</v>
      </c>
      <c r="O76">
        <v>0.51760000000000006</v>
      </c>
      <c r="P76">
        <v>0.40300000000000002</v>
      </c>
      <c r="Q76">
        <v>10.62</v>
      </c>
      <c r="R76">
        <v>0.93</v>
      </c>
      <c r="S76">
        <v>6.1216299618314132</v>
      </c>
      <c r="T76">
        <v>2430.0106790937439</v>
      </c>
      <c r="U76">
        <v>4</v>
      </c>
      <c r="V76">
        <v>10</v>
      </c>
      <c r="W76">
        <v>1.7603</v>
      </c>
      <c r="X76">
        <v>0</v>
      </c>
      <c r="Y76">
        <v>14016906</v>
      </c>
      <c r="Z76">
        <v>7.1342420360099438E-7</v>
      </c>
    </row>
    <row r="77" spans="1:26" x14ac:dyDescent="0.25">
      <c r="A77">
        <v>2010</v>
      </c>
      <c r="B77" t="s">
        <v>35</v>
      </c>
      <c r="C77">
        <v>5.75</v>
      </c>
      <c r="D77">
        <v>4.4499999999999993</v>
      </c>
      <c r="E77">
        <v>3.9</v>
      </c>
      <c r="F77">
        <v>0.47797654031770737</v>
      </c>
      <c r="G77">
        <v>18.600000000000001</v>
      </c>
      <c r="H77">
        <v>3474431.1799999997</v>
      </c>
      <c r="I77">
        <v>3474431.1799999997</v>
      </c>
      <c r="J77">
        <v>0</v>
      </c>
      <c r="K77">
        <v>0</v>
      </c>
      <c r="L77">
        <v>17.916900822714116</v>
      </c>
      <c r="M77">
        <v>0.83321900000000004</v>
      </c>
      <c r="N77">
        <v>80.849999999999994</v>
      </c>
      <c r="O77">
        <v>0.78610000000000002</v>
      </c>
      <c r="P77">
        <v>0.28199999999999997</v>
      </c>
      <c r="Q77">
        <v>6.33</v>
      </c>
      <c r="R77">
        <v>0.72</v>
      </c>
      <c r="S77">
        <v>7.0504222237408829</v>
      </c>
      <c r="T77">
        <v>3472.1531837456632</v>
      </c>
      <c r="U77">
        <v>7</v>
      </c>
      <c r="V77">
        <v>19</v>
      </c>
      <c r="W77">
        <v>1.7603</v>
      </c>
      <c r="X77">
        <v>0</v>
      </c>
      <c r="Y77">
        <v>19597330</v>
      </c>
      <c r="Z77">
        <v>9.6951982744588155E-7</v>
      </c>
    </row>
    <row r="78" spans="1:26" x14ac:dyDescent="0.25">
      <c r="A78">
        <v>2010</v>
      </c>
      <c r="B78" t="s">
        <v>36</v>
      </c>
      <c r="C78">
        <v>5.15</v>
      </c>
      <c r="D78">
        <v>4.1500000000000004</v>
      </c>
      <c r="E78">
        <v>3.7</v>
      </c>
      <c r="F78">
        <v>0.43683093609997642</v>
      </c>
      <c r="G78">
        <v>50.98</v>
      </c>
      <c r="H78">
        <v>0.32</v>
      </c>
      <c r="I78">
        <v>0.32</v>
      </c>
      <c r="J78">
        <v>0</v>
      </c>
      <c r="K78">
        <v>0</v>
      </c>
      <c r="L78">
        <v>24.270682785995369</v>
      </c>
      <c r="M78">
        <v>0.78748300000000004</v>
      </c>
      <c r="N78">
        <v>74.739999999999995</v>
      </c>
      <c r="O78">
        <v>0.7399</v>
      </c>
      <c r="P78">
        <v>0.27400000000000002</v>
      </c>
      <c r="Q78">
        <v>6.75</v>
      </c>
      <c r="R78">
        <v>0.64</v>
      </c>
      <c r="S78">
        <v>7.3664374132339603</v>
      </c>
      <c r="T78">
        <v>666.2348418049387</v>
      </c>
      <c r="U78">
        <v>1</v>
      </c>
      <c r="V78">
        <v>2</v>
      </c>
      <c r="W78">
        <v>1.7603</v>
      </c>
      <c r="X78">
        <v>0</v>
      </c>
      <c r="Y78">
        <v>3514952</v>
      </c>
      <c r="Z78">
        <v>5.6899781277240773E-7</v>
      </c>
    </row>
    <row r="79" spans="1:26" x14ac:dyDescent="0.25">
      <c r="A79">
        <v>2010</v>
      </c>
      <c r="B79" t="s">
        <v>39</v>
      </c>
      <c r="C79">
        <v>5.5</v>
      </c>
      <c r="D79">
        <v>4.3</v>
      </c>
      <c r="E79">
        <v>4.0999999999999996</v>
      </c>
      <c r="F79">
        <v>0.45734593617942632</v>
      </c>
      <c r="G79">
        <v>34.33</v>
      </c>
      <c r="H79">
        <v>2161582.91</v>
      </c>
      <c r="I79">
        <v>2161582.91</v>
      </c>
      <c r="J79">
        <v>0</v>
      </c>
      <c r="K79">
        <v>0</v>
      </c>
      <c r="L79">
        <v>21.56203689856294</v>
      </c>
      <c r="M79">
        <v>0.80278799999999995</v>
      </c>
      <c r="N79">
        <v>75.22</v>
      </c>
      <c r="O79">
        <v>0.64969999999999994</v>
      </c>
      <c r="P79">
        <v>0.252</v>
      </c>
      <c r="Q79">
        <v>4.5199999999999996</v>
      </c>
      <c r="R79">
        <v>0.7</v>
      </c>
      <c r="S79">
        <v>7.5601065563215375</v>
      </c>
      <c r="T79">
        <v>1880.6457035194546</v>
      </c>
      <c r="U79">
        <v>5</v>
      </c>
      <c r="V79">
        <v>14</v>
      </c>
      <c r="W79">
        <v>1.7603</v>
      </c>
      <c r="X79">
        <v>2</v>
      </c>
      <c r="Y79">
        <v>10444526</v>
      </c>
      <c r="Z79">
        <v>1.3404150652695966E-6</v>
      </c>
    </row>
    <row r="80" spans="1:26" x14ac:dyDescent="0.25">
      <c r="A80">
        <v>2010</v>
      </c>
      <c r="B80" t="s">
        <v>40</v>
      </c>
      <c r="C80">
        <v>5.5</v>
      </c>
      <c r="D80">
        <v>4.7</v>
      </c>
      <c r="E80">
        <v>4.1999999999999993</v>
      </c>
      <c r="F80">
        <v>0.46339270174624353</v>
      </c>
      <c r="G80">
        <v>13.17</v>
      </c>
      <c r="H80">
        <v>2543671.7800000003</v>
      </c>
      <c r="I80">
        <v>2543671.7800000003</v>
      </c>
      <c r="J80">
        <v>0</v>
      </c>
      <c r="K80">
        <v>0</v>
      </c>
      <c r="L80">
        <v>24.602317603957214</v>
      </c>
      <c r="M80">
        <v>0.75682300000000002</v>
      </c>
      <c r="N80">
        <v>74.19</v>
      </c>
      <c r="O80">
        <v>0.76600000000000001</v>
      </c>
      <c r="P80">
        <v>0.192</v>
      </c>
      <c r="Q80">
        <v>3.4</v>
      </c>
      <c r="R80">
        <v>0.7</v>
      </c>
      <c r="S80">
        <v>7.8993567946634009</v>
      </c>
      <c r="T80">
        <v>1190.0053251070253</v>
      </c>
      <c r="U80">
        <v>7</v>
      </c>
      <c r="V80">
        <v>10</v>
      </c>
      <c r="W80">
        <v>1.7603</v>
      </c>
      <c r="X80">
        <v>0</v>
      </c>
      <c r="Y80">
        <v>6248436</v>
      </c>
      <c r="Z80">
        <v>1.6004004842171706E-6</v>
      </c>
    </row>
    <row r="81" spans="1:26" x14ac:dyDescent="0.25">
      <c r="A81">
        <v>2010</v>
      </c>
      <c r="B81" t="s">
        <v>41</v>
      </c>
      <c r="C81">
        <v>5</v>
      </c>
      <c r="D81">
        <v>4.0999999999999996</v>
      </c>
      <c r="E81">
        <v>3.8</v>
      </c>
      <c r="F81">
        <v>0.5116753221773418</v>
      </c>
      <c r="G81">
        <v>19.5</v>
      </c>
      <c r="H81">
        <v>1890552.54</v>
      </c>
      <c r="I81">
        <v>1890552.54</v>
      </c>
      <c r="J81">
        <v>0</v>
      </c>
      <c r="K81">
        <v>0</v>
      </c>
      <c r="L81">
        <v>22.559450693940459</v>
      </c>
      <c r="M81">
        <v>0.79709600000000003</v>
      </c>
      <c r="N81">
        <v>67.22</v>
      </c>
      <c r="O81">
        <v>0.74560000000000004</v>
      </c>
      <c r="P81">
        <v>0.23400000000000001</v>
      </c>
      <c r="Q81">
        <v>4.5599999999999996</v>
      </c>
      <c r="R81">
        <v>0.69</v>
      </c>
      <c r="S81">
        <v>7.5671329464702231</v>
      </c>
      <c r="T81">
        <v>1859.4264448519425</v>
      </c>
      <c r="U81">
        <v>7</v>
      </c>
      <c r="V81">
        <v>13</v>
      </c>
      <c r="W81">
        <v>1.7603</v>
      </c>
      <c r="X81">
        <v>0</v>
      </c>
      <c r="Y81">
        <v>10693929</v>
      </c>
      <c r="Z81">
        <v>1.2156430064198107E-6</v>
      </c>
    </row>
    <row r="82" spans="1:26" x14ac:dyDescent="0.25">
      <c r="A82">
        <v>2010</v>
      </c>
      <c r="B82" t="s">
        <v>42</v>
      </c>
      <c r="C82">
        <v>4.8499999999999996</v>
      </c>
      <c r="D82">
        <v>4.05</v>
      </c>
      <c r="E82">
        <v>3.8</v>
      </c>
      <c r="F82">
        <v>0.4262317738926128</v>
      </c>
      <c r="G82">
        <v>26.79</v>
      </c>
      <c r="H82">
        <v>0</v>
      </c>
      <c r="I82">
        <v>0</v>
      </c>
      <c r="J82">
        <v>0</v>
      </c>
      <c r="K82">
        <v>0</v>
      </c>
      <c r="L82">
        <v>19.301834526733916</v>
      </c>
      <c r="M82">
        <v>0.68794599999999995</v>
      </c>
      <c r="N82">
        <v>75.77</v>
      </c>
      <c r="O82">
        <v>0.38739999999999997</v>
      </c>
      <c r="P82">
        <v>0.28899999999999998</v>
      </c>
      <c r="Q82">
        <v>5.69</v>
      </c>
      <c r="R82">
        <v>0.64</v>
      </c>
      <c r="S82">
        <v>7.2384457145342207</v>
      </c>
      <c r="T82">
        <v>460.4021625452549</v>
      </c>
      <c r="U82">
        <v>1</v>
      </c>
      <c r="V82">
        <v>3</v>
      </c>
      <c r="W82">
        <v>1.7603</v>
      </c>
      <c r="X82">
        <v>0</v>
      </c>
      <c r="Y82">
        <v>2449024</v>
      </c>
      <c r="Z82">
        <v>1.2249777870694611E-6</v>
      </c>
    </row>
    <row r="83" spans="1:26" x14ac:dyDescent="0.25">
      <c r="A83">
        <v>2010</v>
      </c>
      <c r="B83" t="s">
        <v>43</v>
      </c>
      <c r="C83">
        <v>5</v>
      </c>
      <c r="D83">
        <v>4.4000000000000004</v>
      </c>
      <c r="E83">
        <v>3.25</v>
      </c>
      <c r="F83">
        <v>0.3566662218070199</v>
      </c>
      <c r="G83">
        <v>32.03</v>
      </c>
      <c r="H83">
        <v>0</v>
      </c>
      <c r="I83">
        <v>0</v>
      </c>
      <c r="J83">
        <v>0</v>
      </c>
      <c r="K83">
        <v>0</v>
      </c>
      <c r="L83">
        <v>18.648658933644182</v>
      </c>
      <c r="M83">
        <v>0.71572599999999997</v>
      </c>
      <c r="N83">
        <v>73.540000000000006</v>
      </c>
      <c r="O83">
        <v>0.35919999999999996</v>
      </c>
      <c r="P83">
        <v>0.27700000000000002</v>
      </c>
      <c r="Q83">
        <v>5.75</v>
      </c>
      <c r="R83">
        <v>0.89</v>
      </c>
      <c r="S83">
        <v>7.2812332680623015</v>
      </c>
      <c r="T83">
        <v>578.4619573994255</v>
      </c>
      <c r="U83">
        <v>3</v>
      </c>
      <c r="V83">
        <v>3</v>
      </c>
      <c r="W83">
        <v>1.7603</v>
      </c>
      <c r="X83">
        <v>0</v>
      </c>
      <c r="Y83">
        <v>3035122</v>
      </c>
      <c r="Z83">
        <v>9.8842814226248572E-7</v>
      </c>
    </row>
    <row r="84" spans="1:26" x14ac:dyDescent="0.25">
      <c r="A84">
        <v>2010</v>
      </c>
      <c r="B84" t="s">
        <v>44</v>
      </c>
      <c r="C84">
        <v>5.0999999999999996</v>
      </c>
      <c r="D84">
        <v>4.0999999999999996</v>
      </c>
      <c r="E84">
        <v>3.5999999999999996</v>
      </c>
      <c r="F84">
        <v>0.41036869181773639</v>
      </c>
      <c r="G84">
        <v>32.96</v>
      </c>
      <c r="H84">
        <v>63877.48</v>
      </c>
      <c r="I84">
        <v>63877.48</v>
      </c>
      <c r="J84">
        <v>0</v>
      </c>
      <c r="K84">
        <v>0</v>
      </c>
      <c r="L84">
        <v>17.783790666825677</v>
      </c>
      <c r="M84">
        <v>0.79902099999999998</v>
      </c>
      <c r="N84">
        <v>76.25</v>
      </c>
      <c r="O84">
        <v>0.48899999999999999</v>
      </c>
      <c r="P84">
        <v>0.33100000000000002</v>
      </c>
      <c r="Q84">
        <v>5.76</v>
      </c>
      <c r="R84">
        <v>0.87</v>
      </c>
      <c r="S84">
        <v>7.3099457673421941</v>
      </c>
      <c r="T84">
        <v>1168.6190418439521</v>
      </c>
      <c r="U84">
        <v>3</v>
      </c>
      <c r="V84">
        <v>8</v>
      </c>
      <c r="W84">
        <v>1.7603</v>
      </c>
      <c r="X84">
        <v>0</v>
      </c>
      <c r="Y84">
        <v>6003788</v>
      </c>
      <c r="Z84">
        <v>1.3324920866626204E-6</v>
      </c>
    </row>
    <row r="85" spans="1:26" x14ac:dyDescent="0.25">
      <c r="A85">
        <v>2010</v>
      </c>
      <c r="B85" t="s">
        <v>45</v>
      </c>
      <c r="C85">
        <v>5.65</v>
      </c>
      <c r="D85">
        <v>4.4000000000000004</v>
      </c>
      <c r="E85">
        <v>3.8</v>
      </c>
      <c r="F85">
        <v>0.39212975762602525</v>
      </c>
      <c r="G85">
        <v>30.58</v>
      </c>
      <c r="H85">
        <v>1256647.25</v>
      </c>
      <c r="I85">
        <v>1256647.25</v>
      </c>
      <c r="J85">
        <v>0</v>
      </c>
      <c r="K85">
        <v>0</v>
      </c>
      <c r="L85">
        <v>56.095380054160053</v>
      </c>
      <c r="M85">
        <v>0.91481963999999993</v>
      </c>
      <c r="N85">
        <v>110.68</v>
      </c>
      <c r="O85">
        <v>0.88919999999999999</v>
      </c>
      <c r="P85">
        <v>0.29399999999999998</v>
      </c>
      <c r="Q85">
        <v>7.58</v>
      </c>
      <c r="R85">
        <v>0.48</v>
      </c>
      <c r="S85">
        <v>9.1647210553009604</v>
      </c>
      <c r="T85">
        <v>501.77512782452101</v>
      </c>
      <c r="U85">
        <v>5</v>
      </c>
      <c r="V85">
        <v>9</v>
      </c>
      <c r="W85">
        <v>1.7603</v>
      </c>
      <c r="X85">
        <v>1</v>
      </c>
      <c r="Y85">
        <v>2570160</v>
      </c>
      <c r="Z85">
        <v>3.5017275189093288E-6</v>
      </c>
    </row>
    <row r="86" spans="1:26" x14ac:dyDescent="0.25">
      <c r="A86">
        <v>2011</v>
      </c>
      <c r="B86" t="s">
        <v>19</v>
      </c>
      <c r="C86">
        <v>4.7</v>
      </c>
      <c r="D86">
        <v>3.7</v>
      </c>
      <c r="E86">
        <v>3.7</v>
      </c>
      <c r="F86">
        <v>0.35343598517251212</v>
      </c>
      <c r="G86">
        <v>28.55</v>
      </c>
      <c r="H86">
        <v>230000</v>
      </c>
      <c r="I86">
        <v>230000</v>
      </c>
      <c r="J86">
        <v>0</v>
      </c>
      <c r="K86">
        <v>0</v>
      </c>
      <c r="L86">
        <v>17.49159601764719</v>
      </c>
      <c r="M86">
        <v>0.70920700000000003</v>
      </c>
      <c r="N86">
        <v>92.75</v>
      </c>
      <c r="O86">
        <v>4.7528517110266157E-2</v>
      </c>
      <c r="P86">
        <v>0.23799999999999999</v>
      </c>
      <c r="Q86">
        <v>2.64</v>
      </c>
      <c r="R86">
        <v>0.91</v>
      </c>
      <c r="S86">
        <v>6.6974317817014448</v>
      </c>
      <c r="T86">
        <v>361.75811713575638</v>
      </c>
      <c r="U86">
        <v>0</v>
      </c>
      <c r="V86">
        <v>2</v>
      </c>
      <c r="W86">
        <v>1.675</v>
      </c>
      <c r="X86">
        <v>0</v>
      </c>
      <c r="Y86">
        <v>1576455</v>
      </c>
      <c r="Z86">
        <v>1.2686692610953056E-6</v>
      </c>
    </row>
    <row r="87" spans="1:26" x14ac:dyDescent="0.25">
      <c r="A87">
        <v>2011</v>
      </c>
      <c r="B87" t="s">
        <v>21</v>
      </c>
      <c r="C87">
        <v>4.3</v>
      </c>
      <c r="D87">
        <v>3.8</v>
      </c>
      <c r="E87">
        <v>3.5</v>
      </c>
      <c r="F87">
        <v>0.35868419202924018</v>
      </c>
      <c r="G87">
        <v>36.51</v>
      </c>
      <c r="H87">
        <v>237469.8</v>
      </c>
      <c r="I87">
        <v>237469.8</v>
      </c>
      <c r="J87">
        <v>0</v>
      </c>
      <c r="K87">
        <v>0</v>
      </c>
      <c r="L87">
        <v>19.990577910217283</v>
      </c>
      <c r="M87">
        <v>0.88459200000000004</v>
      </c>
      <c r="N87">
        <v>80.09</v>
      </c>
      <c r="O87">
        <v>0.34801762114537443</v>
      </c>
      <c r="P87">
        <v>0.36899999999999999</v>
      </c>
      <c r="Q87">
        <v>7.71</v>
      </c>
      <c r="R87">
        <v>0.51</v>
      </c>
      <c r="S87">
        <v>6.8918539325842705</v>
      </c>
      <c r="T87">
        <v>850.94699069734452</v>
      </c>
      <c r="U87">
        <v>2</v>
      </c>
      <c r="V87">
        <v>2</v>
      </c>
      <c r="W87">
        <v>1.675</v>
      </c>
      <c r="X87">
        <v>10</v>
      </c>
      <c r="Y87">
        <v>3538387</v>
      </c>
      <c r="Z87">
        <v>5.6522929798238572E-7</v>
      </c>
    </row>
    <row r="88" spans="1:26" x14ac:dyDescent="0.25">
      <c r="A88">
        <v>2011</v>
      </c>
      <c r="B88" t="s">
        <v>23</v>
      </c>
      <c r="C88">
        <v>4.2</v>
      </c>
      <c r="D88">
        <v>3.7</v>
      </c>
      <c r="E88">
        <v>2.8</v>
      </c>
      <c r="F88">
        <v>0.36194006985722166</v>
      </c>
      <c r="G88">
        <v>39.97</v>
      </c>
      <c r="H88">
        <v>0</v>
      </c>
      <c r="I88">
        <v>0</v>
      </c>
      <c r="J88">
        <v>0</v>
      </c>
      <c r="K88">
        <v>0</v>
      </c>
      <c r="L88">
        <v>12.838595566184866</v>
      </c>
      <c r="M88">
        <v>0.76210800000000001</v>
      </c>
      <c r="N88">
        <v>84.11</v>
      </c>
      <c r="O88">
        <v>0.17689705171580475</v>
      </c>
      <c r="P88">
        <v>0.375</v>
      </c>
      <c r="Q88">
        <v>6.87</v>
      </c>
      <c r="R88">
        <v>0.5</v>
      </c>
      <c r="S88">
        <v>6.3372792937399671</v>
      </c>
      <c r="T88">
        <v>1749.1512881812366</v>
      </c>
      <c r="U88">
        <v>4</v>
      </c>
      <c r="V88">
        <v>6</v>
      </c>
      <c r="W88">
        <v>1.675</v>
      </c>
      <c r="X88">
        <v>0</v>
      </c>
      <c r="Y88">
        <v>7688593</v>
      </c>
      <c r="Z88">
        <v>7.8037685178549575E-7</v>
      </c>
    </row>
    <row r="89" spans="1:26" x14ac:dyDescent="0.25">
      <c r="A89">
        <v>2011</v>
      </c>
      <c r="B89" t="s">
        <v>24</v>
      </c>
      <c r="C89">
        <v>4.0999999999999996</v>
      </c>
      <c r="D89">
        <v>3.7</v>
      </c>
      <c r="E89">
        <v>3.1</v>
      </c>
      <c r="F89">
        <v>0.31623246492985974</v>
      </c>
      <c r="G89">
        <v>30.54</v>
      </c>
      <c r="H89">
        <v>0</v>
      </c>
      <c r="I89">
        <v>0</v>
      </c>
      <c r="J89">
        <v>0</v>
      </c>
      <c r="K89">
        <v>0</v>
      </c>
      <c r="L89">
        <v>13.749969677441038</v>
      </c>
      <c r="M89">
        <v>0.77002899999999996</v>
      </c>
      <c r="N89">
        <v>77.88</v>
      </c>
      <c r="O89">
        <v>6.741573033707865E-2</v>
      </c>
      <c r="P89">
        <v>0.32500000000000001</v>
      </c>
      <c r="Q89">
        <v>12.6</v>
      </c>
      <c r="R89">
        <v>0.43</v>
      </c>
      <c r="S89">
        <v>7.4926765650080256</v>
      </c>
      <c r="T89">
        <v>174.89531986498076</v>
      </c>
      <c r="U89">
        <v>1</v>
      </c>
      <c r="V89">
        <v>0</v>
      </c>
      <c r="W89">
        <v>1.675</v>
      </c>
      <c r="X89">
        <v>0</v>
      </c>
      <c r="Y89">
        <v>684309</v>
      </c>
      <c r="Z89">
        <v>0</v>
      </c>
    </row>
    <row r="90" spans="1:26" x14ac:dyDescent="0.25">
      <c r="A90">
        <v>2011</v>
      </c>
      <c r="B90" t="s">
        <v>25</v>
      </c>
      <c r="C90">
        <v>4.9000000000000004</v>
      </c>
      <c r="D90">
        <v>4.0999999999999996</v>
      </c>
      <c r="E90">
        <v>3.6</v>
      </c>
      <c r="F90">
        <v>0.40246283225709567</v>
      </c>
      <c r="G90">
        <v>25.77</v>
      </c>
      <c r="H90">
        <v>219729</v>
      </c>
      <c r="I90">
        <v>219729</v>
      </c>
      <c r="J90">
        <v>0</v>
      </c>
      <c r="K90">
        <v>0</v>
      </c>
      <c r="L90">
        <v>13.095719013314374</v>
      </c>
      <c r="M90">
        <v>0.70648200000000005</v>
      </c>
      <c r="N90">
        <v>87.78</v>
      </c>
      <c r="O90">
        <v>0.18518518518518517</v>
      </c>
      <c r="P90">
        <v>0.27200000000000002</v>
      </c>
      <c r="Q90">
        <v>5.18</v>
      </c>
      <c r="R90">
        <v>0.9</v>
      </c>
      <c r="S90">
        <v>6.8757022471910121</v>
      </c>
      <c r="T90">
        <v>320.32372586109716</v>
      </c>
      <c r="U90">
        <v>2</v>
      </c>
      <c r="V90">
        <v>1</v>
      </c>
      <c r="W90">
        <v>1.675</v>
      </c>
      <c r="X90">
        <v>71</v>
      </c>
      <c r="Y90">
        <v>1400892</v>
      </c>
      <c r="Z90">
        <v>7.1383090202528099E-7</v>
      </c>
    </row>
    <row r="91" spans="1:26" x14ac:dyDescent="0.25">
      <c r="A91">
        <v>2011</v>
      </c>
      <c r="B91" t="s">
        <v>26</v>
      </c>
      <c r="C91">
        <v>4.0999999999999996</v>
      </c>
      <c r="D91">
        <v>3.6</v>
      </c>
      <c r="E91">
        <v>3.1</v>
      </c>
      <c r="F91">
        <v>0.40628236106316878</v>
      </c>
      <c r="G91">
        <v>23.94</v>
      </c>
      <c r="H91">
        <v>156994.20000000001</v>
      </c>
      <c r="I91">
        <v>156994.20000000001</v>
      </c>
      <c r="J91">
        <v>0</v>
      </c>
      <c r="K91">
        <v>0</v>
      </c>
      <c r="L91">
        <v>7.8461345510318532</v>
      </c>
      <c r="M91">
        <v>0.72789499999999996</v>
      </c>
      <c r="N91">
        <v>87.15</v>
      </c>
      <c r="O91">
        <v>0.19854178351093663</v>
      </c>
      <c r="P91">
        <v>0.435</v>
      </c>
      <c r="Q91">
        <v>6.47</v>
      </c>
      <c r="R91">
        <v>0.98</v>
      </c>
      <c r="S91">
        <v>5.8460072231139648</v>
      </c>
      <c r="T91">
        <v>1425.5395550977619</v>
      </c>
      <c r="U91">
        <v>1</v>
      </c>
      <c r="V91">
        <v>3</v>
      </c>
      <c r="W91">
        <v>1.675</v>
      </c>
      <c r="X91">
        <v>103</v>
      </c>
      <c r="Y91">
        <v>6645761</v>
      </c>
      <c r="Z91">
        <v>4.5141557151995083E-7</v>
      </c>
    </row>
    <row r="92" spans="1:26" x14ac:dyDescent="0.25">
      <c r="A92">
        <v>2011</v>
      </c>
      <c r="B92" t="s">
        <v>27</v>
      </c>
      <c r="C92">
        <v>4.4000000000000004</v>
      </c>
      <c r="D92">
        <v>4</v>
      </c>
      <c r="E92">
        <v>3.2</v>
      </c>
      <c r="F92">
        <v>0.48586676049730237</v>
      </c>
      <c r="G92">
        <v>14.01</v>
      </c>
      <c r="H92">
        <v>20000</v>
      </c>
      <c r="I92">
        <v>20000</v>
      </c>
      <c r="J92">
        <v>0</v>
      </c>
      <c r="K92">
        <v>0</v>
      </c>
      <c r="L92">
        <v>8.2607173518180268</v>
      </c>
      <c r="M92">
        <v>0.771262</v>
      </c>
      <c r="N92">
        <v>86.04</v>
      </c>
      <c r="O92">
        <v>5.5555555555555552E-2</v>
      </c>
      <c r="P92">
        <v>0.316</v>
      </c>
      <c r="Q92">
        <v>5.32</v>
      </c>
      <c r="R92">
        <v>1</v>
      </c>
      <c r="S92">
        <v>5.5981139646869975</v>
      </c>
      <c r="T92">
        <v>655.50695657275207</v>
      </c>
      <c r="U92">
        <v>1</v>
      </c>
      <c r="V92">
        <v>1</v>
      </c>
      <c r="W92">
        <v>1.675</v>
      </c>
      <c r="X92">
        <v>87</v>
      </c>
      <c r="Y92">
        <v>3140328</v>
      </c>
      <c r="Z92">
        <v>3.1843807398462835E-7</v>
      </c>
    </row>
    <row r="93" spans="1:26" x14ac:dyDescent="0.25">
      <c r="A93">
        <v>2011</v>
      </c>
      <c r="B93" t="s">
        <v>28</v>
      </c>
      <c r="C93">
        <v>4.9000000000000004</v>
      </c>
      <c r="D93">
        <v>4.2</v>
      </c>
      <c r="E93">
        <v>3.7</v>
      </c>
      <c r="F93">
        <v>0.50317420540450231</v>
      </c>
      <c r="G93">
        <v>32.729999999999997</v>
      </c>
      <c r="H93">
        <v>866939.07000000007</v>
      </c>
      <c r="I93">
        <v>866939.07000000007</v>
      </c>
      <c r="J93">
        <v>0</v>
      </c>
      <c r="K93">
        <v>0</v>
      </c>
      <c r="L93">
        <v>10.515146325008162</v>
      </c>
      <c r="M93">
        <v>0.79021699999999995</v>
      </c>
      <c r="N93">
        <v>83.44</v>
      </c>
      <c r="O93">
        <v>0.36370746969104417</v>
      </c>
      <c r="P93">
        <v>0.30399999999999999</v>
      </c>
      <c r="Q93">
        <v>4.9000000000000004</v>
      </c>
      <c r="R93">
        <v>0.78</v>
      </c>
      <c r="S93">
        <v>6.3911516853932584</v>
      </c>
      <c r="T93">
        <v>1841.5112297082474</v>
      </c>
      <c r="U93">
        <v>5</v>
      </c>
      <c r="V93">
        <v>9</v>
      </c>
      <c r="W93">
        <v>1.675</v>
      </c>
      <c r="X93">
        <v>407</v>
      </c>
      <c r="Y93">
        <v>8530155</v>
      </c>
      <c r="Z93">
        <v>1.0550804762633271E-6</v>
      </c>
    </row>
    <row r="94" spans="1:26" x14ac:dyDescent="0.25">
      <c r="A94">
        <v>2011</v>
      </c>
      <c r="B94" t="s">
        <v>29</v>
      </c>
      <c r="C94">
        <v>4.0999999999999996</v>
      </c>
      <c r="D94">
        <v>3.4</v>
      </c>
      <c r="E94">
        <v>3.1</v>
      </c>
      <c r="F94">
        <v>0.49651724525334234</v>
      </c>
      <c r="G94">
        <v>32.950000000000003</v>
      </c>
      <c r="H94">
        <v>1000</v>
      </c>
      <c r="I94">
        <v>1000</v>
      </c>
      <c r="J94">
        <v>0</v>
      </c>
      <c r="K94">
        <v>0</v>
      </c>
      <c r="L94">
        <v>12.815667638011828</v>
      </c>
      <c r="M94">
        <v>0.80684999999999996</v>
      </c>
      <c r="N94">
        <v>81.3</v>
      </c>
      <c r="O94">
        <v>0.19858870967741934</v>
      </c>
      <c r="P94">
        <v>0.29499999999999998</v>
      </c>
      <c r="Q94">
        <v>8.69</v>
      </c>
      <c r="R94">
        <v>0.7</v>
      </c>
      <c r="S94">
        <v>6.574939807383628</v>
      </c>
      <c r="T94">
        <v>709.63541924876881</v>
      </c>
      <c r="U94">
        <v>4</v>
      </c>
      <c r="V94">
        <v>2</v>
      </c>
      <c r="W94">
        <v>1.675</v>
      </c>
      <c r="X94">
        <v>29</v>
      </c>
      <c r="Y94">
        <v>3198657</v>
      </c>
      <c r="Z94">
        <v>6.2526241481971963E-7</v>
      </c>
    </row>
    <row r="95" spans="1:26" x14ac:dyDescent="0.25">
      <c r="A95">
        <v>2011</v>
      </c>
      <c r="B95" t="s">
        <v>30</v>
      </c>
      <c r="C95">
        <v>4.3</v>
      </c>
      <c r="D95">
        <v>3.4</v>
      </c>
      <c r="E95">
        <v>3.3</v>
      </c>
      <c r="F95">
        <v>0.51031368241181496</v>
      </c>
      <c r="G95">
        <v>42.57</v>
      </c>
      <c r="H95">
        <v>500000</v>
      </c>
      <c r="I95">
        <v>500000</v>
      </c>
      <c r="J95">
        <v>0</v>
      </c>
      <c r="K95">
        <v>0</v>
      </c>
      <c r="L95">
        <v>9.7879329467480289</v>
      </c>
      <c r="M95">
        <v>0.78169200000000005</v>
      </c>
      <c r="N95">
        <v>82.82</v>
      </c>
      <c r="O95">
        <v>0.53736356003358521</v>
      </c>
      <c r="P95">
        <v>0.29799999999999999</v>
      </c>
      <c r="Q95">
        <v>8.6199999999999992</v>
      </c>
      <c r="R95">
        <v>0.89</v>
      </c>
      <c r="S95">
        <v>6.2248194221508824</v>
      </c>
      <c r="T95">
        <v>809.07915401940795</v>
      </c>
      <c r="U95">
        <v>2</v>
      </c>
      <c r="V95">
        <v>3</v>
      </c>
      <c r="W95">
        <v>1.675</v>
      </c>
      <c r="X95">
        <v>335</v>
      </c>
      <c r="Y95">
        <v>3791315</v>
      </c>
      <c r="Z95">
        <v>7.912821804571765E-7</v>
      </c>
    </row>
    <row r="96" spans="1:26" x14ac:dyDescent="0.25">
      <c r="A96">
        <v>2011</v>
      </c>
      <c r="B96" t="s">
        <v>31</v>
      </c>
      <c r="C96">
        <v>4.3</v>
      </c>
      <c r="D96">
        <v>3.5</v>
      </c>
      <c r="E96">
        <v>3.4</v>
      </c>
      <c r="F96">
        <v>0.46959925898739929</v>
      </c>
      <c r="G96">
        <v>39.15</v>
      </c>
      <c r="H96">
        <v>262439.86</v>
      </c>
      <c r="I96">
        <v>262439.86</v>
      </c>
      <c r="J96">
        <v>0</v>
      </c>
      <c r="K96">
        <v>0</v>
      </c>
      <c r="L96">
        <v>12.426703565723088</v>
      </c>
      <c r="M96">
        <v>0.79666300000000001</v>
      </c>
      <c r="N96">
        <v>88.72</v>
      </c>
      <c r="O96">
        <v>0.56092206366630082</v>
      </c>
      <c r="P96">
        <v>0.32400000000000001</v>
      </c>
      <c r="Q96">
        <v>8.2200000000000006</v>
      </c>
      <c r="R96">
        <v>0.78</v>
      </c>
      <c r="S96">
        <v>6.4639847512038537</v>
      </c>
      <c r="T96">
        <v>1928.0434728775406</v>
      </c>
      <c r="U96">
        <v>5</v>
      </c>
      <c r="V96">
        <v>8</v>
      </c>
      <c r="W96">
        <v>1.675</v>
      </c>
      <c r="X96">
        <v>262</v>
      </c>
      <c r="Y96">
        <v>8864906</v>
      </c>
      <c r="Z96">
        <v>9.0243483687249474E-7</v>
      </c>
    </row>
    <row r="97" spans="1:26" x14ac:dyDescent="0.25">
      <c r="A97">
        <v>2011</v>
      </c>
      <c r="B97" t="s">
        <v>34</v>
      </c>
      <c r="C97">
        <v>4.2</v>
      </c>
      <c r="D97">
        <v>3.3</v>
      </c>
      <c r="E97">
        <v>3.2</v>
      </c>
      <c r="F97">
        <v>0.43619147682136178</v>
      </c>
      <c r="G97">
        <v>39.36</v>
      </c>
      <c r="H97">
        <v>66037.600000000006</v>
      </c>
      <c r="I97">
        <v>66037.600000000006</v>
      </c>
      <c r="J97">
        <v>0</v>
      </c>
      <c r="K97">
        <v>0</v>
      </c>
      <c r="L97">
        <v>11.817869494054776</v>
      </c>
      <c r="M97">
        <v>0.783412</v>
      </c>
      <c r="N97">
        <v>84.73</v>
      </c>
      <c r="O97">
        <v>0.49445676274944567</v>
      </c>
      <c r="P97">
        <v>0.34100000000000003</v>
      </c>
      <c r="Q97">
        <v>8.4600000000000009</v>
      </c>
      <c r="R97">
        <v>0.79</v>
      </c>
      <c r="S97">
        <v>6.2044542536115568</v>
      </c>
      <c r="T97">
        <v>2986.3459616568789</v>
      </c>
      <c r="U97">
        <v>4</v>
      </c>
      <c r="V97">
        <v>10</v>
      </c>
      <c r="W97">
        <v>1.675</v>
      </c>
      <c r="X97">
        <v>4</v>
      </c>
      <c r="Y97">
        <v>14097534</v>
      </c>
      <c r="Z97">
        <v>7.0934391787953836E-7</v>
      </c>
    </row>
    <row r="98" spans="1:26" x14ac:dyDescent="0.25">
      <c r="A98">
        <v>2011</v>
      </c>
      <c r="B98" t="s">
        <v>35</v>
      </c>
      <c r="C98">
        <v>5.9</v>
      </c>
      <c r="D98">
        <v>4.5999999999999996</v>
      </c>
      <c r="E98">
        <v>3.9</v>
      </c>
      <c r="F98">
        <v>0.47480289923605618</v>
      </c>
      <c r="G98">
        <v>21.6</v>
      </c>
      <c r="H98">
        <v>3053917.84</v>
      </c>
      <c r="I98">
        <v>3053917.84</v>
      </c>
      <c r="J98">
        <v>0</v>
      </c>
      <c r="K98">
        <v>0</v>
      </c>
      <c r="L98">
        <v>20.28134984660166</v>
      </c>
      <c r="M98">
        <v>0.82735700000000001</v>
      </c>
      <c r="N98">
        <v>87.4</v>
      </c>
      <c r="O98">
        <v>0.78396299151888971</v>
      </c>
      <c r="P98">
        <v>0.23799999999999999</v>
      </c>
      <c r="Q98">
        <v>5.24</v>
      </c>
      <c r="R98">
        <v>0.55000000000000004</v>
      </c>
      <c r="S98">
        <v>7.0904895666131624</v>
      </c>
      <c r="T98">
        <v>4267.0802757130296</v>
      </c>
      <c r="U98">
        <v>7</v>
      </c>
      <c r="V98">
        <v>19</v>
      </c>
      <c r="W98">
        <v>1.675</v>
      </c>
      <c r="X98">
        <v>2</v>
      </c>
      <c r="Y98">
        <v>19728701</v>
      </c>
      <c r="Z98">
        <v>9.6306391383801692E-7</v>
      </c>
    </row>
    <row r="99" spans="1:26" x14ac:dyDescent="0.25">
      <c r="A99">
        <v>2011</v>
      </c>
      <c r="B99" t="s">
        <v>36</v>
      </c>
      <c r="C99">
        <v>5.2</v>
      </c>
      <c r="D99">
        <v>4.2</v>
      </c>
      <c r="E99">
        <v>3.6</v>
      </c>
      <c r="F99">
        <v>0.44246133719572023</v>
      </c>
      <c r="G99">
        <v>47.14</v>
      </c>
      <c r="H99">
        <v>102000</v>
      </c>
      <c r="I99">
        <v>102000</v>
      </c>
      <c r="J99">
        <v>0</v>
      </c>
      <c r="K99">
        <v>0</v>
      </c>
      <c r="L99">
        <v>29.8772423884039</v>
      </c>
      <c r="M99">
        <v>0.78310800000000003</v>
      </c>
      <c r="N99">
        <v>88.35</v>
      </c>
      <c r="O99">
        <v>0.76748104465037914</v>
      </c>
      <c r="P99">
        <v>0.24199999999999999</v>
      </c>
      <c r="Q99">
        <v>6.95</v>
      </c>
      <c r="R99">
        <v>0.71</v>
      </c>
      <c r="S99">
        <v>7.528290529695024</v>
      </c>
      <c r="T99">
        <v>818.76501467940022</v>
      </c>
      <c r="U99">
        <v>1</v>
      </c>
      <c r="V99">
        <v>2</v>
      </c>
      <c r="W99">
        <v>1.675</v>
      </c>
      <c r="X99">
        <v>78</v>
      </c>
      <c r="Y99">
        <v>3547055</v>
      </c>
      <c r="Z99">
        <v>5.6384803731546311E-7</v>
      </c>
    </row>
    <row r="100" spans="1:26" x14ac:dyDescent="0.25">
      <c r="A100">
        <v>2011</v>
      </c>
      <c r="B100" t="s">
        <v>39</v>
      </c>
      <c r="C100">
        <v>5.6</v>
      </c>
      <c r="D100">
        <v>4.3</v>
      </c>
      <c r="E100">
        <v>4</v>
      </c>
      <c r="F100">
        <v>0.46387649785708041</v>
      </c>
      <c r="G100">
        <v>32.11</v>
      </c>
      <c r="H100">
        <v>1317411.3900000001</v>
      </c>
      <c r="I100">
        <v>1317411.3900000001</v>
      </c>
      <c r="J100">
        <v>0</v>
      </c>
      <c r="K100">
        <v>0</v>
      </c>
      <c r="L100">
        <v>24.459068948338757</v>
      </c>
      <c r="M100">
        <v>0.79769100000000004</v>
      </c>
      <c r="N100">
        <v>89.97</v>
      </c>
      <c r="O100">
        <v>0.58309859154929577</v>
      </c>
      <c r="P100">
        <v>0.19600000000000001</v>
      </c>
      <c r="Q100">
        <v>3.85</v>
      </c>
      <c r="R100">
        <v>0.62</v>
      </c>
      <c r="S100">
        <v>7.5828651685393256</v>
      </c>
      <c r="T100">
        <v>2311.2074158074192</v>
      </c>
      <c r="U100">
        <v>5</v>
      </c>
      <c r="V100">
        <v>14</v>
      </c>
      <c r="W100">
        <v>1.675</v>
      </c>
      <c r="X100">
        <v>0</v>
      </c>
      <c r="Y100">
        <v>10512349</v>
      </c>
      <c r="Z100">
        <v>1.3317670484493999E-6</v>
      </c>
    </row>
    <row r="101" spans="1:26" x14ac:dyDescent="0.25">
      <c r="A101">
        <v>2011</v>
      </c>
      <c r="B101" t="s">
        <v>40</v>
      </c>
      <c r="C101">
        <v>5.8</v>
      </c>
      <c r="D101">
        <v>4.9000000000000004</v>
      </c>
      <c r="E101">
        <v>4.3</v>
      </c>
      <c r="F101">
        <v>0.46783804856315436</v>
      </c>
      <c r="G101">
        <v>12.84</v>
      </c>
      <c r="H101">
        <v>4546343.7</v>
      </c>
      <c r="I101">
        <v>4546343.7</v>
      </c>
      <c r="J101">
        <v>0</v>
      </c>
      <c r="K101">
        <v>0</v>
      </c>
      <c r="L101">
        <v>27.555300619560953</v>
      </c>
      <c r="M101">
        <v>0.75716300000000003</v>
      </c>
      <c r="N101">
        <v>88.07</v>
      </c>
      <c r="O101">
        <v>0.56666666666666665</v>
      </c>
      <c r="P101">
        <v>0.17</v>
      </c>
      <c r="Q101">
        <v>2.86</v>
      </c>
      <c r="R101">
        <v>0.59</v>
      </c>
      <c r="S101">
        <v>8.0093298555377199</v>
      </c>
      <c r="T101">
        <v>1462.4493742179359</v>
      </c>
      <c r="U101">
        <v>6</v>
      </c>
      <c r="V101">
        <v>10</v>
      </c>
      <c r="W101">
        <v>1.675</v>
      </c>
      <c r="X101">
        <v>3</v>
      </c>
      <c r="Y101">
        <v>6317054</v>
      </c>
      <c r="Z101">
        <v>1.5830163870690357E-6</v>
      </c>
    </row>
    <row r="102" spans="1:26" x14ac:dyDescent="0.25">
      <c r="A102">
        <v>2011</v>
      </c>
      <c r="B102" t="s">
        <v>41</v>
      </c>
      <c r="C102">
        <v>5.0999999999999996</v>
      </c>
      <c r="D102">
        <v>4.0999999999999996</v>
      </c>
      <c r="E102">
        <v>3.7</v>
      </c>
      <c r="F102">
        <v>0.52167240604880971</v>
      </c>
      <c r="G102">
        <v>19.350000000000001</v>
      </c>
      <c r="H102">
        <v>1827722.54</v>
      </c>
      <c r="I102">
        <v>1827722.54</v>
      </c>
      <c r="J102">
        <v>0</v>
      </c>
      <c r="K102">
        <v>0</v>
      </c>
      <c r="L102">
        <v>24.695395056195686</v>
      </c>
      <c r="M102">
        <v>0.79470399999999997</v>
      </c>
      <c r="N102">
        <v>81.99</v>
      </c>
      <c r="O102">
        <v>0.62289473684210528</v>
      </c>
      <c r="P102">
        <v>0.20499999999999999</v>
      </c>
      <c r="Q102">
        <v>4.04</v>
      </c>
      <c r="R102">
        <v>0.55000000000000004</v>
      </c>
      <c r="S102">
        <v>7.5931982343499183</v>
      </c>
      <c r="T102">
        <v>2285.1301446348048</v>
      </c>
      <c r="U102">
        <v>8</v>
      </c>
      <c r="V102">
        <v>13</v>
      </c>
      <c r="W102">
        <v>1.675</v>
      </c>
      <c r="X102">
        <v>0</v>
      </c>
      <c r="Y102">
        <v>10733030</v>
      </c>
      <c r="Z102">
        <v>1.2112143541944819E-6</v>
      </c>
    </row>
    <row r="103" spans="1:26" x14ac:dyDescent="0.25">
      <c r="A103">
        <v>2011</v>
      </c>
      <c r="B103" t="s">
        <v>42</v>
      </c>
      <c r="C103">
        <v>5.0999999999999996</v>
      </c>
      <c r="D103">
        <v>4</v>
      </c>
      <c r="E103">
        <v>3.8</v>
      </c>
      <c r="F103">
        <v>0.42950108459869846</v>
      </c>
      <c r="G103">
        <v>27.16</v>
      </c>
      <c r="H103">
        <v>0</v>
      </c>
      <c r="I103">
        <v>0</v>
      </c>
      <c r="J103">
        <v>0</v>
      </c>
      <c r="K103">
        <v>0</v>
      </c>
      <c r="L103">
        <v>22.253169472000877</v>
      </c>
      <c r="M103">
        <v>0.69045199999999995</v>
      </c>
      <c r="N103">
        <v>89.37</v>
      </c>
      <c r="O103">
        <v>0.30684596577017115</v>
      </c>
      <c r="P103">
        <v>0.23699999999999999</v>
      </c>
      <c r="Q103">
        <v>4.0199999999999996</v>
      </c>
      <c r="R103">
        <v>0.61</v>
      </c>
      <c r="S103">
        <v>7.4933788121990359</v>
      </c>
      <c r="T103">
        <v>565.80827017924184</v>
      </c>
      <c r="U103">
        <v>1</v>
      </c>
      <c r="V103">
        <v>3</v>
      </c>
      <c r="W103">
        <v>1.675</v>
      </c>
      <c r="X103">
        <v>0</v>
      </c>
      <c r="Y103">
        <v>2477542</v>
      </c>
      <c r="Z103">
        <v>1.2108775552543609E-6</v>
      </c>
    </row>
    <row r="104" spans="1:26" x14ac:dyDescent="0.25">
      <c r="A104">
        <v>2011</v>
      </c>
      <c r="B104" t="s">
        <v>43</v>
      </c>
      <c r="C104">
        <v>5.0999999999999996</v>
      </c>
      <c r="D104">
        <v>4.5</v>
      </c>
      <c r="E104">
        <v>3.3</v>
      </c>
      <c r="F104">
        <v>0.36117855502329549</v>
      </c>
      <c r="G104">
        <v>32.799999999999997</v>
      </c>
      <c r="H104">
        <v>0</v>
      </c>
      <c r="I104">
        <v>0</v>
      </c>
      <c r="J104">
        <v>0</v>
      </c>
      <c r="K104">
        <v>0</v>
      </c>
      <c r="L104">
        <v>22.482248330264348</v>
      </c>
      <c r="M104">
        <v>0.70055999999999996</v>
      </c>
      <c r="N104">
        <v>87.4</v>
      </c>
      <c r="O104">
        <v>0.23360655737704919</v>
      </c>
      <c r="P104">
        <v>0.22900000000000001</v>
      </c>
      <c r="Q104">
        <v>6.32</v>
      </c>
      <c r="R104">
        <v>0.75</v>
      </c>
      <c r="S104">
        <v>7.4354935794542527</v>
      </c>
      <c r="T104">
        <v>710.89709412148045</v>
      </c>
      <c r="U104">
        <v>3</v>
      </c>
      <c r="V104">
        <v>3</v>
      </c>
      <c r="W104">
        <v>1.675</v>
      </c>
      <c r="X104">
        <v>10</v>
      </c>
      <c r="Y104">
        <v>3075936</v>
      </c>
      <c r="Z104">
        <v>9.7531288037202336E-7</v>
      </c>
    </row>
    <row r="105" spans="1:26" x14ac:dyDescent="0.25">
      <c r="A105">
        <v>2011</v>
      </c>
      <c r="B105" t="s">
        <v>44</v>
      </c>
      <c r="C105">
        <v>5.3</v>
      </c>
      <c r="D105">
        <v>4.2</v>
      </c>
      <c r="E105">
        <v>3.8</v>
      </c>
      <c r="F105">
        <v>0.41213327867892485</v>
      </c>
      <c r="G105">
        <v>37.36</v>
      </c>
      <c r="H105">
        <v>120000.51000000001</v>
      </c>
      <c r="I105">
        <v>120000.51000000001</v>
      </c>
      <c r="J105">
        <v>0</v>
      </c>
      <c r="K105">
        <v>0</v>
      </c>
      <c r="L105">
        <v>19.947769473200196</v>
      </c>
      <c r="M105">
        <v>0.798265</v>
      </c>
      <c r="N105">
        <v>96.24</v>
      </c>
      <c r="O105">
        <v>0.44081831466147103</v>
      </c>
      <c r="P105">
        <v>0.27100000000000002</v>
      </c>
      <c r="Q105">
        <v>4.21</v>
      </c>
      <c r="R105">
        <v>0.66</v>
      </c>
      <c r="S105">
        <v>7.4256621187800951</v>
      </c>
      <c r="T105">
        <v>1436.1668392451479</v>
      </c>
      <c r="U105">
        <v>5</v>
      </c>
      <c r="V105">
        <v>8</v>
      </c>
      <c r="W105">
        <v>1.675</v>
      </c>
      <c r="X105">
        <v>0</v>
      </c>
      <c r="Y105">
        <v>6080716</v>
      </c>
      <c r="Z105">
        <v>1.3156345404060969E-6</v>
      </c>
    </row>
    <row r="106" spans="1:26" x14ac:dyDescent="0.25">
      <c r="A106">
        <v>2011</v>
      </c>
      <c r="B106" t="s">
        <v>45</v>
      </c>
      <c r="C106">
        <v>5.7</v>
      </c>
      <c r="D106">
        <v>4.4000000000000004</v>
      </c>
      <c r="E106">
        <v>3.8</v>
      </c>
      <c r="F106">
        <v>0.39082911223673689</v>
      </c>
      <c r="G106">
        <v>34.56</v>
      </c>
      <c r="H106">
        <v>446000</v>
      </c>
      <c r="I106">
        <v>446000</v>
      </c>
      <c r="J106">
        <v>0</v>
      </c>
      <c r="K106">
        <v>0</v>
      </c>
      <c r="L106">
        <v>59.221866836679567</v>
      </c>
      <c r="M106">
        <v>0.90228384000000006</v>
      </c>
      <c r="N106">
        <v>67.7</v>
      </c>
      <c r="O106">
        <v>0.87644341801385683</v>
      </c>
      <c r="P106">
        <v>0.26200000000000001</v>
      </c>
      <c r="Q106">
        <v>7.12</v>
      </c>
      <c r="R106">
        <v>0.79</v>
      </c>
      <c r="S106">
        <v>9.2399678972712689</v>
      </c>
      <c r="T106">
        <v>616.65330919346763</v>
      </c>
      <c r="U106">
        <v>3</v>
      </c>
      <c r="V106">
        <v>9</v>
      </c>
      <c r="W106">
        <v>1.675</v>
      </c>
      <c r="X106">
        <v>0</v>
      </c>
      <c r="Y106">
        <v>2609998</v>
      </c>
      <c r="Z106">
        <v>3.4482785044279728E-6</v>
      </c>
    </row>
    <row r="107" spans="1:26" x14ac:dyDescent="0.25">
      <c r="A107">
        <v>2012</v>
      </c>
      <c r="B107" t="s">
        <v>19</v>
      </c>
      <c r="C107">
        <v>4.95</v>
      </c>
      <c r="D107">
        <v>3.8</v>
      </c>
      <c r="E107">
        <v>3.6500000000000004</v>
      </c>
      <c r="F107">
        <v>0.35503814785582744</v>
      </c>
      <c r="G107">
        <v>33.08</v>
      </c>
      <c r="H107">
        <v>140500</v>
      </c>
      <c r="I107">
        <v>140500</v>
      </c>
      <c r="J107">
        <v>0</v>
      </c>
      <c r="K107">
        <v>0</v>
      </c>
      <c r="L107">
        <v>18.938686587702854</v>
      </c>
      <c r="M107">
        <v>0.70368600000000003</v>
      </c>
      <c r="N107">
        <v>85.82</v>
      </c>
      <c r="O107">
        <v>8.1439393939393936E-2</v>
      </c>
      <c r="P107">
        <v>0.218</v>
      </c>
      <c r="Q107">
        <v>4.08</v>
      </c>
      <c r="R107">
        <v>0.87</v>
      </c>
      <c r="S107">
        <v>6.9830440048445723</v>
      </c>
      <c r="T107">
        <v>382.64553333925198</v>
      </c>
      <c r="U107">
        <v>1</v>
      </c>
      <c r="V107">
        <v>2</v>
      </c>
      <c r="W107">
        <v>1.9545999999999999</v>
      </c>
      <c r="X107">
        <v>0</v>
      </c>
      <c r="Y107">
        <v>1590011</v>
      </c>
      <c r="Z107">
        <v>1.2578529330929158E-6</v>
      </c>
    </row>
    <row r="108" spans="1:26" x14ac:dyDescent="0.25">
      <c r="A108">
        <v>2012</v>
      </c>
      <c r="B108" t="s">
        <v>21</v>
      </c>
      <c r="C108">
        <v>4.5</v>
      </c>
      <c r="D108">
        <v>3.8499999999999996</v>
      </c>
      <c r="E108">
        <v>3.35</v>
      </c>
      <c r="F108">
        <v>0.3583215464403583</v>
      </c>
      <c r="G108">
        <v>37.43</v>
      </c>
      <c r="H108">
        <v>969879.8899999999</v>
      </c>
      <c r="I108">
        <v>969879.8899999999</v>
      </c>
      <c r="J108">
        <v>0</v>
      </c>
      <c r="K108">
        <v>0</v>
      </c>
      <c r="L108">
        <v>20.117795256733181</v>
      </c>
      <c r="M108">
        <v>0.88154999999999994</v>
      </c>
      <c r="N108">
        <v>79.180000000000007</v>
      </c>
      <c r="O108">
        <v>0.34213305174234426</v>
      </c>
      <c r="P108">
        <v>0.36</v>
      </c>
      <c r="Q108">
        <v>7.02</v>
      </c>
      <c r="R108">
        <v>0.53</v>
      </c>
      <c r="S108">
        <v>7.3294307630197837</v>
      </c>
      <c r="T108">
        <v>900.07949974105304</v>
      </c>
      <c r="U108">
        <v>1</v>
      </c>
      <c r="V108">
        <v>2</v>
      </c>
      <c r="W108">
        <v>1.9545999999999999</v>
      </c>
      <c r="X108">
        <v>0</v>
      </c>
      <c r="Y108">
        <v>3590985</v>
      </c>
      <c r="Z108">
        <v>5.569502518111326E-7</v>
      </c>
    </row>
    <row r="109" spans="1:26" x14ac:dyDescent="0.25">
      <c r="A109">
        <v>2012</v>
      </c>
      <c r="B109" t="s">
        <v>23</v>
      </c>
      <c r="C109">
        <v>4.0999999999999996</v>
      </c>
      <c r="D109">
        <v>3.6500000000000004</v>
      </c>
      <c r="E109">
        <v>2.8499999999999996</v>
      </c>
      <c r="F109">
        <v>0.37117234055106496</v>
      </c>
      <c r="G109">
        <v>41.37</v>
      </c>
      <c r="H109">
        <v>0</v>
      </c>
      <c r="I109">
        <v>0</v>
      </c>
      <c r="J109">
        <v>0</v>
      </c>
      <c r="K109">
        <v>0</v>
      </c>
      <c r="L109">
        <v>13.767957438486679</v>
      </c>
      <c r="M109">
        <v>0.75688999999999995</v>
      </c>
      <c r="N109">
        <v>77.87</v>
      </c>
      <c r="O109">
        <v>0.13209302325581396</v>
      </c>
      <c r="P109">
        <v>0.33500000000000002</v>
      </c>
      <c r="Q109">
        <v>5.62</v>
      </c>
      <c r="R109">
        <v>0.53</v>
      </c>
      <c r="S109">
        <v>6.5845781186919661</v>
      </c>
      <c r="T109">
        <v>1850.1448781755455</v>
      </c>
      <c r="U109">
        <v>3</v>
      </c>
      <c r="V109">
        <v>6</v>
      </c>
      <c r="W109">
        <v>1.9545999999999999</v>
      </c>
      <c r="X109">
        <v>233</v>
      </c>
      <c r="Y109">
        <v>7777543</v>
      </c>
      <c r="Z109">
        <v>7.7145185825394991E-7</v>
      </c>
    </row>
    <row r="110" spans="1:26" x14ac:dyDescent="0.25">
      <c r="A110">
        <v>2012</v>
      </c>
      <c r="B110" t="s">
        <v>24</v>
      </c>
      <c r="C110">
        <v>4.05</v>
      </c>
      <c r="D110">
        <v>3.6500000000000004</v>
      </c>
      <c r="E110">
        <v>3.05</v>
      </c>
      <c r="F110">
        <v>0.29988465974625145</v>
      </c>
      <c r="G110">
        <v>36.22</v>
      </c>
      <c r="H110">
        <v>0</v>
      </c>
      <c r="I110">
        <v>0</v>
      </c>
      <c r="J110">
        <v>0</v>
      </c>
      <c r="K110">
        <v>0</v>
      </c>
      <c r="L110">
        <v>15.933060598166051</v>
      </c>
      <c r="M110">
        <v>0.77474799999999999</v>
      </c>
      <c r="N110">
        <v>73.77</v>
      </c>
      <c r="O110">
        <v>7.3684210526315783E-2</v>
      </c>
      <c r="P110">
        <v>0.28799999999999998</v>
      </c>
      <c r="Q110">
        <v>9.6999999999999993</v>
      </c>
      <c r="R110">
        <v>0.35</v>
      </c>
      <c r="S110">
        <v>7.7295115058538562</v>
      </c>
      <c r="T110">
        <v>184.99353512269795</v>
      </c>
      <c r="U110">
        <v>1</v>
      </c>
      <c r="V110">
        <v>0</v>
      </c>
      <c r="W110">
        <v>1.9545999999999999</v>
      </c>
      <c r="X110">
        <v>6</v>
      </c>
      <c r="Y110">
        <v>698602</v>
      </c>
      <c r="Z110">
        <v>0</v>
      </c>
    </row>
    <row r="111" spans="1:26" x14ac:dyDescent="0.25">
      <c r="A111">
        <v>2012</v>
      </c>
      <c r="B111" t="s">
        <v>25</v>
      </c>
      <c r="C111">
        <v>5</v>
      </c>
      <c r="D111">
        <v>4</v>
      </c>
      <c r="E111">
        <v>3.45</v>
      </c>
      <c r="F111">
        <v>0.42622704004817824</v>
      </c>
      <c r="G111">
        <v>26.73</v>
      </c>
      <c r="H111">
        <v>110000</v>
      </c>
      <c r="I111">
        <v>110000</v>
      </c>
      <c r="J111">
        <v>0</v>
      </c>
      <c r="K111">
        <v>0</v>
      </c>
      <c r="L111">
        <v>14.590193652508933</v>
      </c>
      <c r="M111">
        <v>0.70982400000000001</v>
      </c>
      <c r="N111">
        <v>76.34</v>
      </c>
      <c r="O111">
        <v>0.19910514541387025</v>
      </c>
      <c r="P111">
        <v>0.22700000000000001</v>
      </c>
      <c r="Q111">
        <v>4.49</v>
      </c>
      <c r="R111">
        <v>0.83</v>
      </c>
      <c r="S111">
        <v>7.0791279773920062</v>
      </c>
      <c r="T111">
        <v>338.8187772918418</v>
      </c>
      <c r="U111">
        <v>1</v>
      </c>
      <c r="V111">
        <v>1</v>
      </c>
      <c r="W111">
        <v>1.9545999999999999</v>
      </c>
      <c r="X111">
        <v>81</v>
      </c>
      <c r="Y111">
        <v>1417694</v>
      </c>
      <c r="Z111">
        <v>7.0537083460887897E-7</v>
      </c>
    </row>
    <row r="112" spans="1:26" x14ac:dyDescent="0.25">
      <c r="A112">
        <v>2012</v>
      </c>
      <c r="B112" t="s">
        <v>26</v>
      </c>
      <c r="C112">
        <v>4.0999999999999996</v>
      </c>
      <c r="D112">
        <v>3.6</v>
      </c>
      <c r="E112">
        <v>3.05</v>
      </c>
      <c r="F112">
        <v>0.40255912337887512</v>
      </c>
      <c r="G112">
        <v>26.47</v>
      </c>
      <c r="H112">
        <v>0</v>
      </c>
      <c r="I112">
        <v>0</v>
      </c>
      <c r="J112">
        <v>0</v>
      </c>
      <c r="K112">
        <v>0</v>
      </c>
      <c r="L112">
        <v>9.0091272168683201</v>
      </c>
      <c r="M112">
        <v>0.73943099999999995</v>
      </c>
      <c r="N112">
        <v>77.67</v>
      </c>
      <c r="O112">
        <v>0.18820984315846404</v>
      </c>
      <c r="P112">
        <v>0.378</v>
      </c>
      <c r="Q112">
        <v>5.24</v>
      </c>
      <c r="R112">
        <v>0.96</v>
      </c>
      <c r="S112">
        <v>6.0610617682680656</v>
      </c>
      <c r="T112">
        <v>1507.8482486458847</v>
      </c>
      <c r="U112">
        <v>1</v>
      </c>
      <c r="V112">
        <v>3</v>
      </c>
      <c r="W112">
        <v>1.9545999999999999</v>
      </c>
      <c r="X112">
        <v>425</v>
      </c>
      <c r="Y112">
        <v>6714314</v>
      </c>
      <c r="Z112">
        <v>4.4680662834654443E-7</v>
      </c>
    </row>
    <row r="113" spans="1:26" x14ac:dyDescent="0.25">
      <c r="A113">
        <v>2012</v>
      </c>
      <c r="B113" t="s">
        <v>27</v>
      </c>
      <c r="C113">
        <v>4.45</v>
      </c>
      <c r="D113">
        <v>4</v>
      </c>
      <c r="E113">
        <v>3.25</v>
      </c>
      <c r="F113">
        <v>0.4826637629663591</v>
      </c>
      <c r="G113">
        <v>16.61</v>
      </c>
      <c r="H113">
        <v>0</v>
      </c>
      <c r="I113">
        <v>0</v>
      </c>
      <c r="J113">
        <v>0</v>
      </c>
      <c r="K113">
        <v>0</v>
      </c>
      <c r="L113">
        <v>9.0604138640600258</v>
      </c>
      <c r="M113">
        <v>0.77919799999999995</v>
      </c>
      <c r="N113">
        <v>77.569999999999993</v>
      </c>
      <c r="O113">
        <v>3.2292787944025833E-2</v>
      </c>
      <c r="P113">
        <v>0.30499999999999999</v>
      </c>
      <c r="Q113">
        <v>4.53</v>
      </c>
      <c r="R113">
        <v>1</v>
      </c>
      <c r="S113">
        <v>5.9592248687928944</v>
      </c>
      <c r="T113">
        <v>693.35502680992556</v>
      </c>
      <c r="U113">
        <v>1</v>
      </c>
      <c r="V113">
        <v>1</v>
      </c>
      <c r="W113">
        <v>1.9545999999999999</v>
      </c>
      <c r="X113">
        <v>87</v>
      </c>
      <c r="Y113">
        <v>3160748</v>
      </c>
      <c r="Z113">
        <v>3.1638080606236247E-7</v>
      </c>
    </row>
    <row r="114" spans="1:26" x14ac:dyDescent="0.25">
      <c r="A114">
        <v>2012</v>
      </c>
      <c r="B114" t="s">
        <v>28</v>
      </c>
      <c r="C114">
        <v>5.0500000000000007</v>
      </c>
      <c r="D114">
        <v>4.3000000000000007</v>
      </c>
      <c r="E114">
        <v>3.6500000000000004</v>
      </c>
      <c r="F114">
        <v>0.48244785679093449</v>
      </c>
      <c r="G114">
        <v>44.63</v>
      </c>
      <c r="H114">
        <v>251888.67</v>
      </c>
      <c r="I114">
        <v>251888.67</v>
      </c>
      <c r="J114">
        <v>0</v>
      </c>
      <c r="K114">
        <v>0</v>
      </c>
      <c r="L114">
        <v>11.268149739629481</v>
      </c>
      <c r="M114">
        <v>0.80298499999999995</v>
      </c>
      <c r="N114">
        <v>74.760000000000005</v>
      </c>
      <c r="O114">
        <v>0.41235521235521233</v>
      </c>
      <c r="P114">
        <v>0.28299999999999997</v>
      </c>
      <c r="Q114">
        <v>5.35</v>
      </c>
      <c r="R114">
        <v>0.81</v>
      </c>
      <c r="S114">
        <v>6.5608599111828818</v>
      </c>
      <c r="T114">
        <v>1947.8375557154468</v>
      </c>
      <c r="U114">
        <v>5</v>
      </c>
      <c r="V114">
        <v>9</v>
      </c>
      <c r="W114">
        <v>1.9545999999999999</v>
      </c>
      <c r="X114">
        <v>406</v>
      </c>
      <c r="Y114">
        <v>8606005</v>
      </c>
      <c r="Z114">
        <v>1.0457814049608385E-6</v>
      </c>
    </row>
    <row r="115" spans="1:26" x14ac:dyDescent="0.25">
      <c r="A115">
        <v>2012</v>
      </c>
      <c r="B115" t="s">
        <v>29</v>
      </c>
      <c r="C115">
        <v>4.25</v>
      </c>
      <c r="D115">
        <v>3.5</v>
      </c>
      <c r="E115">
        <v>3.1</v>
      </c>
      <c r="F115">
        <v>0.49266305863973664</v>
      </c>
      <c r="G115">
        <v>34.82</v>
      </c>
      <c r="H115">
        <v>138896.16</v>
      </c>
      <c r="I115">
        <v>138896.16</v>
      </c>
      <c r="J115">
        <v>0</v>
      </c>
      <c r="K115">
        <v>0</v>
      </c>
      <c r="L115">
        <v>14.377125566647399</v>
      </c>
      <c r="M115">
        <v>0.810998</v>
      </c>
      <c r="N115">
        <v>74.959999999999994</v>
      </c>
      <c r="O115">
        <v>0.24251497005988024</v>
      </c>
      <c r="P115">
        <v>0.26900000000000002</v>
      </c>
      <c r="Q115">
        <v>6.71</v>
      </c>
      <c r="R115">
        <v>0.75</v>
      </c>
      <c r="S115">
        <v>6.9810254339927331</v>
      </c>
      <c r="T115">
        <v>750.60879248486583</v>
      </c>
      <c r="U115">
        <v>3</v>
      </c>
      <c r="V115">
        <v>2</v>
      </c>
      <c r="W115">
        <v>1.9545999999999999</v>
      </c>
      <c r="X115">
        <v>371</v>
      </c>
      <c r="Y115">
        <v>3228198</v>
      </c>
      <c r="Z115">
        <v>6.1954068492700879E-7</v>
      </c>
    </row>
    <row r="116" spans="1:26" x14ac:dyDescent="0.25">
      <c r="A116">
        <v>2012</v>
      </c>
      <c r="B116" t="s">
        <v>30</v>
      </c>
      <c r="C116">
        <v>4.4000000000000004</v>
      </c>
      <c r="D116">
        <v>3.45</v>
      </c>
      <c r="E116">
        <v>3.3</v>
      </c>
      <c r="F116">
        <v>0.51883343928798475</v>
      </c>
      <c r="G116">
        <v>39.97</v>
      </c>
      <c r="H116">
        <v>300000</v>
      </c>
      <c r="I116">
        <v>300000</v>
      </c>
      <c r="J116">
        <v>0</v>
      </c>
      <c r="K116">
        <v>0</v>
      </c>
      <c r="L116">
        <v>11.136682733224802</v>
      </c>
      <c r="M116">
        <v>0.79139899999999996</v>
      </c>
      <c r="N116">
        <v>70.88</v>
      </c>
      <c r="O116">
        <v>0.53153910849453323</v>
      </c>
      <c r="P116">
        <v>0.28299999999999997</v>
      </c>
      <c r="Q116">
        <v>7.67</v>
      </c>
      <c r="R116">
        <v>1</v>
      </c>
      <c r="S116">
        <v>6.5012111425111021</v>
      </c>
      <c r="T116">
        <v>855.79427174884256</v>
      </c>
      <c r="U116">
        <v>3</v>
      </c>
      <c r="V116">
        <v>3</v>
      </c>
      <c r="W116">
        <v>1.9545999999999999</v>
      </c>
      <c r="X116">
        <v>0</v>
      </c>
      <c r="Y116">
        <v>3815171</v>
      </c>
      <c r="Z116">
        <v>7.8633434779201251E-7</v>
      </c>
    </row>
    <row r="117" spans="1:26" x14ac:dyDescent="0.25">
      <c r="A117">
        <v>2012</v>
      </c>
      <c r="B117" t="s">
        <v>31</v>
      </c>
      <c r="C117">
        <v>4.5</v>
      </c>
      <c r="D117">
        <v>3.65</v>
      </c>
      <c r="E117">
        <v>3.5999999999999996</v>
      </c>
      <c r="F117">
        <v>0.47073443954351329</v>
      </c>
      <c r="G117">
        <v>37.25</v>
      </c>
      <c r="H117">
        <v>512654.36</v>
      </c>
      <c r="I117">
        <v>512654.36</v>
      </c>
      <c r="J117">
        <v>0</v>
      </c>
      <c r="K117">
        <v>0</v>
      </c>
      <c r="L117">
        <v>14.330829888787719</v>
      </c>
      <c r="M117">
        <v>0.80352400000000002</v>
      </c>
      <c r="N117">
        <v>78.44</v>
      </c>
      <c r="O117">
        <v>0.5148619957537155</v>
      </c>
      <c r="P117">
        <v>0.309</v>
      </c>
      <c r="Q117">
        <v>9.2100000000000009</v>
      </c>
      <c r="R117">
        <v>0.9</v>
      </c>
      <c r="S117">
        <v>6.6957004440855874</v>
      </c>
      <c r="T117">
        <v>2039.3660516085477</v>
      </c>
      <c r="U117">
        <v>6</v>
      </c>
      <c r="V117">
        <v>8</v>
      </c>
      <c r="W117">
        <v>1.9545999999999999</v>
      </c>
      <c r="X117">
        <v>0</v>
      </c>
      <c r="Y117">
        <v>8931028</v>
      </c>
      <c r="Z117">
        <v>8.9575354595238088E-7</v>
      </c>
    </row>
    <row r="118" spans="1:26" x14ac:dyDescent="0.25">
      <c r="A118">
        <v>2012</v>
      </c>
      <c r="B118" t="s">
        <v>34</v>
      </c>
      <c r="C118">
        <v>4.25</v>
      </c>
      <c r="D118">
        <v>3.3499999999999996</v>
      </c>
      <c r="E118">
        <v>3.1</v>
      </c>
      <c r="F118">
        <v>0.43504625767329508</v>
      </c>
      <c r="G118">
        <v>43.37</v>
      </c>
      <c r="H118">
        <v>66037.600000000006</v>
      </c>
      <c r="I118">
        <v>66037.600000000006</v>
      </c>
      <c r="J118">
        <v>0</v>
      </c>
      <c r="K118">
        <v>0</v>
      </c>
      <c r="L118">
        <v>12.879586459331032</v>
      </c>
      <c r="M118">
        <v>0.782281</v>
      </c>
      <c r="N118">
        <v>77.33</v>
      </c>
      <c r="O118">
        <v>0.52235643144734056</v>
      </c>
      <c r="P118">
        <v>0.313</v>
      </c>
      <c r="Q118">
        <v>8.14</v>
      </c>
      <c r="R118">
        <v>0.83</v>
      </c>
      <c r="S118">
        <v>6.4874848607186122</v>
      </c>
      <c r="T118">
        <v>3158.7734707412083</v>
      </c>
      <c r="U118">
        <v>4</v>
      </c>
      <c r="V118">
        <v>10</v>
      </c>
      <c r="W118">
        <v>1.9545999999999999</v>
      </c>
      <c r="X118">
        <v>0</v>
      </c>
      <c r="Y118">
        <v>14175341</v>
      </c>
      <c r="Z118">
        <v>7.0545040151062326E-7</v>
      </c>
    </row>
    <row r="119" spans="1:26" x14ac:dyDescent="0.25">
      <c r="A119">
        <v>2012</v>
      </c>
      <c r="B119" t="s">
        <v>35</v>
      </c>
      <c r="C119">
        <v>6</v>
      </c>
      <c r="D119">
        <v>4.6999999999999993</v>
      </c>
      <c r="E119">
        <v>3.8499999999999996</v>
      </c>
      <c r="F119">
        <v>0.48340982138573962</v>
      </c>
      <c r="G119">
        <v>22.98</v>
      </c>
      <c r="H119">
        <v>4633954.74</v>
      </c>
      <c r="I119">
        <v>4633954.74</v>
      </c>
      <c r="J119">
        <v>0</v>
      </c>
      <c r="K119">
        <v>0</v>
      </c>
      <c r="L119">
        <v>22.275267419351135</v>
      </c>
      <c r="M119">
        <v>0.82635199999999998</v>
      </c>
      <c r="N119">
        <v>82.73</v>
      </c>
      <c r="O119">
        <v>0.78367408298256158</v>
      </c>
      <c r="P119">
        <v>0.21099999999999999</v>
      </c>
      <c r="Q119">
        <v>5</v>
      </c>
      <c r="R119">
        <v>0.56999999999999995</v>
      </c>
      <c r="S119">
        <v>7.3922083165119092</v>
      </c>
      <c r="T119">
        <v>4513.4556228599668</v>
      </c>
      <c r="U119">
        <v>8</v>
      </c>
      <c r="V119">
        <v>19</v>
      </c>
      <c r="W119">
        <v>1.9545999999999999</v>
      </c>
      <c r="X119">
        <v>2</v>
      </c>
      <c r="Y119">
        <v>19855332</v>
      </c>
      <c r="Z119">
        <v>9.5692179813462697E-7</v>
      </c>
    </row>
    <row r="120" spans="1:26" x14ac:dyDescent="0.25">
      <c r="A120">
        <v>2012</v>
      </c>
      <c r="B120" t="s">
        <v>36</v>
      </c>
      <c r="C120">
        <v>5.3000000000000007</v>
      </c>
      <c r="D120">
        <v>4.2</v>
      </c>
      <c r="E120">
        <v>3.7</v>
      </c>
      <c r="F120">
        <v>0.44124722427831237</v>
      </c>
      <c r="G120">
        <v>46.59</v>
      </c>
      <c r="H120">
        <v>1688138.23</v>
      </c>
      <c r="I120">
        <v>1688138.23</v>
      </c>
      <c r="J120">
        <v>0</v>
      </c>
      <c r="K120">
        <v>0</v>
      </c>
      <c r="L120">
        <v>32.657460299094453</v>
      </c>
      <c r="M120">
        <v>0.77478599999999997</v>
      </c>
      <c r="N120">
        <v>79.709999999999994</v>
      </c>
      <c r="O120">
        <v>0.75283630470016205</v>
      </c>
      <c r="P120">
        <v>0.224</v>
      </c>
      <c r="Q120">
        <v>4.9400000000000004</v>
      </c>
      <c r="R120">
        <v>0.74</v>
      </c>
      <c r="S120">
        <v>7.7621114251110219</v>
      </c>
      <c r="T120">
        <v>866.0393806836106</v>
      </c>
      <c r="U120">
        <v>1</v>
      </c>
      <c r="V120">
        <v>2</v>
      </c>
      <c r="W120">
        <v>1.9545999999999999</v>
      </c>
      <c r="X120">
        <v>1</v>
      </c>
      <c r="Y120">
        <v>3578067</v>
      </c>
      <c r="Z120">
        <v>5.5896102560404824E-7</v>
      </c>
    </row>
    <row r="121" spans="1:26" x14ac:dyDescent="0.25">
      <c r="A121">
        <v>2012</v>
      </c>
      <c r="B121" t="s">
        <v>39</v>
      </c>
      <c r="C121">
        <v>5.75</v>
      </c>
      <c r="D121">
        <v>4.3</v>
      </c>
      <c r="E121">
        <v>3.9</v>
      </c>
      <c r="F121">
        <v>0.46496787447003801</v>
      </c>
      <c r="G121">
        <v>32.979999999999997</v>
      </c>
      <c r="H121">
        <v>2132333.21</v>
      </c>
      <c r="I121">
        <v>2132333.21</v>
      </c>
      <c r="J121">
        <v>0</v>
      </c>
      <c r="K121">
        <v>0</v>
      </c>
      <c r="L121">
        <v>27.001967997935289</v>
      </c>
      <c r="M121">
        <v>0.79576599999999997</v>
      </c>
      <c r="N121">
        <v>79.48</v>
      </c>
      <c r="O121">
        <v>0.62926292629262925</v>
      </c>
      <c r="P121">
        <v>0.20200000000000001</v>
      </c>
      <c r="Q121">
        <v>3.84</v>
      </c>
      <c r="R121">
        <v>0.62</v>
      </c>
      <c r="S121">
        <v>7.8764634638675828</v>
      </c>
      <c r="T121">
        <v>2444.6533536865654</v>
      </c>
      <c r="U121">
        <v>5</v>
      </c>
      <c r="V121">
        <v>14</v>
      </c>
      <c r="W121">
        <v>1.9545999999999999</v>
      </c>
      <c r="X121">
        <v>7</v>
      </c>
      <c r="Y121">
        <v>10577755</v>
      </c>
      <c r="Z121">
        <v>1.3235322618079167E-6</v>
      </c>
    </row>
    <row r="122" spans="1:26" x14ac:dyDescent="0.25">
      <c r="A122">
        <v>2012</v>
      </c>
      <c r="B122" t="s">
        <v>40</v>
      </c>
      <c r="C122">
        <v>5.9</v>
      </c>
      <c r="D122">
        <v>4.7</v>
      </c>
      <c r="E122">
        <v>4.1500000000000004</v>
      </c>
      <c r="F122">
        <v>0.46140821221955691</v>
      </c>
      <c r="G122">
        <v>12.86</v>
      </c>
      <c r="H122">
        <v>2944513.5100000007</v>
      </c>
      <c r="I122">
        <v>2944513.5100000007</v>
      </c>
      <c r="J122">
        <v>0</v>
      </c>
      <c r="K122">
        <v>0</v>
      </c>
      <c r="L122">
        <v>30.143433938932542</v>
      </c>
      <c r="M122">
        <v>0.75871</v>
      </c>
      <c r="N122">
        <v>78.790000000000006</v>
      </c>
      <c r="O122">
        <v>0.55465221318879854</v>
      </c>
      <c r="P122">
        <v>0.14599999999999999</v>
      </c>
      <c r="Q122">
        <v>2.63</v>
      </c>
      <c r="R122">
        <v>0.59</v>
      </c>
      <c r="S122">
        <v>8.1198021800565208</v>
      </c>
      <c r="T122">
        <v>1546.8891899646778</v>
      </c>
      <c r="U122">
        <v>7</v>
      </c>
      <c r="V122">
        <v>10</v>
      </c>
      <c r="W122">
        <v>1.9545999999999999</v>
      </c>
      <c r="X122">
        <v>1</v>
      </c>
      <c r="Y122">
        <v>6362734</v>
      </c>
      <c r="Z122">
        <v>1.5716514316015726E-6</v>
      </c>
    </row>
    <row r="123" spans="1:26" x14ac:dyDescent="0.25">
      <c r="A123">
        <v>2012</v>
      </c>
      <c r="B123" t="s">
        <v>41</v>
      </c>
      <c r="C123">
        <v>5.35</v>
      </c>
      <c r="D123">
        <v>4.1500000000000004</v>
      </c>
      <c r="E123">
        <v>3.8</v>
      </c>
      <c r="F123">
        <v>0.51485098670962548</v>
      </c>
      <c r="G123">
        <v>22.12</v>
      </c>
      <c r="H123">
        <v>2614812.1800000002</v>
      </c>
      <c r="I123">
        <v>2614812.1800000002</v>
      </c>
      <c r="J123">
        <v>0</v>
      </c>
      <c r="K123">
        <v>0</v>
      </c>
      <c r="L123">
        <v>26.707499193213241</v>
      </c>
      <c r="M123">
        <v>0.80428999999999995</v>
      </c>
      <c r="N123">
        <v>72.95</v>
      </c>
      <c r="O123">
        <v>0.62345679012345678</v>
      </c>
      <c r="P123">
        <v>0.191</v>
      </c>
      <c r="Q123">
        <v>3.82</v>
      </c>
      <c r="R123">
        <v>0.6</v>
      </c>
      <c r="S123">
        <v>7.7209325797335477</v>
      </c>
      <c r="T123">
        <v>2417.0704167371978</v>
      </c>
      <c r="U123">
        <v>6</v>
      </c>
      <c r="V123">
        <v>13</v>
      </c>
      <c r="W123">
        <v>1.9545999999999999</v>
      </c>
      <c r="X123">
        <v>138</v>
      </c>
      <c r="Y123">
        <v>10768025</v>
      </c>
      <c r="Z123">
        <v>1.2072780291650512E-6</v>
      </c>
    </row>
    <row r="124" spans="1:26" x14ac:dyDescent="0.25">
      <c r="A124">
        <v>2012</v>
      </c>
      <c r="B124" t="s">
        <v>42</v>
      </c>
      <c r="C124">
        <v>5.15</v>
      </c>
      <c r="D124">
        <v>4.05</v>
      </c>
      <c r="E124">
        <v>3.7</v>
      </c>
      <c r="F124">
        <v>0.43487768211015443</v>
      </c>
      <c r="G124">
        <v>27.26</v>
      </c>
      <c r="H124">
        <v>0</v>
      </c>
      <c r="I124">
        <v>0</v>
      </c>
      <c r="J124">
        <v>0</v>
      </c>
      <c r="K124">
        <v>0</v>
      </c>
      <c r="L124">
        <v>24.801659357733772</v>
      </c>
      <c r="M124">
        <v>0.69302399999999997</v>
      </c>
      <c r="N124">
        <v>83.46</v>
      </c>
      <c r="O124">
        <v>0.40250855188141393</v>
      </c>
      <c r="P124">
        <v>0.21299999999999999</v>
      </c>
      <c r="Q124">
        <v>3.05</v>
      </c>
      <c r="R124">
        <v>0.64</v>
      </c>
      <c r="S124">
        <v>7.6969115865966895</v>
      </c>
      <c r="T124">
        <v>598.47726161524793</v>
      </c>
      <c r="U124">
        <v>1</v>
      </c>
      <c r="V124">
        <v>3</v>
      </c>
      <c r="W124">
        <v>1.9545999999999999</v>
      </c>
      <c r="X124">
        <v>3</v>
      </c>
      <c r="Y124">
        <v>2500365</v>
      </c>
      <c r="Z124">
        <v>1.199824825575466E-6</v>
      </c>
    </row>
    <row r="125" spans="1:26" x14ac:dyDescent="0.25">
      <c r="A125">
        <v>2012</v>
      </c>
      <c r="B125" t="s">
        <v>43</v>
      </c>
      <c r="C125">
        <v>5.1999999999999993</v>
      </c>
      <c r="D125">
        <v>4.45</v>
      </c>
      <c r="E125">
        <v>3.15</v>
      </c>
      <c r="F125">
        <v>0.36280737060562229</v>
      </c>
      <c r="G125">
        <v>34.47</v>
      </c>
      <c r="H125">
        <v>0</v>
      </c>
      <c r="I125">
        <v>0</v>
      </c>
      <c r="J125">
        <v>0</v>
      </c>
      <c r="K125">
        <v>0</v>
      </c>
      <c r="L125">
        <v>25.57210233502903</v>
      </c>
      <c r="M125">
        <v>0.70084400000000002</v>
      </c>
      <c r="N125">
        <v>81.37</v>
      </c>
      <c r="O125">
        <v>0.27527527527527529</v>
      </c>
      <c r="P125">
        <v>0.218</v>
      </c>
      <c r="Q125">
        <v>4.0999999999999996</v>
      </c>
      <c r="R125">
        <v>0.73</v>
      </c>
      <c r="S125">
        <v>7.5546023415421883</v>
      </c>
      <c r="T125">
        <v>751.94331472970703</v>
      </c>
      <c r="U125">
        <v>3</v>
      </c>
      <c r="V125">
        <v>3</v>
      </c>
      <c r="W125">
        <v>1.9545999999999999</v>
      </c>
      <c r="X125">
        <v>5</v>
      </c>
      <c r="Y125">
        <v>3115336</v>
      </c>
      <c r="Z125">
        <v>9.6297799017505664E-7</v>
      </c>
    </row>
    <row r="126" spans="1:26" x14ac:dyDescent="0.25">
      <c r="A126">
        <v>2012</v>
      </c>
      <c r="B126" t="s">
        <v>44</v>
      </c>
      <c r="C126">
        <v>5.5</v>
      </c>
      <c r="D126">
        <v>4.45</v>
      </c>
      <c r="E126">
        <v>3.9</v>
      </c>
      <c r="F126">
        <v>0.4172777777777778</v>
      </c>
      <c r="G126">
        <v>45.38</v>
      </c>
      <c r="H126">
        <v>550762.16999999993</v>
      </c>
      <c r="I126">
        <v>550762.16999999993</v>
      </c>
      <c r="J126">
        <v>0</v>
      </c>
      <c r="K126">
        <v>0</v>
      </c>
      <c r="L126">
        <v>22.543934228389425</v>
      </c>
      <c r="M126">
        <v>0.79716799999999999</v>
      </c>
      <c r="N126">
        <v>82.52</v>
      </c>
      <c r="O126">
        <v>0.41442715700141441</v>
      </c>
      <c r="P126">
        <v>0.27300000000000002</v>
      </c>
      <c r="Q126">
        <v>4.1500000000000004</v>
      </c>
      <c r="R126">
        <v>0.69</v>
      </c>
      <c r="S126">
        <v>7.7305207912797727</v>
      </c>
      <c r="T126">
        <v>1519.0891375655885</v>
      </c>
      <c r="U126">
        <v>5</v>
      </c>
      <c r="V126">
        <v>8</v>
      </c>
      <c r="W126">
        <v>1.9545999999999999</v>
      </c>
      <c r="X126">
        <v>2</v>
      </c>
      <c r="Y126">
        <v>6154996</v>
      </c>
      <c r="Z126">
        <v>1.2997571403783203E-6</v>
      </c>
    </row>
    <row r="127" spans="1:26" x14ac:dyDescent="0.25">
      <c r="A127">
        <v>2012</v>
      </c>
      <c r="B127" t="s">
        <v>45</v>
      </c>
      <c r="C127">
        <v>5.8000000000000007</v>
      </c>
      <c r="D127">
        <v>4.4000000000000004</v>
      </c>
      <c r="E127">
        <v>3.9</v>
      </c>
      <c r="F127">
        <v>0.39556066501591791</v>
      </c>
      <c r="G127">
        <v>36.020000000000003</v>
      </c>
      <c r="H127">
        <v>712907.46</v>
      </c>
      <c r="I127">
        <v>712907.46</v>
      </c>
      <c r="J127">
        <v>0</v>
      </c>
      <c r="K127">
        <v>0</v>
      </c>
      <c r="L127">
        <v>61.959355597742444</v>
      </c>
      <c r="M127">
        <v>0.89918100000000001</v>
      </c>
      <c r="N127">
        <v>64.84</v>
      </c>
      <c r="O127">
        <v>0.85831381733021073</v>
      </c>
      <c r="P127">
        <v>0.25</v>
      </c>
      <c r="Q127">
        <v>7.59</v>
      </c>
      <c r="R127">
        <v>0.95</v>
      </c>
      <c r="S127">
        <v>9.3291279773920053</v>
      </c>
      <c r="T127">
        <v>652.25802326144026</v>
      </c>
      <c r="U127">
        <v>3</v>
      </c>
      <c r="V127">
        <v>9</v>
      </c>
      <c r="W127">
        <v>1.9545999999999999</v>
      </c>
      <c r="X127">
        <v>0</v>
      </c>
      <c r="Y127">
        <v>2648532</v>
      </c>
      <c r="Z127">
        <v>3.3981088391607123E-6</v>
      </c>
    </row>
    <row r="128" spans="1:26" x14ac:dyDescent="0.25">
      <c r="A128">
        <v>2013</v>
      </c>
      <c r="B128" t="s">
        <v>19</v>
      </c>
      <c r="C128">
        <v>5.2</v>
      </c>
      <c r="D128">
        <v>3.9</v>
      </c>
      <c r="E128">
        <v>3.6</v>
      </c>
      <c r="F128">
        <v>0.37693333333333334</v>
      </c>
      <c r="G128">
        <v>27.95</v>
      </c>
      <c r="H128">
        <v>2650</v>
      </c>
      <c r="I128">
        <v>2650</v>
      </c>
      <c r="J128">
        <v>0</v>
      </c>
      <c r="K128">
        <v>0</v>
      </c>
      <c r="L128">
        <v>18.007846829154261</v>
      </c>
      <c r="M128">
        <v>0.69378600000000001</v>
      </c>
      <c r="N128">
        <v>76.72</v>
      </c>
      <c r="O128">
        <v>0.13405797101449277</v>
      </c>
      <c r="P128">
        <v>0.23</v>
      </c>
      <c r="Q128">
        <v>4.3099999999999996</v>
      </c>
      <c r="R128">
        <v>0.8</v>
      </c>
      <c r="S128">
        <v>6.9091000502765212</v>
      </c>
      <c r="T128">
        <v>415.00450679123168</v>
      </c>
      <c r="U128">
        <v>1</v>
      </c>
      <c r="V128">
        <v>2</v>
      </c>
      <c r="W128">
        <v>2.1576</v>
      </c>
      <c r="X128">
        <v>1</v>
      </c>
      <c r="Y128">
        <v>1728214</v>
      </c>
      <c r="Z128">
        <v>1.1572640888223333E-6</v>
      </c>
    </row>
    <row r="129" spans="1:26" x14ac:dyDescent="0.25">
      <c r="A129">
        <v>2013</v>
      </c>
      <c r="B129" t="s">
        <v>21</v>
      </c>
      <c r="C129">
        <v>4.7</v>
      </c>
      <c r="D129">
        <v>3.9</v>
      </c>
      <c r="E129">
        <v>3.2</v>
      </c>
      <c r="F129">
        <v>0.3599048185603807</v>
      </c>
      <c r="G129">
        <v>31.28</v>
      </c>
      <c r="H129">
        <v>1041521.06</v>
      </c>
      <c r="I129">
        <v>1041521.06</v>
      </c>
      <c r="J129">
        <v>0</v>
      </c>
      <c r="K129">
        <v>0</v>
      </c>
      <c r="L129">
        <v>21.810124999967172</v>
      </c>
      <c r="M129">
        <v>0.88024199999999997</v>
      </c>
      <c r="N129">
        <v>67.06</v>
      </c>
      <c r="O129">
        <v>0.35966735966735969</v>
      </c>
      <c r="P129">
        <v>0.377</v>
      </c>
      <c r="Q129">
        <v>8.06</v>
      </c>
      <c r="R129">
        <v>0.53</v>
      </c>
      <c r="S129">
        <v>7.518954248366013</v>
      </c>
      <c r="T129">
        <v>976.19602560931457</v>
      </c>
      <c r="U129">
        <v>1</v>
      </c>
      <c r="V129">
        <v>2</v>
      </c>
      <c r="W129">
        <v>2.1576</v>
      </c>
      <c r="X129">
        <v>119</v>
      </c>
      <c r="Y129">
        <v>3807921</v>
      </c>
      <c r="Z129">
        <v>5.25220980162141E-7</v>
      </c>
    </row>
    <row r="130" spans="1:26" x14ac:dyDescent="0.25">
      <c r="A130">
        <v>2013</v>
      </c>
      <c r="B130" t="s">
        <v>23</v>
      </c>
      <c r="C130">
        <v>4</v>
      </c>
      <c r="D130">
        <v>3.6</v>
      </c>
      <c r="E130">
        <v>2.9</v>
      </c>
      <c r="F130">
        <v>0.36896046852122988</v>
      </c>
      <c r="G130">
        <v>42.72</v>
      </c>
      <c r="H130">
        <v>0</v>
      </c>
      <c r="I130">
        <v>0</v>
      </c>
      <c r="J130">
        <v>0</v>
      </c>
      <c r="K130">
        <v>0</v>
      </c>
      <c r="L130">
        <v>15.210804258252617</v>
      </c>
      <c r="M130">
        <v>0.73780100000000004</v>
      </c>
      <c r="N130">
        <v>67.91</v>
      </c>
      <c r="O130">
        <v>0.13399280575539568</v>
      </c>
      <c r="P130">
        <v>0.33900000000000002</v>
      </c>
      <c r="Q130">
        <v>6.93</v>
      </c>
      <c r="R130">
        <v>0.53</v>
      </c>
      <c r="S130">
        <v>6.7012569130216173</v>
      </c>
      <c r="T130">
        <v>2006.6050581043135</v>
      </c>
      <c r="U130">
        <v>3</v>
      </c>
      <c r="V130">
        <v>6</v>
      </c>
      <c r="W130">
        <v>2.1576</v>
      </c>
      <c r="X130">
        <v>66</v>
      </c>
      <c r="Y130">
        <v>7969654</v>
      </c>
      <c r="Z130">
        <v>7.5285577015012197E-7</v>
      </c>
    </row>
    <row r="131" spans="1:26" x14ac:dyDescent="0.25">
      <c r="A131">
        <v>2013</v>
      </c>
      <c r="B131" t="s">
        <v>24</v>
      </c>
      <c r="C131">
        <v>4</v>
      </c>
      <c r="D131">
        <v>3.6</v>
      </c>
      <c r="E131">
        <v>3</v>
      </c>
      <c r="F131">
        <v>0.29776119402985074</v>
      </c>
      <c r="G131">
        <v>30.61</v>
      </c>
      <c r="H131">
        <v>0</v>
      </c>
      <c r="I131">
        <v>0</v>
      </c>
      <c r="J131">
        <v>0</v>
      </c>
      <c r="K131">
        <v>0</v>
      </c>
      <c r="L131">
        <v>17.365381580307918</v>
      </c>
      <c r="M131">
        <v>0.76566299999999998</v>
      </c>
      <c r="N131">
        <v>67.66</v>
      </c>
      <c r="O131">
        <v>3.1413612565445025E-2</v>
      </c>
      <c r="P131">
        <v>0.25800000000000001</v>
      </c>
      <c r="Q131">
        <v>11.45</v>
      </c>
      <c r="R131">
        <v>0.35</v>
      </c>
      <c r="S131">
        <v>7.7879336349924575</v>
      </c>
      <c r="T131">
        <v>200.63778122060265</v>
      </c>
      <c r="U131">
        <v>1</v>
      </c>
      <c r="V131">
        <v>0</v>
      </c>
      <c r="W131">
        <v>2.1576</v>
      </c>
      <c r="X131">
        <v>710</v>
      </c>
      <c r="Y131">
        <v>734996</v>
      </c>
      <c r="Z131">
        <v>0</v>
      </c>
    </row>
    <row r="132" spans="1:26" x14ac:dyDescent="0.25">
      <c r="A132">
        <v>2013</v>
      </c>
      <c r="B132" t="s">
        <v>25</v>
      </c>
      <c r="C132">
        <v>5.0999999999999996</v>
      </c>
      <c r="D132">
        <v>3.9</v>
      </c>
      <c r="E132">
        <v>3.3</v>
      </c>
      <c r="F132">
        <v>0.42570222675010916</v>
      </c>
      <c r="G132">
        <v>23.61</v>
      </c>
      <c r="H132">
        <v>15000</v>
      </c>
      <c r="I132">
        <v>15000</v>
      </c>
      <c r="J132">
        <v>0</v>
      </c>
      <c r="K132">
        <v>0</v>
      </c>
      <c r="L132">
        <v>16.098792826777</v>
      </c>
      <c r="M132">
        <v>0.70704199999999995</v>
      </c>
      <c r="N132">
        <v>72.78</v>
      </c>
      <c r="O132">
        <v>0.17505470459518599</v>
      </c>
      <c r="P132">
        <v>0.254</v>
      </c>
      <c r="Q132">
        <v>4.6399999999999997</v>
      </c>
      <c r="R132">
        <v>0.8</v>
      </c>
      <c r="S132">
        <v>7.2204122674710911</v>
      </c>
      <c r="T132">
        <v>367.47147767420444</v>
      </c>
      <c r="U132">
        <v>1</v>
      </c>
      <c r="V132">
        <v>1</v>
      </c>
      <c r="W132">
        <v>2.1576</v>
      </c>
      <c r="X132">
        <v>126</v>
      </c>
      <c r="Y132">
        <v>1478164</v>
      </c>
      <c r="Z132">
        <v>6.7651491986004254E-7</v>
      </c>
    </row>
    <row r="133" spans="1:26" x14ac:dyDescent="0.25">
      <c r="A133">
        <v>2013</v>
      </c>
      <c r="B133" t="s">
        <v>26</v>
      </c>
      <c r="C133">
        <v>4.0999999999999996</v>
      </c>
      <c r="D133">
        <v>3.6</v>
      </c>
      <c r="E133">
        <v>3</v>
      </c>
      <c r="F133">
        <v>0.41337041948316572</v>
      </c>
      <c r="G133">
        <v>31.84</v>
      </c>
      <c r="H133">
        <v>0</v>
      </c>
      <c r="I133">
        <v>0</v>
      </c>
      <c r="J133">
        <v>0</v>
      </c>
      <c r="K133">
        <v>0</v>
      </c>
      <c r="L133">
        <v>9.9634745354967347</v>
      </c>
      <c r="M133">
        <v>0.73318799999999995</v>
      </c>
      <c r="N133">
        <v>73.540000000000006</v>
      </c>
      <c r="O133">
        <v>0.13286334056399132</v>
      </c>
      <c r="P133">
        <v>0.35599999999999998</v>
      </c>
      <c r="Q133">
        <v>5.62</v>
      </c>
      <c r="R133">
        <v>0.88</v>
      </c>
      <c r="S133">
        <v>6.1587732528909003</v>
      </c>
      <c r="T133">
        <v>1635.361618583192</v>
      </c>
      <c r="U133">
        <v>2</v>
      </c>
      <c r="V133">
        <v>3</v>
      </c>
      <c r="W133">
        <v>2.1576</v>
      </c>
      <c r="X133">
        <v>487</v>
      </c>
      <c r="Y133">
        <v>6794301</v>
      </c>
      <c r="Z133">
        <v>4.4154652553662256E-7</v>
      </c>
    </row>
    <row r="134" spans="1:26" x14ac:dyDescent="0.25">
      <c r="A134">
        <v>2013</v>
      </c>
      <c r="B134" t="s">
        <v>27</v>
      </c>
      <c r="C134">
        <v>4.5</v>
      </c>
      <c r="D134">
        <v>4</v>
      </c>
      <c r="E134">
        <v>3.3</v>
      </c>
      <c r="F134">
        <v>0.49491242702251875</v>
      </c>
      <c r="G134">
        <v>18.78</v>
      </c>
      <c r="H134">
        <v>0</v>
      </c>
      <c r="I134">
        <v>0</v>
      </c>
      <c r="J134">
        <v>0</v>
      </c>
      <c r="K134">
        <v>0</v>
      </c>
      <c r="L134">
        <v>9.8247368384688478</v>
      </c>
      <c r="M134">
        <v>0.77536899999999997</v>
      </c>
      <c r="N134">
        <v>71.989999999999995</v>
      </c>
      <c r="O134">
        <v>3.4408602150537634E-2</v>
      </c>
      <c r="P134">
        <v>0.28699999999999998</v>
      </c>
      <c r="Q134">
        <v>5.29</v>
      </c>
      <c r="R134">
        <v>1</v>
      </c>
      <c r="S134">
        <v>6.1039718451483154</v>
      </c>
      <c r="T134">
        <v>751.98959836638267</v>
      </c>
      <c r="U134">
        <v>1</v>
      </c>
      <c r="V134">
        <v>1</v>
      </c>
      <c r="W134">
        <v>2.1576</v>
      </c>
      <c r="X134">
        <v>704</v>
      </c>
      <c r="Y134">
        <v>3184166</v>
      </c>
      <c r="Z134">
        <v>3.1405397834158146E-7</v>
      </c>
    </row>
    <row r="135" spans="1:26" x14ac:dyDescent="0.25">
      <c r="A135">
        <v>2013</v>
      </c>
      <c r="B135" t="s">
        <v>28</v>
      </c>
      <c r="C135">
        <v>5.2</v>
      </c>
      <c r="D135">
        <v>4.4000000000000004</v>
      </c>
      <c r="E135">
        <v>3.6</v>
      </c>
      <c r="F135">
        <v>0.49006545567217941</v>
      </c>
      <c r="G135">
        <v>50.95</v>
      </c>
      <c r="H135">
        <v>366635.57</v>
      </c>
      <c r="I135">
        <v>366635.57</v>
      </c>
      <c r="J135">
        <v>0</v>
      </c>
      <c r="K135">
        <v>0</v>
      </c>
      <c r="L135">
        <v>12.420756623853345</v>
      </c>
      <c r="M135">
        <v>0.79993700000000001</v>
      </c>
      <c r="N135">
        <v>73.09</v>
      </c>
      <c r="O135">
        <v>0.40465465465465467</v>
      </c>
      <c r="P135">
        <v>0.28499999999999998</v>
      </c>
      <c r="Q135">
        <v>5.59</v>
      </c>
      <c r="R135">
        <v>0.82</v>
      </c>
      <c r="S135">
        <v>6.7065862242332841</v>
      </c>
      <c r="T135">
        <v>2112.559258342204</v>
      </c>
      <c r="U135">
        <v>5</v>
      </c>
      <c r="V135">
        <v>9</v>
      </c>
      <c r="W135">
        <v>2.1576</v>
      </c>
      <c r="X135">
        <v>30</v>
      </c>
      <c r="Y135">
        <v>8778576</v>
      </c>
      <c r="Z135">
        <v>1.0252232252702488E-6</v>
      </c>
    </row>
    <row r="136" spans="1:26" x14ac:dyDescent="0.25">
      <c r="A136">
        <v>2013</v>
      </c>
      <c r="B136" t="s">
        <v>29</v>
      </c>
      <c r="C136">
        <v>4.4000000000000004</v>
      </c>
      <c r="D136">
        <v>3.6</v>
      </c>
      <c r="E136">
        <v>3.1</v>
      </c>
      <c r="F136">
        <v>0.50060779028592572</v>
      </c>
      <c r="G136">
        <v>42.89</v>
      </c>
      <c r="H136">
        <v>0</v>
      </c>
      <c r="I136">
        <v>0</v>
      </c>
      <c r="J136">
        <v>0</v>
      </c>
      <c r="K136">
        <v>0</v>
      </c>
      <c r="L136">
        <v>15.269437773250949</v>
      </c>
      <c r="M136">
        <v>0.81007300000000004</v>
      </c>
      <c r="N136">
        <v>66.86</v>
      </c>
      <c r="O136">
        <v>0.24177949709864605</v>
      </c>
      <c r="P136">
        <v>0.28299999999999997</v>
      </c>
      <c r="Q136">
        <v>10.25</v>
      </c>
      <c r="R136">
        <v>0.76</v>
      </c>
      <c r="S136">
        <v>6.9044746103569627</v>
      </c>
      <c r="T136">
        <v>814.08511161729359</v>
      </c>
      <c r="U136">
        <v>4</v>
      </c>
      <c r="V136">
        <v>2</v>
      </c>
      <c r="W136">
        <v>2.1576</v>
      </c>
      <c r="X136">
        <v>0</v>
      </c>
      <c r="Y136">
        <v>3373959</v>
      </c>
      <c r="Z136">
        <v>5.9277543088105104E-7</v>
      </c>
    </row>
    <row r="137" spans="1:26" x14ac:dyDescent="0.25">
      <c r="A137">
        <v>2013</v>
      </c>
      <c r="B137" t="s">
        <v>30</v>
      </c>
      <c r="C137">
        <v>4.5</v>
      </c>
      <c r="D137">
        <v>3.5</v>
      </c>
      <c r="E137">
        <v>3.3</v>
      </c>
      <c r="F137">
        <v>0.52356707552264137</v>
      </c>
      <c r="G137">
        <v>39.619999999999997</v>
      </c>
      <c r="H137">
        <v>133000</v>
      </c>
      <c r="I137">
        <v>133000</v>
      </c>
      <c r="J137">
        <v>0</v>
      </c>
      <c r="K137">
        <v>0</v>
      </c>
      <c r="L137">
        <v>11.847805588617065</v>
      </c>
      <c r="M137">
        <v>0.78429400000000005</v>
      </c>
      <c r="N137">
        <v>71.430000000000007</v>
      </c>
      <c r="O137">
        <v>0.53789126853377267</v>
      </c>
      <c r="P137">
        <v>0.28299999999999997</v>
      </c>
      <c r="Q137">
        <v>7.85</v>
      </c>
      <c r="R137">
        <v>0.92</v>
      </c>
      <c r="S137">
        <v>6.5359477124183005</v>
      </c>
      <c r="T137">
        <v>928.16575320378217</v>
      </c>
      <c r="U137">
        <v>2</v>
      </c>
      <c r="V137">
        <v>3</v>
      </c>
      <c r="W137">
        <v>2.1576</v>
      </c>
      <c r="X137">
        <v>4</v>
      </c>
      <c r="Y137">
        <v>3914421</v>
      </c>
      <c r="Z137">
        <v>7.6639686942206779E-7</v>
      </c>
    </row>
    <row r="138" spans="1:26" x14ac:dyDescent="0.25">
      <c r="A138">
        <v>2013</v>
      </c>
      <c r="B138" t="s">
        <v>31</v>
      </c>
      <c r="C138">
        <v>4.7</v>
      </c>
      <c r="D138">
        <v>3.8</v>
      </c>
      <c r="E138">
        <v>3.8</v>
      </c>
      <c r="F138">
        <v>0.47686783830679103</v>
      </c>
      <c r="G138">
        <v>33.92</v>
      </c>
      <c r="H138">
        <v>0</v>
      </c>
      <c r="I138">
        <v>0</v>
      </c>
      <c r="J138">
        <v>0</v>
      </c>
      <c r="K138">
        <v>0</v>
      </c>
      <c r="L138">
        <v>15.328173490940484</v>
      </c>
      <c r="M138">
        <v>0.80631900000000001</v>
      </c>
      <c r="N138">
        <v>71.8</v>
      </c>
      <c r="O138">
        <v>0.52420185375901129</v>
      </c>
      <c r="P138">
        <v>0.318</v>
      </c>
      <c r="Q138">
        <v>8.27</v>
      </c>
      <c r="R138">
        <v>0.92</v>
      </c>
      <c r="S138">
        <v>6.9148315736551025</v>
      </c>
      <c r="T138">
        <v>2211.8279939889426</v>
      </c>
      <c r="U138">
        <v>6</v>
      </c>
      <c r="V138">
        <v>8</v>
      </c>
      <c r="W138">
        <v>2.1576</v>
      </c>
      <c r="X138">
        <v>12</v>
      </c>
      <c r="Y138">
        <v>9208550</v>
      </c>
      <c r="Z138">
        <v>8.6875783918206455E-7</v>
      </c>
    </row>
    <row r="139" spans="1:26" x14ac:dyDescent="0.25">
      <c r="A139">
        <v>2013</v>
      </c>
      <c r="B139" t="s">
        <v>34</v>
      </c>
      <c r="C139">
        <v>4.3</v>
      </c>
      <c r="D139">
        <v>3.4</v>
      </c>
      <c r="E139">
        <v>3</v>
      </c>
      <c r="F139">
        <v>0.44530415238937399</v>
      </c>
      <c r="G139">
        <v>37.85</v>
      </c>
      <c r="H139">
        <v>1541804.38</v>
      </c>
      <c r="I139">
        <v>1541804.38</v>
      </c>
      <c r="J139">
        <v>0</v>
      </c>
      <c r="K139">
        <v>0</v>
      </c>
      <c r="L139">
        <v>13.616219660855256</v>
      </c>
      <c r="M139">
        <v>0.78039000000000003</v>
      </c>
      <c r="N139">
        <v>72.290000000000006</v>
      </c>
      <c r="O139">
        <v>0.53016794526228483</v>
      </c>
      <c r="P139">
        <v>0.309</v>
      </c>
      <c r="Q139">
        <v>8.01</v>
      </c>
      <c r="R139">
        <v>0.78</v>
      </c>
      <c r="S139">
        <v>6.5969834087481161</v>
      </c>
      <c r="T139">
        <v>3425.899721996595</v>
      </c>
      <c r="U139">
        <v>4</v>
      </c>
      <c r="V139">
        <v>10</v>
      </c>
      <c r="W139">
        <v>2.1576</v>
      </c>
      <c r="X139">
        <v>0</v>
      </c>
      <c r="Y139">
        <v>15044137</v>
      </c>
      <c r="Z139">
        <v>6.6471077736130697E-7</v>
      </c>
    </row>
    <row r="140" spans="1:26" x14ac:dyDescent="0.25">
      <c r="A140">
        <v>2013</v>
      </c>
      <c r="B140" t="s">
        <v>35</v>
      </c>
      <c r="C140">
        <v>6.1</v>
      </c>
      <c r="D140">
        <v>4.8</v>
      </c>
      <c r="E140">
        <v>3.8</v>
      </c>
      <c r="F140">
        <v>0.49047278506158126</v>
      </c>
      <c r="G140">
        <v>22.91</v>
      </c>
      <c r="H140">
        <v>5189602.5500000007</v>
      </c>
      <c r="I140">
        <v>5189602.5500000007</v>
      </c>
      <c r="J140">
        <v>0</v>
      </c>
      <c r="K140">
        <v>0</v>
      </c>
      <c r="L140">
        <v>23.697201320658955</v>
      </c>
      <c r="M140">
        <v>0.82961099999999999</v>
      </c>
      <c r="N140">
        <v>80.040000000000006</v>
      </c>
      <c r="O140">
        <v>0.79040774420651216</v>
      </c>
      <c r="P140">
        <v>0.19700000000000001</v>
      </c>
      <c r="Q140">
        <v>5.33</v>
      </c>
      <c r="R140">
        <v>0.63</v>
      </c>
      <c r="S140">
        <v>7.4668677727501249</v>
      </c>
      <c r="T140">
        <v>4895.1425313736127</v>
      </c>
      <c r="U140">
        <v>8</v>
      </c>
      <c r="V140">
        <v>19</v>
      </c>
      <c r="W140">
        <v>2.1576</v>
      </c>
      <c r="X140">
        <v>0</v>
      </c>
      <c r="Y140">
        <v>20593356</v>
      </c>
      <c r="Z140">
        <v>9.2262766690383058E-7</v>
      </c>
    </row>
    <row r="141" spans="1:26" x14ac:dyDescent="0.25">
      <c r="A141">
        <v>2013</v>
      </c>
      <c r="B141" t="s">
        <v>36</v>
      </c>
      <c r="C141">
        <v>5.4</v>
      </c>
      <c r="D141">
        <v>4.2</v>
      </c>
      <c r="E141">
        <v>3.8</v>
      </c>
      <c r="F141">
        <v>0.45083367973765648</v>
      </c>
      <c r="G141">
        <v>42.25</v>
      </c>
      <c r="H141">
        <v>327325.57999999996</v>
      </c>
      <c r="I141">
        <v>327325.57999999996</v>
      </c>
      <c r="J141">
        <v>0</v>
      </c>
      <c r="K141">
        <v>0</v>
      </c>
      <c r="L141">
        <v>30.545237677262339</v>
      </c>
      <c r="M141">
        <v>0.76860200000000001</v>
      </c>
      <c r="N141">
        <v>72.3</v>
      </c>
      <c r="O141">
        <v>0.81908396946564888</v>
      </c>
      <c r="P141">
        <v>0.191</v>
      </c>
      <c r="Q141">
        <v>5.84</v>
      </c>
      <c r="R141">
        <v>0.69</v>
      </c>
      <c r="S141">
        <v>7.70688788335847</v>
      </c>
      <c r="T141">
        <v>939.27725460663851</v>
      </c>
      <c r="U141">
        <v>1</v>
      </c>
      <c r="V141">
        <v>2</v>
      </c>
      <c r="W141">
        <v>2.1576</v>
      </c>
      <c r="X141">
        <v>3</v>
      </c>
      <c r="Y141">
        <v>3839366</v>
      </c>
      <c r="Z141">
        <v>5.2091933928674682E-7</v>
      </c>
    </row>
    <row r="142" spans="1:26" x14ac:dyDescent="0.25">
      <c r="A142">
        <v>2013</v>
      </c>
      <c r="B142" t="s">
        <v>39</v>
      </c>
      <c r="C142">
        <v>5.9</v>
      </c>
      <c r="D142">
        <v>4.3</v>
      </c>
      <c r="E142">
        <v>3.8</v>
      </c>
      <c r="F142">
        <v>0.48088088088088088</v>
      </c>
      <c r="G142">
        <v>26.7</v>
      </c>
      <c r="H142">
        <v>2206494.5099999998</v>
      </c>
      <c r="I142">
        <v>2206494.5099999998</v>
      </c>
      <c r="J142">
        <v>0</v>
      </c>
      <c r="K142">
        <v>0</v>
      </c>
      <c r="L142">
        <v>30.323456542030367</v>
      </c>
      <c r="M142">
        <v>0.78634400000000004</v>
      </c>
      <c r="N142">
        <v>77.59</v>
      </c>
      <c r="O142">
        <v>0.65799356223175964</v>
      </c>
      <c r="P142">
        <v>0.20300000000000001</v>
      </c>
      <c r="Q142">
        <v>3.61</v>
      </c>
      <c r="R142">
        <v>0.61</v>
      </c>
      <c r="S142">
        <v>8.0553041729512298</v>
      </c>
      <c r="T142">
        <v>2651.3890034690007</v>
      </c>
      <c r="U142">
        <v>5</v>
      </c>
      <c r="V142">
        <v>14</v>
      </c>
      <c r="W142">
        <v>2.1576</v>
      </c>
      <c r="X142">
        <v>7</v>
      </c>
      <c r="Y142">
        <v>10997465</v>
      </c>
      <c r="Z142">
        <v>1.2730206461216289E-6</v>
      </c>
    </row>
    <row r="143" spans="1:26" x14ac:dyDescent="0.25">
      <c r="A143">
        <v>2013</v>
      </c>
      <c r="B143" t="s">
        <v>40</v>
      </c>
      <c r="C143">
        <v>6</v>
      </c>
      <c r="D143">
        <v>4.5</v>
      </c>
      <c r="E143">
        <v>4</v>
      </c>
      <c r="F143">
        <v>0.4825685544991043</v>
      </c>
      <c r="G143">
        <v>11.89</v>
      </c>
      <c r="H143">
        <v>4060422.8600000003</v>
      </c>
      <c r="I143">
        <v>4060422.8600000003</v>
      </c>
      <c r="J143">
        <v>0</v>
      </c>
      <c r="K143">
        <v>0</v>
      </c>
      <c r="L143">
        <v>32.3340411747877</v>
      </c>
      <c r="M143">
        <v>0.75167700000000004</v>
      </c>
      <c r="N143">
        <v>72.94</v>
      </c>
      <c r="O143">
        <v>0.49448610498456108</v>
      </c>
      <c r="P143">
        <v>0.13400000000000001</v>
      </c>
      <c r="Q143">
        <v>2.69</v>
      </c>
      <c r="R143">
        <v>0.64</v>
      </c>
      <c r="S143">
        <v>8.1985922574157861</v>
      </c>
      <c r="T143">
        <v>1677.704113621038</v>
      </c>
      <c r="U143">
        <v>7</v>
      </c>
      <c r="V143">
        <v>10</v>
      </c>
      <c r="W143">
        <v>2.1576</v>
      </c>
      <c r="X143">
        <v>0</v>
      </c>
      <c r="Y143">
        <v>6634254</v>
      </c>
      <c r="Z143">
        <v>1.5073284803385579E-6</v>
      </c>
    </row>
    <row r="144" spans="1:26" x14ac:dyDescent="0.25">
      <c r="A144">
        <v>2013</v>
      </c>
      <c r="B144" t="s">
        <v>41</v>
      </c>
      <c r="C144">
        <v>5.6</v>
      </c>
      <c r="D144">
        <v>4.2</v>
      </c>
      <c r="E144">
        <v>3.9</v>
      </c>
      <c r="F144">
        <v>0.52477835597957023</v>
      </c>
      <c r="G144">
        <v>20.8</v>
      </c>
      <c r="H144">
        <v>4518443.3100000005</v>
      </c>
      <c r="I144">
        <v>4518443.3100000005</v>
      </c>
      <c r="J144">
        <v>0</v>
      </c>
      <c r="K144">
        <v>0</v>
      </c>
      <c r="L144">
        <v>29.764550888956627</v>
      </c>
      <c r="M144">
        <v>0.783107</v>
      </c>
      <c r="N144">
        <v>73.47</v>
      </c>
      <c r="O144">
        <v>0.6202467892218585</v>
      </c>
      <c r="P144">
        <v>0.182</v>
      </c>
      <c r="Q144">
        <v>3.68</v>
      </c>
      <c r="R144">
        <v>0.56999999999999995</v>
      </c>
      <c r="S144">
        <v>7.7287078934137758</v>
      </c>
      <c r="T144">
        <v>2621.4734755269114</v>
      </c>
      <c r="U144">
        <v>5</v>
      </c>
      <c r="V144">
        <v>13</v>
      </c>
      <c r="W144">
        <v>2.1576</v>
      </c>
      <c r="X144">
        <v>0</v>
      </c>
      <c r="Y144">
        <v>11164043</v>
      </c>
      <c r="Z144">
        <v>1.1644526987221385E-6</v>
      </c>
    </row>
    <row r="145" spans="1:26" x14ac:dyDescent="0.25">
      <c r="A145">
        <v>2013</v>
      </c>
      <c r="B145" t="s">
        <v>42</v>
      </c>
      <c r="C145">
        <v>5.2</v>
      </c>
      <c r="D145">
        <v>4.0999999999999996</v>
      </c>
      <c r="E145">
        <v>3.6</v>
      </c>
      <c r="F145">
        <v>0.4338851283426044</v>
      </c>
      <c r="G145">
        <v>24.35</v>
      </c>
      <c r="H145">
        <v>0</v>
      </c>
      <c r="I145">
        <v>0</v>
      </c>
      <c r="J145">
        <v>0</v>
      </c>
      <c r="K145">
        <v>0</v>
      </c>
      <c r="L145">
        <v>26.74758635456924</v>
      </c>
      <c r="M145">
        <v>0.68808499999999995</v>
      </c>
      <c r="N145">
        <v>81.81</v>
      </c>
      <c r="O145">
        <v>0.36774941995359628</v>
      </c>
      <c r="P145">
        <v>0.23300000000000001</v>
      </c>
      <c r="Q145">
        <v>2.97</v>
      </c>
      <c r="R145">
        <v>0.6</v>
      </c>
      <c r="S145">
        <v>7.6223227752639504</v>
      </c>
      <c r="T145">
        <v>649.08835761111163</v>
      </c>
      <c r="U145">
        <v>1</v>
      </c>
      <c r="V145">
        <v>3</v>
      </c>
      <c r="W145">
        <v>2.1576</v>
      </c>
      <c r="X145">
        <v>1</v>
      </c>
      <c r="Y145">
        <v>2587269</v>
      </c>
      <c r="Z145">
        <v>1.1595238067630387E-6</v>
      </c>
    </row>
    <row r="146" spans="1:26" x14ac:dyDescent="0.25">
      <c r="A146">
        <v>2013</v>
      </c>
      <c r="B146" t="s">
        <v>43</v>
      </c>
      <c r="C146">
        <v>5.3</v>
      </c>
      <c r="D146">
        <v>4.4000000000000004</v>
      </c>
      <c r="E146">
        <v>3</v>
      </c>
      <c r="F146">
        <v>0.36499969015306438</v>
      </c>
      <c r="G146">
        <v>36.39</v>
      </c>
      <c r="H146">
        <v>0</v>
      </c>
      <c r="I146">
        <v>0</v>
      </c>
      <c r="J146">
        <v>0</v>
      </c>
      <c r="K146">
        <v>0</v>
      </c>
      <c r="L146">
        <v>28.035748259097023</v>
      </c>
      <c r="M146">
        <v>0.70277599999999996</v>
      </c>
      <c r="N146">
        <v>75.040000000000006</v>
      </c>
      <c r="O146">
        <v>0.28651162790697676</v>
      </c>
      <c r="P146">
        <v>0.26800000000000002</v>
      </c>
      <c r="Q146">
        <v>4.2300000000000004</v>
      </c>
      <c r="R146">
        <v>0.67</v>
      </c>
      <c r="S146">
        <v>7.7433886375062855</v>
      </c>
      <c r="T146">
        <v>815.53248966765011</v>
      </c>
      <c r="U146">
        <v>3</v>
      </c>
      <c r="V146">
        <v>3</v>
      </c>
      <c r="W146">
        <v>2.1576</v>
      </c>
      <c r="X146">
        <v>0</v>
      </c>
      <c r="Y146">
        <v>3182113</v>
      </c>
      <c r="Z146">
        <v>9.4276978850216824E-7</v>
      </c>
    </row>
    <row r="147" spans="1:26" x14ac:dyDescent="0.25">
      <c r="A147">
        <v>2013</v>
      </c>
      <c r="B147" t="s">
        <v>44</v>
      </c>
      <c r="C147">
        <v>5.7</v>
      </c>
      <c r="D147">
        <v>4.7</v>
      </c>
      <c r="E147">
        <v>4</v>
      </c>
      <c r="F147">
        <v>0.41283720417057429</v>
      </c>
      <c r="G147">
        <v>46.24</v>
      </c>
      <c r="H147">
        <v>88462.78</v>
      </c>
      <c r="I147">
        <v>88462.78</v>
      </c>
      <c r="J147">
        <v>0</v>
      </c>
      <c r="K147">
        <v>0</v>
      </c>
      <c r="L147">
        <v>23.515549619772809</v>
      </c>
      <c r="M147">
        <v>0.79103900000000005</v>
      </c>
      <c r="N147">
        <v>79.36</v>
      </c>
      <c r="O147">
        <v>0.45146307477937764</v>
      </c>
      <c r="P147">
        <v>0.24399999999999999</v>
      </c>
      <c r="Q147">
        <v>4.9400000000000004</v>
      </c>
      <c r="R147">
        <v>0.63</v>
      </c>
      <c r="S147">
        <v>7.7363499245852188</v>
      </c>
      <c r="T147">
        <v>1647.553109546921</v>
      </c>
      <c r="U147">
        <v>5</v>
      </c>
      <c r="V147">
        <v>8</v>
      </c>
      <c r="W147">
        <v>2.1576</v>
      </c>
      <c r="X147">
        <v>0</v>
      </c>
      <c r="Y147">
        <v>6434048</v>
      </c>
      <c r="Z147">
        <v>1.2433851907850237E-6</v>
      </c>
    </row>
    <row r="148" spans="1:26" x14ac:dyDescent="0.25">
      <c r="A148">
        <v>2013</v>
      </c>
      <c r="B148" t="s">
        <v>45</v>
      </c>
      <c r="C148">
        <v>5.9</v>
      </c>
      <c r="D148">
        <v>4.4000000000000004</v>
      </c>
      <c r="E148">
        <v>4</v>
      </c>
      <c r="F148">
        <v>0.41172861150070128</v>
      </c>
      <c r="G148">
        <v>30</v>
      </c>
      <c r="H148">
        <v>45278.54</v>
      </c>
      <c r="I148">
        <v>45278.54</v>
      </c>
      <c r="J148">
        <v>0</v>
      </c>
      <c r="K148">
        <v>0</v>
      </c>
      <c r="L148">
        <v>63.054407169646431</v>
      </c>
      <c r="M148">
        <v>0.89784684000000003</v>
      </c>
      <c r="N148">
        <v>85.83</v>
      </c>
      <c r="O148">
        <v>0.8901220865704772</v>
      </c>
      <c r="P148">
        <v>0.23599999999999999</v>
      </c>
      <c r="Q148">
        <v>8.1999999999999993</v>
      </c>
      <c r="R148">
        <v>0.6</v>
      </c>
      <c r="S148">
        <v>9.3524384112619412</v>
      </c>
      <c r="T148">
        <v>707.41716721999489</v>
      </c>
      <c r="U148">
        <v>2</v>
      </c>
      <c r="V148">
        <v>9</v>
      </c>
      <c r="W148">
        <v>2.1576</v>
      </c>
      <c r="X148">
        <v>5</v>
      </c>
      <c r="Y148">
        <v>2789761</v>
      </c>
      <c r="Z148">
        <v>3.2260828078104182E-6</v>
      </c>
    </row>
    <row r="149" spans="1:26" x14ac:dyDescent="0.25">
      <c r="A149">
        <v>2014</v>
      </c>
      <c r="B149" t="s">
        <v>19</v>
      </c>
      <c r="C149">
        <v>5.3000000000000007</v>
      </c>
      <c r="D149">
        <v>4.05</v>
      </c>
      <c r="E149">
        <v>3.6</v>
      </c>
      <c r="F149">
        <v>0.38158066623122144</v>
      </c>
      <c r="G149">
        <v>33.06</v>
      </c>
      <c r="H149">
        <v>42400</v>
      </c>
      <c r="I149">
        <v>42400</v>
      </c>
      <c r="J149">
        <v>0</v>
      </c>
      <c r="K149">
        <v>0</v>
      </c>
      <c r="L149">
        <v>19.46261290191595</v>
      </c>
      <c r="M149">
        <v>0.69349000000000005</v>
      </c>
      <c r="N149">
        <v>98.18</v>
      </c>
      <c r="O149">
        <v>0.16521739130434782</v>
      </c>
      <c r="P149">
        <v>0.17599999999999999</v>
      </c>
      <c r="Q149">
        <v>4.05</v>
      </c>
      <c r="R149">
        <v>0.78</v>
      </c>
      <c r="S149">
        <v>7.2990353697749191</v>
      </c>
      <c r="T149">
        <v>422.66883540389284</v>
      </c>
      <c r="U149">
        <v>1</v>
      </c>
      <c r="V149">
        <v>2</v>
      </c>
      <c r="W149">
        <v>2.3534000000000002</v>
      </c>
      <c r="X149">
        <v>108</v>
      </c>
      <c r="Y149">
        <v>1748531</v>
      </c>
      <c r="Z149">
        <v>1.1438172957757112E-6</v>
      </c>
    </row>
    <row r="150" spans="1:26" x14ac:dyDescent="0.25">
      <c r="A150">
        <v>2014</v>
      </c>
      <c r="B150" t="s">
        <v>21</v>
      </c>
      <c r="C150">
        <v>4.95</v>
      </c>
      <c r="D150">
        <v>4.1500000000000004</v>
      </c>
      <c r="E150">
        <v>3.45</v>
      </c>
      <c r="F150">
        <v>0.36041312425215694</v>
      </c>
      <c r="G150">
        <v>32.01</v>
      </c>
      <c r="H150">
        <v>664</v>
      </c>
      <c r="I150">
        <v>664</v>
      </c>
      <c r="J150">
        <v>0</v>
      </c>
      <c r="K150">
        <v>0</v>
      </c>
      <c r="L150">
        <v>22.373359306489874</v>
      </c>
      <c r="M150">
        <v>0.87417599999999995</v>
      </c>
      <c r="N150">
        <v>77.14</v>
      </c>
      <c r="O150">
        <v>0.3837994214079074</v>
      </c>
      <c r="P150">
        <v>0.307</v>
      </c>
      <c r="Q150">
        <v>8.5500000000000007</v>
      </c>
      <c r="R150">
        <v>0.56999999999999995</v>
      </c>
      <c r="S150">
        <v>7.802150321543408</v>
      </c>
      <c r="T150">
        <v>994.22447351339315</v>
      </c>
      <c r="U150">
        <v>1</v>
      </c>
      <c r="V150">
        <v>2</v>
      </c>
      <c r="W150">
        <v>2.3534000000000002</v>
      </c>
      <c r="X150">
        <v>172</v>
      </c>
      <c r="Y150">
        <v>3873743</v>
      </c>
      <c r="Z150">
        <v>5.1629651218472675E-7</v>
      </c>
    </row>
    <row r="151" spans="1:26" x14ac:dyDescent="0.25">
      <c r="A151">
        <v>2014</v>
      </c>
      <c r="B151" t="s">
        <v>23</v>
      </c>
      <c r="C151">
        <v>4.25</v>
      </c>
      <c r="D151">
        <v>3.7</v>
      </c>
      <c r="E151">
        <v>3</v>
      </c>
      <c r="F151">
        <v>0.3793394237526353</v>
      </c>
      <c r="G151">
        <v>42.68</v>
      </c>
      <c r="H151">
        <v>50</v>
      </c>
      <c r="I151">
        <v>50</v>
      </c>
      <c r="J151">
        <v>0</v>
      </c>
      <c r="K151">
        <v>0</v>
      </c>
      <c r="L151">
        <v>15.430532291361672</v>
      </c>
      <c r="M151">
        <v>0.72791499999999998</v>
      </c>
      <c r="N151">
        <v>71.709999999999994</v>
      </c>
      <c r="O151">
        <v>0.13162544169611307</v>
      </c>
      <c r="P151">
        <v>0.32100000000000001</v>
      </c>
      <c r="Q151">
        <v>6.95</v>
      </c>
      <c r="R151">
        <v>0.52</v>
      </c>
      <c r="S151">
        <v>6.740152733118971</v>
      </c>
      <c r="T151">
        <v>2043.6631630392462</v>
      </c>
      <c r="U151">
        <v>3</v>
      </c>
      <c r="V151">
        <v>6</v>
      </c>
      <c r="W151">
        <v>2.3534000000000002</v>
      </c>
      <c r="X151">
        <v>58</v>
      </c>
      <c r="Y151">
        <v>8073924</v>
      </c>
      <c r="Z151">
        <v>7.4313307878548272E-7</v>
      </c>
    </row>
    <row r="152" spans="1:26" x14ac:dyDescent="0.25">
      <c r="A152">
        <v>2014</v>
      </c>
      <c r="B152" t="s">
        <v>24</v>
      </c>
      <c r="C152">
        <v>4.25</v>
      </c>
      <c r="D152">
        <v>3.6500000000000004</v>
      </c>
      <c r="E152">
        <v>3.15</v>
      </c>
      <c r="F152">
        <v>0.31732117812061711</v>
      </c>
      <c r="G152">
        <v>34.090000000000003</v>
      </c>
      <c r="H152">
        <v>0</v>
      </c>
      <c r="I152">
        <v>0</v>
      </c>
      <c r="J152">
        <v>0</v>
      </c>
      <c r="K152">
        <v>0</v>
      </c>
      <c r="L152">
        <v>17.845345393335037</v>
      </c>
      <c r="M152">
        <v>0.77306200000000003</v>
      </c>
      <c r="N152">
        <v>76.11</v>
      </c>
      <c r="O152">
        <v>0.11940298507462686</v>
      </c>
      <c r="P152">
        <v>0.221</v>
      </c>
      <c r="Q152">
        <v>8.49</v>
      </c>
      <c r="R152">
        <v>0.39</v>
      </c>
      <c r="S152">
        <v>8.270900321543408</v>
      </c>
      <c r="T152">
        <v>204.34317203498117</v>
      </c>
      <c r="U152">
        <v>1</v>
      </c>
      <c r="V152">
        <v>0</v>
      </c>
      <c r="W152">
        <v>2.3534000000000002</v>
      </c>
      <c r="X152">
        <v>382</v>
      </c>
      <c r="Y152">
        <v>750912</v>
      </c>
      <c r="Z152">
        <v>0</v>
      </c>
    </row>
    <row r="153" spans="1:26" x14ac:dyDescent="0.25">
      <c r="A153">
        <v>2014</v>
      </c>
      <c r="B153" t="s">
        <v>25</v>
      </c>
      <c r="C153">
        <v>5.0999999999999996</v>
      </c>
      <c r="D153">
        <v>4</v>
      </c>
      <c r="E153">
        <v>3.3499999999999996</v>
      </c>
      <c r="F153">
        <v>0.42317945839764276</v>
      </c>
      <c r="G153">
        <v>25.45</v>
      </c>
      <c r="H153">
        <v>290430</v>
      </c>
      <c r="I153">
        <v>290430</v>
      </c>
      <c r="J153">
        <v>0</v>
      </c>
      <c r="K153">
        <v>0</v>
      </c>
      <c r="L153">
        <v>17.495940222329111</v>
      </c>
      <c r="M153">
        <v>0.71074300000000001</v>
      </c>
      <c r="N153">
        <v>85.09</v>
      </c>
      <c r="O153">
        <v>0.25413223140495866</v>
      </c>
      <c r="P153">
        <v>0.23599999999999999</v>
      </c>
      <c r="Q153">
        <v>4.5599999999999996</v>
      </c>
      <c r="R153">
        <v>0.8</v>
      </c>
      <c r="S153">
        <v>7.2848673633440493</v>
      </c>
      <c r="T153">
        <v>374.25796339806209</v>
      </c>
      <c r="U153">
        <v>1</v>
      </c>
      <c r="V153">
        <v>1</v>
      </c>
      <c r="W153">
        <v>2.3534000000000002</v>
      </c>
      <c r="X153">
        <v>248</v>
      </c>
      <c r="Y153">
        <v>1496880</v>
      </c>
      <c r="Z153">
        <v>6.6805622361177921E-7</v>
      </c>
    </row>
    <row r="154" spans="1:26" x14ac:dyDescent="0.25">
      <c r="A154">
        <v>2014</v>
      </c>
      <c r="B154" t="s">
        <v>26</v>
      </c>
      <c r="C154">
        <v>4.3499999999999996</v>
      </c>
      <c r="D154">
        <v>3.7</v>
      </c>
      <c r="E154">
        <v>3.15</v>
      </c>
      <c r="F154">
        <v>0.41036104794243172</v>
      </c>
      <c r="G154">
        <v>35.94</v>
      </c>
      <c r="H154">
        <v>1075872.6200000001</v>
      </c>
      <c r="I154">
        <v>1075872.6200000001</v>
      </c>
      <c r="J154">
        <v>0</v>
      </c>
      <c r="K154">
        <v>0</v>
      </c>
      <c r="L154">
        <v>11.216366822150251</v>
      </c>
      <c r="M154">
        <v>0.72993600000000003</v>
      </c>
      <c r="N154">
        <v>83.27</v>
      </c>
      <c r="O154">
        <v>0.12623891497130935</v>
      </c>
      <c r="P154">
        <v>0.36099999999999999</v>
      </c>
      <c r="Q154">
        <v>5.7</v>
      </c>
      <c r="R154">
        <v>0.86</v>
      </c>
      <c r="S154">
        <v>6.417604501607717</v>
      </c>
      <c r="T154">
        <v>1665.5635769721889</v>
      </c>
      <c r="U154">
        <v>2</v>
      </c>
      <c r="V154">
        <v>3</v>
      </c>
      <c r="W154">
        <v>2.3534000000000002</v>
      </c>
      <c r="X154">
        <v>0</v>
      </c>
      <c r="Y154">
        <v>6850884</v>
      </c>
      <c r="Z154">
        <v>4.378996929447353E-7</v>
      </c>
    </row>
    <row r="155" spans="1:26" x14ac:dyDescent="0.25">
      <c r="A155">
        <v>2014</v>
      </c>
      <c r="B155" t="s">
        <v>27</v>
      </c>
      <c r="C155">
        <v>4.7</v>
      </c>
      <c r="D155">
        <v>4.0999999999999996</v>
      </c>
      <c r="E155">
        <v>3.3499999999999996</v>
      </c>
      <c r="F155">
        <v>0.4882305413412335</v>
      </c>
      <c r="G155">
        <v>22.45</v>
      </c>
      <c r="H155">
        <v>0</v>
      </c>
      <c r="I155">
        <v>0</v>
      </c>
      <c r="J155">
        <v>0</v>
      </c>
      <c r="K155">
        <v>0</v>
      </c>
      <c r="L155">
        <v>11.808083530377329</v>
      </c>
      <c r="M155">
        <v>0.77910500000000005</v>
      </c>
      <c r="N155">
        <v>76.06</v>
      </c>
      <c r="O155">
        <v>6.4382139148494291E-2</v>
      </c>
      <c r="P155">
        <v>0.28699999999999998</v>
      </c>
      <c r="Q155">
        <v>4.1900000000000004</v>
      </c>
      <c r="R155">
        <v>0.95</v>
      </c>
      <c r="S155">
        <v>6.1737339228295811</v>
      </c>
      <c r="T155">
        <v>765.87738825990868</v>
      </c>
      <c r="U155">
        <v>1</v>
      </c>
      <c r="V155">
        <v>1</v>
      </c>
      <c r="W155">
        <v>2.3534000000000002</v>
      </c>
      <c r="X155">
        <v>0</v>
      </c>
      <c r="Y155">
        <v>3194718</v>
      </c>
      <c r="Z155">
        <v>3.1301667314611179E-7</v>
      </c>
    </row>
    <row r="156" spans="1:26" x14ac:dyDescent="0.25">
      <c r="A156">
        <v>2014</v>
      </c>
      <c r="B156" t="s">
        <v>28</v>
      </c>
      <c r="C156">
        <v>5.5500000000000007</v>
      </c>
      <c r="D156">
        <v>4.5999999999999996</v>
      </c>
      <c r="E156">
        <v>3.6500000000000004</v>
      </c>
      <c r="F156">
        <v>0.49364773820981711</v>
      </c>
      <c r="G156">
        <v>52.31</v>
      </c>
      <c r="H156">
        <v>240620.53</v>
      </c>
      <c r="I156">
        <v>240620.53</v>
      </c>
      <c r="J156">
        <v>0</v>
      </c>
      <c r="K156">
        <v>0</v>
      </c>
      <c r="L156">
        <v>14.255054993383876</v>
      </c>
      <c r="M156">
        <v>0.79257999999999995</v>
      </c>
      <c r="N156">
        <v>96.57</v>
      </c>
      <c r="O156">
        <v>0.37969653179190749</v>
      </c>
      <c r="P156">
        <v>0.29099999999999998</v>
      </c>
      <c r="Q156">
        <v>6.6</v>
      </c>
      <c r="R156">
        <v>0.81</v>
      </c>
      <c r="S156">
        <v>6.7387459807073959</v>
      </c>
      <c r="T156">
        <v>2151.5741319271779</v>
      </c>
      <c r="U156">
        <v>4</v>
      </c>
      <c r="V156">
        <v>9</v>
      </c>
      <c r="W156">
        <v>2.3534000000000002</v>
      </c>
      <c r="X156">
        <v>2</v>
      </c>
      <c r="Y156">
        <v>8842791</v>
      </c>
      <c r="Z156">
        <v>1.0177782105219946E-6</v>
      </c>
    </row>
    <row r="157" spans="1:26" x14ac:dyDescent="0.25">
      <c r="A157">
        <v>2014</v>
      </c>
      <c r="B157" t="s">
        <v>29</v>
      </c>
      <c r="C157">
        <v>4.5999999999999996</v>
      </c>
      <c r="D157">
        <v>3.7</v>
      </c>
      <c r="E157">
        <v>3.1500000000000004</v>
      </c>
      <c r="F157">
        <v>0.49077702879239171</v>
      </c>
      <c r="G157">
        <v>47</v>
      </c>
      <c r="H157">
        <v>3000</v>
      </c>
      <c r="I157">
        <v>3000</v>
      </c>
      <c r="J157">
        <v>0</v>
      </c>
      <c r="K157">
        <v>0</v>
      </c>
      <c r="L157">
        <v>15.849325365042203</v>
      </c>
      <c r="M157">
        <v>0.80177299999999996</v>
      </c>
      <c r="N157">
        <v>82.44</v>
      </c>
      <c r="O157">
        <v>0.25116713352007469</v>
      </c>
      <c r="P157">
        <v>0.314</v>
      </c>
      <c r="Q157">
        <v>9.86</v>
      </c>
      <c r="R157">
        <v>0.81</v>
      </c>
      <c r="S157">
        <v>6.7665795819935681</v>
      </c>
      <c r="T157">
        <v>829.11968524723386</v>
      </c>
      <c r="U157">
        <v>4</v>
      </c>
      <c r="V157">
        <v>2</v>
      </c>
      <c r="W157">
        <v>2.3534000000000002</v>
      </c>
      <c r="X157">
        <v>3</v>
      </c>
      <c r="Y157">
        <v>3408510</v>
      </c>
      <c r="Z157">
        <v>5.8676665170411708E-7</v>
      </c>
    </row>
    <row r="158" spans="1:26" x14ac:dyDescent="0.25">
      <c r="A158">
        <v>2014</v>
      </c>
      <c r="B158" t="s">
        <v>30</v>
      </c>
      <c r="C158">
        <v>4.7</v>
      </c>
      <c r="D158">
        <v>3.65</v>
      </c>
      <c r="E158">
        <v>3.3499999999999996</v>
      </c>
      <c r="F158">
        <v>0.52127575277337557</v>
      </c>
      <c r="G158">
        <v>39.33</v>
      </c>
      <c r="H158">
        <v>207100</v>
      </c>
      <c r="I158">
        <v>207100</v>
      </c>
      <c r="J158">
        <v>0</v>
      </c>
      <c r="K158">
        <v>0</v>
      </c>
      <c r="L158">
        <v>13.42242053203884</v>
      </c>
      <c r="M158">
        <v>0.78887300000000005</v>
      </c>
      <c r="N158">
        <v>83.53</v>
      </c>
      <c r="O158">
        <v>0.54299754299754299</v>
      </c>
      <c r="P158">
        <v>0.30299999999999999</v>
      </c>
      <c r="Q158">
        <v>6.57</v>
      </c>
      <c r="R158">
        <v>0.68</v>
      </c>
      <c r="S158">
        <v>6.6371583601286179</v>
      </c>
      <c r="T158">
        <v>945.30717509959436</v>
      </c>
      <c r="U158">
        <v>3</v>
      </c>
      <c r="V158">
        <v>3</v>
      </c>
      <c r="W158">
        <v>2.3534000000000002</v>
      </c>
      <c r="X158">
        <v>0</v>
      </c>
      <c r="Y158">
        <v>3943885</v>
      </c>
      <c r="Z158">
        <v>7.606712670374516E-7</v>
      </c>
    </row>
    <row r="159" spans="1:26" x14ac:dyDescent="0.25">
      <c r="A159">
        <v>2014</v>
      </c>
      <c r="B159" t="s">
        <v>31</v>
      </c>
      <c r="C159">
        <v>4.8499999999999996</v>
      </c>
      <c r="D159">
        <v>3.9499999999999997</v>
      </c>
      <c r="E159">
        <v>3.9</v>
      </c>
      <c r="F159">
        <v>0.47923836535634606</v>
      </c>
      <c r="G159">
        <v>36.19</v>
      </c>
      <c r="H159">
        <v>22500</v>
      </c>
      <c r="I159">
        <v>22500</v>
      </c>
      <c r="J159">
        <v>0</v>
      </c>
      <c r="K159">
        <v>0</v>
      </c>
      <c r="L159">
        <v>16.722053580580674</v>
      </c>
      <c r="M159">
        <v>0.80130800000000002</v>
      </c>
      <c r="N159">
        <v>86.44</v>
      </c>
      <c r="O159">
        <v>0.54576156703816281</v>
      </c>
      <c r="P159">
        <v>0.30299999999999999</v>
      </c>
      <c r="Q159">
        <v>8.26</v>
      </c>
      <c r="R159">
        <v>1</v>
      </c>
      <c r="S159">
        <v>6.9932676848874591</v>
      </c>
      <c r="T159">
        <v>2252.6761686550126</v>
      </c>
      <c r="U159">
        <v>6</v>
      </c>
      <c r="V159">
        <v>8</v>
      </c>
      <c r="W159">
        <v>2.3534000000000002</v>
      </c>
      <c r="X159">
        <v>0</v>
      </c>
      <c r="Y159">
        <v>9277727</v>
      </c>
      <c r="Z159">
        <v>8.622801684076283E-7</v>
      </c>
    </row>
    <row r="160" spans="1:26" x14ac:dyDescent="0.25">
      <c r="A160">
        <v>2014</v>
      </c>
      <c r="B160" t="s">
        <v>34</v>
      </c>
      <c r="C160">
        <v>4.5</v>
      </c>
      <c r="D160">
        <v>3.55</v>
      </c>
      <c r="E160">
        <v>3.05</v>
      </c>
      <c r="F160">
        <v>0.45276814540236759</v>
      </c>
      <c r="G160">
        <v>40.01</v>
      </c>
      <c r="H160">
        <v>483731.52</v>
      </c>
      <c r="I160">
        <v>483731.52</v>
      </c>
      <c r="J160">
        <v>0</v>
      </c>
      <c r="K160">
        <v>0</v>
      </c>
      <c r="L160">
        <v>14.803945110165552</v>
      </c>
      <c r="M160">
        <v>0.77802000000000004</v>
      </c>
      <c r="N160">
        <v>83.78</v>
      </c>
      <c r="O160">
        <v>0.54684358665058308</v>
      </c>
      <c r="P160">
        <v>0.29299999999999998</v>
      </c>
      <c r="Q160">
        <v>8.02</v>
      </c>
      <c r="R160">
        <v>0.75</v>
      </c>
      <c r="S160">
        <v>6.7052853697749182</v>
      </c>
      <c r="T160">
        <v>3489.1694475868644</v>
      </c>
      <c r="U160">
        <v>4</v>
      </c>
      <c r="V160">
        <v>10</v>
      </c>
      <c r="W160">
        <v>2.3534000000000002</v>
      </c>
      <c r="X160">
        <v>3</v>
      </c>
      <c r="Y160">
        <v>15126371</v>
      </c>
      <c r="Z160">
        <v>6.6109709989263124E-7</v>
      </c>
    </row>
    <row r="161" spans="1:26" x14ac:dyDescent="0.25">
      <c r="A161">
        <v>2014</v>
      </c>
      <c r="B161" t="s">
        <v>35</v>
      </c>
      <c r="C161">
        <v>6.1999999999999993</v>
      </c>
      <c r="D161">
        <v>4.8</v>
      </c>
      <c r="E161">
        <v>3.75</v>
      </c>
      <c r="F161">
        <v>0.4960024431689154</v>
      </c>
      <c r="G161">
        <v>22.78</v>
      </c>
      <c r="H161">
        <v>7774372.7699999996</v>
      </c>
      <c r="I161">
        <v>7774372.7699999996</v>
      </c>
      <c r="J161">
        <v>0</v>
      </c>
      <c r="K161">
        <v>0</v>
      </c>
      <c r="L161">
        <v>24.917120046269677</v>
      </c>
      <c r="M161">
        <v>0.82561300000000004</v>
      </c>
      <c r="N161">
        <v>90.21</v>
      </c>
      <c r="O161">
        <v>0.79095477386934676</v>
      </c>
      <c r="P161">
        <v>0.20399999999999999</v>
      </c>
      <c r="Q161">
        <v>5.64</v>
      </c>
      <c r="R161">
        <v>0.72</v>
      </c>
      <c r="S161">
        <v>7.5634043408360121</v>
      </c>
      <c r="T161">
        <v>4985.5463230248079</v>
      </c>
      <c r="U161">
        <v>8</v>
      </c>
      <c r="V161">
        <v>19</v>
      </c>
      <c r="W161">
        <v>2.3534000000000002</v>
      </c>
      <c r="X161">
        <v>0</v>
      </c>
      <c r="Y161">
        <v>20734097</v>
      </c>
      <c r="Z161">
        <v>9.1636496154136827E-7</v>
      </c>
    </row>
    <row r="162" spans="1:26" x14ac:dyDescent="0.25">
      <c r="A162">
        <v>2014</v>
      </c>
      <c r="B162" t="s">
        <v>36</v>
      </c>
      <c r="C162">
        <v>5.5500000000000007</v>
      </c>
      <c r="D162">
        <v>4.3000000000000007</v>
      </c>
      <c r="E162">
        <v>3.9</v>
      </c>
      <c r="F162">
        <v>0.45828415796640942</v>
      </c>
      <c r="G162">
        <v>41.42</v>
      </c>
      <c r="H162">
        <v>200658.47</v>
      </c>
      <c r="I162">
        <v>200658.47</v>
      </c>
      <c r="J162">
        <v>0</v>
      </c>
      <c r="K162">
        <v>0</v>
      </c>
      <c r="L162">
        <v>33.148560288428797</v>
      </c>
      <c r="M162">
        <v>0.76929400000000003</v>
      </c>
      <c r="N162">
        <v>90.98</v>
      </c>
      <c r="O162">
        <v>0.77289931869795614</v>
      </c>
      <c r="P162">
        <v>0.22</v>
      </c>
      <c r="Q162">
        <v>5.54</v>
      </c>
      <c r="R162">
        <v>0.74</v>
      </c>
      <c r="S162">
        <v>7.734224276527331</v>
      </c>
      <c r="T162">
        <v>956.62388438992639</v>
      </c>
      <c r="U162">
        <v>1</v>
      </c>
      <c r="V162">
        <v>2</v>
      </c>
      <c r="W162">
        <v>2.3534000000000002</v>
      </c>
      <c r="X162">
        <v>0</v>
      </c>
      <c r="Y162">
        <v>3885049</v>
      </c>
      <c r="Z162">
        <v>5.147940219029413E-7</v>
      </c>
    </row>
    <row r="163" spans="1:26" x14ac:dyDescent="0.25">
      <c r="A163">
        <v>2014</v>
      </c>
      <c r="B163" t="s">
        <v>39</v>
      </c>
      <c r="C163">
        <v>6.0500000000000007</v>
      </c>
      <c r="D163">
        <v>4.4499999999999993</v>
      </c>
      <c r="E163">
        <v>3.8499999999999996</v>
      </c>
      <c r="F163">
        <v>0.48761319720828289</v>
      </c>
      <c r="G163">
        <v>26.89</v>
      </c>
      <c r="H163">
        <v>4849497.8900000006</v>
      </c>
      <c r="I163">
        <v>4849497.8900000006</v>
      </c>
      <c r="J163">
        <v>0</v>
      </c>
      <c r="K163">
        <v>0</v>
      </c>
      <c r="L163">
        <v>31.410744045223417</v>
      </c>
      <c r="M163">
        <v>0.78408900000000004</v>
      </c>
      <c r="N163">
        <v>86.95</v>
      </c>
      <c r="O163">
        <v>0.66020942408376959</v>
      </c>
      <c r="P163">
        <v>0.17</v>
      </c>
      <c r="Q163">
        <v>3.74</v>
      </c>
      <c r="R163">
        <v>0.64</v>
      </c>
      <c r="S163">
        <v>8.08741961414791</v>
      </c>
      <c r="T163">
        <v>2700.3550177412385</v>
      </c>
      <c r="U163">
        <v>5</v>
      </c>
      <c r="V163">
        <v>14</v>
      </c>
      <c r="W163">
        <v>2.3534000000000002</v>
      </c>
      <c r="X163">
        <v>0</v>
      </c>
      <c r="Y163">
        <v>11081692</v>
      </c>
      <c r="Z163">
        <v>1.2633449837804552E-6</v>
      </c>
    </row>
    <row r="164" spans="1:26" x14ac:dyDescent="0.25">
      <c r="A164">
        <v>2014</v>
      </c>
      <c r="B164" t="s">
        <v>40</v>
      </c>
      <c r="C164">
        <v>6.15</v>
      </c>
      <c r="D164">
        <v>4.8</v>
      </c>
      <c r="E164">
        <v>3.9</v>
      </c>
      <c r="F164">
        <v>0.47875675675675677</v>
      </c>
      <c r="G164">
        <v>13.45</v>
      </c>
      <c r="H164">
        <v>3550775.12</v>
      </c>
      <c r="I164">
        <v>3550775.12</v>
      </c>
      <c r="J164">
        <v>0</v>
      </c>
      <c r="K164">
        <v>0</v>
      </c>
      <c r="L164">
        <v>36.055899320187393</v>
      </c>
      <c r="M164">
        <v>0.76402999999999999</v>
      </c>
      <c r="N164">
        <v>91.81</v>
      </c>
      <c r="O164">
        <v>0.54117647058823526</v>
      </c>
      <c r="P164">
        <v>0.112</v>
      </c>
      <c r="Q164">
        <v>2.4700000000000002</v>
      </c>
      <c r="R164">
        <v>0.63</v>
      </c>
      <c r="S164">
        <v>8.226185691318328</v>
      </c>
      <c r="T164">
        <v>1708.6880557980164</v>
      </c>
      <c r="U164">
        <v>7</v>
      </c>
      <c r="V164">
        <v>10</v>
      </c>
      <c r="W164">
        <v>2.3534000000000002</v>
      </c>
      <c r="X164">
        <v>0</v>
      </c>
      <c r="Y164">
        <v>6727148</v>
      </c>
      <c r="Z164">
        <v>1.4865140472604439E-6</v>
      </c>
    </row>
    <row r="165" spans="1:26" x14ac:dyDescent="0.25">
      <c r="A165">
        <v>2014</v>
      </c>
      <c r="B165" t="s">
        <v>41</v>
      </c>
      <c r="C165">
        <v>5.65</v>
      </c>
      <c r="D165">
        <v>4.25</v>
      </c>
      <c r="E165">
        <v>3.75</v>
      </c>
      <c r="F165">
        <v>0.52658033736582044</v>
      </c>
      <c r="G165">
        <v>24.31</v>
      </c>
      <c r="H165">
        <v>3169632.36</v>
      </c>
      <c r="I165">
        <v>3169632.36</v>
      </c>
      <c r="J165">
        <v>0</v>
      </c>
      <c r="K165">
        <v>0</v>
      </c>
      <c r="L165">
        <v>31.927159450192793</v>
      </c>
      <c r="M165">
        <v>0.78383899999999995</v>
      </c>
      <c r="N165">
        <v>84.15</v>
      </c>
      <c r="O165">
        <v>0.62567501227295041</v>
      </c>
      <c r="P165">
        <v>0.20100000000000001</v>
      </c>
      <c r="Q165">
        <v>3.75</v>
      </c>
      <c r="R165">
        <v>0.55000000000000004</v>
      </c>
      <c r="S165">
        <v>7.929863344051447</v>
      </c>
      <c r="T165">
        <v>2669.8870079995127</v>
      </c>
      <c r="U165">
        <v>6</v>
      </c>
      <c r="V165">
        <v>13</v>
      </c>
      <c r="W165">
        <v>2.3534000000000002</v>
      </c>
      <c r="X165">
        <v>0</v>
      </c>
      <c r="Y165">
        <v>11207274</v>
      </c>
      <c r="Z165">
        <v>1.1599609325157929E-6</v>
      </c>
    </row>
    <row r="166" spans="1:26" x14ac:dyDescent="0.25">
      <c r="A166">
        <v>2014</v>
      </c>
      <c r="B166" t="s">
        <v>42</v>
      </c>
      <c r="C166">
        <v>5.35</v>
      </c>
      <c r="D166">
        <v>4.3</v>
      </c>
      <c r="E166">
        <v>3.6500000000000004</v>
      </c>
      <c r="F166">
        <v>0.44791874128659631</v>
      </c>
      <c r="G166">
        <v>26.72</v>
      </c>
      <c r="H166">
        <v>22089.960000000003</v>
      </c>
      <c r="I166">
        <v>22089.960000000003</v>
      </c>
      <c r="J166">
        <v>0</v>
      </c>
      <c r="K166">
        <v>0</v>
      </c>
      <c r="L166">
        <v>30.13758404249106</v>
      </c>
      <c r="M166">
        <v>0.69266399999999995</v>
      </c>
      <c r="N166">
        <v>110.11</v>
      </c>
      <c r="O166">
        <v>0.31638418079096048</v>
      </c>
      <c r="P166">
        <v>0.223</v>
      </c>
      <c r="Q166">
        <v>3.83</v>
      </c>
      <c r="R166">
        <v>0.63</v>
      </c>
      <c r="S166">
        <v>7.6693127009646291</v>
      </c>
      <c r="T166">
        <v>661.07576109703723</v>
      </c>
      <c r="U166">
        <v>1</v>
      </c>
      <c r="V166">
        <v>3</v>
      </c>
      <c r="W166">
        <v>2.3534000000000002</v>
      </c>
      <c r="X166">
        <v>0</v>
      </c>
      <c r="Y166">
        <v>2619657</v>
      </c>
      <c r="Z166">
        <v>1.1451880914180749E-6</v>
      </c>
    </row>
    <row r="167" spans="1:26" x14ac:dyDescent="0.25">
      <c r="A167">
        <v>2014</v>
      </c>
      <c r="B167" t="s">
        <v>43</v>
      </c>
      <c r="C167">
        <v>5.5</v>
      </c>
      <c r="D167">
        <v>4.5</v>
      </c>
      <c r="E167">
        <v>3.1</v>
      </c>
      <c r="F167">
        <v>0.36884907772997821</v>
      </c>
      <c r="G167">
        <v>42.12</v>
      </c>
      <c r="H167">
        <v>0</v>
      </c>
      <c r="I167">
        <v>0</v>
      </c>
      <c r="J167">
        <v>0</v>
      </c>
      <c r="K167">
        <v>0</v>
      </c>
      <c r="L167">
        <v>31.396808728065782</v>
      </c>
      <c r="M167">
        <v>0.70744399999999996</v>
      </c>
      <c r="N167">
        <v>92.61</v>
      </c>
      <c r="O167">
        <v>0.26782449725776963</v>
      </c>
      <c r="P167">
        <v>0.252</v>
      </c>
      <c r="Q167">
        <v>3.99</v>
      </c>
      <c r="R167">
        <v>0.69</v>
      </c>
      <c r="S167">
        <v>7.7685892282958191</v>
      </c>
      <c r="T167">
        <v>830.59379356394447</v>
      </c>
      <c r="U167">
        <v>3</v>
      </c>
      <c r="V167">
        <v>3</v>
      </c>
      <c r="W167">
        <v>2.3534000000000002</v>
      </c>
      <c r="X167">
        <v>0</v>
      </c>
      <c r="Y167">
        <v>3224357</v>
      </c>
      <c r="Z167">
        <v>9.3041806474903368E-7</v>
      </c>
    </row>
    <row r="168" spans="1:26" x14ac:dyDescent="0.25">
      <c r="A168">
        <v>2014</v>
      </c>
      <c r="B168" t="s">
        <v>44</v>
      </c>
      <c r="C168">
        <v>5.75</v>
      </c>
      <c r="D168">
        <v>4.8000000000000007</v>
      </c>
      <c r="E168">
        <v>3.95</v>
      </c>
      <c r="F168">
        <v>0.42393144308082947</v>
      </c>
      <c r="G168">
        <v>44.26</v>
      </c>
      <c r="H168">
        <v>0</v>
      </c>
      <c r="I168">
        <v>0</v>
      </c>
      <c r="J168">
        <v>0</v>
      </c>
      <c r="K168">
        <v>0</v>
      </c>
      <c r="L168">
        <v>25.296596988420752</v>
      </c>
      <c r="M168">
        <v>0.79581599999999997</v>
      </c>
      <c r="N168">
        <v>86.63</v>
      </c>
      <c r="O168">
        <v>0.45807033363390443</v>
      </c>
      <c r="P168">
        <v>0.252</v>
      </c>
      <c r="Q168">
        <v>4.12</v>
      </c>
      <c r="R168">
        <v>0.67</v>
      </c>
      <c r="S168">
        <v>7.695639067524116</v>
      </c>
      <c r="T168">
        <v>1677.9802211366548</v>
      </c>
      <c r="U168">
        <v>6</v>
      </c>
      <c r="V168">
        <v>8</v>
      </c>
      <c r="W168">
        <v>2.3534000000000002</v>
      </c>
      <c r="X168">
        <v>223</v>
      </c>
      <c r="Y168">
        <v>6523222</v>
      </c>
      <c r="Z168">
        <v>1.2263878187803512E-6</v>
      </c>
    </row>
    <row r="169" spans="1:26" x14ac:dyDescent="0.25">
      <c r="A169">
        <v>2014</v>
      </c>
      <c r="B169" t="s">
        <v>45</v>
      </c>
      <c r="C169">
        <v>5.95</v>
      </c>
      <c r="D169">
        <v>4.45</v>
      </c>
      <c r="E169">
        <v>4</v>
      </c>
      <c r="F169">
        <v>0.42311532700948579</v>
      </c>
      <c r="G169">
        <v>29.55</v>
      </c>
      <c r="H169">
        <v>3000444.44</v>
      </c>
      <c r="I169">
        <v>3000444.44</v>
      </c>
      <c r="J169">
        <v>0</v>
      </c>
      <c r="K169">
        <v>0</v>
      </c>
      <c r="L169">
        <v>69.216798860737654</v>
      </c>
      <c r="M169">
        <v>0.89165951999999993</v>
      </c>
      <c r="N169">
        <v>89.33</v>
      </c>
      <c r="O169">
        <v>0.85256410256410253</v>
      </c>
      <c r="P169">
        <v>0.251</v>
      </c>
      <c r="Q169">
        <v>8.39</v>
      </c>
      <c r="R169">
        <v>0.66</v>
      </c>
      <c r="S169">
        <v>9.503014469453376</v>
      </c>
      <c r="T169">
        <v>720.48179072910625</v>
      </c>
      <c r="U169">
        <v>2</v>
      </c>
      <c r="V169">
        <v>9</v>
      </c>
      <c r="W169">
        <v>2.3534000000000002</v>
      </c>
      <c r="X169">
        <v>125</v>
      </c>
      <c r="Y169">
        <v>2852372</v>
      </c>
      <c r="Z169">
        <v>3.1552686676211937E-6</v>
      </c>
    </row>
    <row r="170" spans="1:26" x14ac:dyDescent="0.25">
      <c r="A170">
        <v>2015</v>
      </c>
      <c r="B170" t="s">
        <v>19</v>
      </c>
      <c r="C170">
        <v>5.4</v>
      </c>
      <c r="D170">
        <v>4.2</v>
      </c>
      <c r="E170">
        <v>3.6</v>
      </c>
      <c r="F170">
        <v>0.39921992954202318</v>
      </c>
      <c r="G170">
        <v>33.93</v>
      </c>
      <c r="H170">
        <v>86570</v>
      </c>
      <c r="I170">
        <v>86570</v>
      </c>
      <c r="J170">
        <v>0</v>
      </c>
      <c r="K170">
        <v>0</v>
      </c>
      <c r="L170">
        <v>20.678232262793205</v>
      </c>
      <c r="M170">
        <v>0.69433500000000004</v>
      </c>
      <c r="N170">
        <v>111.27</v>
      </c>
      <c r="O170">
        <v>0.13367174280879865</v>
      </c>
      <c r="P170">
        <v>0.20599999999999999</v>
      </c>
      <c r="Q170">
        <v>5.8</v>
      </c>
      <c r="R170">
        <v>0.7</v>
      </c>
      <c r="S170">
        <v>7.3066184593753132</v>
      </c>
      <c r="T170">
        <v>414.790802499829</v>
      </c>
      <c r="U170">
        <v>1</v>
      </c>
      <c r="V170">
        <v>2</v>
      </c>
      <c r="W170">
        <v>3.3315000000000001</v>
      </c>
      <c r="X170">
        <v>74</v>
      </c>
      <c r="Y170">
        <v>1768204</v>
      </c>
      <c r="Z170">
        <v>1.1310912089329059E-6</v>
      </c>
    </row>
    <row r="171" spans="1:26" x14ac:dyDescent="0.25">
      <c r="A171">
        <v>2015</v>
      </c>
      <c r="B171" t="s">
        <v>21</v>
      </c>
      <c r="C171">
        <v>5.2</v>
      </c>
      <c r="D171">
        <v>4.4000000000000004</v>
      </c>
      <c r="E171">
        <v>3.7</v>
      </c>
      <c r="F171">
        <v>0.36995502248875561</v>
      </c>
      <c r="G171">
        <v>37.380000000000003</v>
      </c>
      <c r="H171">
        <v>0</v>
      </c>
      <c r="I171">
        <v>0</v>
      </c>
      <c r="J171">
        <v>0</v>
      </c>
      <c r="K171">
        <v>0</v>
      </c>
      <c r="L171">
        <v>21.980903610052572</v>
      </c>
      <c r="M171">
        <v>0.86858299999999999</v>
      </c>
      <c r="N171">
        <v>94.95</v>
      </c>
      <c r="O171">
        <v>0.35215311004784688</v>
      </c>
      <c r="P171">
        <v>0.34699999999999998</v>
      </c>
      <c r="Q171">
        <v>11.26</v>
      </c>
      <c r="R171">
        <v>0.5</v>
      </c>
      <c r="S171">
        <v>7.8333835492618258</v>
      </c>
      <c r="T171">
        <v>975.69333882758292</v>
      </c>
      <c r="U171">
        <v>1</v>
      </c>
      <c r="V171">
        <v>2</v>
      </c>
      <c r="W171">
        <v>3.3315000000000001</v>
      </c>
      <c r="X171">
        <v>150</v>
      </c>
      <c r="Y171">
        <v>3938336</v>
      </c>
      <c r="Z171">
        <v>5.0782868703939933E-7</v>
      </c>
    </row>
    <row r="172" spans="1:26" x14ac:dyDescent="0.25">
      <c r="A172">
        <v>2015</v>
      </c>
      <c r="B172" t="s">
        <v>23</v>
      </c>
      <c r="C172">
        <v>4.5</v>
      </c>
      <c r="D172">
        <v>3.8</v>
      </c>
      <c r="E172">
        <v>3.1</v>
      </c>
      <c r="F172">
        <v>0.39028502609393817</v>
      </c>
      <c r="G172">
        <v>44.95</v>
      </c>
      <c r="H172">
        <v>0</v>
      </c>
      <c r="I172">
        <v>0</v>
      </c>
      <c r="J172">
        <v>0</v>
      </c>
      <c r="K172">
        <v>0</v>
      </c>
      <c r="L172">
        <v>16.011950538176048</v>
      </c>
      <c r="M172">
        <v>0.71604199999999996</v>
      </c>
      <c r="N172">
        <v>67.510000000000005</v>
      </c>
      <c r="O172">
        <v>0.1552087726697596</v>
      </c>
      <c r="P172">
        <v>0.29699999999999999</v>
      </c>
      <c r="Q172">
        <v>7.41</v>
      </c>
      <c r="R172">
        <v>0.51</v>
      </c>
      <c r="S172">
        <v>6.8824947273275079</v>
      </c>
      <c r="T172">
        <v>2005.571767850714</v>
      </c>
      <c r="U172">
        <v>3</v>
      </c>
      <c r="V172">
        <v>6</v>
      </c>
      <c r="W172">
        <v>3.3315000000000001</v>
      </c>
      <c r="X172">
        <v>584</v>
      </c>
      <c r="Y172">
        <v>8175113</v>
      </c>
      <c r="Z172">
        <v>7.3393480921915086E-7</v>
      </c>
    </row>
    <row r="173" spans="1:26" x14ac:dyDescent="0.25">
      <c r="A173">
        <v>2015</v>
      </c>
      <c r="B173" t="s">
        <v>24</v>
      </c>
      <c r="C173">
        <v>4.5</v>
      </c>
      <c r="D173">
        <v>3.7</v>
      </c>
      <c r="E173">
        <v>3.3</v>
      </c>
      <c r="F173">
        <v>0.32926001357773249</v>
      </c>
      <c r="G173">
        <v>38.22</v>
      </c>
      <c r="H173">
        <v>0</v>
      </c>
      <c r="I173">
        <v>0</v>
      </c>
      <c r="J173">
        <v>0</v>
      </c>
      <c r="K173">
        <v>0</v>
      </c>
      <c r="L173">
        <v>18.079656544655585</v>
      </c>
      <c r="M173">
        <v>0.76980800000000005</v>
      </c>
      <c r="N173">
        <v>88.75</v>
      </c>
      <c r="O173">
        <v>4.3689320388349516E-2</v>
      </c>
      <c r="P173">
        <v>0.25</v>
      </c>
      <c r="Q173">
        <v>10.5</v>
      </c>
      <c r="R173">
        <v>0.34</v>
      </c>
      <c r="S173">
        <v>7.9336145425328901</v>
      </c>
      <c r="T173">
        <v>200.53446389714543</v>
      </c>
      <c r="U173">
        <v>1</v>
      </c>
      <c r="V173">
        <v>0</v>
      </c>
      <c r="W173">
        <v>3.3315000000000001</v>
      </c>
      <c r="X173">
        <v>0</v>
      </c>
      <c r="Y173">
        <v>766679</v>
      </c>
      <c r="Z173">
        <v>0</v>
      </c>
    </row>
    <row r="174" spans="1:26" x14ac:dyDescent="0.25">
      <c r="A174">
        <v>2015</v>
      </c>
      <c r="B174" t="s">
        <v>25</v>
      </c>
      <c r="C174">
        <v>5.0999999999999996</v>
      </c>
      <c r="D174">
        <v>4.0999999999999996</v>
      </c>
      <c r="E174">
        <v>3.4</v>
      </c>
      <c r="F174">
        <v>0.43974601459065116</v>
      </c>
      <c r="G174">
        <v>33.200000000000003</v>
      </c>
      <c r="H174">
        <v>216872</v>
      </c>
      <c r="I174">
        <v>216872</v>
      </c>
      <c r="J174">
        <v>0</v>
      </c>
      <c r="K174">
        <v>0</v>
      </c>
      <c r="L174">
        <v>19.094313608241162</v>
      </c>
      <c r="M174">
        <v>0.71561300000000005</v>
      </c>
      <c r="N174">
        <v>92.37</v>
      </c>
      <c r="O174">
        <v>0.32931726907630521</v>
      </c>
      <c r="P174">
        <v>0.25</v>
      </c>
      <c r="Q174">
        <v>8.01</v>
      </c>
      <c r="R174">
        <v>0.73</v>
      </c>
      <c r="S174">
        <v>7.4398915335944551</v>
      </c>
      <c r="T174">
        <v>367.28225025507527</v>
      </c>
      <c r="U174">
        <v>1</v>
      </c>
      <c r="V174">
        <v>1</v>
      </c>
      <c r="W174">
        <v>3.3315000000000001</v>
      </c>
      <c r="X174">
        <v>0</v>
      </c>
      <c r="Y174">
        <v>1515126</v>
      </c>
      <c r="Z174">
        <v>6.600111145871696E-7</v>
      </c>
    </row>
    <row r="175" spans="1:26" x14ac:dyDescent="0.25">
      <c r="A175">
        <v>2015</v>
      </c>
      <c r="B175" t="s">
        <v>26</v>
      </c>
      <c r="C175">
        <v>4.5999999999999996</v>
      </c>
      <c r="D175">
        <v>3.8</v>
      </c>
      <c r="E175">
        <v>3.3</v>
      </c>
      <c r="F175">
        <v>0.42793916711222002</v>
      </c>
      <c r="G175">
        <v>35.31</v>
      </c>
      <c r="H175">
        <v>1131607.04</v>
      </c>
      <c r="I175">
        <v>1131607.04</v>
      </c>
      <c r="J175">
        <v>0</v>
      </c>
      <c r="K175">
        <v>0</v>
      </c>
      <c r="L175">
        <v>11.366346279047907</v>
      </c>
      <c r="M175">
        <v>0.720329</v>
      </c>
      <c r="N175">
        <v>94.4</v>
      </c>
      <c r="O175">
        <v>0.18794688457609807</v>
      </c>
      <c r="P175">
        <v>0.35299999999999998</v>
      </c>
      <c r="Q175">
        <v>6.46</v>
      </c>
      <c r="R175">
        <v>0.77</v>
      </c>
      <c r="S175">
        <v>6.408054634930199</v>
      </c>
      <c r="T175">
        <v>1634.5194980997576</v>
      </c>
      <c r="U175">
        <v>2</v>
      </c>
      <c r="V175">
        <v>3</v>
      </c>
      <c r="W175">
        <v>3.3315000000000001</v>
      </c>
      <c r="X175">
        <v>2</v>
      </c>
      <c r="Y175">
        <v>6904241</v>
      </c>
      <c r="Z175">
        <v>4.3451553907228904E-7</v>
      </c>
    </row>
    <row r="176" spans="1:26" x14ac:dyDescent="0.25">
      <c r="A176">
        <v>2015</v>
      </c>
      <c r="B176" t="s">
        <v>27</v>
      </c>
      <c r="C176">
        <v>4.9000000000000004</v>
      </c>
      <c r="D176">
        <v>4.2</v>
      </c>
      <c r="E176">
        <v>3.4</v>
      </c>
      <c r="F176">
        <v>0.50444077248786534</v>
      </c>
      <c r="G176">
        <v>20.29</v>
      </c>
      <c r="H176">
        <v>0</v>
      </c>
      <c r="I176">
        <v>0</v>
      </c>
      <c r="J176">
        <v>0</v>
      </c>
      <c r="K176">
        <v>0</v>
      </c>
      <c r="L176">
        <v>12.218896339232991</v>
      </c>
      <c r="M176">
        <v>0.77022800000000002</v>
      </c>
      <c r="N176">
        <v>80.680000000000007</v>
      </c>
      <c r="O176">
        <v>8.3594566353187044E-2</v>
      </c>
      <c r="P176">
        <v>0.28499999999999998</v>
      </c>
      <c r="Q176">
        <v>6.94</v>
      </c>
      <c r="R176">
        <v>0.87</v>
      </c>
      <c r="S176">
        <v>6.3533192728733558</v>
      </c>
      <c r="T176">
        <v>751.60236545292923</v>
      </c>
      <c r="U176">
        <v>1</v>
      </c>
      <c r="V176">
        <v>1</v>
      </c>
      <c r="W176">
        <v>3.3315000000000001</v>
      </c>
      <c r="X176">
        <v>5</v>
      </c>
      <c r="Y176">
        <v>3204028</v>
      </c>
      <c r="Z176">
        <v>3.1210713514363793E-7</v>
      </c>
    </row>
    <row r="177" spans="1:26" x14ac:dyDescent="0.25">
      <c r="A177">
        <v>2015</v>
      </c>
      <c r="B177" t="s">
        <v>28</v>
      </c>
      <c r="C177">
        <v>5.9</v>
      </c>
      <c r="D177">
        <v>4.8</v>
      </c>
      <c r="E177">
        <v>3.7</v>
      </c>
      <c r="F177">
        <v>0.51009808534510837</v>
      </c>
      <c r="G177">
        <v>46.75</v>
      </c>
      <c r="H177">
        <v>732212.64</v>
      </c>
      <c r="I177">
        <v>732212.64</v>
      </c>
      <c r="J177">
        <v>0</v>
      </c>
      <c r="K177">
        <v>0</v>
      </c>
      <c r="L177">
        <v>14.670161207997028</v>
      </c>
      <c r="M177">
        <v>0.79153099999999998</v>
      </c>
      <c r="N177">
        <v>107.71</v>
      </c>
      <c r="O177">
        <v>0.36004235792446171</v>
      </c>
      <c r="P177">
        <v>0.28599999999999998</v>
      </c>
      <c r="Q177">
        <v>8.0299999999999994</v>
      </c>
      <c r="R177">
        <v>0.75</v>
      </c>
      <c r="S177">
        <v>6.7984332630310318</v>
      </c>
      <c r="T177">
        <v>2111.4714075551346</v>
      </c>
      <c r="U177">
        <v>4</v>
      </c>
      <c r="V177">
        <v>9</v>
      </c>
      <c r="W177">
        <v>3.3315000000000001</v>
      </c>
      <c r="X177">
        <v>0</v>
      </c>
      <c r="Y177">
        <v>8904459</v>
      </c>
      <c r="Z177">
        <v>1.0107295681860065E-6</v>
      </c>
    </row>
    <row r="178" spans="1:26" x14ac:dyDescent="0.25">
      <c r="A178">
        <v>2015</v>
      </c>
      <c r="B178" t="s">
        <v>29</v>
      </c>
      <c r="C178">
        <v>4.8</v>
      </c>
      <c r="D178">
        <v>3.8</v>
      </c>
      <c r="E178">
        <v>3.2</v>
      </c>
      <c r="F178">
        <v>0.50235696918572914</v>
      </c>
      <c r="G178">
        <v>44.88</v>
      </c>
      <c r="H178">
        <v>0</v>
      </c>
      <c r="I178">
        <v>0</v>
      </c>
      <c r="J178">
        <v>0</v>
      </c>
      <c r="K178">
        <v>0</v>
      </c>
      <c r="L178">
        <v>16.632177910768629</v>
      </c>
      <c r="M178">
        <v>0.79956499999999997</v>
      </c>
      <c r="N178">
        <v>89.17</v>
      </c>
      <c r="O178">
        <v>0.28176795580110497</v>
      </c>
      <c r="P178">
        <v>0.30299999999999999</v>
      </c>
      <c r="Q178">
        <v>12.23</v>
      </c>
      <c r="R178">
        <v>0.75</v>
      </c>
      <c r="S178">
        <v>7.1279501857989338</v>
      </c>
      <c r="T178">
        <v>813.66590296034474</v>
      </c>
      <c r="U178">
        <v>3</v>
      </c>
      <c r="V178">
        <v>2</v>
      </c>
      <c r="W178">
        <v>3.3315000000000001</v>
      </c>
      <c r="X178">
        <v>0</v>
      </c>
      <c r="Y178">
        <v>3442175</v>
      </c>
      <c r="Z178">
        <v>5.8102798376026787E-7</v>
      </c>
    </row>
    <row r="179" spans="1:26" x14ac:dyDescent="0.25">
      <c r="A179">
        <v>2015</v>
      </c>
      <c r="B179" t="s">
        <v>30</v>
      </c>
      <c r="C179">
        <v>4.9000000000000004</v>
      </c>
      <c r="D179">
        <v>3.8</v>
      </c>
      <c r="E179">
        <v>3.4</v>
      </c>
      <c r="F179">
        <v>0.53205661948376348</v>
      </c>
      <c r="G179">
        <v>38.32</v>
      </c>
      <c r="H179">
        <v>412887.74</v>
      </c>
      <c r="I179">
        <v>412887.74</v>
      </c>
      <c r="J179">
        <v>0</v>
      </c>
      <c r="K179">
        <v>0</v>
      </c>
      <c r="L179">
        <v>14.13369461069704</v>
      </c>
      <c r="M179">
        <v>0.78481800000000002</v>
      </c>
      <c r="N179">
        <v>86.34</v>
      </c>
      <c r="O179">
        <v>0.54884829229547261</v>
      </c>
      <c r="P179">
        <v>0.31</v>
      </c>
      <c r="Q179">
        <v>9</v>
      </c>
      <c r="R179">
        <v>0.85</v>
      </c>
      <c r="S179">
        <v>6.8513608516621467</v>
      </c>
      <c r="T179">
        <v>927.68779934702445</v>
      </c>
      <c r="U179">
        <v>3</v>
      </c>
      <c r="V179">
        <v>3</v>
      </c>
      <c r="W179">
        <v>3.3315000000000001</v>
      </c>
      <c r="X179">
        <v>0</v>
      </c>
      <c r="Y179">
        <v>3972202</v>
      </c>
      <c r="Z179">
        <v>7.5524860014671965E-7</v>
      </c>
    </row>
    <row r="180" spans="1:26" x14ac:dyDescent="0.25">
      <c r="A180">
        <v>2015</v>
      </c>
      <c r="B180" t="s">
        <v>31</v>
      </c>
      <c r="C180">
        <v>5</v>
      </c>
      <c r="D180">
        <v>4.0999999999999996</v>
      </c>
      <c r="E180">
        <v>4</v>
      </c>
      <c r="F180">
        <v>0.48906579704584691</v>
      </c>
      <c r="G180">
        <v>41.16</v>
      </c>
      <c r="H180">
        <v>160000</v>
      </c>
      <c r="I180">
        <v>160000</v>
      </c>
      <c r="J180">
        <v>0</v>
      </c>
      <c r="K180">
        <v>0</v>
      </c>
      <c r="L180">
        <v>16.796229240485971</v>
      </c>
      <c r="M180">
        <v>0.79473300000000002</v>
      </c>
      <c r="N180">
        <v>101.09</v>
      </c>
      <c r="O180">
        <v>0.52852348993288589</v>
      </c>
      <c r="P180">
        <v>0.33900000000000002</v>
      </c>
      <c r="Q180">
        <v>11.27</v>
      </c>
      <c r="R180">
        <v>1</v>
      </c>
      <c r="S180">
        <v>6.9752937631816794</v>
      </c>
      <c r="T180">
        <v>2210.6890253116753</v>
      </c>
      <c r="U180">
        <v>6</v>
      </c>
      <c r="V180">
        <v>8</v>
      </c>
      <c r="W180">
        <v>3.3315000000000001</v>
      </c>
      <c r="X180">
        <v>0</v>
      </c>
      <c r="Y180">
        <v>9345173</v>
      </c>
      <c r="Z180">
        <v>8.560569183684454E-7</v>
      </c>
    </row>
    <row r="181" spans="1:26" x14ac:dyDescent="0.25">
      <c r="A181">
        <v>2015</v>
      </c>
      <c r="B181" t="s">
        <v>34</v>
      </c>
      <c r="C181">
        <v>4.7</v>
      </c>
      <c r="D181">
        <v>3.7</v>
      </c>
      <c r="E181">
        <v>3.1</v>
      </c>
      <c r="F181">
        <v>0.46630226335794589</v>
      </c>
      <c r="G181">
        <v>39.54</v>
      </c>
      <c r="H181">
        <v>809403.96</v>
      </c>
      <c r="I181">
        <v>809403.96</v>
      </c>
      <c r="J181">
        <v>0</v>
      </c>
      <c r="K181">
        <v>0</v>
      </c>
      <c r="L181">
        <v>16.117760091306288</v>
      </c>
      <c r="M181">
        <v>0.77590999999999999</v>
      </c>
      <c r="N181">
        <v>93.06</v>
      </c>
      <c r="O181">
        <v>0.57804391217564866</v>
      </c>
      <c r="P181">
        <v>0.29299999999999998</v>
      </c>
      <c r="Q181">
        <v>10.35</v>
      </c>
      <c r="R181">
        <v>0.73</v>
      </c>
      <c r="S181">
        <v>6.7520337451039447</v>
      </c>
      <c r="T181">
        <v>3424.135573751154</v>
      </c>
      <c r="U181">
        <v>4</v>
      </c>
      <c r="V181">
        <v>10</v>
      </c>
      <c r="W181">
        <v>3.3315000000000001</v>
      </c>
      <c r="X181">
        <v>0</v>
      </c>
      <c r="Y181">
        <v>15203334</v>
      </c>
      <c r="Z181">
        <v>6.5775046447049045E-7</v>
      </c>
    </row>
    <row r="182" spans="1:26" x14ac:dyDescent="0.25">
      <c r="A182">
        <v>2015</v>
      </c>
      <c r="B182" t="s">
        <v>35</v>
      </c>
      <c r="C182">
        <v>6.3</v>
      </c>
      <c r="D182">
        <v>4.8</v>
      </c>
      <c r="E182">
        <v>3.7</v>
      </c>
      <c r="F182">
        <v>0.50689397748221277</v>
      </c>
      <c r="G182">
        <v>21.72</v>
      </c>
      <c r="H182">
        <v>7152260.6000000006</v>
      </c>
      <c r="I182">
        <v>7152260.6000000006</v>
      </c>
      <c r="J182">
        <v>0</v>
      </c>
      <c r="K182">
        <v>0</v>
      </c>
      <c r="L182">
        <v>24.885174162509443</v>
      </c>
      <c r="M182">
        <v>0.81916699999999998</v>
      </c>
      <c r="N182">
        <v>100.33</v>
      </c>
      <c r="O182">
        <v>0.78971234235510845</v>
      </c>
      <c r="P182">
        <v>0.21099999999999999</v>
      </c>
      <c r="Q182">
        <v>8.39</v>
      </c>
      <c r="R182">
        <v>0.63</v>
      </c>
      <c r="S182">
        <v>7.6162498744601761</v>
      </c>
      <c r="T182">
        <v>4892.6218046131471</v>
      </c>
      <c r="U182">
        <v>8</v>
      </c>
      <c r="V182">
        <v>19</v>
      </c>
      <c r="W182">
        <v>3.3315000000000001</v>
      </c>
      <c r="X182">
        <v>46</v>
      </c>
      <c r="Y182">
        <v>20869101</v>
      </c>
      <c r="Z182">
        <v>9.1043691819786582E-7</v>
      </c>
    </row>
    <row r="183" spans="1:26" x14ac:dyDescent="0.25">
      <c r="A183">
        <v>2015</v>
      </c>
      <c r="B183" t="s">
        <v>36</v>
      </c>
      <c r="C183">
        <v>5.7</v>
      </c>
      <c r="D183">
        <v>4.4000000000000004</v>
      </c>
      <c r="E183">
        <v>4</v>
      </c>
      <c r="F183">
        <v>0.47111767866738313</v>
      </c>
      <c r="G183">
        <v>36.9</v>
      </c>
      <c r="H183">
        <v>683202.55</v>
      </c>
      <c r="I183">
        <v>683202.55</v>
      </c>
      <c r="J183">
        <v>0</v>
      </c>
      <c r="K183">
        <v>0</v>
      </c>
      <c r="L183">
        <v>30.628169442005174</v>
      </c>
      <c r="M183">
        <v>0.75784399999999996</v>
      </c>
      <c r="N183">
        <v>98.39</v>
      </c>
      <c r="O183">
        <v>0.78503301540719006</v>
      </c>
      <c r="P183">
        <v>0.22900000000000001</v>
      </c>
      <c r="Q183">
        <v>9.75</v>
      </c>
      <c r="R183">
        <v>0.73</v>
      </c>
      <c r="S183">
        <v>7.9131264437079407</v>
      </c>
      <c r="T183">
        <v>938.79357894326233</v>
      </c>
      <c r="U183">
        <v>1</v>
      </c>
      <c r="V183">
        <v>2</v>
      </c>
      <c r="W183">
        <v>3.3315000000000001</v>
      </c>
      <c r="X183">
        <v>0</v>
      </c>
      <c r="Y183">
        <v>3929911</v>
      </c>
      <c r="Z183">
        <v>5.0891737751821862E-7</v>
      </c>
    </row>
    <row r="184" spans="1:26" x14ac:dyDescent="0.25">
      <c r="A184">
        <v>2015</v>
      </c>
      <c r="B184" t="s">
        <v>39</v>
      </c>
      <c r="C184">
        <v>6.2</v>
      </c>
      <c r="D184">
        <v>4.5999999999999996</v>
      </c>
      <c r="E184">
        <v>3.9</v>
      </c>
      <c r="F184">
        <v>0.49262411948220614</v>
      </c>
      <c r="G184">
        <v>26.3</v>
      </c>
      <c r="H184">
        <v>3179729.86</v>
      </c>
      <c r="I184">
        <v>3179729.86</v>
      </c>
      <c r="J184">
        <v>0</v>
      </c>
      <c r="K184">
        <v>0</v>
      </c>
      <c r="L184">
        <v>33.768898518303921</v>
      </c>
      <c r="M184">
        <v>0.78261599999999998</v>
      </c>
      <c r="N184">
        <v>96.41</v>
      </c>
      <c r="O184">
        <v>0.71037687145069695</v>
      </c>
      <c r="P184">
        <v>0.19</v>
      </c>
      <c r="Q184">
        <v>6.18</v>
      </c>
      <c r="R184">
        <v>0.6</v>
      </c>
      <c r="S184">
        <v>8.1489404439088062</v>
      </c>
      <c r="T184">
        <v>2650.0236852641447</v>
      </c>
      <c r="U184">
        <v>6</v>
      </c>
      <c r="V184">
        <v>14</v>
      </c>
      <c r="W184">
        <v>3.3315000000000001</v>
      </c>
      <c r="X184">
        <v>0</v>
      </c>
      <c r="Y184">
        <v>11163018</v>
      </c>
      <c r="Z184">
        <v>1.2541411292179229E-6</v>
      </c>
    </row>
    <row r="185" spans="1:26" x14ac:dyDescent="0.25">
      <c r="A185">
        <v>2015</v>
      </c>
      <c r="B185" t="s">
        <v>40</v>
      </c>
      <c r="C185">
        <v>6.3</v>
      </c>
      <c r="D185">
        <v>5.0999999999999996</v>
      </c>
      <c r="E185">
        <v>3.8</v>
      </c>
      <c r="F185">
        <v>0.49107518955349622</v>
      </c>
      <c r="G185">
        <v>14.03</v>
      </c>
      <c r="H185">
        <v>5628707.7100000009</v>
      </c>
      <c r="I185">
        <v>5628707.7100000009</v>
      </c>
      <c r="J185">
        <v>0</v>
      </c>
      <c r="K185">
        <v>0</v>
      </c>
      <c r="L185">
        <v>36.526279807425809</v>
      </c>
      <c r="M185">
        <v>0.76550200000000002</v>
      </c>
      <c r="N185">
        <v>100.69</v>
      </c>
      <c r="O185">
        <v>0.57166324435318272</v>
      </c>
      <c r="P185">
        <v>0.128</v>
      </c>
      <c r="Q185">
        <v>4.83</v>
      </c>
      <c r="R185">
        <v>0.56999999999999995</v>
      </c>
      <c r="S185">
        <v>8.3223862609219612</v>
      </c>
      <c r="T185">
        <v>1676.8401891023454</v>
      </c>
      <c r="U185">
        <v>7</v>
      </c>
      <c r="V185">
        <v>10</v>
      </c>
      <c r="W185">
        <v>3.3315000000000001</v>
      </c>
      <c r="X185">
        <v>0</v>
      </c>
      <c r="Y185">
        <v>6819190</v>
      </c>
      <c r="Z185">
        <v>1.4664498276188229E-6</v>
      </c>
    </row>
    <row r="186" spans="1:26" x14ac:dyDescent="0.25">
      <c r="A186">
        <v>2015</v>
      </c>
      <c r="B186" t="s">
        <v>41</v>
      </c>
      <c r="C186">
        <v>5.7</v>
      </c>
      <c r="D186">
        <v>4.3</v>
      </c>
      <c r="E186">
        <v>3.6</v>
      </c>
      <c r="F186">
        <v>0.53354624828473929</v>
      </c>
      <c r="G186">
        <v>26.17</v>
      </c>
      <c r="H186">
        <v>1818188.9</v>
      </c>
      <c r="I186">
        <v>1818188.9</v>
      </c>
      <c r="J186">
        <v>0</v>
      </c>
      <c r="K186">
        <v>0</v>
      </c>
      <c r="L186">
        <v>33.961019906521813</v>
      </c>
      <c r="M186">
        <v>0.78029499999999996</v>
      </c>
      <c r="N186">
        <v>87.69</v>
      </c>
      <c r="O186">
        <v>0.64224872231686547</v>
      </c>
      <c r="P186">
        <v>0.221</v>
      </c>
      <c r="Q186">
        <v>6.56</v>
      </c>
      <c r="R186">
        <v>0.51</v>
      </c>
      <c r="S186">
        <v>8.0710053228884195</v>
      </c>
      <c r="T186">
        <v>2620.1235621588617</v>
      </c>
      <c r="U186">
        <v>7</v>
      </c>
      <c r="V186">
        <v>13</v>
      </c>
      <c r="W186">
        <v>3.3315000000000001</v>
      </c>
      <c r="X186">
        <v>56</v>
      </c>
      <c r="Y186">
        <v>11247972</v>
      </c>
      <c r="Z186">
        <v>1.1557639012614897E-6</v>
      </c>
    </row>
    <row r="187" spans="1:26" x14ac:dyDescent="0.25">
      <c r="A187">
        <v>2015</v>
      </c>
      <c r="B187" t="s">
        <v>42</v>
      </c>
      <c r="C187">
        <v>5.5</v>
      </c>
      <c r="D187">
        <v>4.5</v>
      </c>
      <c r="E187">
        <v>3.7</v>
      </c>
      <c r="F187">
        <v>0.46121498350262019</v>
      </c>
      <c r="G187">
        <v>23.91</v>
      </c>
      <c r="H187">
        <v>0</v>
      </c>
      <c r="I187">
        <v>0</v>
      </c>
      <c r="J187">
        <v>0</v>
      </c>
      <c r="K187">
        <v>0</v>
      </c>
      <c r="L187">
        <v>31.337303181347561</v>
      </c>
      <c r="M187">
        <v>0.68123100000000003</v>
      </c>
      <c r="N187">
        <v>113.07</v>
      </c>
      <c r="O187">
        <v>0.4143646408839779</v>
      </c>
      <c r="P187">
        <v>0.20599999999999999</v>
      </c>
      <c r="Q187">
        <v>5.52</v>
      </c>
      <c r="R187">
        <v>0.56999999999999995</v>
      </c>
      <c r="S187">
        <v>7.8015466505975697</v>
      </c>
      <c r="T187">
        <v>648.75411312641063</v>
      </c>
      <c r="U187">
        <v>1</v>
      </c>
      <c r="V187">
        <v>3</v>
      </c>
      <c r="W187">
        <v>3.3315000000000001</v>
      </c>
      <c r="X187">
        <v>153</v>
      </c>
      <c r="Y187">
        <v>2651235</v>
      </c>
      <c r="Z187">
        <v>1.131548127570736E-6</v>
      </c>
    </row>
    <row r="188" spans="1:26" x14ac:dyDescent="0.25">
      <c r="A188">
        <v>2015</v>
      </c>
      <c r="B188" t="s">
        <v>43</v>
      </c>
      <c r="C188">
        <v>5.7</v>
      </c>
      <c r="D188">
        <v>4.5999999999999996</v>
      </c>
      <c r="E188">
        <v>3.2</v>
      </c>
      <c r="F188">
        <v>0.38835916934776249</v>
      </c>
      <c r="G188">
        <v>36.840000000000003</v>
      </c>
      <c r="H188">
        <v>0</v>
      </c>
      <c r="I188">
        <v>0</v>
      </c>
      <c r="J188">
        <v>0</v>
      </c>
      <c r="K188">
        <v>0</v>
      </c>
      <c r="L188">
        <v>32.895048087788467</v>
      </c>
      <c r="M188">
        <v>0.70283399999999996</v>
      </c>
      <c r="N188">
        <v>100.32</v>
      </c>
      <c r="O188">
        <v>0.31781557743957028</v>
      </c>
      <c r="P188">
        <v>0.22600000000000001</v>
      </c>
      <c r="Q188">
        <v>5.53</v>
      </c>
      <c r="R188">
        <v>0.67</v>
      </c>
      <c r="S188">
        <v>7.8528673295169211</v>
      </c>
      <c r="T188">
        <v>815.11253569132373</v>
      </c>
      <c r="U188">
        <v>3</v>
      </c>
      <c r="V188">
        <v>3</v>
      </c>
      <c r="W188">
        <v>3.3315000000000001</v>
      </c>
      <c r="X188">
        <v>189</v>
      </c>
      <c r="Y188">
        <v>3265486</v>
      </c>
      <c r="Z188">
        <v>9.1869939114729014E-7</v>
      </c>
    </row>
    <row r="189" spans="1:26" x14ac:dyDescent="0.25">
      <c r="A189">
        <v>2015</v>
      </c>
      <c r="B189" t="s">
        <v>44</v>
      </c>
      <c r="C189">
        <v>5.8</v>
      </c>
      <c r="D189">
        <v>4.9000000000000004</v>
      </c>
      <c r="E189">
        <v>3.9</v>
      </c>
      <c r="F189">
        <v>0.43177021670870436</v>
      </c>
      <c r="G189">
        <v>45.34</v>
      </c>
      <c r="H189">
        <v>616687.96</v>
      </c>
      <c r="I189">
        <v>616687.96</v>
      </c>
      <c r="J189">
        <v>0</v>
      </c>
      <c r="K189">
        <v>0</v>
      </c>
      <c r="L189">
        <v>26.265440731446578</v>
      </c>
      <c r="M189">
        <v>0.79250600000000004</v>
      </c>
      <c r="N189">
        <v>93.55</v>
      </c>
      <c r="O189">
        <v>0.53034420289855078</v>
      </c>
      <c r="P189">
        <v>0.247</v>
      </c>
      <c r="Q189">
        <v>6.94</v>
      </c>
      <c r="R189">
        <v>0.65</v>
      </c>
      <c r="S189">
        <v>8.0809480767299373</v>
      </c>
      <c r="T189">
        <v>1646.704711122175</v>
      </c>
      <c r="U189">
        <v>6</v>
      </c>
      <c r="V189">
        <v>8</v>
      </c>
      <c r="W189">
        <v>3.3315000000000001</v>
      </c>
      <c r="X189">
        <v>109</v>
      </c>
      <c r="Y189">
        <v>6610681</v>
      </c>
      <c r="Z189">
        <v>1.2101627653792399E-6</v>
      </c>
    </row>
    <row r="190" spans="1:26" x14ac:dyDescent="0.25">
      <c r="A190">
        <v>2015</v>
      </c>
      <c r="B190" t="s">
        <v>45</v>
      </c>
      <c r="C190">
        <v>6</v>
      </c>
      <c r="D190">
        <v>4.5</v>
      </c>
      <c r="E190">
        <v>4</v>
      </c>
      <c r="F190">
        <v>0.43757828810020877</v>
      </c>
      <c r="G190">
        <v>25.46</v>
      </c>
      <c r="H190">
        <v>2272014</v>
      </c>
      <c r="I190">
        <v>2272014</v>
      </c>
      <c r="J190">
        <v>0</v>
      </c>
      <c r="K190">
        <v>0</v>
      </c>
      <c r="L190">
        <v>73.970990761039232</v>
      </c>
      <c r="M190">
        <v>0.88595466</v>
      </c>
      <c r="N190">
        <v>71.55</v>
      </c>
      <c r="O190">
        <v>0.88742393509127793</v>
      </c>
      <c r="P190">
        <v>0.253</v>
      </c>
      <c r="Q190">
        <v>9.57</v>
      </c>
      <c r="R190">
        <v>0.63</v>
      </c>
      <c r="S190">
        <v>9.6639550065280684</v>
      </c>
      <c r="T190">
        <v>707.0528866351508</v>
      </c>
      <c r="U190">
        <v>1</v>
      </c>
      <c r="V190">
        <v>9</v>
      </c>
      <c r="W190">
        <v>3.3315000000000001</v>
      </c>
      <c r="X190">
        <v>543</v>
      </c>
      <c r="Y190">
        <v>2914830</v>
      </c>
      <c r="Z190">
        <v>3.0876586284620374E-6</v>
      </c>
    </row>
    <row r="191" spans="1:26" x14ac:dyDescent="0.25">
      <c r="A191">
        <v>2016</v>
      </c>
      <c r="B191" t="s">
        <v>19</v>
      </c>
      <c r="C191">
        <v>5.6</v>
      </c>
      <c r="D191">
        <v>4.5500000000000007</v>
      </c>
      <c r="E191">
        <v>3.8</v>
      </c>
      <c r="F191">
        <v>0.39848993288590606</v>
      </c>
      <c r="G191">
        <v>39.33</v>
      </c>
      <c r="H191">
        <v>0</v>
      </c>
      <c r="I191">
        <v>0</v>
      </c>
      <c r="J191">
        <v>0</v>
      </c>
      <c r="K191">
        <v>0</v>
      </c>
      <c r="L191">
        <v>22.078455014578026</v>
      </c>
      <c r="M191">
        <v>0.69043200000000005</v>
      </c>
      <c r="N191">
        <v>63.77</v>
      </c>
      <c r="O191">
        <v>0.11806797853309481</v>
      </c>
      <c r="P191">
        <v>0.193</v>
      </c>
      <c r="Q191">
        <v>7.29</v>
      </c>
      <c r="R191">
        <v>0.32</v>
      </c>
      <c r="S191">
        <v>8.3000000000000007</v>
      </c>
      <c r="T191">
        <v>458.28267611718502</v>
      </c>
      <c r="U191">
        <v>2</v>
      </c>
      <c r="V191">
        <v>2</v>
      </c>
      <c r="W191">
        <v>3.4901</v>
      </c>
      <c r="X191">
        <v>154</v>
      </c>
      <c r="Y191">
        <v>1787279</v>
      </c>
      <c r="Z191">
        <v>1.1190194703792748E-6</v>
      </c>
    </row>
    <row r="192" spans="1:26" x14ac:dyDescent="0.25">
      <c r="A192">
        <v>2016</v>
      </c>
      <c r="B192" t="s">
        <v>21</v>
      </c>
      <c r="C192">
        <v>5.3000000000000007</v>
      </c>
      <c r="D192">
        <v>4.45</v>
      </c>
      <c r="E192">
        <v>3.6</v>
      </c>
      <c r="F192">
        <v>0.36811714983034705</v>
      </c>
      <c r="G192">
        <v>36.28</v>
      </c>
      <c r="H192">
        <v>0</v>
      </c>
      <c r="I192">
        <v>0</v>
      </c>
      <c r="J192">
        <v>0</v>
      </c>
      <c r="K192">
        <v>0</v>
      </c>
      <c r="L192">
        <v>22.250672532222197</v>
      </c>
      <c r="M192">
        <v>0.86623700000000003</v>
      </c>
      <c r="N192">
        <v>48.27</v>
      </c>
      <c r="O192">
        <v>0.33879222108495394</v>
      </c>
      <c r="P192">
        <v>0.32800000000000001</v>
      </c>
      <c r="Q192">
        <v>13.27</v>
      </c>
      <c r="R192">
        <v>0.24</v>
      </c>
      <c r="S192">
        <v>9.1999999999999993</v>
      </c>
      <c r="T192">
        <v>1077.9972740302032</v>
      </c>
      <c r="U192">
        <v>2</v>
      </c>
      <c r="V192">
        <v>2</v>
      </c>
      <c r="W192">
        <v>3.4901</v>
      </c>
      <c r="X192">
        <v>577</v>
      </c>
      <c r="Y192">
        <v>4001667</v>
      </c>
      <c r="Z192">
        <v>4.997917118041056E-7</v>
      </c>
    </row>
    <row r="193" spans="1:26" x14ac:dyDescent="0.25">
      <c r="A193">
        <v>2016</v>
      </c>
      <c r="B193" t="s">
        <v>23</v>
      </c>
      <c r="C193">
        <v>4.5999999999999996</v>
      </c>
      <c r="D193">
        <v>3.8</v>
      </c>
      <c r="E193">
        <v>3.1</v>
      </c>
      <c r="F193">
        <v>0.38602588375651631</v>
      </c>
      <c r="G193">
        <v>50.85</v>
      </c>
      <c r="H193">
        <v>0</v>
      </c>
      <c r="I193">
        <v>0</v>
      </c>
      <c r="J193">
        <v>0</v>
      </c>
      <c r="K193">
        <v>0</v>
      </c>
      <c r="L193">
        <v>16.694321483467839</v>
      </c>
      <c r="M193">
        <v>0.70139200000000002</v>
      </c>
      <c r="N193">
        <v>41.43</v>
      </c>
      <c r="O193">
        <v>0.11495783399911229</v>
      </c>
      <c r="P193">
        <v>0.28299999999999997</v>
      </c>
      <c r="Q193">
        <v>10.67</v>
      </c>
      <c r="R193">
        <v>0.21</v>
      </c>
      <c r="S193">
        <v>8.4</v>
      </c>
      <c r="T193">
        <v>2215.8610831687329</v>
      </c>
      <c r="U193">
        <v>5</v>
      </c>
      <c r="V193">
        <v>6</v>
      </c>
      <c r="W193">
        <v>3.4901</v>
      </c>
      <c r="X193">
        <v>35</v>
      </c>
      <c r="Y193">
        <v>8272724</v>
      </c>
      <c r="Z193">
        <v>7.2527501219670811E-7</v>
      </c>
    </row>
    <row r="194" spans="1:26" x14ac:dyDescent="0.25">
      <c r="A194">
        <v>2016</v>
      </c>
      <c r="B194" t="s">
        <v>24</v>
      </c>
      <c r="C194">
        <v>4.55</v>
      </c>
      <c r="D194">
        <v>3.75</v>
      </c>
      <c r="E194">
        <v>3.25</v>
      </c>
      <c r="F194">
        <v>0.30484140233722873</v>
      </c>
      <c r="G194">
        <v>48.7</v>
      </c>
      <c r="H194">
        <v>0</v>
      </c>
      <c r="I194">
        <v>0</v>
      </c>
      <c r="J194">
        <v>0</v>
      </c>
      <c r="K194">
        <v>0</v>
      </c>
      <c r="L194">
        <v>18.333410030742879</v>
      </c>
      <c r="M194">
        <v>0.75955600000000001</v>
      </c>
      <c r="N194">
        <v>56.62</v>
      </c>
      <c r="O194">
        <v>9.7087378640776698E-2</v>
      </c>
      <c r="P194">
        <v>0.221</v>
      </c>
      <c r="Q194">
        <v>14.8</v>
      </c>
      <c r="R194">
        <v>0.14000000000000001</v>
      </c>
      <c r="S194">
        <v>9.8000000000000007</v>
      </c>
      <c r="T194">
        <v>221.56101392471624</v>
      </c>
      <c r="U194">
        <v>2</v>
      </c>
      <c r="V194">
        <v>0</v>
      </c>
      <c r="W194">
        <v>3.4901</v>
      </c>
      <c r="X194">
        <v>184</v>
      </c>
      <c r="Y194">
        <v>782295</v>
      </c>
      <c r="Z194">
        <v>0</v>
      </c>
    </row>
    <row r="195" spans="1:26" x14ac:dyDescent="0.25">
      <c r="A195">
        <v>2016</v>
      </c>
      <c r="B195" t="s">
        <v>25</v>
      </c>
      <c r="C195">
        <v>5.35</v>
      </c>
      <c r="D195">
        <v>4.3499999999999996</v>
      </c>
      <c r="E195">
        <v>3.5999999999999996</v>
      </c>
      <c r="F195">
        <v>0.43284379172229642</v>
      </c>
      <c r="G195">
        <v>37.64</v>
      </c>
      <c r="H195">
        <v>227000</v>
      </c>
      <c r="I195">
        <v>227000</v>
      </c>
      <c r="J195">
        <v>0</v>
      </c>
      <c r="K195">
        <v>0</v>
      </c>
      <c r="L195">
        <v>20.604589204006519</v>
      </c>
      <c r="M195">
        <v>0.71668500000000002</v>
      </c>
      <c r="N195">
        <v>60.94</v>
      </c>
      <c r="O195">
        <v>0.32264957264957267</v>
      </c>
      <c r="P195">
        <v>0.24</v>
      </c>
      <c r="Q195">
        <v>11.08</v>
      </c>
      <c r="R195">
        <v>0.32</v>
      </c>
      <c r="S195">
        <v>8.6</v>
      </c>
      <c r="T195">
        <v>405.79273099312985</v>
      </c>
      <c r="U195">
        <v>2</v>
      </c>
      <c r="V195">
        <v>1</v>
      </c>
      <c r="W195">
        <v>3.4901</v>
      </c>
      <c r="X195">
        <v>25</v>
      </c>
      <c r="Y195">
        <v>1532902</v>
      </c>
      <c r="Z195">
        <v>6.5235742402319263E-7</v>
      </c>
    </row>
    <row r="196" spans="1:26" x14ac:dyDescent="0.25">
      <c r="A196">
        <v>2016</v>
      </c>
      <c r="B196" t="s">
        <v>26</v>
      </c>
      <c r="C196">
        <v>4.6999999999999993</v>
      </c>
      <c r="D196">
        <v>3.8499999999999996</v>
      </c>
      <c r="E196">
        <v>3.4</v>
      </c>
      <c r="F196">
        <v>0.4323962516733601</v>
      </c>
      <c r="G196">
        <v>34.630000000000003</v>
      </c>
      <c r="H196">
        <v>353161.82</v>
      </c>
      <c r="I196">
        <v>353161.82</v>
      </c>
      <c r="J196">
        <v>0</v>
      </c>
      <c r="K196">
        <v>0</v>
      </c>
      <c r="L196">
        <v>12.267701518945257</v>
      </c>
      <c r="M196">
        <v>0.71692699999999998</v>
      </c>
      <c r="N196">
        <v>43.38</v>
      </c>
      <c r="O196">
        <v>0.19370860927152317</v>
      </c>
      <c r="P196">
        <v>0.34300000000000003</v>
      </c>
      <c r="Q196">
        <v>11.47</v>
      </c>
      <c r="R196">
        <v>0.31</v>
      </c>
      <c r="S196">
        <v>7.7</v>
      </c>
      <c r="T196">
        <v>1805.9030365196772</v>
      </c>
      <c r="U196">
        <v>3</v>
      </c>
      <c r="V196">
        <v>3</v>
      </c>
      <c r="W196">
        <v>3.4901</v>
      </c>
      <c r="X196">
        <v>0</v>
      </c>
      <c r="Y196">
        <v>6954036</v>
      </c>
      <c r="Z196">
        <v>4.3140415148843063E-7</v>
      </c>
    </row>
    <row r="197" spans="1:26" x14ac:dyDescent="0.25">
      <c r="A197">
        <v>2016</v>
      </c>
      <c r="B197" t="s">
        <v>27</v>
      </c>
      <c r="C197">
        <v>5.0999999999999996</v>
      </c>
      <c r="D197">
        <v>4.3499999999999996</v>
      </c>
      <c r="E197">
        <v>3.5</v>
      </c>
      <c r="F197">
        <v>0.49012352113410124</v>
      </c>
      <c r="G197">
        <v>21.82</v>
      </c>
      <c r="H197">
        <v>150000</v>
      </c>
      <c r="I197">
        <v>150000</v>
      </c>
      <c r="J197">
        <v>0</v>
      </c>
      <c r="K197">
        <v>0</v>
      </c>
      <c r="L197">
        <v>12.893716105573162</v>
      </c>
      <c r="M197">
        <v>0.76938099999999998</v>
      </c>
      <c r="N197">
        <v>46.94</v>
      </c>
      <c r="O197">
        <v>8.3333333333333329E-2</v>
      </c>
      <c r="P197">
        <v>0.28199999999999997</v>
      </c>
      <c r="Q197">
        <v>9.2100000000000009</v>
      </c>
      <c r="R197">
        <v>0.37</v>
      </c>
      <c r="S197">
        <v>7.7</v>
      </c>
      <c r="T197">
        <v>830.40979052547073</v>
      </c>
      <c r="U197">
        <v>3</v>
      </c>
      <c r="V197">
        <v>1</v>
      </c>
      <c r="W197">
        <v>3.4901</v>
      </c>
      <c r="X197">
        <v>0</v>
      </c>
      <c r="Y197">
        <v>3212180</v>
      </c>
      <c r="Z197">
        <v>3.1131505706404996E-7</v>
      </c>
    </row>
    <row r="198" spans="1:26" x14ac:dyDescent="0.25">
      <c r="A198">
        <v>2016</v>
      </c>
      <c r="B198" t="s">
        <v>28</v>
      </c>
      <c r="C198">
        <v>6.0500000000000007</v>
      </c>
      <c r="D198">
        <v>4.9499999999999993</v>
      </c>
      <c r="E198">
        <v>3.9</v>
      </c>
      <c r="F198">
        <v>0.51523693713611907</v>
      </c>
      <c r="G198">
        <v>40.630000000000003</v>
      </c>
      <c r="H198">
        <v>1168134.7400000002</v>
      </c>
      <c r="I198">
        <v>1168134.7400000002</v>
      </c>
      <c r="J198">
        <v>0</v>
      </c>
      <c r="K198">
        <v>0</v>
      </c>
      <c r="L198">
        <v>15.442628867238762</v>
      </c>
      <c r="M198">
        <v>0.78930900000000004</v>
      </c>
      <c r="N198">
        <v>56.44</v>
      </c>
      <c r="O198">
        <v>0.47024461482292806</v>
      </c>
      <c r="P198">
        <v>0.27100000000000002</v>
      </c>
      <c r="Q198">
        <v>11.13</v>
      </c>
      <c r="R198">
        <v>0.32</v>
      </c>
      <c r="S198">
        <v>8</v>
      </c>
      <c r="T198">
        <v>2332.8645702062918</v>
      </c>
      <c r="U198">
        <v>5</v>
      </c>
      <c r="V198">
        <v>9</v>
      </c>
      <c r="W198">
        <v>3.4901</v>
      </c>
      <c r="X198">
        <v>0</v>
      </c>
      <c r="Y198">
        <v>8963663</v>
      </c>
      <c r="Z198">
        <v>1.0040538114830956E-6</v>
      </c>
    </row>
    <row r="199" spans="1:26" x14ac:dyDescent="0.25">
      <c r="A199">
        <v>2016</v>
      </c>
      <c r="B199" t="s">
        <v>29</v>
      </c>
      <c r="C199">
        <v>4.9000000000000004</v>
      </c>
      <c r="D199">
        <v>3.8</v>
      </c>
      <c r="E199">
        <v>3.2</v>
      </c>
      <c r="F199">
        <v>0.5119058480065688</v>
      </c>
      <c r="G199">
        <v>53.35</v>
      </c>
      <c r="H199">
        <v>0</v>
      </c>
      <c r="I199">
        <v>0</v>
      </c>
      <c r="J199">
        <v>0</v>
      </c>
      <c r="K199">
        <v>0</v>
      </c>
      <c r="L199">
        <v>17.173359236465746</v>
      </c>
      <c r="M199">
        <v>0.800925</v>
      </c>
      <c r="N199">
        <v>42.23</v>
      </c>
      <c r="O199">
        <v>0.23283858998144713</v>
      </c>
      <c r="P199">
        <v>0.27400000000000002</v>
      </c>
      <c r="Q199">
        <v>12.46</v>
      </c>
      <c r="R199">
        <v>0.32</v>
      </c>
      <c r="S199">
        <v>8.5</v>
      </c>
      <c r="T199">
        <v>898.98084824126795</v>
      </c>
      <c r="U199">
        <v>4</v>
      </c>
      <c r="V199">
        <v>2</v>
      </c>
      <c r="W199">
        <v>3.4901</v>
      </c>
      <c r="X199">
        <v>0</v>
      </c>
      <c r="Y199">
        <v>3474998</v>
      </c>
      <c r="Z199">
        <v>5.7553989959130908E-7</v>
      </c>
    </row>
    <row r="200" spans="1:26" x14ac:dyDescent="0.25">
      <c r="A200">
        <v>2016</v>
      </c>
      <c r="B200" t="s">
        <v>30</v>
      </c>
      <c r="C200">
        <v>5</v>
      </c>
      <c r="D200">
        <v>3.8499999999999996</v>
      </c>
      <c r="E200">
        <v>3.45</v>
      </c>
      <c r="F200">
        <v>0.54295495881031342</v>
      </c>
      <c r="G200">
        <v>33.880000000000003</v>
      </c>
      <c r="H200">
        <v>0</v>
      </c>
      <c r="I200">
        <v>0</v>
      </c>
      <c r="J200">
        <v>0</v>
      </c>
      <c r="K200">
        <v>0</v>
      </c>
      <c r="L200">
        <v>14.778356584650505</v>
      </c>
      <c r="M200">
        <v>0.78054599999999996</v>
      </c>
      <c r="N200">
        <v>50.1</v>
      </c>
      <c r="O200">
        <v>0.54337152209492634</v>
      </c>
      <c r="P200">
        <v>0.29699999999999999</v>
      </c>
      <c r="Q200">
        <v>10.4</v>
      </c>
      <c r="R200">
        <v>0.41</v>
      </c>
      <c r="S200">
        <v>8</v>
      </c>
      <c r="T200">
        <v>1024.9582312910418</v>
      </c>
      <c r="U200">
        <v>3</v>
      </c>
      <c r="V200">
        <v>3</v>
      </c>
      <c r="W200">
        <v>3.4901</v>
      </c>
      <c r="X200">
        <v>3</v>
      </c>
      <c r="Y200">
        <v>3999415</v>
      </c>
      <c r="Z200">
        <v>7.5010970354414335E-7</v>
      </c>
    </row>
    <row r="201" spans="1:26" x14ac:dyDescent="0.25">
      <c r="A201">
        <v>2016</v>
      </c>
      <c r="B201" t="s">
        <v>31</v>
      </c>
      <c r="C201">
        <v>5.0999999999999996</v>
      </c>
      <c r="D201">
        <v>4.25</v>
      </c>
      <c r="E201">
        <v>4.05</v>
      </c>
      <c r="F201">
        <v>0.49185692087018884</v>
      </c>
      <c r="G201">
        <v>47.26</v>
      </c>
      <c r="H201">
        <v>120000</v>
      </c>
      <c r="I201">
        <v>120000</v>
      </c>
      <c r="J201">
        <v>0</v>
      </c>
      <c r="K201">
        <v>0</v>
      </c>
      <c r="L201">
        <v>17.783109019699189</v>
      </c>
      <c r="M201">
        <v>0.79040100000000002</v>
      </c>
      <c r="N201">
        <v>51.43</v>
      </c>
      <c r="O201">
        <v>0.59290873276428102</v>
      </c>
      <c r="P201">
        <v>0.315</v>
      </c>
      <c r="Q201">
        <v>14.35</v>
      </c>
      <c r="R201">
        <v>0.5</v>
      </c>
      <c r="S201">
        <v>8.4</v>
      </c>
      <c r="T201">
        <v>2442.485408251413</v>
      </c>
      <c r="U201">
        <v>7</v>
      </c>
      <c r="V201">
        <v>8</v>
      </c>
      <c r="W201">
        <v>3.4901</v>
      </c>
      <c r="X201">
        <v>0</v>
      </c>
      <c r="Y201">
        <v>9410336</v>
      </c>
      <c r="Z201">
        <v>8.5012904958972768E-7</v>
      </c>
    </row>
    <row r="202" spans="1:26" x14ac:dyDescent="0.25">
      <c r="A202">
        <v>2016</v>
      </c>
      <c r="B202" t="s">
        <v>34</v>
      </c>
      <c r="C202">
        <v>4.9000000000000004</v>
      </c>
      <c r="D202">
        <v>3.7</v>
      </c>
      <c r="E202">
        <v>3.05</v>
      </c>
      <c r="F202">
        <v>0.45519558653256748</v>
      </c>
      <c r="G202">
        <v>46.94</v>
      </c>
      <c r="H202">
        <v>1602416</v>
      </c>
      <c r="I202">
        <v>1602416</v>
      </c>
      <c r="J202">
        <v>0</v>
      </c>
      <c r="K202">
        <v>0</v>
      </c>
      <c r="L202">
        <v>16.936985052792625</v>
      </c>
      <c r="M202">
        <v>0.776509</v>
      </c>
      <c r="N202">
        <v>44.35</v>
      </c>
      <c r="O202">
        <v>0.58499684807732721</v>
      </c>
      <c r="P202">
        <v>0.28699999999999998</v>
      </c>
      <c r="Q202">
        <v>14.86</v>
      </c>
      <c r="R202">
        <v>0.34</v>
      </c>
      <c r="S202">
        <v>8.1</v>
      </c>
      <c r="T202">
        <v>3783.1649223402883</v>
      </c>
      <c r="U202">
        <v>5</v>
      </c>
      <c r="V202">
        <v>10</v>
      </c>
      <c r="W202">
        <v>3.4901</v>
      </c>
      <c r="X202">
        <v>0</v>
      </c>
      <c r="Y202">
        <v>15276566</v>
      </c>
      <c r="Z202">
        <v>6.5459737482887187E-7</v>
      </c>
    </row>
    <row r="203" spans="1:26" x14ac:dyDescent="0.25">
      <c r="A203">
        <v>2016</v>
      </c>
      <c r="B203" t="s">
        <v>35</v>
      </c>
      <c r="C203">
        <v>6.4</v>
      </c>
      <c r="D203">
        <v>4.75</v>
      </c>
      <c r="E203">
        <v>3.8</v>
      </c>
      <c r="F203">
        <v>0.50480196958382928</v>
      </c>
      <c r="G203">
        <v>22.01</v>
      </c>
      <c r="H203">
        <v>6965596.4399999995</v>
      </c>
      <c r="I203">
        <v>6965596.4399999995</v>
      </c>
      <c r="J203">
        <v>0</v>
      </c>
      <c r="K203">
        <v>0</v>
      </c>
      <c r="L203">
        <v>25.946370340172859</v>
      </c>
      <c r="M203">
        <v>0.81063099999999999</v>
      </c>
      <c r="N203">
        <v>57.58</v>
      </c>
      <c r="O203">
        <v>0.81522511006959242</v>
      </c>
      <c r="P203">
        <v>0.20699999999999999</v>
      </c>
      <c r="Q203">
        <v>10.25</v>
      </c>
      <c r="R203">
        <v>0.28999999999999998</v>
      </c>
      <c r="S203">
        <v>9.1</v>
      </c>
      <c r="T203">
        <v>5405.6256800639367</v>
      </c>
      <c r="U203">
        <v>9</v>
      </c>
      <c r="V203">
        <v>19</v>
      </c>
      <c r="W203">
        <v>3.4901</v>
      </c>
      <c r="X203">
        <v>0</v>
      </c>
      <c r="Y203">
        <v>20997560</v>
      </c>
      <c r="Z203">
        <v>9.0486704169436827E-7</v>
      </c>
    </row>
    <row r="204" spans="1:26" x14ac:dyDescent="0.25">
      <c r="A204">
        <v>2016</v>
      </c>
      <c r="B204" t="s">
        <v>36</v>
      </c>
      <c r="C204">
        <v>5.85</v>
      </c>
      <c r="D204">
        <v>4.5500000000000007</v>
      </c>
      <c r="E204">
        <v>4.2</v>
      </c>
      <c r="F204">
        <v>0.4746370474024838</v>
      </c>
      <c r="G204">
        <v>31.96</v>
      </c>
      <c r="H204">
        <v>1465971.2399999998</v>
      </c>
      <c r="I204">
        <v>1465971.2399999998</v>
      </c>
      <c r="J204">
        <v>0</v>
      </c>
      <c r="K204">
        <v>0</v>
      </c>
      <c r="L204">
        <v>27.496918612566585</v>
      </c>
      <c r="M204">
        <v>0.74787700000000001</v>
      </c>
      <c r="N204">
        <v>51.19</v>
      </c>
      <c r="O204">
        <v>0.79348630643967433</v>
      </c>
      <c r="P204">
        <v>0.22500000000000001</v>
      </c>
      <c r="Q204">
        <v>11.56</v>
      </c>
      <c r="R204">
        <v>0.32</v>
      </c>
      <c r="S204">
        <v>9.3000000000000007</v>
      </c>
      <c r="T204">
        <v>1037.2284802046097</v>
      </c>
      <c r="U204">
        <v>2</v>
      </c>
      <c r="V204">
        <v>2</v>
      </c>
      <c r="W204">
        <v>3.4901</v>
      </c>
      <c r="X204">
        <v>23</v>
      </c>
      <c r="Y204">
        <v>3973697</v>
      </c>
      <c r="Z204">
        <v>5.03309638354409E-7</v>
      </c>
    </row>
    <row r="205" spans="1:26" x14ac:dyDescent="0.25">
      <c r="A205">
        <v>2016</v>
      </c>
      <c r="B205" t="s">
        <v>39</v>
      </c>
      <c r="C205">
        <v>6.35</v>
      </c>
      <c r="D205">
        <v>4.75</v>
      </c>
      <c r="E205">
        <v>3.95</v>
      </c>
      <c r="F205">
        <v>0.5011774150388012</v>
      </c>
      <c r="G205">
        <v>27.4</v>
      </c>
      <c r="H205">
        <v>5376954.8899999987</v>
      </c>
      <c r="I205">
        <v>5376954.8899999987</v>
      </c>
      <c r="J205">
        <v>0</v>
      </c>
      <c r="K205">
        <v>0</v>
      </c>
      <c r="L205">
        <v>35.739942291545105</v>
      </c>
      <c r="M205">
        <v>0.77288900000000005</v>
      </c>
      <c r="N205">
        <v>55.32</v>
      </c>
      <c r="O205">
        <v>0.69829369183040335</v>
      </c>
      <c r="P205">
        <v>0.182</v>
      </c>
      <c r="Q205">
        <v>7.31</v>
      </c>
      <c r="R205">
        <v>0.3</v>
      </c>
      <c r="S205">
        <v>9.4</v>
      </c>
      <c r="T205">
        <v>2927.8854278772919</v>
      </c>
      <c r="U205">
        <v>7</v>
      </c>
      <c r="V205">
        <v>14</v>
      </c>
      <c r="W205">
        <v>3.4901</v>
      </c>
      <c r="X205">
        <v>17</v>
      </c>
      <c r="Y205">
        <v>11242720</v>
      </c>
      <c r="Z205">
        <v>1.2452502597236256E-6</v>
      </c>
    </row>
    <row r="206" spans="1:26" x14ac:dyDescent="0.25">
      <c r="A206">
        <v>2016</v>
      </c>
      <c r="B206" t="s">
        <v>40</v>
      </c>
      <c r="C206">
        <v>6.4</v>
      </c>
      <c r="D206">
        <v>5.15</v>
      </c>
      <c r="E206">
        <v>3.9499999999999997</v>
      </c>
      <c r="F206">
        <v>0.50206108765830648</v>
      </c>
      <c r="G206">
        <v>14.24</v>
      </c>
      <c r="H206">
        <v>6213709.2299999995</v>
      </c>
      <c r="I206">
        <v>6213709.2299999995</v>
      </c>
      <c r="J206">
        <v>0</v>
      </c>
      <c r="K206">
        <v>0</v>
      </c>
      <c r="L206">
        <v>37.153997516551861</v>
      </c>
      <c r="M206">
        <v>0.75570300000000001</v>
      </c>
      <c r="N206">
        <v>58.88</v>
      </c>
      <c r="O206">
        <v>0.53647353063776571</v>
      </c>
      <c r="P206">
        <v>0.13200000000000001</v>
      </c>
      <c r="Q206">
        <v>5.57</v>
      </c>
      <c r="R206">
        <v>0.26</v>
      </c>
      <c r="S206">
        <v>9.5</v>
      </c>
      <c r="T206">
        <v>1852.6611599180442</v>
      </c>
      <c r="U206">
        <v>8</v>
      </c>
      <c r="V206">
        <v>10</v>
      </c>
      <c r="W206">
        <v>3.4901</v>
      </c>
      <c r="X206">
        <v>149</v>
      </c>
      <c r="Y206">
        <v>6910553</v>
      </c>
      <c r="Z206">
        <v>1.4470621960355417E-6</v>
      </c>
    </row>
    <row r="207" spans="1:26" x14ac:dyDescent="0.25">
      <c r="A207">
        <v>2016</v>
      </c>
      <c r="B207" t="s">
        <v>41</v>
      </c>
      <c r="C207">
        <v>5.75</v>
      </c>
      <c r="D207">
        <v>4.4499999999999993</v>
      </c>
      <c r="E207">
        <v>3.6500000000000004</v>
      </c>
      <c r="F207">
        <v>0.53933982622198373</v>
      </c>
      <c r="G207">
        <v>28.57</v>
      </c>
      <c r="H207">
        <v>2852304.6100000003</v>
      </c>
      <c r="I207">
        <v>2852304.6100000003</v>
      </c>
      <c r="J207">
        <v>0</v>
      </c>
      <c r="K207">
        <v>0</v>
      </c>
      <c r="L207">
        <v>36.219335312098522</v>
      </c>
      <c r="M207">
        <v>0.77624800000000005</v>
      </c>
      <c r="N207">
        <v>53.86</v>
      </c>
      <c r="O207">
        <v>0.67249332362223846</v>
      </c>
      <c r="P207">
        <v>0.20699999999999999</v>
      </c>
      <c r="Q207">
        <v>7.14</v>
      </c>
      <c r="R207">
        <v>0.24</v>
      </c>
      <c r="S207">
        <v>9.6</v>
      </c>
      <c r="T207">
        <v>2894.8502006004574</v>
      </c>
      <c r="U207">
        <v>9</v>
      </c>
      <c r="V207">
        <v>13</v>
      </c>
      <c r="W207">
        <v>3.4901</v>
      </c>
      <c r="X207">
        <v>183</v>
      </c>
      <c r="Y207">
        <v>11286500</v>
      </c>
      <c r="Z207">
        <v>1.1518185442785629E-6</v>
      </c>
    </row>
    <row r="208" spans="1:26" x14ac:dyDescent="0.25">
      <c r="A208">
        <v>2016</v>
      </c>
      <c r="B208" t="s">
        <v>42</v>
      </c>
      <c r="C208">
        <v>5.6</v>
      </c>
      <c r="D208">
        <v>4.6500000000000004</v>
      </c>
      <c r="E208">
        <v>3.75</v>
      </c>
      <c r="F208">
        <v>0.46629649531315304</v>
      </c>
      <c r="G208">
        <v>25.02</v>
      </c>
      <c r="H208">
        <v>0</v>
      </c>
      <c r="I208">
        <v>0</v>
      </c>
      <c r="J208">
        <v>0</v>
      </c>
      <c r="K208">
        <v>0</v>
      </c>
      <c r="L208">
        <v>34.257666495426086</v>
      </c>
      <c r="M208">
        <v>0.67501500000000003</v>
      </c>
      <c r="N208">
        <v>63.55</v>
      </c>
      <c r="O208">
        <v>0.42294713160854891</v>
      </c>
      <c r="P208">
        <v>0.189</v>
      </c>
      <c r="Q208">
        <v>6.38</v>
      </c>
      <c r="R208">
        <v>0.26</v>
      </c>
      <c r="S208">
        <v>9</v>
      </c>
      <c r="T208">
        <v>716.77763661532731</v>
      </c>
      <c r="U208">
        <v>2</v>
      </c>
      <c r="V208">
        <v>3</v>
      </c>
      <c r="W208">
        <v>3.4901</v>
      </c>
      <c r="X208">
        <v>222</v>
      </c>
      <c r="Y208">
        <v>2682386</v>
      </c>
      <c r="Z208">
        <v>1.1184072687525211E-6</v>
      </c>
    </row>
    <row r="209" spans="1:26" x14ac:dyDescent="0.25">
      <c r="A209">
        <v>2016</v>
      </c>
      <c r="B209" t="s">
        <v>43</v>
      </c>
      <c r="C209">
        <v>5.8000000000000007</v>
      </c>
      <c r="D209">
        <v>4.75</v>
      </c>
      <c r="E209">
        <v>3.35</v>
      </c>
      <c r="F209">
        <v>0.38779583689763331</v>
      </c>
      <c r="G209">
        <v>35.700000000000003</v>
      </c>
      <c r="H209">
        <v>0</v>
      </c>
      <c r="I209">
        <v>0</v>
      </c>
      <c r="J209">
        <v>0</v>
      </c>
      <c r="K209">
        <v>0</v>
      </c>
      <c r="L209">
        <v>37.476670465350345</v>
      </c>
      <c r="M209">
        <v>0.69951399999999997</v>
      </c>
      <c r="N209">
        <v>58.32</v>
      </c>
      <c r="O209">
        <v>0.36823104693140796</v>
      </c>
      <c r="P209">
        <v>0.23499999999999999</v>
      </c>
      <c r="Q209">
        <v>8.57</v>
      </c>
      <c r="R209">
        <v>0.31</v>
      </c>
      <c r="S209">
        <v>8.9</v>
      </c>
      <c r="T209">
        <v>900.57916410390601</v>
      </c>
      <c r="U209">
        <v>4</v>
      </c>
      <c r="V209">
        <v>3</v>
      </c>
      <c r="W209">
        <v>3.4901</v>
      </c>
      <c r="X209">
        <v>1053</v>
      </c>
      <c r="Y209">
        <v>3305531</v>
      </c>
      <c r="Z209">
        <v>9.0756976715692579E-7</v>
      </c>
    </row>
    <row r="210" spans="1:26" x14ac:dyDescent="0.25">
      <c r="A210">
        <v>2016</v>
      </c>
      <c r="B210" t="s">
        <v>44</v>
      </c>
      <c r="C210">
        <v>5.9499999999999993</v>
      </c>
      <c r="D210">
        <v>5.0999999999999996</v>
      </c>
      <c r="E210">
        <v>4.0999999999999996</v>
      </c>
      <c r="F210">
        <v>0.42475179912801386</v>
      </c>
      <c r="G210">
        <v>45.34</v>
      </c>
      <c r="H210">
        <v>129000</v>
      </c>
      <c r="I210">
        <v>129000</v>
      </c>
      <c r="J210">
        <v>0</v>
      </c>
      <c r="K210">
        <v>0</v>
      </c>
      <c r="L210">
        <v>27.145092598331356</v>
      </c>
      <c r="M210">
        <v>0.78306699999999996</v>
      </c>
      <c r="N210">
        <v>53.6</v>
      </c>
      <c r="O210">
        <v>0.54032613486117231</v>
      </c>
      <c r="P210">
        <v>0.24399999999999999</v>
      </c>
      <c r="Q210">
        <v>9.8000000000000007</v>
      </c>
      <c r="R210">
        <v>0.3</v>
      </c>
      <c r="S210">
        <v>9.1999999999999993</v>
      </c>
      <c r="T210">
        <v>1819.3659002073884</v>
      </c>
      <c r="U210">
        <v>6</v>
      </c>
      <c r="V210">
        <v>8</v>
      </c>
      <c r="W210">
        <v>3.4901</v>
      </c>
      <c r="X210">
        <v>153</v>
      </c>
      <c r="Y210">
        <v>6695855</v>
      </c>
      <c r="Z210">
        <v>1.1947690026143038E-6</v>
      </c>
    </row>
    <row r="211" spans="1:26" x14ac:dyDescent="0.25">
      <c r="A211">
        <v>2016</v>
      </c>
      <c r="B211" t="s">
        <v>45</v>
      </c>
      <c r="C211">
        <v>6.15</v>
      </c>
      <c r="D211">
        <v>4.7</v>
      </c>
      <c r="E211">
        <v>4.05</v>
      </c>
      <c r="F211">
        <v>0.44431535269709543</v>
      </c>
      <c r="G211">
        <v>25.53</v>
      </c>
      <c r="H211">
        <v>4135892.84</v>
      </c>
      <c r="I211">
        <v>4135892.84</v>
      </c>
      <c r="J211">
        <v>0</v>
      </c>
      <c r="K211">
        <v>0</v>
      </c>
      <c r="L211">
        <v>79.114194267396115</v>
      </c>
      <c r="M211">
        <v>0.8835617400000001</v>
      </c>
      <c r="N211">
        <v>75.28</v>
      </c>
      <c r="O211">
        <v>0.88571428571428568</v>
      </c>
      <c r="P211">
        <v>0.249</v>
      </c>
      <c r="Q211">
        <v>11</v>
      </c>
      <c r="R211">
        <v>0.28999999999999998</v>
      </c>
      <c r="S211">
        <v>11</v>
      </c>
      <c r="T211">
        <v>781.1891852246921</v>
      </c>
      <c r="U211">
        <v>2</v>
      </c>
      <c r="V211">
        <v>9</v>
      </c>
      <c r="W211">
        <v>3.4901</v>
      </c>
      <c r="X211">
        <v>550</v>
      </c>
      <c r="Y211">
        <v>2977216</v>
      </c>
      <c r="Z211">
        <v>3.0229583610997658E-6</v>
      </c>
    </row>
    <row r="212" spans="1:26" x14ac:dyDescent="0.25">
      <c r="A212">
        <v>2017</v>
      </c>
      <c r="B212" t="s">
        <v>19</v>
      </c>
      <c r="C212">
        <v>5.8</v>
      </c>
      <c r="D212">
        <v>4.9000000000000004</v>
      </c>
      <c r="E212">
        <v>4</v>
      </c>
      <c r="F212">
        <v>0.40479377053169485</v>
      </c>
      <c r="G212">
        <v>30.68</v>
      </c>
      <c r="H212">
        <v>0</v>
      </c>
      <c r="I212">
        <v>0</v>
      </c>
      <c r="J212">
        <v>0</v>
      </c>
      <c r="K212">
        <v>0</v>
      </c>
      <c r="L212">
        <v>24.098148287617374</v>
      </c>
      <c r="M212">
        <v>0.69157199999999996</v>
      </c>
      <c r="N212">
        <v>85.05</v>
      </c>
      <c r="O212">
        <v>9.8073555166374782E-2</v>
      </c>
      <c r="P212">
        <v>0.189</v>
      </c>
      <c r="Q212">
        <v>7.1</v>
      </c>
      <c r="R212">
        <v>0.22</v>
      </c>
      <c r="S212">
        <v>8.6</v>
      </c>
      <c r="T212">
        <v>454.54552265103212</v>
      </c>
      <c r="U212">
        <v>2</v>
      </c>
      <c r="V212">
        <v>2</v>
      </c>
      <c r="W212">
        <v>3.1920000000000002</v>
      </c>
      <c r="X212">
        <v>348</v>
      </c>
      <c r="Y212">
        <v>1805788</v>
      </c>
      <c r="Z212">
        <v>1.107549723444834E-6</v>
      </c>
    </row>
    <row r="213" spans="1:26" x14ac:dyDescent="0.25">
      <c r="A213">
        <v>2017</v>
      </c>
      <c r="B213" t="s">
        <v>21</v>
      </c>
      <c r="C213">
        <v>5.4</v>
      </c>
      <c r="D213">
        <v>4.5</v>
      </c>
      <c r="E213">
        <v>3.5</v>
      </c>
      <c r="F213">
        <v>0.37139054452867309</v>
      </c>
      <c r="G213">
        <v>41.19</v>
      </c>
      <c r="H213">
        <v>0</v>
      </c>
      <c r="I213">
        <v>0</v>
      </c>
      <c r="J213">
        <v>0</v>
      </c>
      <c r="K213">
        <v>0</v>
      </c>
      <c r="L213">
        <v>22.945139720455732</v>
      </c>
      <c r="M213">
        <v>0.86429699999999998</v>
      </c>
      <c r="N213">
        <v>71.14</v>
      </c>
      <c r="O213">
        <v>0.37642585551330798</v>
      </c>
      <c r="P213">
        <v>0.32500000000000001</v>
      </c>
      <c r="Q213">
        <v>13.98</v>
      </c>
      <c r="R213">
        <v>0.17</v>
      </c>
      <c r="S213">
        <v>9.6</v>
      </c>
      <c r="T213">
        <v>1069.2065397103329</v>
      </c>
      <c r="U213">
        <v>2</v>
      </c>
      <c r="V213">
        <v>2</v>
      </c>
      <c r="W213">
        <v>3.1920000000000002</v>
      </c>
      <c r="X213">
        <v>10</v>
      </c>
      <c r="Y213">
        <v>4063614</v>
      </c>
      <c r="Z213">
        <v>4.9217273097297139E-7</v>
      </c>
    </row>
    <row r="214" spans="1:26" x14ac:dyDescent="0.25">
      <c r="A214">
        <v>2017</v>
      </c>
      <c r="B214" t="s">
        <v>23</v>
      </c>
      <c r="C214">
        <v>4.7</v>
      </c>
      <c r="D214">
        <v>3.8</v>
      </c>
      <c r="E214">
        <v>3.1</v>
      </c>
      <c r="F214">
        <v>0.39767383691845926</v>
      </c>
      <c r="G214">
        <v>54.68</v>
      </c>
      <c r="H214">
        <v>0</v>
      </c>
      <c r="I214">
        <v>0</v>
      </c>
      <c r="J214">
        <v>0</v>
      </c>
      <c r="K214">
        <v>0</v>
      </c>
      <c r="L214">
        <v>18.553759531318949</v>
      </c>
      <c r="M214">
        <v>0.71394899999999994</v>
      </c>
      <c r="N214">
        <v>57.38</v>
      </c>
      <c r="O214">
        <v>0.12478559176672384</v>
      </c>
      <c r="P214">
        <v>0.27600000000000002</v>
      </c>
      <c r="Q214">
        <v>11.03</v>
      </c>
      <c r="R214">
        <v>0.16</v>
      </c>
      <c r="S214">
        <v>8.6</v>
      </c>
      <c r="T214">
        <v>2197.7914214533075</v>
      </c>
      <c r="U214">
        <v>5</v>
      </c>
      <c r="V214">
        <v>6</v>
      </c>
      <c r="W214">
        <v>3.1920000000000002</v>
      </c>
      <c r="X214">
        <v>11</v>
      </c>
      <c r="Y214">
        <v>8366628</v>
      </c>
      <c r="Z214">
        <v>7.1713478835200992E-7</v>
      </c>
    </row>
    <row r="215" spans="1:26" x14ac:dyDescent="0.25">
      <c r="A215">
        <v>2017</v>
      </c>
      <c r="B215" t="s">
        <v>24</v>
      </c>
      <c r="C215">
        <v>4.5999999999999996</v>
      </c>
      <c r="D215">
        <v>3.8</v>
      </c>
      <c r="E215">
        <v>3.2</v>
      </c>
      <c r="F215">
        <v>0.32710576314122863</v>
      </c>
      <c r="G215">
        <v>48.01</v>
      </c>
      <c r="H215">
        <v>0</v>
      </c>
      <c r="I215">
        <v>0</v>
      </c>
      <c r="J215">
        <v>0</v>
      </c>
      <c r="K215">
        <v>0</v>
      </c>
      <c r="L215">
        <v>19.407648278472951</v>
      </c>
      <c r="M215">
        <v>0.76011300000000004</v>
      </c>
      <c r="N215">
        <v>57.89</v>
      </c>
      <c r="O215">
        <v>0.10697674418604651</v>
      </c>
      <c r="P215">
        <v>0.252</v>
      </c>
      <c r="Q215">
        <v>16.47</v>
      </c>
      <c r="R215">
        <v>0.1</v>
      </c>
      <c r="S215">
        <v>10</v>
      </c>
      <c r="T215">
        <v>219.75425239017946</v>
      </c>
      <c r="U215">
        <v>2</v>
      </c>
      <c r="V215">
        <v>0</v>
      </c>
      <c r="W215">
        <v>3.1920000000000002</v>
      </c>
      <c r="X215">
        <v>0</v>
      </c>
      <c r="Y215">
        <v>797722</v>
      </c>
      <c r="Z215">
        <v>0</v>
      </c>
    </row>
    <row r="216" spans="1:26" x14ac:dyDescent="0.25">
      <c r="A216">
        <v>2017</v>
      </c>
      <c r="B216" t="s">
        <v>25</v>
      </c>
      <c r="C216">
        <v>5.6</v>
      </c>
      <c r="D216">
        <v>4.5999999999999996</v>
      </c>
      <c r="E216">
        <v>3.8</v>
      </c>
      <c r="F216">
        <v>0.44783904619970194</v>
      </c>
      <c r="G216">
        <v>35.93</v>
      </c>
      <c r="H216">
        <v>3.83</v>
      </c>
      <c r="I216">
        <v>3.83</v>
      </c>
      <c r="J216">
        <v>0</v>
      </c>
      <c r="K216">
        <v>0</v>
      </c>
      <c r="L216">
        <v>22.002492591249869</v>
      </c>
      <c r="M216">
        <v>0.71544200000000002</v>
      </c>
      <c r="N216">
        <v>77.95</v>
      </c>
      <c r="O216">
        <v>0.30470347648261759</v>
      </c>
      <c r="P216">
        <v>0.23799999999999999</v>
      </c>
      <c r="Q216">
        <v>9.9600000000000009</v>
      </c>
      <c r="R216">
        <v>0.24</v>
      </c>
      <c r="S216">
        <v>8.9</v>
      </c>
      <c r="T216">
        <v>402.48361679309221</v>
      </c>
      <c r="U216">
        <v>2</v>
      </c>
      <c r="V216">
        <v>1</v>
      </c>
      <c r="W216">
        <v>3.1920000000000002</v>
      </c>
      <c r="X216">
        <v>0</v>
      </c>
      <c r="Y216">
        <v>1550194</v>
      </c>
      <c r="Z216">
        <v>6.4508055120842944E-7</v>
      </c>
    </row>
    <row r="217" spans="1:26" x14ac:dyDescent="0.25">
      <c r="A217">
        <v>2017</v>
      </c>
      <c r="B217" t="s">
        <v>26</v>
      </c>
      <c r="C217">
        <v>4.8</v>
      </c>
      <c r="D217">
        <v>3.9</v>
      </c>
      <c r="E217">
        <v>3.5</v>
      </c>
      <c r="F217">
        <v>0.44411055988660525</v>
      </c>
      <c r="G217">
        <v>31.14</v>
      </c>
      <c r="H217">
        <v>0</v>
      </c>
      <c r="I217">
        <v>0</v>
      </c>
      <c r="J217">
        <v>0</v>
      </c>
      <c r="K217">
        <v>0</v>
      </c>
      <c r="L217">
        <v>12.791403966927367</v>
      </c>
      <c r="M217">
        <v>0.71927300000000005</v>
      </c>
      <c r="N217">
        <v>64.39</v>
      </c>
      <c r="O217">
        <v>0.20373250388802489</v>
      </c>
      <c r="P217">
        <v>0.34699999999999998</v>
      </c>
      <c r="Q217">
        <v>12.93</v>
      </c>
      <c r="R217">
        <v>0.28000000000000003</v>
      </c>
      <c r="S217">
        <v>7.9</v>
      </c>
      <c r="T217">
        <v>1791.1764558650339</v>
      </c>
      <c r="U217">
        <v>4</v>
      </c>
      <c r="V217">
        <v>3</v>
      </c>
      <c r="W217">
        <v>3.1920000000000002</v>
      </c>
      <c r="X217">
        <v>0</v>
      </c>
      <c r="Y217">
        <v>7000229</v>
      </c>
      <c r="Z217">
        <v>4.2855740862191794E-7</v>
      </c>
    </row>
    <row r="218" spans="1:26" x14ac:dyDescent="0.25">
      <c r="A218">
        <v>2017</v>
      </c>
      <c r="B218" t="s">
        <v>27</v>
      </c>
      <c r="C218">
        <v>5.3</v>
      </c>
      <c r="D218">
        <v>4.5</v>
      </c>
      <c r="E218">
        <v>3.6</v>
      </c>
      <c r="F218">
        <v>0.51591939546599497</v>
      </c>
      <c r="G218">
        <v>19.45</v>
      </c>
      <c r="H218">
        <v>20000</v>
      </c>
      <c r="I218">
        <v>20000</v>
      </c>
      <c r="J218">
        <v>0</v>
      </c>
      <c r="K218">
        <v>0</v>
      </c>
      <c r="L218">
        <v>14.091928976158163</v>
      </c>
      <c r="M218">
        <v>0.76234100000000005</v>
      </c>
      <c r="N218">
        <v>68.44</v>
      </c>
      <c r="O218">
        <v>9.9236641221374045E-2</v>
      </c>
      <c r="P218">
        <v>0.27600000000000002</v>
      </c>
      <c r="Q218">
        <v>11.84</v>
      </c>
      <c r="R218">
        <v>0.3</v>
      </c>
      <c r="S218">
        <v>8</v>
      </c>
      <c r="T218">
        <v>823.63805554896464</v>
      </c>
      <c r="U218">
        <v>2</v>
      </c>
      <c r="V218">
        <v>1</v>
      </c>
      <c r="W218">
        <v>3.1920000000000002</v>
      </c>
      <c r="X218">
        <v>0</v>
      </c>
      <c r="Y218">
        <v>3219257</v>
      </c>
      <c r="Z218">
        <v>3.1063068279419753E-7</v>
      </c>
    </row>
    <row r="219" spans="1:26" x14ac:dyDescent="0.25">
      <c r="A219">
        <v>2017</v>
      </c>
      <c r="B219" t="s">
        <v>28</v>
      </c>
      <c r="C219">
        <v>6.2</v>
      </c>
      <c r="D219">
        <v>5.0999999999999996</v>
      </c>
      <c r="E219">
        <v>4.0999999999999996</v>
      </c>
      <c r="F219">
        <v>0.51600492718897117</v>
      </c>
      <c r="G219">
        <v>60.23</v>
      </c>
      <c r="H219">
        <v>1508178.9100000001</v>
      </c>
      <c r="I219">
        <v>1508178.9100000001</v>
      </c>
      <c r="J219">
        <v>0</v>
      </c>
      <c r="K219">
        <v>0</v>
      </c>
      <c r="L219">
        <v>16.398446864128882</v>
      </c>
      <c r="M219">
        <v>0.776891</v>
      </c>
      <c r="N219">
        <v>84.51</v>
      </c>
      <c r="O219">
        <v>0.45621468926553671</v>
      </c>
      <c r="P219">
        <v>0.27</v>
      </c>
      <c r="Q219">
        <v>11.78</v>
      </c>
      <c r="R219">
        <v>0.23</v>
      </c>
      <c r="S219">
        <v>8.3000000000000007</v>
      </c>
      <c r="T219">
        <v>2313.8407812459986</v>
      </c>
      <c r="U219">
        <v>5</v>
      </c>
      <c r="V219">
        <v>9</v>
      </c>
      <c r="W219">
        <v>3.1920000000000002</v>
      </c>
      <c r="X219">
        <v>3</v>
      </c>
      <c r="Y219">
        <v>9020460</v>
      </c>
      <c r="Z219">
        <v>9.977318229890715E-7</v>
      </c>
    </row>
    <row r="220" spans="1:26" x14ac:dyDescent="0.25">
      <c r="A220">
        <v>2017</v>
      </c>
      <c r="B220" t="s">
        <v>29</v>
      </c>
      <c r="C220">
        <v>5</v>
      </c>
      <c r="D220">
        <v>3.8</v>
      </c>
      <c r="E220">
        <v>3.2</v>
      </c>
      <c r="F220">
        <v>0.50520809005558409</v>
      </c>
      <c r="G220">
        <v>62.82</v>
      </c>
      <c r="H220">
        <v>0</v>
      </c>
      <c r="I220">
        <v>0</v>
      </c>
      <c r="J220">
        <v>0</v>
      </c>
      <c r="K220">
        <v>0</v>
      </c>
      <c r="L220">
        <v>18.33645280599988</v>
      </c>
      <c r="M220">
        <v>0.79245500000000002</v>
      </c>
      <c r="N220">
        <v>55.95</v>
      </c>
      <c r="O220">
        <v>0.26062846580406657</v>
      </c>
      <c r="P220">
        <v>0.28100000000000003</v>
      </c>
      <c r="Q220">
        <v>13.98</v>
      </c>
      <c r="R220">
        <v>0.24</v>
      </c>
      <c r="S220">
        <v>8.6</v>
      </c>
      <c r="T220">
        <v>891.64993749972632</v>
      </c>
      <c r="U220">
        <v>3</v>
      </c>
      <c r="V220">
        <v>2</v>
      </c>
      <c r="W220">
        <v>3.1920000000000002</v>
      </c>
      <c r="X220">
        <v>0</v>
      </c>
      <c r="Y220">
        <v>3507003</v>
      </c>
      <c r="Z220">
        <v>5.7028750759551675E-7</v>
      </c>
    </row>
    <row r="221" spans="1:26" x14ac:dyDescent="0.25">
      <c r="A221">
        <v>2017</v>
      </c>
      <c r="B221" t="s">
        <v>30</v>
      </c>
      <c r="C221">
        <v>5.0999999999999996</v>
      </c>
      <c r="D221">
        <v>3.9</v>
      </c>
      <c r="E221">
        <v>3.5</v>
      </c>
      <c r="F221">
        <v>0.53653382761816493</v>
      </c>
      <c r="G221">
        <v>33.31</v>
      </c>
      <c r="H221">
        <v>0</v>
      </c>
      <c r="I221">
        <v>0</v>
      </c>
      <c r="J221">
        <v>0</v>
      </c>
      <c r="K221">
        <v>0</v>
      </c>
      <c r="L221">
        <v>15.500155754804675</v>
      </c>
      <c r="M221">
        <v>0.78009600000000001</v>
      </c>
      <c r="N221">
        <v>70.08</v>
      </c>
      <c r="O221">
        <v>0.50805152979066026</v>
      </c>
      <c r="P221">
        <v>0.28999999999999998</v>
      </c>
      <c r="Q221">
        <v>9.58</v>
      </c>
      <c r="R221">
        <v>0.28999999999999998</v>
      </c>
      <c r="S221">
        <v>8.1</v>
      </c>
      <c r="T221">
        <v>1016.6000139584891</v>
      </c>
      <c r="U221">
        <v>3</v>
      </c>
      <c r="V221">
        <v>3</v>
      </c>
      <c r="W221">
        <v>3.1920000000000002</v>
      </c>
      <c r="X221">
        <v>0</v>
      </c>
      <c r="Y221">
        <v>4025558</v>
      </c>
      <c r="Z221">
        <v>7.4523829988289822E-7</v>
      </c>
    </row>
    <row r="222" spans="1:26" x14ac:dyDescent="0.25">
      <c r="A222">
        <v>2017</v>
      </c>
      <c r="B222" t="s">
        <v>31</v>
      </c>
      <c r="C222">
        <v>5.2</v>
      </c>
      <c r="D222">
        <v>4.4000000000000004</v>
      </c>
      <c r="E222">
        <v>4.0999999999999996</v>
      </c>
      <c r="F222">
        <v>0.48500714685227769</v>
      </c>
      <c r="G222">
        <v>57.2</v>
      </c>
      <c r="H222">
        <v>0</v>
      </c>
      <c r="I222">
        <v>0</v>
      </c>
      <c r="J222">
        <v>0</v>
      </c>
      <c r="K222">
        <v>0</v>
      </c>
      <c r="L222">
        <v>19.170738053803198</v>
      </c>
      <c r="M222">
        <v>0.79072299999999995</v>
      </c>
      <c r="N222">
        <v>72.86</v>
      </c>
      <c r="O222">
        <v>0.61388074291300099</v>
      </c>
      <c r="P222">
        <v>0.33400000000000002</v>
      </c>
      <c r="Q222">
        <v>16.329999999999998</v>
      </c>
      <c r="R222">
        <v>0.28000000000000003</v>
      </c>
      <c r="S222">
        <v>8.6</v>
      </c>
      <c r="T222">
        <v>2422.5676952651588</v>
      </c>
      <c r="U222">
        <v>7</v>
      </c>
      <c r="V222">
        <v>8</v>
      </c>
      <c r="W222">
        <v>3.1920000000000002</v>
      </c>
      <c r="X222">
        <v>78</v>
      </c>
      <c r="Y222">
        <v>9473266</v>
      </c>
      <c r="Z222">
        <v>8.4448172362097722E-7</v>
      </c>
    </row>
    <row r="223" spans="1:26" x14ac:dyDescent="0.25">
      <c r="A223">
        <v>2017</v>
      </c>
      <c r="B223" t="s">
        <v>34</v>
      </c>
      <c r="C223">
        <v>5.0999999999999996</v>
      </c>
      <c r="D223">
        <v>3.7</v>
      </c>
      <c r="E223">
        <v>3</v>
      </c>
      <c r="F223">
        <v>0.47047241929274597</v>
      </c>
      <c r="G223">
        <v>48.79</v>
      </c>
      <c r="H223">
        <v>1870887.9600000002</v>
      </c>
      <c r="I223">
        <v>1870887.9600000002</v>
      </c>
      <c r="J223">
        <v>0</v>
      </c>
      <c r="K223">
        <v>0</v>
      </c>
      <c r="L223">
        <v>17.51279078353231</v>
      </c>
      <c r="M223">
        <v>0.78199200000000002</v>
      </c>
      <c r="N223">
        <v>65.14</v>
      </c>
      <c r="O223">
        <v>0.57040082219938337</v>
      </c>
      <c r="P223">
        <v>0.29499999999999998</v>
      </c>
      <c r="Q223">
        <v>15.72</v>
      </c>
      <c r="R223">
        <v>0.28000000000000003</v>
      </c>
      <c r="S223">
        <v>8.1999999999999993</v>
      </c>
      <c r="T223">
        <v>3752.314382620264</v>
      </c>
      <c r="U223">
        <v>5</v>
      </c>
      <c r="V223">
        <v>10</v>
      </c>
      <c r="W223">
        <v>3.1920000000000002</v>
      </c>
      <c r="X223">
        <v>0</v>
      </c>
      <c r="Y223">
        <v>15344447</v>
      </c>
      <c r="Z223">
        <v>6.5170155692153646E-7</v>
      </c>
    </row>
    <row r="224" spans="1:26" x14ac:dyDescent="0.25">
      <c r="A224">
        <v>2017</v>
      </c>
      <c r="B224" t="s">
        <v>35</v>
      </c>
      <c r="C224">
        <v>6.5</v>
      </c>
      <c r="D224">
        <v>4.7</v>
      </c>
      <c r="E224">
        <v>3.9</v>
      </c>
      <c r="F224">
        <v>0.52166987648242802</v>
      </c>
      <c r="G224">
        <v>20.36</v>
      </c>
      <c r="H224">
        <v>9263482.6899999976</v>
      </c>
      <c r="I224">
        <v>9263482.6899999976</v>
      </c>
      <c r="J224">
        <v>0</v>
      </c>
      <c r="K224">
        <v>0</v>
      </c>
      <c r="L224">
        <v>27.291108336849824</v>
      </c>
      <c r="M224">
        <v>0.81464400000000003</v>
      </c>
      <c r="N224">
        <v>76.28</v>
      </c>
      <c r="O224">
        <v>0.833076167765465</v>
      </c>
      <c r="P224">
        <v>0.20499999999999999</v>
      </c>
      <c r="Q224">
        <v>11.27</v>
      </c>
      <c r="R224">
        <v>0.19</v>
      </c>
      <c r="S224">
        <v>9.1999999999999993</v>
      </c>
      <c r="T224">
        <v>5361.5444747298507</v>
      </c>
      <c r="U224">
        <v>9</v>
      </c>
      <c r="V224">
        <v>19</v>
      </c>
      <c r="W224">
        <v>3.1920000000000002</v>
      </c>
      <c r="X224">
        <v>0</v>
      </c>
      <c r="Y224">
        <v>21119536</v>
      </c>
      <c r="Z224">
        <v>8.9964097696085747E-7</v>
      </c>
    </row>
    <row r="225" spans="1:26" x14ac:dyDescent="0.25">
      <c r="A225">
        <v>2017</v>
      </c>
      <c r="B225" t="s">
        <v>36</v>
      </c>
      <c r="C225">
        <v>6</v>
      </c>
      <c r="D225">
        <v>4.7</v>
      </c>
      <c r="E225">
        <v>4.4000000000000004</v>
      </c>
      <c r="F225">
        <v>0.48573324485733244</v>
      </c>
      <c r="G225">
        <v>37.869999999999997</v>
      </c>
      <c r="H225">
        <v>1951629.4500000002</v>
      </c>
      <c r="I225">
        <v>1951629.4500000002</v>
      </c>
      <c r="J225">
        <v>0</v>
      </c>
      <c r="K225">
        <v>0</v>
      </c>
      <c r="L225">
        <v>28.234533243567054</v>
      </c>
      <c r="M225">
        <v>0.74425200000000002</v>
      </c>
      <c r="N225">
        <v>73.3</v>
      </c>
      <c r="O225">
        <v>0.7835433654558932</v>
      </c>
      <c r="P225">
        <v>0.224</v>
      </c>
      <c r="Q225">
        <v>11.95</v>
      </c>
      <c r="R225">
        <v>0.23</v>
      </c>
      <c r="S225">
        <v>9.5</v>
      </c>
      <c r="T225">
        <v>1028.7702027876426</v>
      </c>
      <c r="U225">
        <v>2</v>
      </c>
      <c r="V225">
        <v>2</v>
      </c>
      <c r="W225">
        <v>3.1920000000000002</v>
      </c>
      <c r="X225">
        <v>0</v>
      </c>
      <c r="Y225">
        <v>4016356</v>
      </c>
      <c r="Z225">
        <v>4.9796382591583013E-7</v>
      </c>
    </row>
    <row r="226" spans="1:26" x14ac:dyDescent="0.25">
      <c r="A226">
        <v>2017</v>
      </c>
      <c r="B226" t="s">
        <v>39</v>
      </c>
      <c r="C226">
        <v>6.5</v>
      </c>
      <c r="D226">
        <v>4.9000000000000004</v>
      </c>
      <c r="E226">
        <v>4</v>
      </c>
      <c r="F226">
        <v>0.50944397135398489</v>
      </c>
      <c r="G226">
        <v>24.37</v>
      </c>
      <c r="H226">
        <v>4305926.3899999997</v>
      </c>
      <c r="I226">
        <v>4305926.3899999997</v>
      </c>
      <c r="J226">
        <v>0</v>
      </c>
      <c r="K226">
        <v>0</v>
      </c>
      <c r="L226">
        <v>37.231860351640137</v>
      </c>
      <c r="M226">
        <v>0.77333499999999999</v>
      </c>
      <c r="N226">
        <v>79.78</v>
      </c>
      <c r="O226">
        <v>0.70727319455152915</v>
      </c>
      <c r="P226">
        <v>0.185</v>
      </c>
      <c r="Q226">
        <v>8.06</v>
      </c>
      <c r="R226">
        <v>0.2</v>
      </c>
      <c r="S226">
        <v>9.5</v>
      </c>
      <c r="T226">
        <v>2904.0094278766014</v>
      </c>
      <c r="U226">
        <v>7</v>
      </c>
      <c r="V226">
        <v>14</v>
      </c>
      <c r="W226">
        <v>3.1920000000000002</v>
      </c>
      <c r="X226">
        <v>131</v>
      </c>
      <c r="Y226">
        <v>11320892</v>
      </c>
      <c r="Z226">
        <v>1.2366516702040794E-6</v>
      </c>
    </row>
    <row r="227" spans="1:26" x14ac:dyDescent="0.25">
      <c r="A227">
        <v>2017</v>
      </c>
      <c r="B227" t="s">
        <v>40</v>
      </c>
      <c r="C227">
        <v>6.5</v>
      </c>
      <c r="D227">
        <v>5.2</v>
      </c>
      <c r="E227">
        <v>4.0999999999999996</v>
      </c>
      <c r="F227">
        <v>0.49848443097271977</v>
      </c>
      <c r="G227">
        <v>15.23</v>
      </c>
      <c r="H227">
        <v>7632273.1399999987</v>
      </c>
      <c r="I227">
        <v>7632273.1399999987</v>
      </c>
      <c r="J227">
        <v>0</v>
      </c>
      <c r="K227">
        <v>0</v>
      </c>
      <c r="L227">
        <v>39.603465339534402</v>
      </c>
      <c r="M227">
        <v>0.76032100000000002</v>
      </c>
      <c r="N227">
        <v>79.42</v>
      </c>
      <c r="O227">
        <v>0.57363710333604556</v>
      </c>
      <c r="P227">
        <v>0.13300000000000001</v>
      </c>
      <c r="Q227">
        <v>6.48</v>
      </c>
      <c r="R227">
        <v>0.19</v>
      </c>
      <c r="S227">
        <v>9.8000000000000007</v>
      </c>
      <c r="T227">
        <v>1837.5532812304714</v>
      </c>
      <c r="U227">
        <v>8</v>
      </c>
      <c r="V227">
        <v>10</v>
      </c>
      <c r="W227">
        <v>3.1920000000000002</v>
      </c>
      <c r="X227">
        <v>181</v>
      </c>
      <c r="Y227">
        <v>7001161</v>
      </c>
      <c r="Z227">
        <v>1.42833452908739E-6</v>
      </c>
    </row>
    <row r="228" spans="1:26" x14ac:dyDescent="0.25">
      <c r="A228">
        <v>2017</v>
      </c>
      <c r="B228" t="s">
        <v>41</v>
      </c>
      <c r="C228">
        <v>5.8</v>
      </c>
      <c r="D228">
        <v>4.5999999999999996</v>
      </c>
      <c r="E228">
        <v>3.7</v>
      </c>
      <c r="F228">
        <v>0.54092600967057436</v>
      </c>
      <c r="G228">
        <v>29.29</v>
      </c>
      <c r="H228">
        <v>4694033.3600000003</v>
      </c>
      <c r="I228">
        <v>4694033.3600000003</v>
      </c>
      <c r="J228">
        <v>0</v>
      </c>
      <c r="K228">
        <v>0</v>
      </c>
      <c r="L228">
        <v>37.381786813354715</v>
      </c>
      <c r="M228">
        <v>0.78045799999999999</v>
      </c>
      <c r="N228">
        <v>73.510000000000005</v>
      </c>
      <c r="O228">
        <v>0.66738454175640105</v>
      </c>
      <c r="P228">
        <v>0.20699999999999999</v>
      </c>
      <c r="Q228">
        <v>7.55</v>
      </c>
      <c r="R228">
        <v>0.15</v>
      </c>
      <c r="S228">
        <v>9.6999999999999993</v>
      </c>
      <c r="T228">
        <v>2871.243592659639</v>
      </c>
      <c r="U228">
        <v>9</v>
      </c>
      <c r="V228">
        <v>13</v>
      </c>
      <c r="W228">
        <v>3.1920000000000002</v>
      </c>
      <c r="X228">
        <v>1172</v>
      </c>
      <c r="Y228">
        <v>11322895</v>
      </c>
      <c r="Z228">
        <v>1.1481162723844035E-6</v>
      </c>
    </row>
    <row r="229" spans="1:26" x14ac:dyDescent="0.25">
      <c r="A229">
        <v>2017</v>
      </c>
      <c r="B229" t="s">
        <v>42</v>
      </c>
      <c r="C229">
        <v>5.7</v>
      </c>
      <c r="D229">
        <v>4.8</v>
      </c>
      <c r="E229">
        <v>3.8</v>
      </c>
      <c r="F229">
        <v>0.47448915632443273</v>
      </c>
      <c r="G229">
        <v>24.29</v>
      </c>
      <c r="H229">
        <v>0</v>
      </c>
      <c r="I229">
        <v>0</v>
      </c>
      <c r="J229">
        <v>0</v>
      </c>
      <c r="K229">
        <v>0</v>
      </c>
      <c r="L229">
        <v>35.529381194605378</v>
      </c>
      <c r="M229">
        <v>0.67941099999999999</v>
      </c>
      <c r="N229">
        <v>85.8</v>
      </c>
      <c r="O229">
        <v>0.41509433962264153</v>
      </c>
      <c r="P229">
        <v>0.192</v>
      </c>
      <c r="Q229">
        <v>8.76</v>
      </c>
      <c r="R229">
        <v>0.2</v>
      </c>
      <c r="S229">
        <v>9.3000000000000007</v>
      </c>
      <c r="T229">
        <v>710.93253670486752</v>
      </c>
      <c r="U229">
        <v>2</v>
      </c>
      <c r="V229">
        <v>3</v>
      </c>
      <c r="W229">
        <v>3.1920000000000002</v>
      </c>
      <c r="X229">
        <v>206</v>
      </c>
      <c r="Y229">
        <v>2713147</v>
      </c>
      <c r="Z229">
        <v>1.1057270394858812E-6</v>
      </c>
    </row>
    <row r="230" spans="1:26" x14ac:dyDescent="0.25">
      <c r="A230">
        <v>2017</v>
      </c>
      <c r="B230" t="s">
        <v>43</v>
      </c>
      <c r="C230">
        <v>5.9</v>
      </c>
      <c r="D230">
        <v>4.9000000000000004</v>
      </c>
      <c r="E230">
        <v>3.5</v>
      </c>
      <c r="F230">
        <v>0.40612118132023267</v>
      </c>
      <c r="G230">
        <v>32.950000000000003</v>
      </c>
      <c r="H230">
        <v>136400</v>
      </c>
      <c r="I230">
        <v>136400</v>
      </c>
      <c r="J230">
        <v>0</v>
      </c>
      <c r="K230">
        <v>0</v>
      </c>
      <c r="L230">
        <v>37.926215950515228</v>
      </c>
      <c r="M230">
        <v>0.70315300000000003</v>
      </c>
      <c r="N230">
        <v>76.56</v>
      </c>
      <c r="O230">
        <v>0.29902395740905058</v>
      </c>
      <c r="P230">
        <v>0.22500000000000001</v>
      </c>
      <c r="Q230">
        <v>8.3000000000000007</v>
      </c>
      <c r="R230">
        <v>0.22</v>
      </c>
      <c r="S230">
        <v>9.1</v>
      </c>
      <c r="T230">
        <v>893.23521959090101</v>
      </c>
      <c r="U230">
        <v>4</v>
      </c>
      <c r="V230">
        <v>3</v>
      </c>
      <c r="W230">
        <v>3.1920000000000002</v>
      </c>
      <c r="X230">
        <v>427</v>
      </c>
      <c r="Y230">
        <v>3344544</v>
      </c>
      <c r="Z230">
        <v>8.9698326588019176E-7</v>
      </c>
    </row>
    <row r="231" spans="1:26" x14ac:dyDescent="0.25">
      <c r="A231">
        <v>2017</v>
      </c>
      <c r="B231" t="s">
        <v>44</v>
      </c>
      <c r="C231">
        <v>6.1</v>
      </c>
      <c r="D231">
        <v>5.3</v>
      </c>
      <c r="E231">
        <v>4.3</v>
      </c>
      <c r="F231">
        <v>0.45203012033122358</v>
      </c>
      <c r="G231">
        <v>42.8</v>
      </c>
      <c r="H231">
        <v>475970</v>
      </c>
      <c r="I231">
        <v>475970</v>
      </c>
      <c r="J231">
        <v>0</v>
      </c>
      <c r="K231">
        <v>0</v>
      </c>
      <c r="L231">
        <v>28.316087486052044</v>
      </c>
      <c r="M231">
        <v>0.784806</v>
      </c>
      <c r="N231">
        <v>72.2</v>
      </c>
      <c r="O231">
        <v>0.53122326775021389</v>
      </c>
      <c r="P231">
        <v>0.245</v>
      </c>
      <c r="Q231">
        <v>9.6199999999999992</v>
      </c>
      <c r="R231">
        <v>0.22</v>
      </c>
      <c r="S231">
        <v>9.4</v>
      </c>
      <c r="T231">
        <v>1804.5295340637513</v>
      </c>
      <c r="U231">
        <v>6</v>
      </c>
      <c r="V231">
        <v>8</v>
      </c>
      <c r="W231">
        <v>3.1920000000000002</v>
      </c>
      <c r="X231">
        <v>379</v>
      </c>
      <c r="Y231">
        <v>6778772</v>
      </c>
      <c r="Z231">
        <v>1.1801547536928518E-6</v>
      </c>
    </row>
    <row r="232" spans="1:26" x14ac:dyDescent="0.25">
      <c r="A232">
        <v>2017</v>
      </c>
      <c r="B232" t="s">
        <v>45</v>
      </c>
      <c r="C232">
        <v>6.3</v>
      </c>
      <c r="D232">
        <v>4.9000000000000004</v>
      </c>
      <c r="E232">
        <v>4.0999999999999996</v>
      </c>
      <c r="F232">
        <v>0.46124340738373021</v>
      </c>
      <c r="G232">
        <v>20.07</v>
      </c>
      <c r="H232">
        <v>787253.84000000008</v>
      </c>
      <c r="I232">
        <v>787253.84000000008</v>
      </c>
      <c r="J232">
        <v>0</v>
      </c>
      <c r="K232">
        <v>0</v>
      </c>
      <c r="L232">
        <v>80.515465657534733</v>
      </c>
      <c r="M232">
        <v>0.88158294000000004</v>
      </c>
      <c r="N232">
        <v>74.89</v>
      </c>
      <c r="O232">
        <v>0.86653386454183268</v>
      </c>
      <c r="P232">
        <v>0.25700000000000001</v>
      </c>
      <c r="Q232">
        <v>11.09</v>
      </c>
      <c r="R232">
        <v>0.2</v>
      </c>
      <c r="S232">
        <v>11.3</v>
      </c>
      <c r="T232">
        <v>774.81882905932582</v>
      </c>
      <c r="U232">
        <v>2</v>
      </c>
      <c r="V232">
        <v>9</v>
      </c>
      <c r="W232">
        <v>3.1920000000000002</v>
      </c>
      <c r="X232">
        <v>1</v>
      </c>
      <c r="Y232">
        <v>3039444</v>
      </c>
      <c r="Z232">
        <v>2.9610678795200701E-6</v>
      </c>
    </row>
    <row r="233" spans="1:26" x14ac:dyDescent="0.25">
      <c r="A233">
        <v>2018</v>
      </c>
      <c r="B233" t="s">
        <v>19</v>
      </c>
      <c r="C233">
        <v>5.6999999999999993</v>
      </c>
      <c r="D233">
        <v>4.9000000000000004</v>
      </c>
      <c r="E233">
        <v>4.1500000000000004</v>
      </c>
      <c r="F233">
        <v>0.42669932639314145</v>
      </c>
      <c r="G233">
        <v>27.08</v>
      </c>
      <c r="H233">
        <v>0</v>
      </c>
      <c r="I233">
        <v>0</v>
      </c>
      <c r="J233">
        <v>0</v>
      </c>
      <c r="K233">
        <v>0</v>
      </c>
      <c r="L233">
        <v>25.554312185613359</v>
      </c>
      <c r="M233">
        <v>0.68859000000000004</v>
      </c>
      <c r="N233">
        <v>82.92</v>
      </c>
      <c r="O233">
        <v>9.8106712564543896E-2</v>
      </c>
      <c r="P233">
        <v>0.19700000000000001</v>
      </c>
      <c r="Q233">
        <v>8.56</v>
      </c>
      <c r="R233">
        <v>0.32</v>
      </c>
      <c r="S233">
        <v>8.8000000000000007</v>
      </c>
      <c r="T233">
        <v>490.09620831657423</v>
      </c>
      <c r="U233">
        <v>2</v>
      </c>
      <c r="V233">
        <v>2</v>
      </c>
      <c r="W233">
        <v>3.6541999999999999</v>
      </c>
      <c r="X233">
        <v>5</v>
      </c>
      <c r="Y233">
        <v>1757589</v>
      </c>
      <c r="Z233">
        <v>1.137922460825597E-6</v>
      </c>
    </row>
    <row r="234" spans="1:26" x14ac:dyDescent="0.25">
      <c r="A234">
        <v>2018</v>
      </c>
      <c r="B234" t="s">
        <v>21</v>
      </c>
      <c r="C234">
        <v>5.45</v>
      </c>
      <c r="D234">
        <v>4.55</v>
      </c>
      <c r="E234">
        <v>3.55</v>
      </c>
      <c r="F234">
        <v>0.38650479954827782</v>
      </c>
      <c r="G234">
        <v>37.79</v>
      </c>
      <c r="H234">
        <v>0</v>
      </c>
      <c r="I234">
        <v>0</v>
      </c>
      <c r="J234">
        <v>0</v>
      </c>
      <c r="K234">
        <v>0</v>
      </c>
      <c r="L234">
        <v>24.53290328335634</v>
      </c>
      <c r="M234">
        <v>0.86434200000000005</v>
      </c>
      <c r="N234">
        <v>75.22</v>
      </c>
      <c r="O234">
        <v>0.35228331780055916</v>
      </c>
      <c r="P234">
        <v>0.32800000000000001</v>
      </c>
      <c r="Q234">
        <v>13.73</v>
      </c>
      <c r="R234">
        <v>0.24</v>
      </c>
      <c r="S234">
        <v>9.6999999999999993</v>
      </c>
      <c r="T234">
        <v>1152.8307835112473</v>
      </c>
      <c r="U234">
        <v>2</v>
      </c>
      <c r="V234">
        <v>2</v>
      </c>
      <c r="W234">
        <v>3.6541999999999999</v>
      </c>
      <c r="X234">
        <v>4</v>
      </c>
      <c r="Y234">
        <v>4080611</v>
      </c>
      <c r="Z234">
        <v>4.9012268015745684E-7</v>
      </c>
    </row>
    <row r="235" spans="1:26" x14ac:dyDescent="0.25">
      <c r="A235">
        <v>2018</v>
      </c>
      <c r="B235" t="s">
        <v>23</v>
      </c>
      <c r="C235">
        <v>4.8000000000000007</v>
      </c>
      <c r="D235">
        <v>3.9499999999999997</v>
      </c>
      <c r="E235">
        <v>3.25</v>
      </c>
      <c r="F235">
        <v>0.39987164613827658</v>
      </c>
      <c r="G235">
        <v>53.19</v>
      </c>
      <c r="H235">
        <v>0</v>
      </c>
      <c r="I235">
        <v>0</v>
      </c>
      <c r="J235">
        <v>0</v>
      </c>
      <c r="K235">
        <v>0</v>
      </c>
      <c r="L235">
        <v>18.952212234291032</v>
      </c>
      <c r="M235">
        <v>0.71672400000000003</v>
      </c>
      <c r="N235">
        <v>60.48</v>
      </c>
      <c r="O235">
        <v>0.15285832642916322</v>
      </c>
      <c r="P235">
        <v>0.28199999999999997</v>
      </c>
      <c r="Q235">
        <v>11.15</v>
      </c>
      <c r="R235">
        <v>0.26</v>
      </c>
      <c r="S235">
        <v>8.8000000000000007</v>
      </c>
      <c r="T235">
        <v>2369.6839780597807</v>
      </c>
      <c r="U235">
        <v>5</v>
      </c>
      <c r="V235">
        <v>6</v>
      </c>
      <c r="W235">
        <v>3.6541999999999999</v>
      </c>
      <c r="X235">
        <v>2</v>
      </c>
      <c r="Y235">
        <v>8513497</v>
      </c>
      <c r="Z235">
        <v>7.047632717789176E-7</v>
      </c>
    </row>
    <row r="236" spans="1:26" x14ac:dyDescent="0.25">
      <c r="A236">
        <v>2018</v>
      </c>
      <c r="B236" t="s">
        <v>24</v>
      </c>
      <c r="C236">
        <v>4.75</v>
      </c>
      <c r="D236">
        <v>3.9</v>
      </c>
      <c r="E236">
        <v>3.3</v>
      </c>
      <c r="F236">
        <v>0.33303437967115096</v>
      </c>
      <c r="G236">
        <v>51.36</v>
      </c>
      <c r="H236">
        <v>0</v>
      </c>
      <c r="I236">
        <v>0</v>
      </c>
      <c r="J236">
        <v>0</v>
      </c>
      <c r="K236">
        <v>0</v>
      </c>
      <c r="L236">
        <v>20.247532833269439</v>
      </c>
      <c r="M236">
        <v>0.76571500000000003</v>
      </c>
      <c r="N236">
        <v>63.76</v>
      </c>
      <c r="O236">
        <v>0.13615023474178403</v>
      </c>
      <c r="P236">
        <v>0.23899999999999999</v>
      </c>
      <c r="Q236">
        <v>19.52</v>
      </c>
      <c r="R236">
        <v>0.15</v>
      </c>
      <c r="S236">
        <v>9.9</v>
      </c>
      <c r="T236">
        <v>236.94156138582278</v>
      </c>
      <c r="U236">
        <v>2</v>
      </c>
      <c r="V236">
        <v>0</v>
      </c>
      <c r="W236">
        <v>3.6541999999999999</v>
      </c>
      <c r="X236">
        <v>1</v>
      </c>
      <c r="Y236">
        <v>829494</v>
      </c>
      <c r="Z236">
        <v>0</v>
      </c>
    </row>
    <row r="237" spans="1:26" x14ac:dyDescent="0.25">
      <c r="A237">
        <v>2018</v>
      </c>
      <c r="B237" t="s">
        <v>25</v>
      </c>
      <c r="C237">
        <v>5.6</v>
      </c>
      <c r="D237">
        <v>4.6500000000000004</v>
      </c>
      <c r="E237">
        <v>3.9</v>
      </c>
      <c r="F237">
        <v>0.45195638229634383</v>
      </c>
      <c r="G237">
        <v>36.65</v>
      </c>
      <c r="H237">
        <v>323400</v>
      </c>
      <c r="I237">
        <v>323400</v>
      </c>
      <c r="J237">
        <v>0</v>
      </c>
      <c r="K237">
        <v>0</v>
      </c>
      <c r="L237">
        <v>22.933074807632831</v>
      </c>
      <c r="M237">
        <v>0.71419699999999997</v>
      </c>
      <c r="N237">
        <v>81.12</v>
      </c>
      <c r="O237">
        <v>0.31176470588235294</v>
      </c>
      <c r="P237">
        <v>0.247</v>
      </c>
      <c r="Q237">
        <v>9.7799999999999994</v>
      </c>
      <c r="R237">
        <v>0.36</v>
      </c>
      <c r="S237">
        <v>9</v>
      </c>
      <c r="T237">
        <v>433.96246287805707</v>
      </c>
      <c r="U237">
        <v>2</v>
      </c>
      <c r="V237">
        <v>1</v>
      </c>
      <c r="W237">
        <v>3.6541999999999999</v>
      </c>
      <c r="X237">
        <v>1</v>
      </c>
      <c r="Y237">
        <v>1555229</v>
      </c>
      <c r="Z237">
        <v>6.4299212527544172E-7</v>
      </c>
    </row>
    <row r="238" spans="1:26" x14ac:dyDescent="0.25">
      <c r="A238">
        <v>2018</v>
      </c>
      <c r="B238" t="s">
        <v>26</v>
      </c>
      <c r="C238">
        <v>4.9000000000000004</v>
      </c>
      <c r="D238">
        <v>4.05</v>
      </c>
      <c r="E238">
        <v>3.65</v>
      </c>
      <c r="F238">
        <v>0.44660391020999274</v>
      </c>
      <c r="G238">
        <v>28.17</v>
      </c>
      <c r="H238">
        <v>0</v>
      </c>
      <c r="I238">
        <v>0</v>
      </c>
      <c r="J238">
        <v>0</v>
      </c>
      <c r="K238">
        <v>0</v>
      </c>
      <c r="L238">
        <v>13.955753864042286</v>
      </c>
      <c r="M238">
        <v>0.72604999999999997</v>
      </c>
      <c r="N238">
        <v>68.11</v>
      </c>
      <c r="O238">
        <v>0.23647604327666152</v>
      </c>
      <c r="P238">
        <v>0.34699999999999998</v>
      </c>
      <c r="Q238">
        <v>13.94</v>
      </c>
      <c r="R238">
        <v>0.37</v>
      </c>
      <c r="S238">
        <v>8.1</v>
      </c>
      <c r="T238">
        <v>1931.2670474136933</v>
      </c>
      <c r="U238">
        <v>3</v>
      </c>
      <c r="V238">
        <v>3</v>
      </c>
      <c r="W238">
        <v>3.6541999999999999</v>
      </c>
      <c r="X238">
        <v>1</v>
      </c>
      <c r="Y238">
        <v>7035055</v>
      </c>
      <c r="Z238">
        <v>4.2643589851109904E-7</v>
      </c>
    </row>
    <row r="239" spans="1:26" x14ac:dyDescent="0.25">
      <c r="A239">
        <v>2018</v>
      </c>
      <c r="B239" t="s">
        <v>27</v>
      </c>
      <c r="C239">
        <v>5.5</v>
      </c>
      <c r="D239">
        <v>4.75</v>
      </c>
      <c r="E239">
        <v>3.8</v>
      </c>
      <c r="F239">
        <v>0.51423710153630586</v>
      </c>
      <c r="G239">
        <v>18.96</v>
      </c>
      <c r="H239">
        <v>25000</v>
      </c>
      <c r="I239">
        <v>25000</v>
      </c>
      <c r="J239">
        <v>0</v>
      </c>
      <c r="K239">
        <v>0</v>
      </c>
      <c r="L239">
        <v>15.432053792719383</v>
      </c>
      <c r="M239">
        <v>0.76394700000000004</v>
      </c>
      <c r="N239">
        <v>72.86</v>
      </c>
      <c r="O239">
        <v>7.7510917030567686E-2</v>
      </c>
      <c r="P239">
        <v>0.27400000000000002</v>
      </c>
      <c r="Q239">
        <v>12.08</v>
      </c>
      <c r="R239">
        <v>0.39</v>
      </c>
      <c r="S239">
        <v>8</v>
      </c>
      <c r="T239">
        <v>888.05602065007361</v>
      </c>
      <c r="U239">
        <v>2</v>
      </c>
      <c r="V239">
        <v>1</v>
      </c>
      <c r="W239">
        <v>3.6541999999999999</v>
      </c>
      <c r="X239">
        <v>1</v>
      </c>
      <c r="Y239">
        <v>3264531</v>
      </c>
      <c r="Z239">
        <v>3.0632271526905399E-7</v>
      </c>
    </row>
    <row r="240" spans="1:26" x14ac:dyDescent="0.25">
      <c r="A240">
        <v>2018</v>
      </c>
      <c r="B240" t="s">
        <v>28</v>
      </c>
      <c r="C240">
        <v>6.3000000000000007</v>
      </c>
      <c r="D240">
        <v>5.25</v>
      </c>
      <c r="E240">
        <v>4.25</v>
      </c>
      <c r="F240">
        <v>0.51108227537350071</v>
      </c>
      <c r="G240">
        <v>53.99</v>
      </c>
      <c r="H240">
        <v>2634035.7300000009</v>
      </c>
      <c r="I240">
        <v>2634035.7300000009</v>
      </c>
      <c r="J240">
        <v>0</v>
      </c>
      <c r="K240">
        <v>0</v>
      </c>
      <c r="L240">
        <v>17.17825634287972</v>
      </c>
      <c r="M240">
        <v>0.78415500000000005</v>
      </c>
      <c r="N240">
        <v>88.44</v>
      </c>
      <c r="O240">
        <v>0.44107629427792916</v>
      </c>
      <c r="P240">
        <v>0.25900000000000001</v>
      </c>
      <c r="Q240">
        <v>11.06</v>
      </c>
      <c r="R240">
        <v>0.32</v>
      </c>
      <c r="S240">
        <v>8.6</v>
      </c>
      <c r="T240">
        <v>2494.8097319782255</v>
      </c>
      <c r="U240">
        <v>5</v>
      </c>
      <c r="V240">
        <v>9</v>
      </c>
      <c r="W240">
        <v>3.6541999999999999</v>
      </c>
      <c r="X240">
        <v>0</v>
      </c>
      <c r="Y240">
        <v>9075649</v>
      </c>
      <c r="Z240">
        <v>9.9166461814466385E-7</v>
      </c>
    </row>
    <row r="241" spans="1:26" x14ac:dyDescent="0.25">
      <c r="A241">
        <v>2018</v>
      </c>
      <c r="B241" t="s">
        <v>29</v>
      </c>
      <c r="C241">
        <v>5.0999999999999996</v>
      </c>
      <c r="D241">
        <v>3.9499999999999997</v>
      </c>
      <c r="E241">
        <v>3.35</v>
      </c>
      <c r="F241">
        <v>0.50190956669338493</v>
      </c>
      <c r="G241">
        <v>52.46</v>
      </c>
      <c r="H241">
        <v>0</v>
      </c>
      <c r="I241">
        <v>0</v>
      </c>
      <c r="J241">
        <v>0</v>
      </c>
      <c r="K241">
        <v>0</v>
      </c>
      <c r="L241">
        <v>19.249603191712584</v>
      </c>
      <c r="M241">
        <v>0.79036499999999998</v>
      </c>
      <c r="N241">
        <v>70.92</v>
      </c>
      <c r="O241">
        <v>0.23883318140382861</v>
      </c>
      <c r="P241">
        <v>0.27100000000000002</v>
      </c>
      <c r="Q241">
        <v>12.27</v>
      </c>
      <c r="R241">
        <v>0.33</v>
      </c>
      <c r="S241">
        <v>8.6999999999999993</v>
      </c>
      <c r="T241">
        <v>961.38721368468862</v>
      </c>
      <c r="U241">
        <v>4</v>
      </c>
      <c r="V241">
        <v>2</v>
      </c>
      <c r="W241">
        <v>3.6541999999999999</v>
      </c>
      <c r="X241">
        <v>213</v>
      </c>
      <c r="Y241">
        <v>3479010</v>
      </c>
      <c r="Z241">
        <v>5.7487618604143135E-7</v>
      </c>
    </row>
    <row r="242" spans="1:26" x14ac:dyDescent="0.25">
      <c r="A242">
        <v>2018</v>
      </c>
      <c r="B242" t="s">
        <v>30</v>
      </c>
      <c r="C242">
        <v>5.25</v>
      </c>
      <c r="D242">
        <v>4.0999999999999996</v>
      </c>
      <c r="E242">
        <v>3.75</v>
      </c>
      <c r="F242">
        <v>0.5392208377120552</v>
      </c>
      <c r="G242">
        <v>31.13</v>
      </c>
      <c r="H242">
        <v>0</v>
      </c>
      <c r="I242">
        <v>0</v>
      </c>
      <c r="J242">
        <v>0</v>
      </c>
      <c r="K242">
        <v>0</v>
      </c>
      <c r="L242">
        <v>16.107508927820771</v>
      </c>
      <c r="M242">
        <v>0.77939599999999998</v>
      </c>
      <c r="N242">
        <v>74.48</v>
      </c>
      <c r="O242">
        <v>0.51259842519685039</v>
      </c>
      <c r="P242">
        <v>0.3</v>
      </c>
      <c r="Q242">
        <v>9.76</v>
      </c>
      <c r="R242">
        <v>0.39</v>
      </c>
      <c r="S242">
        <v>8.1</v>
      </c>
      <c r="T242">
        <v>1096.1098226417669</v>
      </c>
      <c r="U242">
        <v>3</v>
      </c>
      <c r="V242">
        <v>3</v>
      </c>
      <c r="W242">
        <v>3.6541999999999999</v>
      </c>
      <c r="X242">
        <v>0</v>
      </c>
      <c r="Y242">
        <v>3996496</v>
      </c>
      <c r="Z242">
        <v>7.5065757603660804E-7</v>
      </c>
    </row>
    <row r="243" spans="1:26" x14ac:dyDescent="0.25">
      <c r="A243">
        <v>2018</v>
      </c>
      <c r="B243" t="s">
        <v>31</v>
      </c>
      <c r="C243">
        <v>5.35</v>
      </c>
      <c r="D243">
        <v>4.5999999999999996</v>
      </c>
      <c r="E243">
        <v>4.3</v>
      </c>
      <c r="F243">
        <v>0.48805857025366467</v>
      </c>
      <c r="G243">
        <v>44.12</v>
      </c>
      <c r="H243">
        <v>376098</v>
      </c>
      <c r="I243">
        <v>376098</v>
      </c>
      <c r="J243">
        <v>0</v>
      </c>
      <c r="K243">
        <v>0</v>
      </c>
      <c r="L243">
        <v>19.623652658605558</v>
      </c>
      <c r="M243">
        <v>0.78786699999999998</v>
      </c>
      <c r="N243">
        <v>76.95</v>
      </c>
      <c r="O243">
        <v>0.56251998720818674</v>
      </c>
      <c r="P243">
        <v>0.32</v>
      </c>
      <c r="Q243">
        <v>15.57</v>
      </c>
      <c r="R243">
        <v>0.37</v>
      </c>
      <c r="S243">
        <v>8.9</v>
      </c>
      <c r="T243">
        <v>2612.0403406793525</v>
      </c>
      <c r="U243">
        <v>7</v>
      </c>
      <c r="V243">
        <v>8</v>
      </c>
      <c r="W243">
        <v>3.6541999999999999</v>
      </c>
      <c r="X243">
        <v>5</v>
      </c>
      <c r="Y243">
        <v>9496294</v>
      </c>
      <c r="Z243">
        <v>8.4243390105655959E-7</v>
      </c>
    </row>
    <row r="244" spans="1:26" x14ac:dyDescent="0.25">
      <c r="A244">
        <v>2018</v>
      </c>
      <c r="B244" t="s">
        <v>34</v>
      </c>
      <c r="C244">
        <v>5.1999999999999993</v>
      </c>
      <c r="D244">
        <v>3.9</v>
      </c>
      <c r="E244">
        <v>3.25</v>
      </c>
      <c r="F244">
        <v>0.47120953247387226</v>
      </c>
      <c r="G244">
        <v>45.82</v>
      </c>
      <c r="H244">
        <v>5021718.4499999993</v>
      </c>
      <c r="I244">
        <v>5021718.4499999993</v>
      </c>
      <c r="J244">
        <v>0</v>
      </c>
      <c r="K244">
        <v>0</v>
      </c>
      <c r="L244">
        <v>19.324035786519019</v>
      </c>
      <c r="M244">
        <v>0.78313100000000002</v>
      </c>
      <c r="N244">
        <v>65.37</v>
      </c>
      <c r="O244">
        <v>0.5758928571428571</v>
      </c>
      <c r="P244">
        <v>0.28799999999999998</v>
      </c>
      <c r="Q244">
        <v>15.41</v>
      </c>
      <c r="R244">
        <v>0.37</v>
      </c>
      <c r="S244">
        <v>8.3000000000000007</v>
      </c>
      <c r="T244">
        <v>4045.788506744987</v>
      </c>
      <c r="U244">
        <v>6</v>
      </c>
      <c r="V244">
        <v>10</v>
      </c>
      <c r="W244">
        <v>3.6541999999999999</v>
      </c>
      <c r="X244">
        <v>0</v>
      </c>
      <c r="Y244">
        <v>14812617</v>
      </c>
      <c r="Z244">
        <v>6.7510015279541754E-7</v>
      </c>
    </row>
    <row r="245" spans="1:26" x14ac:dyDescent="0.25">
      <c r="A245">
        <v>2018</v>
      </c>
      <c r="B245" t="s">
        <v>35</v>
      </c>
      <c r="C245">
        <v>6.5</v>
      </c>
      <c r="D245">
        <v>4.8000000000000007</v>
      </c>
      <c r="E245">
        <v>4.05</v>
      </c>
      <c r="F245">
        <v>0.52547946821610536</v>
      </c>
      <c r="G245">
        <v>16.03</v>
      </c>
      <c r="H245">
        <v>10143662.729999999</v>
      </c>
      <c r="I245">
        <v>10143662.729999999</v>
      </c>
      <c r="J245">
        <v>0</v>
      </c>
      <c r="K245">
        <v>0</v>
      </c>
      <c r="L245">
        <v>29.223216455832045</v>
      </c>
      <c r="M245">
        <v>0.81887699999999997</v>
      </c>
      <c r="N245">
        <v>84.74</v>
      </c>
      <c r="O245">
        <v>0.82323924362839129</v>
      </c>
      <c r="P245">
        <v>0.20200000000000001</v>
      </c>
      <c r="Q245">
        <v>9.98</v>
      </c>
      <c r="R245">
        <v>0.26</v>
      </c>
      <c r="S245">
        <v>9.3000000000000007</v>
      </c>
      <c r="T245">
        <v>5780.8788929665016</v>
      </c>
      <c r="U245">
        <v>9</v>
      </c>
      <c r="V245">
        <v>19</v>
      </c>
      <c r="W245">
        <v>3.6541999999999999</v>
      </c>
      <c r="X245">
        <v>9</v>
      </c>
      <c r="Y245">
        <v>21040662</v>
      </c>
      <c r="Z245">
        <v>9.0301341279090931E-7</v>
      </c>
    </row>
    <row r="246" spans="1:26" x14ac:dyDescent="0.25">
      <c r="A246">
        <v>2018</v>
      </c>
      <c r="B246" t="s">
        <v>36</v>
      </c>
      <c r="C246">
        <v>6.05</v>
      </c>
      <c r="D246">
        <v>4.8499999999999996</v>
      </c>
      <c r="E246">
        <v>4.5999999999999996</v>
      </c>
      <c r="F246">
        <v>0.49127659574468086</v>
      </c>
      <c r="G246">
        <v>29.33</v>
      </c>
      <c r="H246">
        <v>952293.7899999998</v>
      </c>
      <c r="I246">
        <v>952293.7899999998</v>
      </c>
      <c r="J246">
        <v>0</v>
      </c>
      <c r="K246">
        <v>0</v>
      </c>
      <c r="L246">
        <v>34.493119755673412</v>
      </c>
      <c r="M246">
        <v>0.76970400000000005</v>
      </c>
      <c r="N246">
        <v>80.98</v>
      </c>
      <c r="O246">
        <v>0.78668575518969219</v>
      </c>
      <c r="P246">
        <v>0.214</v>
      </c>
      <c r="Q246">
        <v>10.199999999999999</v>
      </c>
      <c r="R246">
        <v>0.32</v>
      </c>
      <c r="S246">
        <v>9.5</v>
      </c>
      <c r="T246">
        <v>1109.2318601549248</v>
      </c>
      <c r="U246">
        <v>2</v>
      </c>
      <c r="V246">
        <v>2</v>
      </c>
      <c r="W246">
        <v>3.6541999999999999</v>
      </c>
      <c r="X246">
        <v>239</v>
      </c>
      <c r="Y246">
        <v>3972388</v>
      </c>
      <c r="Z246">
        <v>5.0347549131655819E-7</v>
      </c>
    </row>
    <row r="247" spans="1:26" x14ac:dyDescent="0.25">
      <c r="A247">
        <v>2018</v>
      </c>
      <c r="B247" t="s">
        <v>39</v>
      </c>
      <c r="C247">
        <v>6.5</v>
      </c>
      <c r="D247">
        <v>5.0999999999999996</v>
      </c>
      <c r="E247">
        <v>4.3499999999999996</v>
      </c>
      <c r="F247">
        <v>0.51684541219802838</v>
      </c>
      <c r="G247">
        <v>21.53</v>
      </c>
      <c r="H247">
        <v>7602331.0200000005</v>
      </c>
      <c r="I247">
        <v>7602331.0200000005</v>
      </c>
      <c r="J247">
        <v>0</v>
      </c>
      <c r="K247">
        <v>0</v>
      </c>
      <c r="L247">
        <v>38.772741711404336</v>
      </c>
      <c r="M247">
        <v>0.77271400000000001</v>
      </c>
      <c r="N247">
        <v>82.41</v>
      </c>
      <c r="O247">
        <v>0.6969773299748111</v>
      </c>
      <c r="P247">
        <v>0.184</v>
      </c>
      <c r="Q247">
        <v>7.48</v>
      </c>
      <c r="R247">
        <v>0.28000000000000003</v>
      </c>
      <c r="S247">
        <v>9.6</v>
      </c>
      <c r="T247">
        <v>3131.1363517941254</v>
      </c>
      <c r="U247">
        <v>8</v>
      </c>
      <c r="V247">
        <v>14</v>
      </c>
      <c r="W247">
        <v>3.6541999999999999</v>
      </c>
      <c r="X247">
        <v>954</v>
      </c>
      <c r="Y247">
        <v>11348937</v>
      </c>
      <c r="Z247">
        <v>1.2335957103295225E-6</v>
      </c>
    </row>
    <row r="248" spans="1:26" x14ac:dyDescent="0.25">
      <c r="A248">
        <v>2018</v>
      </c>
      <c r="B248" t="s">
        <v>40</v>
      </c>
      <c r="C248">
        <v>6.5</v>
      </c>
      <c r="D248">
        <v>5.15</v>
      </c>
      <c r="E248">
        <v>4.1500000000000004</v>
      </c>
      <c r="F248">
        <v>0.51272172143064842</v>
      </c>
      <c r="G248">
        <v>11.91</v>
      </c>
      <c r="H248">
        <v>6433897.2300000004</v>
      </c>
      <c r="I248">
        <v>6433897.2300000004</v>
      </c>
      <c r="J248">
        <v>0</v>
      </c>
      <c r="K248">
        <v>0</v>
      </c>
      <c r="L248">
        <v>42.149295865419433</v>
      </c>
      <c r="M248">
        <v>0.76482799999999995</v>
      </c>
      <c r="N248">
        <v>84.46</v>
      </c>
      <c r="O248">
        <v>0.57053045186640472</v>
      </c>
      <c r="P248">
        <v>0.127</v>
      </c>
      <c r="Q248">
        <v>5.63</v>
      </c>
      <c r="R248">
        <v>0.26</v>
      </c>
      <c r="S248">
        <v>9.9</v>
      </c>
      <c r="T248">
        <v>1981.2710737052701</v>
      </c>
      <c r="U248">
        <v>8</v>
      </c>
      <c r="V248">
        <v>10</v>
      </c>
      <c r="W248">
        <v>3.6541999999999999</v>
      </c>
      <c r="X248">
        <v>530</v>
      </c>
      <c r="Y248">
        <v>7075494</v>
      </c>
      <c r="Z248">
        <v>1.4133288785207082E-6</v>
      </c>
    </row>
    <row r="249" spans="1:26" x14ac:dyDescent="0.25">
      <c r="A249">
        <v>2018</v>
      </c>
      <c r="B249" t="s">
        <v>41</v>
      </c>
      <c r="C249">
        <v>5.9</v>
      </c>
      <c r="D249">
        <v>4.6999999999999993</v>
      </c>
      <c r="E249">
        <v>3.95</v>
      </c>
      <c r="F249">
        <v>0.5583854295966959</v>
      </c>
      <c r="G249">
        <v>23.82</v>
      </c>
      <c r="H249">
        <v>6015555.5300000003</v>
      </c>
      <c r="I249">
        <v>6015555.5300000003</v>
      </c>
      <c r="J249">
        <v>0</v>
      </c>
      <c r="K249">
        <v>0</v>
      </c>
      <c r="L249">
        <v>40.362745038330992</v>
      </c>
      <c r="M249">
        <v>0.77949500000000005</v>
      </c>
      <c r="N249">
        <v>78.27</v>
      </c>
      <c r="O249">
        <v>0.69943154902889626</v>
      </c>
      <c r="P249">
        <v>0.21</v>
      </c>
      <c r="Q249">
        <v>7.57</v>
      </c>
      <c r="R249">
        <v>0.22</v>
      </c>
      <c r="S249">
        <v>9.6999999999999993</v>
      </c>
      <c r="T249">
        <v>3095.8078515627244</v>
      </c>
      <c r="U249">
        <v>9</v>
      </c>
      <c r="V249">
        <v>13</v>
      </c>
      <c r="W249">
        <v>3.6541999999999999</v>
      </c>
      <c r="X249">
        <v>510</v>
      </c>
      <c r="Y249">
        <v>11329605</v>
      </c>
      <c r="Z249">
        <v>1.1474362963227756E-6</v>
      </c>
    </row>
    <row r="250" spans="1:26" x14ac:dyDescent="0.25">
      <c r="A250">
        <v>2018</v>
      </c>
      <c r="B250" t="s">
        <v>42</v>
      </c>
      <c r="C250">
        <v>5.7</v>
      </c>
      <c r="D250">
        <v>4.8</v>
      </c>
      <c r="E250">
        <v>4</v>
      </c>
      <c r="F250">
        <v>0.48150602409638554</v>
      </c>
      <c r="G250">
        <v>20.81</v>
      </c>
      <c r="H250">
        <v>0</v>
      </c>
      <c r="I250">
        <v>0</v>
      </c>
      <c r="J250">
        <v>0</v>
      </c>
      <c r="K250">
        <v>0</v>
      </c>
      <c r="L250">
        <v>38.925853968471152</v>
      </c>
      <c r="M250">
        <v>0.67632199999999998</v>
      </c>
      <c r="N250">
        <v>94.4</v>
      </c>
      <c r="O250">
        <v>0.4826086956521739</v>
      </c>
      <c r="P250">
        <v>0.19</v>
      </c>
      <c r="Q250">
        <v>7.44</v>
      </c>
      <c r="R250">
        <v>0.26</v>
      </c>
      <c r="S250">
        <v>9.4</v>
      </c>
      <c r="T250">
        <v>766.53563448569184</v>
      </c>
      <c r="U250">
        <v>2</v>
      </c>
      <c r="V250">
        <v>3</v>
      </c>
      <c r="W250">
        <v>3.6541999999999999</v>
      </c>
      <c r="X250">
        <v>431</v>
      </c>
      <c r="Y250">
        <v>2748023</v>
      </c>
      <c r="Z250">
        <v>1.091693919592376E-6</v>
      </c>
    </row>
    <row r="251" spans="1:26" x14ac:dyDescent="0.25">
      <c r="A251">
        <v>2018</v>
      </c>
      <c r="B251" t="s">
        <v>43</v>
      </c>
      <c r="C251">
        <v>5.9</v>
      </c>
      <c r="D251">
        <v>4.8499999999999996</v>
      </c>
      <c r="E251">
        <v>3.55</v>
      </c>
      <c r="F251">
        <v>0.41428179071683602</v>
      </c>
      <c r="G251">
        <v>28.73</v>
      </c>
      <c r="H251">
        <v>316207.22000000003</v>
      </c>
      <c r="I251">
        <v>316207.22000000003</v>
      </c>
      <c r="J251">
        <v>0</v>
      </c>
      <c r="K251">
        <v>0</v>
      </c>
      <c r="L251">
        <v>39.931125177876339</v>
      </c>
      <c r="M251">
        <v>0.70200399999999996</v>
      </c>
      <c r="N251">
        <v>80.78</v>
      </c>
      <c r="O251">
        <v>0.35004321521175452</v>
      </c>
      <c r="P251">
        <v>0.223</v>
      </c>
      <c r="Q251">
        <v>7.04</v>
      </c>
      <c r="R251">
        <v>0.3</v>
      </c>
      <c r="S251">
        <v>9.3000000000000007</v>
      </c>
      <c r="T251">
        <v>963.09648306097813</v>
      </c>
      <c r="U251">
        <v>4</v>
      </c>
      <c r="V251">
        <v>3</v>
      </c>
      <c r="W251">
        <v>3.6541999999999999</v>
      </c>
      <c r="X251">
        <v>6</v>
      </c>
      <c r="Y251">
        <v>3441998</v>
      </c>
      <c r="Z251">
        <v>8.7158679348448199E-7</v>
      </c>
    </row>
    <row r="252" spans="1:26" x14ac:dyDescent="0.25">
      <c r="A252">
        <v>2018</v>
      </c>
      <c r="B252" t="s">
        <v>44</v>
      </c>
      <c r="C252">
        <v>6.15</v>
      </c>
      <c r="D252">
        <v>5.3</v>
      </c>
      <c r="E252">
        <v>4.55</v>
      </c>
      <c r="F252">
        <v>0.45194522489685374</v>
      </c>
      <c r="G252">
        <v>38.65</v>
      </c>
      <c r="H252">
        <v>215270.19000000003</v>
      </c>
      <c r="I252">
        <v>215270.19000000003</v>
      </c>
      <c r="J252">
        <v>0</v>
      </c>
      <c r="K252">
        <v>0</v>
      </c>
      <c r="L252">
        <v>28.272962296354613</v>
      </c>
      <c r="M252">
        <v>0.78169599999999995</v>
      </c>
      <c r="N252">
        <v>76.790000000000006</v>
      </c>
      <c r="O252">
        <v>0.54977092877967515</v>
      </c>
      <c r="P252">
        <v>0.23200000000000001</v>
      </c>
      <c r="Q252">
        <v>8.11</v>
      </c>
      <c r="R252">
        <v>0.3</v>
      </c>
      <c r="S252">
        <v>9.5</v>
      </c>
      <c r="T252">
        <v>1945.6644898444931</v>
      </c>
      <c r="U252">
        <v>6</v>
      </c>
      <c r="V252">
        <v>8</v>
      </c>
      <c r="W252">
        <v>3.6541999999999999</v>
      </c>
      <c r="X252">
        <v>10</v>
      </c>
      <c r="Y252">
        <v>6921161</v>
      </c>
      <c r="Z252">
        <v>1.1558754376613982E-6</v>
      </c>
    </row>
    <row r="253" spans="1:26" x14ac:dyDescent="0.25">
      <c r="A253">
        <v>2018</v>
      </c>
      <c r="B253" t="s">
        <v>45</v>
      </c>
      <c r="C253">
        <v>6.4</v>
      </c>
      <c r="D253">
        <v>5</v>
      </c>
      <c r="E253">
        <v>4.3</v>
      </c>
      <c r="F253">
        <v>0.46722053138109731</v>
      </c>
      <c r="G253">
        <v>17.82</v>
      </c>
      <c r="H253">
        <v>520000</v>
      </c>
      <c r="I253">
        <v>520000</v>
      </c>
      <c r="J253">
        <v>0</v>
      </c>
      <c r="K253">
        <v>0</v>
      </c>
      <c r="L253">
        <v>85.661393759309746</v>
      </c>
      <c r="M253">
        <v>0.88162884000000008</v>
      </c>
      <c r="N253">
        <v>82.22</v>
      </c>
      <c r="O253">
        <v>0.8729064039408867</v>
      </c>
      <c r="P253">
        <v>0.25</v>
      </c>
      <c r="Q253">
        <v>11.12</v>
      </c>
      <c r="R253">
        <v>0.27</v>
      </c>
      <c r="S253">
        <v>11.4</v>
      </c>
      <c r="T253">
        <v>835.41856938671845</v>
      </c>
      <c r="U253">
        <v>2</v>
      </c>
      <c r="V253">
        <v>9</v>
      </c>
      <c r="W253">
        <v>3.6541999999999999</v>
      </c>
      <c r="X253">
        <v>11</v>
      </c>
      <c r="Y253">
        <v>2974703</v>
      </c>
      <c r="Z253">
        <v>3.0255121267568559E-6</v>
      </c>
    </row>
    <row r="254" spans="1:26" x14ac:dyDescent="0.25">
      <c r="A254">
        <v>2019</v>
      </c>
      <c r="B254" t="s">
        <v>19</v>
      </c>
      <c r="C254">
        <v>5.6</v>
      </c>
      <c r="D254">
        <v>4.9000000000000004</v>
      </c>
      <c r="E254">
        <v>4.3</v>
      </c>
      <c r="F254">
        <v>0.4316382825617654</v>
      </c>
      <c r="G254">
        <v>25.15</v>
      </c>
      <c r="H254">
        <v>0</v>
      </c>
      <c r="I254">
        <v>0</v>
      </c>
      <c r="J254">
        <v>0</v>
      </c>
      <c r="K254">
        <v>0</v>
      </c>
      <c r="L254">
        <v>26.49711544683425</v>
      </c>
      <c r="M254">
        <v>0.69654499999999997</v>
      </c>
      <c r="N254">
        <v>82.12</v>
      </c>
      <c r="O254">
        <v>0.15202702702702703</v>
      </c>
      <c r="P254">
        <v>0.17799999999999999</v>
      </c>
      <c r="Q254">
        <v>7.58</v>
      </c>
      <c r="R254">
        <v>0.55000000000000004</v>
      </c>
      <c r="S254">
        <v>9</v>
      </c>
      <c r="T254">
        <v>511.81253462816267</v>
      </c>
      <c r="U254">
        <v>2</v>
      </c>
      <c r="V254">
        <v>2</v>
      </c>
      <c r="W254">
        <v>3.9451000000000001</v>
      </c>
      <c r="X254">
        <v>1</v>
      </c>
      <c r="Y254">
        <v>1777225</v>
      </c>
      <c r="Z254">
        <v>1.1253499134887255E-6</v>
      </c>
    </row>
    <row r="255" spans="1:26" x14ac:dyDescent="0.25">
      <c r="A255">
        <v>2019</v>
      </c>
      <c r="B255" t="s">
        <v>21</v>
      </c>
      <c r="C255">
        <v>5.5</v>
      </c>
      <c r="D255">
        <v>4.5999999999999996</v>
      </c>
      <c r="E255">
        <v>3.6</v>
      </c>
      <c r="F255">
        <v>0.38162274240192068</v>
      </c>
      <c r="G255">
        <v>38.409999999999997</v>
      </c>
      <c r="H255">
        <v>0</v>
      </c>
      <c r="I255">
        <v>0</v>
      </c>
      <c r="J255">
        <v>0</v>
      </c>
      <c r="K255">
        <v>0</v>
      </c>
      <c r="L255">
        <v>26.10171531755681</v>
      </c>
      <c r="M255">
        <v>0.86621700000000001</v>
      </c>
      <c r="N255">
        <v>79.8</v>
      </c>
      <c r="O255">
        <v>0.47548566142460685</v>
      </c>
      <c r="P255">
        <v>0.32900000000000001</v>
      </c>
      <c r="Q255">
        <v>13.65</v>
      </c>
      <c r="R255">
        <v>0.4</v>
      </c>
      <c r="S255">
        <v>9.9</v>
      </c>
      <c r="T255">
        <v>1203.9130997013026</v>
      </c>
      <c r="U255">
        <v>2</v>
      </c>
      <c r="V255">
        <v>2</v>
      </c>
      <c r="W255">
        <v>3.9451000000000001</v>
      </c>
      <c r="Y255">
        <v>4144597</v>
      </c>
      <c r="Z255">
        <v>4.8255596382470957E-7</v>
      </c>
    </row>
    <row r="256" spans="1:26" x14ac:dyDescent="0.25">
      <c r="A256">
        <v>2019</v>
      </c>
      <c r="B256" t="s">
        <v>23</v>
      </c>
      <c r="C256">
        <v>4.9000000000000004</v>
      </c>
      <c r="D256">
        <v>4.0999999999999996</v>
      </c>
      <c r="E256">
        <v>3.4</v>
      </c>
      <c r="F256">
        <v>0.41441907436143749</v>
      </c>
      <c r="G256">
        <v>39.58</v>
      </c>
      <c r="H256">
        <v>100000</v>
      </c>
      <c r="I256">
        <v>100000</v>
      </c>
      <c r="J256">
        <v>0</v>
      </c>
      <c r="K256">
        <v>0</v>
      </c>
      <c r="L256">
        <v>20.734602251691733</v>
      </c>
      <c r="M256">
        <v>0.73258800000000002</v>
      </c>
      <c r="N256">
        <v>65.14</v>
      </c>
      <c r="O256">
        <v>0.18628616726119698</v>
      </c>
      <c r="P256">
        <v>0.28499999999999998</v>
      </c>
      <c r="Q256">
        <v>9.99</v>
      </c>
      <c r="R256">
        <v>0.36</v>
      </c>
      <c r="S256">
        <v>8.9</v>
      </c>
      <c r="T256">
        <v>2474.685464807967</v>
      </c>
      <c r="U256">
        <v>5</v>
      </c>
      <c r="V256">
        <v>6</v>
      </c>
      <c r="W256">
        <v>3.9451000000000001</v>
      </c>
      <c r="Y256">
        <v>8602865</v>
      </c>
      <c r="Z256">
        <v>6.9744207307681798E-7</v>
      </c>
    </row>
    <row r="257" spans="1:26" x14ac:dyDescent="0.25">
      <c r="A257">
        <v>2019</v>
      </c>
      <c r="B257" t="s">
        <v>24</v>
      </c>
      <c r="C257">
        <v>4.9000000000000004</v>
      </c>
      <c r="D257">
        <v>4</v>
      </c>
      <c r="E257">
        <v>3.4</v>
      </c>
      <c r="F257">
        <v>0.34676503972758227</v>
      </c>
      <c r="G257">
        <v>42.68</v>
      </c>
      <c r="H257">
        <v>0</v>
      </c>
      <c r="I257">
        <v>0</v>
      </c>
      <c r="J257">
        <v>0</v>
      </c>
      <c r="K257">
        <v>0</v>
      </c>
      <c r="L257">
        <v>20.688210553946821</v>
      </c>
      <c r="M257">
        <v>0.76502999999999999</v>
      </c>
      <c r="N257">
        <v>69.27</v>
      </c>
      <c r="O257">
        <v>0.18552036199095023</v>
      </c>
      <c r="P257">
        <v>0.23400000000000001</v>
      </c>
      <c r="Q257">
        <v>16.09</v>
      </c>
      <c r="R257">
        <v>0.26</v>
      </c>
      <c r="S257">
        <v>10</v>
      </c>
      <c r="T257">
        <v>247.44052092992126</v>
      </c>
      <c r="U257">
        <v>2</v>
      </c>
      <c r="V257">
        <v>0</v>
      </c>
      <c r="W257">
        <v>3.9451000000000001</v>
      </c>
      <c r="Y257">
        <v>845731</v>
      </c>
      <c r="Z257">
        <v>0</v>
      </c>
    </row>
    <row r="258" spans="1:26" x14ac:dyDescent="0.25">
      <c r="A258">
        <v>2019</v>
      </c>
      <c r="B258" t="s">
        <v>25</v>
      </c>
      <c r="C258">
        <v>5.6</v>
      </c>
      <c r="D258">
        <v>4.7</v>
      </c>
      <c r="E258">
        <v>4</v>
      </c>
      <c r="F258">
        <v>0.4691434983169181</v>
      </c>
      <c r="G258">
        <v>28.99</v>
      </c>
      <c r="H258">
        <v>409609.44</v>
      </c>
      <c r="I258">
        <v>409609.44</v>
      </c>
      <c r="J258">
        <v>0</v>
      </c>
      <c r="K258">
        <v>0</v>
      </c>
      <c r="L258">
        <v>25.021801602933753</v>
      </c>
      <c r="M258">
        <v>0.71505399999999997</v>
      </c>
      <c r="N258">
        <v>82.12</v>
      </c>
      <c r="O258">
        <v>0.3655705996131528</v>
      </c>
      <c r="P258">
        <v>0.251</v>
      </c>
      <c r="Q258">
        <v>11.34</v>
      </c>
      <c r="R258">
        <v>0.56000000000000005</v>
      </c>
      <c r="S258">
        <v>9</v>
      </c>
      <c r="T258">
        <v>453.19148422309269</v>
      </c>
      <c r="U258">
        <v>2</v>
      </c>
      <c r="V258">
        <v>1</v>
      </c>
      <c r="W258">
        <v>3.9451000000000001</v>
      </c>
      <c r="Y258">
        <v>1572866</v>
      </c>
      <c r="Z258">
        <v>6.3578206916545971E-7</v>
      </c>
    </row>
    <row r="259" spans="1:26" x14ac:dyDescent="0.25">
      <c r="A259">
        <v>2019</v>
      </c>
      <c r="B259" t="s">
        <v>26</v>
      </c>
      <c r="C259">
        <v>5</v>
      </c>
      <c r="D259">
        <v>4.2</v>
      </c>
      <c r="E259">
        <v>3.8</v>
      </c>
      <c r="F259">
        <v>0.46552607606467777</v>
      </c>
      <c r="G259">
        <v>24.08</v>
      </c>
      <c r="H259">
        <v>0</v>
      </c>
      <c r="I259">
        <v>0</v>
      </c>
      <c r="J259">
        <v>0</v>
      </c>
      <c r="K259">
        <v>0</v>
      </c>
      <c r="L259">
        <v>13.757943153680451</v>
      </c>
      <c r="M259">
        <v>0.72019699999999998</v>
      </c>
      <c r="N259">
        <v>63.23</v>
      </c>
      <c r="O259">
        <v>0.22551928783382788</v>
      </c>
      <c r="P259">
        <v>0.34799999999999998</v>
      </c>
      <c r="Q259">
        <v>13.66</v>
      </c>
      <c r="R259">
        <v>0.53</v>
      </c>
      <c r="S259">
        <v>8.1999999999999993</v>
      </c>
      <c r="T259">
        <v>2016.8421338656226</v>
      </c>
      <c r="U259">
        <v>4</v>
      </c>
      <c r="V259">
        <v>3</v>
      </c>
      <c r="W259">
        <v>3.9451000000000001</v>
      </c>
      <c r="Y259">
        <v>7075181</v>
      </c>
      <c r="Z259">
        <v>4.2401742089707668E-7</v>
      </c>
    </row>
    <row r="260" spans="1:26" x14ac:dyDescent="0.25">
      <c r="A260">
        <v>2019</v>
      </c>
      <c r="B260" t="s">
        <v>27</v>
      </c>
      <c r="C260">
        <v>5.7</v>
      </c>
      <c r="D260">
        <v>5</v>
      </c>
      <c r="E260">
        <v>4</v>
      </c>
      <c r="F260">
        <v>0.52840023382696799</v>
      </c>
      <c r="G260">
        <v>17.38</v>
      </c>
      <c r="H260">
        <v>0</v>
      </c>
      <c r="I260">
        <v>0</v>
      </c>
      <c r="J260">
        <v>0</v>
      </c>
      <c r="K260">
        <v>0</v>
      </c>
      <c r="L260">
        <v>16.124999885434161</v>
      </c>
      <c r="M260">
        <v>0.76027699999999998</v>
      </c>
      <c r="N260">
        <v>69.58</v>
      </c>
      <c r="O260">
        <v>8.5896076352067863E-2</v>
      </c>
      <c r="P260">
        <v>0.28100000000000003</v>
      </c>
      <c r="Q260">
        <v>11.73</v>
      </c>
      <c r="R260">
        <v>0.56000000000000005</v>
      </c>
      <c r="S260">
        <v>8.1</v>
      </c>
      <c r="T260">
        <v>927.40607886344083</v>
      </c>
      <c r="U260">
        <v>2</v>
      </c>
      <c r="V260">
        <v>1</v>
      </c>
      <c r="W260">
        <v>3.9451000000000001</v>
      </c>
      <c r="Y260">
        <v>3273227</v>
      </c>
      <c r="Z260">
        <v>3.0550890604287452E-7</v>
      </c>
    </row>
    <row r="261" spans="1:26" x14ac:dyDescent="0.25">
      <c r="A261">
        <v>2019</v>
      </c>
      <c r="B261" t="s">
        <v>28</v>
      </c>
      <c r="C261">
        <v>6.4</v>
      </c>
      <c r="D261">
        <v>5.4</v>
      </c>
      <c r="E261">
        <v>4.4000000000000004</v>
      </c>
      <c r="F261">
        <v>0.53951926475786494</v>
      </c>
      <c r="G261">
        <v>26.47</v>
      </c>
      <c r="H261">
        <v>2930900.5700000008</v>
      </c>
      <c r="I261">
        <v>2930900.5700000008</v>
      </c>
      <c r="J261">
        <v>0</v>
      </c>
      <c r="K261">
        <v>0</v>
      </c>
      <c r="L261">
        <v>17.912169278449003</v>
      </c>
      <c r="M261">
        <v>0.777501</v>
      </c>
      <c r="N261">
        <v>75.180000000000007</v>
      </c>
      <c r="O261">
        <v>0.48822927328556809</v>
      </c>
      <c r="P261">
        <v>0.26200000000000001</v>
      </c>
      <c r="Q261">
        <v>10.66</v>
      </c>
      <c r="R261">
        <v>0.5</v>
      </c>
      <c r="S261">
        <v>8.6</v>
      </c>
      <c r="T261">
        <v>2605.3555825798067</v>
      </c>
      <c r="U261">
        <v>6</v>
      </c>
      <c r="V261">
        <v>9</v>
      </c>
      <c r="W261">
        <v>3.9451000000000001</v>
      </c>
      <c r="Y261">
        <v>9132078</v>
      </c>
      <c r="Z261">
        <v>9.8553691722738251E-7</v>
      </c>
    </row>
    <row r="262" spans="1:26" x14ac:dyDescent="0.25">
      <c r="A262">
        <v>2019</v>
      </c>
      <c r="B262" t="s">
        <v>29</v>
      </c>
      <c r="C262">
        <v>5.2</v>
      </c>
      <c r="D262">
        <v>4.0999999999999996</v>
      </c>
      <c r="E262">
        <v>3.5</v>
      </c>
      <c r="F262">
        <v>0.52611751734276657</v>
      </c>
      <c r="G262">
        <v>38.380000000000003</v>
      </c>
      <c r="H262">
        <v>0</v>
      </c>
      <c r="I262">
        <v>0</v>
      </c>
      <c r="J262">
        <v>0</v>
      </c>
      <c r="K262">
        <v>0</v>
      </c>
      <c r="L262">
        <v>20.342107296770067</v>
      </c>
      <c r="M262">
        <v>0.78581199999999995</v>
      </c>
      <c r="N262">
        <v>68.19</v>
      </c>
      <c r="O262">
        <v>0.26159230096237968</v>
      </c>
      <c r="P262">
        <v>0.28499999999999998</v>
      </c>
      <c r="Q262">
        <v>12.3</v>
      </c>
      <c r="R262">
        <v>0.54</v>
      </c>
      <c r="S262">
        <v>8.8000000000000007</v>
      </c>
      <c r="T262">
        <v>1003.9866014985188</v>
      </c>
      <c r="U262">
        <v>4</v>
      </c>
      <c r="V262">
        <v>2</v>
      </c>
      <c r="W262">
        <v>3.9451000000000001</v>
      </c>
      <c r="Y262">
        <v>3506853</v>
      </c>
      <c r="Z262">
        <v>5.7031190072694807E-7</v>
      </c>
    </row>
    <row r="263" spans="1:26" x14ac:dyDescent="0.25">
      <c r="A263">
        <v>2019</v>
      </c>
      <c r="B263" t="s">
        <v>30</v>
      </c>
      <c r="C263">
        <v>5.4</v>
      </c>
      <c r="D263">
        <v>4.3</v>
      </c>
      <c r="E263">
        <v>4</v>
      </c>
      <c r="F263">
        <v>0.54562057126159691</v>
      </c>
      <c r="G263">
        <v>23.72</v>
      </c>
      <c r="H263">
        <v>1100</v>
      </c>
      <c r="I263">
        <v>1100</v>
      </c>
      <c r="J263">
        <v>0</v>
      </c>
      <c r="K263">
        <v>0</v>
      </c>
      <c r="L263">
        <v>16.919842005989359</v>
      </c>
      <c r="M263">
        <v>0.78317199999999998</v>
      </c>
      <c r="N263">
        <v>76.94</v>
      </c>
      <c r="O263">
        <v>0.50346954510408637</v>
      </c>
      <c r="P263">
        <v>0.316</v>
      </c>
      <c r="Q263">
        <v>12.01</v>
      </c>
      <c r="R263">
        <v>0.64</v>
      </c>
      <c r="S263">
        <v>8.3000000000000007</v>
      </c>
      <c r="T263">
        <v>1144.6788141538377</v>
      </c>
      <c r="U263">
        <v>4</v>
      </c>
      <c r="V263">
        <v>3</v>
      </c>
      <c r="W263">
        <v>3.9451000000000001</v>
      </c>
      <c r="Y263">
        <v>4018127</v>
      </c>
      <c r="Z263">
        <v>7.4661652058284864E-7</v>
      </c>
    </row>
    <row r="264" spans="1:26" x14ac:dyDescent="0.25">
      <c r="A264">
        <v>2019</v>
      </c>
      <c r="B264" t="s">
        <v>31</v>
      </c>
      <c r="C264">
        <v>5.5</v>
      </c>
      <c r="D264">
        <v>4.8</v>
      </c>
      <c r="E264">
        <v>4.5</v>
      </c>
      <c r="F264">
        <v>0.50663348627420479</v>
      </c>
      <c r="G264">
        <v>36.35</v>
      </c>
      <c r="H264">
        <v>379659.69</v>
      </c>
      <c r="I264">
        <v>379659.69</v>
      </c>
      <c r="J264">
        <v>0</v>
      </c>
      <c r="K264">
        <v>0</v>
      </c>
      <c r="L264">
        <v>20.702302828973437</v>
      </c>
      <c r="M264">
        <v>0.788157</v>
      </c>
      <c r="N264">
        <v>71.099999999999994</v>
      </c>
      <c r="O264">
        <v>0.62573279851897567</v>
      </c>
      <c r="P264">
        <v>0.32900000000000001</v>
      </c>
      <c r="Q264">
        <v>14.68</v>
      </c>
      <c r="R264">
        <v>0.66</v>
      </c>
      <c r="S264">
        <v>9</v>
      </c>
      <c r="T264">
        <v>2727.7807186187488</v>
      </c>
      <c r="U264">
        <v>6</v>
      </c>
      <c r="V264">
        <v>8</v>
      </c>
      <c r="W264">
        <v>3.9451000000000001</v>
      </c>
      <c r="Y264">
        <v>9557071</v>
      </c>
      <c r="Z264">
        <v>8.3707654782516525E-7</v>
      </c>
    </row>
    <row r="265" spans="1:26" x14ac:dyDescent="0.25">
      <c r="A265">
        <v>2019</v>
      </c>
      <c r="B265" t="s">
        <v>34</v>
      </c>
      <c r="C265">
        <v>5.3</v>
      </c>
      <c r="D265">
        <v>4.0999999999999996</v>
      </c>
      <c r="E265">
        <v>3.5</v>
      </c>
      <c r="F265">
        <v>0.48573876720398435</v>
      </c>
      <c r="G265">
        <v>41.13</v>
      </c>
      <c r="H265">
        <v>2204229.41</v>
      </c>
      <c r="I265">
        <v>2204229.41</v>
      </c>
      <c r="J265">
        <v>0</v>
      </c>
      <c r="K265">
        <v>0</v>
      </c>
      <c r="L265">
        <v>19.716213417759782</v>
      </c>
      <c r="M265">
        <v>0.77753700000000003</v>
      </c>
      <c r="N265">
        <v>65.14</v>
      </c>
      <c r="O265">
        <v>0.57393337229690244</v>
      </c>
      <c r="P265">
        <v>0.27900000000000003</v>
      </c>
      <c r="Q265">
        <v>15.2</v>
      </c>
      <c r="R265">
        <v>0.56999999999999995</v>
      </c>
      <c r="S265">
        <v>8.4</v>
      </c>
      <c r="T265">
        <v>4225.0587437091453</v>
      </c>
      <c r="U265">
        <v>5</v>
      </c>
      <c r="V265">
        <v>10</v>
      </c>
      <c r="W265">
        <v>3.9451000000000001</v>
      </c>
      <c r="Y265">
        <v>14873064</v>
      </c>
      <c r="Z265">
        <v>6.7235641559802335E-7</v>
      </c>
    </row>
    <row r="266" spans="1:26" x14ac:dyDescent="0.25">
      <c r="A266">
        <v>2019</v>
      </c>
      <c r="B266" t="s">
        <v>35</v>
      </c>
      <c r="C266">
        <v>6.5</v>
      </c>
      <c r="D266">
        <v>4.9000000000000004</v>
      </c>
      <c r="E266">
        <v>4.2</v>
      </c>
      <c r="F266">
        <v>0.53349831941115566</v>
      </c>
      <c r="G266">
        <v>13.67</v>
      </c>
      <c r="H266">
        <v>12936791.039999997</v>
      </c>
      <c r="I266">
        <v>12936791.039999997</v>
      </c>
      <c r="J266">
        <v>0</v>
      </c>
      <c r="K266">
        <v>0</v>
      </c>
      <c r="L266">
        <v>30.794044119005189</v>
      </c>
      <c r="M266">
        <v>0.818079</v>
      </c>
      <c r="N266">
        <v>77.86</v>
      </c>
      <c r="O266">
        <v>0.81889023243315873</v>
      </c>
      <c r="P266">
        <v>0.19500000000000001</v>
      </c>
      <c r="Q266">
        <v>9.2899999999999991</v>
      </c>
      <c r="R266">
        <v>0.41</v>
      </c>
      <c r="S266">
        <v>9.4</v>
      </c>
      <c r="T266">
        <v>6037.0315631506855</v>
      </c>
      <c r="U266">
        <v>8</v>
      </c>
      <c r="V266">
        <v>19</v>
      </c>
      <c r="W266">
        <v>3.9451000000000001</v>
      </c>
      <c r="Y266">
        <v>21168791</v>
      </c>
      <c r="Z266">
        <v>8.9754771540802684E-7</v>
      </c>
    </row>
    <row r="267" spans="1:26" x14ac:dyDescent="0.25">
      <c r="A267">
        <v>2019</v>
      </c>
      <c r="B267" t="s">
        <v>36</v>
      </c>
      <c r="C267">
        <v>6.1</v>
      </c>
      <c r="D267">
        <v>5</v>
      </c>
      <c r="E267">
        <v>4.8</v>
      </c>
      <c r="F267">
        <v>0.50006139740493638</v>
      </c>
      <c r="G267">
        <v>25.95</v>
      </c>
      <c r="H267">
        <v>2099391.9499999983</v>
      </c>
      <c r="I267">
        <v>2099391.9499999983</v>
      </c>
      <c r="J267">
        <v>0</v>
      </c>
      <c r="K267">
        <v>0</v>
      </c>
      <c r="L267">
        <v>34.177048262476205</v>
      </c>
      <c r="M267">
        <v>0.76239900000000005</v>
      </c>
      <c r="N267">
        <v>75.319999999999993</v>
      </c>
      <c r="O267">
        <v>0.78536242083040109</v>
      </c>
      <c r="P267">
        <v>0.20599999999999999</v>
      </c>
      <c r="Q267">
        <v>9.41</v>
      </c>
      <c r="R267">
        <v>0.55000000000000004</v>
      </c>
      <c r="S267">
        <v>9.6</v>
      </c>
      <c r="T267">
        <v>1158.3822935220296</v>
      </c>
      <c r="U267">
        <v>2</v>
      </c>
      <c r="V267">
        <v>2</v>
      </c>
      <c r="W267">
        <v>3.9451000000000001</v>
      </c>
      <c r="Y267">
        <v>4018650</v>
      </c>
      <c r="Z267">
        <v>4.9767956900949325E-7</v>
      </c>
    </row>
    <row r="268" spans="1:26" x14ac:dyDescent="0.25">
      <c r="A268">
        <v>2019</v>
      </c>
      <c r="B268" t="s">
        <v>39</v>
      </c>
      <c r="C268">
        <v>6.5</v>
      </c>
      <c r="D268">
        <v>5.3</v>
      </c>
      <c r="E268">
        <v>4.7</v>
      </c>
      <c r="F268">
        <v>0.52194029450419765</v>
      </c>
      <c r="G268">
        <v>18.32</v>
      </c>
      <c r="H268">
        <v>13226114.27</v>
      </c>
      <c r="I268">
        <v>13226114.27</v>
      </c>
      <c r="J268">
        <v>0</v>
      </c>
      <c r="K268">
        <v>0</v>
      </c>
      <c r="L268">
        <v>40.788769452255245</v>
      </c>
      <c r="M268">
        <v>0.78399200000000002</v>
      </c>
      <c r="N268">
        <v>82.87</v>
      </c>
      <c r="O268">
        <v>0.71467458549863894</v>
      </c>
      <c r="P268">
        <v>0.17599999999999999</v>
      </c>
      <c r="Q268">
        <v>7.36</v>
      </c>
      <c r="R268">
        <v>0.42</v>
      </c>
      <c r="S268">
        <v>9.8000000000000007</v>
      </c>
      <c r="T268">
        <v>3269.8780469710764</v>
      </c>
      <c r="U268">
        <v>8</v>
      </c>
      <c r="V268">
        <v>14</v>
      </c>
      <c r="W268">
        <v>3.9451000000000001</v>
      </c>
      <c r="Y268">
        <v>11433957</v>
      </c>
      <c r="Z268">
        <v>1.2244230059637272E-6</v>
      </c>
    </row>
    <row r="269" spans="1:26" x14ac:dyDescent="0.25">
      <c r="A269">
        <v>2019</v>
      </c>
      <c r="B269" t="s">
        <v>40</v>
      </c>
      <c r="C269">
        <v>6.5</v>
      </c>
      <c r="D269">
        <v>5.0999999999999996</v>
      </c>
      <c r="E269">
        <v>4.2</v>
      </c>
      <c r="F269">
        <v>0.51539662267631614</v>
      </c>
      <c r="G269">
        <v>10.71</v>
      </c>
      <c r="H269">
        <v>7075548.1800000006</v>
      </c>
      <c r="I269">
        <v>7075548.1800000006</v>
      </c>
      <c r="J269">
        <v>0</v>
      </c>
      <c r="K269">
        <v>0</v>
      </c>
      <c r="L269">
        <v>45.118412017215306</v>
      </c>
      <c r="M269">
        <v>0.76622800000000002</v>
      </c>
      <c r="N269">
        <v>83.98</v>
      </c>
      <c r="O269">
        <v>0.61117624071903087</v>
      </c>
      <c r="P269">
        <v>0.126</v>
      </c>
      <c r="Q269">
        <v>5.48</v>
      </c>
      <c r="R269">
        <v>0.41</v>
      </c>
      <c r="S269">
        <v>9.9</v>
      </c>
      <c r="T269">
        <v>2069.061855225666</v>
      </c>
      <c r="U269">
        <v>7</v>
      </c>
      <c r="V269">
        <v>10</v>
      </c>
      <c r="W269">
        <v>3.9451000000000001</v>
      </c>
      <c r="Y269">
        <v>7164788</v>
      </c>
      <c r="Z269">
        <v>1.395714709214006E-6</v>
      </c>
    </row>
    <row r="270" spans="1:26" x14ac:dyDescent="0.25">
      <c r="A270">
        <v>2019</v>
      </c>
      <c r="B270" t="s">
        <v>41</v>
      </c>
      <c r="C270">
        <v>6</v>
      </c>
      <c r="D270">
        <v>4.8</v>
      </c>
      <c r="E270">
        <v>4.2</v>
      </c>
      <c r="F270">
        <v>0.56395257625675166</v>
      </c>
      <c r="G270">
        <v>19.2</v>
      </c>
      <c r="H270">
        <v>6924335.3099999977</v>
      </c>
      <c r="I270">
        <v>6924335.3099999977</v>
      </c>
      <c r="J270">
        <v>0</v>
      </c>
      <c r="K270">
        <v>0</v>
      </c>
      <c r="L270">
        <v>42.40608613390296</v>
      </c>
      <c r="M270">
        <v>0.78050299999999995</v>
      </c>
      <c r="N270">
        <v>79.459999999999994</v>
      </c>
      <c r="O270">
        <v>0.70552995391705065</v>
      </c>
      <c r="P270">
        <v>0.20100000000000001</v>
      </c>
      <c r="Q270">
        <v>6.89</v>
      </c>
      <c r="R270">
        <v>0.33</v>
      </c>
      <c r="S270">
        <v>10</v>
      </c>
      <c r="T270">
        <v>3232.9841291214507</v>
      </c>
      <c r="U270">
        <v>10</v>
      </c>
      <c r="V270">
        <v>13</v>
      </c>
      <c r="W270">
        <v>3.9451000000000001</v>
      </c>
      <c r="Y270">
        <v>11377239</v>
      </c>
      <c r="Z270">
        <v>1.1426322326532825E-6</v>
      </c>
    </row>
    <row r="271" spans="1:26" x14ac:dyDescent="0.25">
      <c r="A271">
        <v>2019</v>
      </c>
      <c r="B271" t="s">
        <v>42</v>
      </c>
      <c r="C271">
        <v>5.7</v>
      </c>
      <c r="D271">
        <v>4.8</v>
      </c>
      <c r="E271">
        <v>4.2</v>
      </c>
      <c r="F271">
        <v>0.48926553672316386</v>
      </c>
      <c r="G271">
        <v>17.670000000000002</v>
      </c>
      <c r="H271">
        <v>0</v>
      </c>
      <c r="I271">
        <v>0</v>
      </c>
      <c r="J271">
        <v>0</v>
      </c>
      <c r="K271">
        <v>0</v>
      </c>
      <c r="L271">
        <v>38.482830068233518</v>
      </c>
      <c r="M271">
        <v>0.678261</v>
      </c>
      <c r="N271">
        <v>90.84</v>
      </c>
      <c r="O271">
        <v>0.51240560949298808</v>
      </c>
      <c r="P271">
        <v>0.17899999999999999</v>
      </c>
      <c r="Q271">
        <v>6.96</v>
      </c>
      <c r="R271">
        <v>0.41</v>
      </c>
      <c r="S271">
        <v>9.6</v>
      </c>
      <c r="T271">
        <v>800.50108389230945</v>
      </c>
      <c r="U271">
        <v>2</v>
      </c>
      <c r="V271">
        <v>3</v>
      </c>
      <c r="W271">
        <v>3.9451000000000001</v>
      </c>
      <c r="Y271">
        <v>2778986</v>
      </c>
      <c r="Z271">
        <v>1.079530447436583E-6</v>
      </c>
    </row>
    <row r="272" spans="1:26" x14ac:dyDescent="0.25">
      <c r="A272">
        <v>2019</v>
      </c>
      <c r="B272" t="s">
        <v>43</v>
      </c>
      <c r="C272">
        <v>5.9</v>
      </c>
      <c r="D272">
        <v>4.8</v>
      </c>
      <c r="E272">
        <v>3.6</v>
      </c>
      <c r="F272">
        <v>0.41682569107464151</v>
      </c>
      <c r="G272">
        <v>25.69</v>
      </c>
      <c r="H272">
        <v>670785.5</v>
      </c>
      <c r="I272">
        <v>670785.5</v>
      </c>
      <c r="J272">
        <v>0</v>
      </c>
      <c r="K272">
        <v>0</v>
      </c>
      <c r="L272">
        <v>40.787319491709781</v>
      </c>
      <c r="M272">
        <v>0.69730099999999995</v>
      </c>
      <c r="N272">
        <v>78.28</v>
      </c>
      <c r="O272">
        <v>0.38879159369527144</v>
      </c>
      <c r="P272">
        <v>0.215</v>
      </c>
      <c r="Q272">
        <v>7.09</v>
      </c>
      <c r="R272">
        <v>0.5</v>
      </c>
      <c r="S272">
        <v>9.6</v>
      </c>
      <c r="T272">
        <v>1005.7716091704735</v>
      </c>
      <c r="U272">
        <v>4</v>
      </c>
      <c r="V272">
        <v>3</v>
      </c>
      <c r="W272">
        <v>3.9451000000000001</v>
      </c>
      <c r="Y272">
        <v>3484466</v>
      </c>
      <c r="Z272">
        <v>8.6096406163813913E-7</v>
      </c>
    </row>
    <row r="273" spans="1:26" x14ac:dyDescent="0.25">
      <c r="A273">
        <v>2019</v>
      </c>
      <c r="B273" t="s">
        <v>44</v>
      </c>
      <c r="C273">
        <v>6.2</v>
      </c>
      <c r="D273">
        <v>5.3</v>
      </c>
      <c r="E273">
        <v>4.8</v>
      </c>
      <c r="F273">
        <v>0.47205362583790372</v>
      </c>
      <c r="G273">
        <v>32.1</v>
      </c>
      <c r="H273">
        <v>2870561.9</v>
      </c>
      <c r="I273">
        <v>2870561.9</v>
      </c>
      <c r="J273">
        <v>0</v>
      </c>
      <c r="K273">
        <v>0</v>
      </c>
      <c r="L273">
        <v>29.732397653352908</v>
      </c>
      <c r="M273">
        <v>0.78279399999999999</v>
      </c>
      <c r="N273">
        <v>71.930000000000007</v>
      </c>
      <c r="O273">
        <v>0.61557079467527231</v>
      </c>
      <c r="P273">
        <v>0.24199999999999999</v>
      </c>
      <c r="Q273">
        <v>9.7100000000000009</v>
      </c>
      <c r="R273">
        <v>0.47</v>
      </c>
      <c r="S273">
        <v>9.6999999999999993</v>
      </c>
      <c r="T273">
        <v>2031.8775317683767</v>
      </c>
      <c r="U273">
        <v>6</v>
      </c>
      <c r="V273">
        <v>8</v>
      </c>
      <c r="W273">
        <v>3.9451000000000001</v>
      </c>
      <c r="Y273">
        <v>7018354</v>
      </c>
      <c r="Z273">
        <v>1.139868407891651E-6</v>
      </c>
    </row>
    <row r="274" spans="1:26" x14ac:dyDescent="0.25">
      <c r="A274">
        <v>2019</v>
      </c>
      <c r="B274" t="s">
        <v>45</v>
      </c>
      <c r="C274">
        <v>6.5</v>
      </c>
      <c r="D274">
        <v>5.0999999999999996</v>
      </c>
      <c r="E274">
        <v>4.5</v>
      </c>
      <c r="F274">
        <v>0.48601999375195254</v>
      </c>
      <c r="G274">
        <v>15.92</v>
      </c>
      <c r="H274">
        <v>110000</v>
      </c>
      <c r="I274">
        <v>110000</v>
      </c>
      <c r="J274">
        <v>0</v>
      </c>
      <c r="K274">
        <v>0</v>
      </c>
      <c r="L274">
        <v>90.742750229830321</v>
      </c>
      <c r="M274">
        <v>0.88354134000000006</v>
      </c>
      <c r="N274">
        <v>79.12</v>
      </c>
      <c r="O274">
        <v>0.88007928642220024</v>
      </c>
      <c r="P274">
        <v>0.26</v>
      </c>
      <c r="Q274">
        <v>12.2</v>
      </c>
      <c r="R274">
        <v>0.46</v>
      </c>
      <c r="S274">
        <v>11.5</v>
      </c>
      <c r="T274">
        <v>872.43624459354953</v>
      </c>
      <c r="U274">
        <v>2</v>
      </c>
      <c r="V274">
        <v>9</v>
      </c>
      <c r="W274">
        <v>3.9451000000000001</v>
      </c>
      <c r="Y274">
        <v>3015268</v>
      </c>
      <c r="Z274">
        <v>2.9848093104825177E-6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B663-D846-48D6-B40D-D5CC6922C96E}">
  <dimension ref="A1:Z14"/>
  <sheetViews>
    <sheetView workbookViewId="0">
      <selection activeCell="H24" sqref="H24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7.85546875" bestFit="1" customWidth="1"/>
  </cols>
  <sheetData>
    <row r="1" spans="1:26" x14ac:dyDescent="0.25">
      <c r="A1" t="s">
        <v>0</v>
      </c>
      <c r="B1" t="s">
        <v>46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47</v>
      </c>
      <c r="I1" t="s">
        <v>60</v>
      </c>
      <c r="J1" t="s">
        <v>58</v>
      </c>
      <c r="K1" t="s">
        <v>59</v>
      </c>
      <c r="L1" t="s">
        <v>57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</row>
    <row r="2" spans="1:26" x14ac:dyDescent="0.25">
      <c r="A2">
        <v>2007</v>
      </c>
      <c r="B2" t="s">
        <v>37</v>
      </c>
      <c r="C2">
        <v>4.4000000000000004</v>
      </c>
      <c r="D2">
        <v>3.8</v>
      </c>
      <c r="E2">
        <v>3.2</v>
      </c>
      <c r="F2">
        <v>0.45268971942404151</v>
      </c>
      <c r="G2">
        <v>41.62</v>
      </c>
      <c r="H2">
        <v>760696.85999999987</v>
      </c>
      <c r="I2" t="s">
        <v>61</v>
      </c>
      <c r="J2">
        <v>0</v>
      </c>
      <c r="K2">
        <v>760696.85999999987</v>
      </c>
      <c r="L2">
        <v>20.991494152245881</v>
      </c>
      <c r="M2">
        <v>0.84331800000000001</v>
      </c>
      <c r="N2">
        <v>71.89</v>
      </c>
      <c r="O2">
        <v>0.90980167810831425</v>
      </c>
      <c r="P2">
        <v>0.28180000000000005</v>
      </c>
      <c r="Q2">
        <v>10.306000000000001</v>
      </c>
      <c r="R2">
        <v>0.67</v>
      </c>
      <c r="S2">
        <v>7.91763165844326</v>
      </c>
      <c r="T2">
        <v>2244.2513865563665</v>
      </c>
      <c r="U2">
        <v>8</v>
      </c>
      <c r="V2">
        <v>27</v>
      </c>
      <c r="W2">
        <v>1.9479</v>
      </c>
      <c r="X2">
        <v>5</v>
      </c>
      <c r="Y2">
        <v>15420450</v>
      </c>
      <c r="Z2">
        <v>1.7509216657101446E-6</v>
      </c>
    </row>
    <row r="3" spans="1:26" x14ac:dyDescent="0.25">
      <c r="A3">
        <v>2008</v>
      </c>
      <c r="B3" t="s">
        <v>37</v>
      </c>
      <c r="C3">
        <v>4.5500000000000007</v>
      </c>
      <c r="D3">
        <v>3.8</v>
      </c>
      <c r="E3">
        <v>3.25</v>
      </c>
      <c r="F3">
        <v>0.45935005794310152</v>
      </c>
      <c r="G3">
        <v>35.67</v>
      </c>
      <c r="H3">
        <v>2216826.8200000003</v>
      </c>
      <c r="I3" t="s">
        <v>61</v>
      </c>
      <c r="J3">
        <v>0</v>
      </c>
      <c r="K3">
        <v>2216826.8200000003</v>
      </c>
      <c r="L3">
        <v>23.832987176073733</v>
      </c>
      <c r="M3">
        <v>0.83678600000000003</v>
      </c>
      <c r="N3">
        <v>69.150000000000006</v>
      </c>
      <c r="O3">
        <v>0.8869025216409484</v>
      </c>
      <c r="P3">
        <v>0.28180000000000005</v>
      </c>
      <c r="Q3">
        <v>10.306000000000001</v>
      </c>
      <c r="R3">
        <v>0.7</v>
      </c>
      <c r="S3">
        <v>8.0277329568374363</v>
      </c>
      <c r="T3">
        <v>2880.8608994426941</v>
      </c>
      <c r="U3">
        <v>8</v>
      </c>
      <c r="V3">
        <v>27</v>
      </c>
      <c r="W3">
        <v>1.8346</v>
      </c>
      <c r="X3">
        <v>7</v>
      </c>
      <c r="Y3">
        <v>15872362</v>
      </c>
      <c r="Z3">
        <v>1.7010700738806234E-6</v>
      </c>
    </row>
    <row r="4" spans="1:26" x14ac:dyDescent="0.25">
      <c r="A4">
        <v>2009</v>
      </c>
      <c r="B4" t="s">
        <v>37</v>
      </c>
      <c r="C4">
        <v>4.7</v>
      </c>
      <c r="D4">
        <v>3.8</v>
      </c>
      <c r="E4">
        <v>3.3</v>
      </c>
      <c r="F4">
        <v>0.46542093792880779</v>
      </c>
      <c r="G4">
        <v>33.51</v>
      </c>
      <c r="H4">
        <v>7055955.6800000006</v>
      </c>
      <c r="I4" t="s">
        <v>61</v>
      </c>
      <c r="J4">
        <v>0</v>
      </c>
      <c r="K4">
        <v>7055955.6800000006</v>
      </c>
      <c r="L4">
        <v>24.462233585371134</v>
      </c>
      <c r="M4">
        <v>0.83743100000000004</v>
      </c>
      <c r="N4">
        <v>71.36</v>
      </c>
      <c r="O4">
        <v>0.84618208516886928</v>
      </c>
      <c r="P4">
        <v>0.28180000000000005</v>
      </c>
      <c r="Q4">
        <v>10.306000000000001</v>
      </c>
      <c r="R4">
        <v>0.51</v>
      </c>
      <c r="S4">
        <v>8.0464461646727639</v>
      </c>
      <c r="T4">
        <v>2699.7546660361927</v>
      </c>
      <c r="U4">
        <v>8</v>
      </c>
      <c r="V4">
        <v>27</v>
      </c>
      <c r="W4">
        <v>1.9976</v>
      </c>
      <c r="X4">
        <v>0</v>
      </c>
      <c r="Y4">
        <v>16010429</v>
      </c>
      <c r="Z4">
        <v>1.6864007828897028E-6</v>
      </c>
    </row>
    <row r="5" spans="1:26" x14ac:dyDescent="0.25">
      <c r="A5">
        <v>2010</v>
      </c>
      <c r="B5" t="s">
        <v>37</v>
      </c>
      <c r="C5">
        <v>4.9000000000000004</v>
      </c>
      <c r="D5">
        <v>4</v>
      </c>
      <c r="E5">
        <v>3.5</v>
      </c>
      <c r="F5">
        <v>0.48162087567431938</v>
      </c>
      <c r="G5">
        <v>35.44</v>
      </c>
      <c r="H5">
        <v>13095051.209999997</v>
      </c>
      <c r="I5" t="s">
        <v>61</v>
      </c>
      <c r="J5">
        <v>0</v>
      </c>
      <c r="K5">
        <v>13095051.209999997</v>
      </c>
      <c r="L5">
        <v>28.133839806293075</v>
      </c>
      <c r="M5">
        <v>0.83381799999999995</v>
      </c>
      <c r="N5">
        <v>67.48</v>
      </c>
      <c r="O5">
        <v>0.8619</v>
      </c>
      <c r="P5">
        <v>0.32300000000000001</v>
      </c>
      <c r="Q5">
        <v>8.36</v>
      </c>
      <c r="R5">
        <v>0.65</v>
      </c>
      <c r="S5">
        <v>8.0844690694952899</v>
      </c>
      <c r="T5">
        <v>2831.8532076363081</v>
      </c>
      <c r="U5">
        <v>8</v>
      </c>
      <c r="V5">
        <v>27</v>
      </c>
      <c r="W5">
        <v>1.7603</v>
      </c>
      <c r="X5">
        <v>5</v>
      </c>
      <c r="Y5">
        <v>15989929</v>
      </c>
      <c r="Z5">
        <v>1.6885628447756085E-6</v>
      </c>
    </row>
    <row r="6" spans="1:26" x14ac:dyDescent="0.25">
      <c r="A6">
        <v>2011</v>
      </c>
      <c r="B6" t="s">
        <v>37</v>
      </c>
      <c r="C6">
        <v>5.0999999999999996</v>
      </c>
      <c r="D6">
        <v>4.2</v>
      </c>
      <c r="E6">
        <v>3.7</v>
      </c>
      <c r="F6">
        <v>0.47748534560761635</v>
      </c>
      <c r="G6">
        <v>29.67</v>
      </c>
      <c r="H6">
        <v>23418409.050000001</v>
      </c>
      <c r="I6" t="s">
        <v>61</v>
      </c>
      <c r="J6">
        <v>0</v>
      </c>
      <c r="K6">
        <v>23418409.050000001</v>
      </c>
      <c r="L6">
        <v>31.823878377014672</v>
      </c>
      <c r="M6">
        <v>0.83269199999999999</v>
      </c>
      <c r="N6">
        <v>83.91</v>
      </c>
      <c r="O6">
        <v>0.84741825978202612</v>
      </c>
      <c r="P6">
        <v>0.28199999999999997</v>
      </c>
      <c r="Q6">
        <v>7.73</v>
      </c>
      <c r="R6">
        <v>0.48</v>
      </c>
      <c r="S6">
        <v>8.1224919743178159</v>
      </c>
      <c r="T6">
        <v>3480.1877470693712</v>
      </c>
      <c r="U6">
        <v>9</v>
      </c>
      <c r="V6">
        <v>27</v>
      </c>
      <c r="W6">
        <v>1.675</v>
      </c>
      <c r="X6">
        <v>0</v>
      </c>
      <c r="Y6">
        <v>16112678</v>
      </c>
      <c r="Z6">
        <v>1.6756990985607731E-6</v>
      </c>
    </row>
    <row r="7" spans="1:26" x14ac:dyDescent="0.25">
      <c r="A7">
        <v>2012</v>
      </c>
      <c r="B7" t="s">
        <v>37</v>
      </c>
      <c r="C7">
        <v>5.15</v>
      </c>
      <c r="D7">
        <v>4.25</v>
      </c>
      <c r="E7">
        <v>3.85</v>
      </c>
      <c r="F7">
        <v>0.48562897490119672</v>
      </c>
      <c r="G7">
        <v>29.4</v>
      </c>
      <c r="H7">
        <v>18247565.870000001</v>
      </c>
      <c r="I7" t="s">
        <v>61</v>
      </c>
      <c r="J7">
        <v>0</v>
      </c>
      <c r="K7">
        <v>18247565.870000001</v>
      </c>
      <c r="L7">
        <v>35.418153248355885</v>
      </c>
      <c r="M7">
        <v>0.82780500000000001</v>
      </c>
      <c r="N7">
        <v>73.709999999999994</v>
      </c>
      <c r="O7">
        <v>0.87961966271977032</v>
      </c>
      <c r="P7">
        <v>0.27700000000000002</v>
      </c>
      <c r="Q7">
        <v>6.41</v>
      </c>
      <c r="R7">
        <v>0.51</v>
      </c>
      <c r="S7">
        <v>8.4132014533710127</v>
      </c>
      <c r="T7">
        <v>3681.1290017256265</v>
      </c>
      <c r="U7">
        <v>9</v>
      </c>
      <c r="V7">
        <v>27</v>
      </c>
      <c r="W7">
        <v>1.9545999999999999</v>
      </c>
      <c r="X7">
        <v>0</v>
      </c>
      <c r="Y7">
        <v>16231365</v>
      </c>
      <c r="Z7">
        <v>1.6634460502859742E-6</v>
      </c>
    </row>
    <row r="8" spans="1:26" x14ac:dyDescent="0.25">
      <c r="A8">
        <v>2013</v>
      </c>
      <c r="B8" t="s">
        <v>37</v>
      </c>
      <c r="C8">
        <v>5.2</v>
      </c>
      <c r="D8">
        <v>4.3</v>
      </c>
      <c r="E8">
        <v>4</v>
      </c>
      <c r="F8">
        <v>0.48705703211517165</v>
      </c>
      <c r="G8">
        <v>31.22</v>
      </c>
      <c r="H8">
        <v>17835169.34</v>
      </c>
      <c r="I8" t="s">
        <v>61</v>
      </c>
      <c r="J8">
        <v>0</v>
      </c>
      <c r="K8">
        <v>17835169.34</v>
      </c>
      <c r="L8">
        <v>38.378593636247729</v>
      </c>
      <c r="M8">
        <v>0.82761600000000002</v>
      </c>
      <c r="N8">
        <v>68.11</v>
      </c>
      <c r="O8">
        <v>0.87458803122289674</v>
      </c>
      <c r="P8">
        <v>0.27300000000000002</v>
      </c>
      <c r="Q8">
        <v>7.14</v>
      </c>
      <c r="R8">
        <v>0.52</v>
      </c>
      <c r="S8">
        <v>8.5328305681246857</v>
      </c>
      <c r="T8">
        <v>3992.4290046307774</v>
      </c>
      <c r="U8">
        <v>9</v>
      </c>
      <c r="V8">
        <v>27</v>
      </c>
      <c r="W8">
        <v>2.1576</v>
      </c>
      <c r="X8">
        <v>3</v>
      </c>
      <c r="Y8">
        <v>16369179</v>
      </c>
      <c r="Z8">
        <v>1.6494413067387192E-6</v>
      </c>
    </row>
    <row r="9" spans="1:26" x14ac:dyDescent="0.25">
      <c r="A9">
        <v>2014</v>
      </c>
      <c r="B9" t="s">
        <v>37</v>
      </c>
      <c r="C9">
        <v>5.35</v>
      </c>
      <c r="D9">
        <v>4.3499999999999996</v>
      </c>
      <c r="E9">
        <v>4</v>
      </c>
      <c r="F9">
        <v>0.4927657885900919</v>
      </c>
      <c r="G9">
        <v>34.74</v>
      </c>
      <c r="H9">
        <v>23155320.820000004</v>
      </c>
      <c r="I9" t="s">
        <v>61</v>
      </c>
      <c r="J9">
        <v>0</v>
      </c>
      <c r="K9">
        <v>23155320.820000004</v>
      </c>
      <c r="L9">
        <v>40.767255407618883</v>
      </c>
      <c r="M9">
        <v>0.82565599999999995</v>
      </c>
      <c r="N9">
        <v>84.08</v>
      </c>
      <c r="O9">
        <v>0.88662548004675235</v>
      </c>
      <c r="P9">
        <v>0.27300000000000002</v>
      </c>
      <c r="Q9">
        <v>7.62</v>
      </c>
      <c r="R9">
        <v>0.6</v>
      </c>
      <c r="S9">
        <v>8.6600683279742743</v>
      </c>
      <c r="T9">
        <v>4066.1614276610721</v>
      </c>
      <c r="U9">
        <v>9</v>
      </c>
      <c r="V9">
        <v>27</v>
      </c>
      <c r="W9">
        <v>2.3534000000000002</v>
      </c>
      <c r="X9">
        <v>76</v>
      </c>
      <c r="Y9">
        <v>16461173</v>
      </c>
      <c r="Z9">
        <v>1.6402233303787039E-6</v>
      </c>
    </row>
    <row r="10" spans="1:26" x14ac:dyDescent="0.25">
      <c r="A10">
        <v>2015</v>
      </c>
      <c r="B10" t="s">
        <v>37</v>
      </c>
      <c r="C10">
        <v>5.5</v>
      </c>
      <c r="D10">
        <v>4.4000000000000004</v>
      </c>
      <c r="E10">
        <v>4</v>
      </c>
      <c r="F10">
        <v>0.50149193001491932</v>
      </c>
      <c r="G10">
        <v>30.62</v>
      </c>
      <c r="H10">
        <v>17268035.670000002</v>
      </c>
      <c r="I10" t="s">
        <v>61</v>
      </c>
      <c r="J10">
        <v>0</v>
      </c>
      <c r="K10">
        <v>17268035.670000002</v>
      </c>
      <c r="L10">
        <v>39.82706925379685</v>
      </c>
      <c r="M10">
        <v>0.82804100000000003</v>
      </c>
      <c r="N10">
        <v>96.14</v>
      </c>
      <c r="O10">
        <v>0.89518031681833499</v>
      </c>
      <c r="P10">
        <v>0.28199999999999997</v>
      </c>
      <c r="Q10">
        <v>11.18</v>
      </c>
      <c r="R10">
        <v>0.57999999999999996</v>
      </c>
      <c r="S10">
        <v>8.7285326905694482</v>
      </c>
      <c r="T10">
        <v>3990.3731252428474</v>
      </c>
      <c r="U10">
        <v>8</v>
      </c>
      <c r="V10">
        <v>27</v>
      </c>
      <c r="W10">
        <v>3.3315000000000001</v>
      </c>
      <c r="X10">
        <v>0</v>
      </c>
      <c r="Y10">
        <v>16550024</v>
      </c>
      <c r="Z10">
        <v>1.6314175737751195E-6</v>
      </c>
    </row>
    <row r="11" spans="1:26" x14ac:dyDescent="0.25">
      <c r="A11">
        <v>2016</v>
      </c>
      <c r="B11" t="s">
        <v>37</v>
      </c>
      <c r="C11">
        <v>5.65</v>
      </c>
      <c r="D11">
        <v>4.5500000000000007</v>
      </c>
      <c r="E11">
        <v>3.95</v>
      </c>
      <c r="F11">
        <v>0.502562212504164</v>
      </c>
      <c r="G11">
        <v>36.380000000000003</v>
      </c>
      <c r="H11">
        <v>9546319.4800000023</v>
      </c>
      <c r="I11" t="s">
        <v>61</v>
      </c>
      <c r="J11">
        <v>0</v>
      </c>
      <c r="K11">
        <v>9546319.4800000023</v>
      </c>
      <c r="L11">
        <v>38.494912237295559</v>
      </c>
      <c r="M11">
        <v>0.83227099999999998</v>
      </c>
      <c r="N11">
        <v>47.98</v>
      </c>
      <c r="O11">
        <v>0.88045208532314545</v>
      </c>
      <c r="P11">
        <v>0.27300000000000002</v>
      </c>
      <c r="Q11">
        <v>11.82</v>
      </c>
      <c r="R11">
        <v>0.26</v>
      </c>
      <c r="S11">
        <v>10.1</v>
      </c>
      <c r="T11">
        <v>4408.7739253648015</v>
      </c>
      <c r="U11">
        <v>9</v>
      </c>
      <c r="V11">
        <v>27</v>
      </c>
      <c r="W11">
        <v>3.4901</v>
      </c>
      <c r="X11">
        <v>0</v>
      </c>
      <c r="Y11">
        <v>16635996</v>
      </c>
      <c r="Z11">
        <v>1.6229866850172361E-6</v>
      </c>
    </row>
    <row r="12" spans="1:26" x14ac:dyDescent="0.25">
      <c r="A12">
        <v>2017</v>
      </c>
      <c r="B12" t="s">
        <v>37</v>
      </c>
      <c r="C12">
        <v>5.8</v>
      </c>
      <c r="D12">
        <v>4.7</v>
      </c>
      <c r="E12">
        <v>3.9</v>
      </c>
      <c r="F12">
        <v>0.50279791381693961</v>
      </c>
      <c r="G12">
        <v>38.380000000000003</v>
      </c>
      <c r="H12">
        <v>10463243.109999999</v>
      </c>
      <c r="I12" t="s">
        <v>61</v>
      </c>
      <c r="J12">
        <v>0</v>
      </c>
      <c r="K12">
        <v>10463243.109999999</v>
      </c>
      <c r="L12">
        <v>40.170311351976764</v>
      </c>
      <c r="M12">
        <v>0.83028299999999999</v>
      </c>
      <c r="N12">
        <v>77.31</v>
      </c>
      <c r="O12">
        <v>0.87531725888324874</v>
      </c>
      <c r="P12">
        <v>0.28199999999999997</v>
      </c>
      <c r="Q12">
        <v>14.39</v>
      </c>
      <c r="R12">
        <v>0.19</v>
      </c>
      <c r="S12">
        <v>10.199999999999999</v>
      </c>
      <c r="T12">
        <v>4372.8217377406536</v>
      </c>
      <c r="U12">
        <v>10</v>
      </c>
      <c r="V12">
        <v>27</v>
      </c>
      <c r="W12">
        <v>3.1920000000000002</v>
      </c>
      <c r="X12">
        <v>33</v>
      </c>
      <c r="Y12">
        <v>16718956</v>
      </c>
      <c r="Z12">
        <v>1.6149333726340329E-6</v>
      </c>
    </row>
    <row r="13" spans="1:26" x14ac:dyDescent="0.25">
      <c r="A13">
        <v>2018</v>
      </c>
      <c r="B13" t="s">
        <v>37</v>
      </c>
      <c r="C13">
        <v>5.8</v>
      </c>
      <c r="D13">
        <v>4.8000000000000007</v>
      </c>
      <c r="E13">
        <v>4</v>
      </c>
      <c r="F13">
        <v>0.5049038420536438</v>
      </c>
      <c r="G13">
        <v>37.619999999999997</v>
      </c>
      <c r="H13">
        <v>15361608.640000002</v>
      </c>
      <c r="I13" t="s">
        <v>61</v>
      </c>
      <c r="J13">
        <v>0</v>
      </c>
      <c r="K13">
        <v>15361608.640000002</v>
      </c>
      <c r="L13">
        <v>44.222658269599698</v>
      </c>
      <c r="M13">
        <v>0.83006599999999997</v>
      </c>
      <c r="N13">
        <v>72.67</v>
      </c>
      <c r="O13">
        <v>0.88330200501253131</v>
      </c>
      <c r="P13">
        <v>0.27700000000000002</v>
      </c>
      <c r="Q13">
        <v>14.22</v>
      </c>
      <c r="R13">
        <v>0.25</v>
      </c>
      <c r="S13">
        <v>10.5</v>
      </c>
      <c r="T13">
        <v>4714.8266708509864</v>
      </c>
      <c r="U13">
        <v>9</v>
      </c>
      <c r="V13">
        <v>27</v>
      </c>
      <c r="W13">
        <v>3.6541999999999999</v>
      </c>
      <c r="X13">
        <v>441</v>
      </c>
      <c r="Y13">
        <v>17159960</v>
      </c>
      <c r="Z13">
        <v>1.5734302410961331E-6</v>
      </c>
    </row>
    <row r="14" spans="1:26" x14ac:dyDescent="0.25">
      <c r="A14">
        <v>2019</v>
      </c>
      <c r="B14" t="s">
        <v>37</v>
      </c>
      <c r="C14">
        <v>5.8</v>
      </c>
      <c r="D14">
        <v>4.9000000000000004</v>
      </c>
      <c r="E14">
        <v>4.0999999999999996</v>
      </c>
      <c r="F14">
        <v>0.51804979253112038</v>
      </c>
      <c r="G14">
        <v>20.57</v>
      </c>
      <c r="H14">
        <v>20452686.12000002</v>
      </c>
      <c r="I14" t="s">
        <v>61</v>
      </c>
      <c r="J14">
        <v>0</v>
      </c>
      <c r="K14">
        <v>20452686.12000002</v>
      </c>
      <c r="L14">
        <v>45.174080041851283</v>
      </c>
      <c r="M14">
        <v>0.824855</v>
      </c>
      <c r="N14">
        <v>61.19</v>
      </c>
      <c r="O14">
        <v>0.90320098491843648</v>
      </c>
      <c r="P14">
        <v>0.27600000000000002</v>
      </c>
      <c r="Q14">
        <v>14.19</v>
      </c>
      <c r="R14">
        <v>0.43</v>
      </c>
      <c r="S14">
        <v>10.7</v>
      </c>
      <c r="T14">
        <v>4923.7422118188997</v>
      </c>
      <c r="U14">
        <v>9</v>
      </c>
      <c r="V14">
        <v>27</v>
      </c>
      <c r="W14">
        <v>3.9451000000000001</v>
      </c>
      <c r="Y14">
        <v>17264943</v>
      </c>
      <c r="Z14">
        <v>1.5638626782607971E-6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BC37-8EC3-4D19-BB4E-B9ECF6DDC8C8}">
  <dimension ref="A1:Z14"/>
  <sheetViews>
    <sheetView workbookViewId="0">
      <selection activeCell="I18" sqref="I18"/>
    </sheetView>
  </sheetViews>
  <sheetFormatPr defaultRowHeight="15" x14ac:dyDescent="0.25"/>
  <sheetData>
    <row r="1" spans="1:26" x14ac:dyDescent="0.25">
      <c r="A1" t="s">
        <v>0</v>
      </c>
      <c r="B1" t="s">
        <v>46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47</v>
      </c>
      <c r="I1" t="s">
        <v>60</v>
      </c>
      <c r="J1" t="s">
        <v>58</v>
      </c>
      <c r="K1" t="s">
        <v>59</v>
      </c>
      <c r="L1" t="s">
        <v>57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</row>
    <row r="2" spans="1:26" x14ac:dyDescent="0.25">
      <c r="A2">
        <v>2007</v>
      </c>
      <c r="B2" t="s">
        <v>38</v>
      </c>
      <c r="C2">
        <v>5</v>
      </c>
      <c r="D2">
        <v>4.3</v>
      </c>
      <c r="E2">
        <v>3.9</v>
      </c>
      <c r="F2">
        <v>0.4648379541636522</v>
      </c>
      <c r="G2">
        <v>15.45</v>
      </c>
      <c r="H2">
        <v>1280313.6299999999</v>
      </c>
      <c r="I2" t="s">
        <v>61</v>
      </c>
      <c r="J2">
        <v>1280313.6299999999</v>
      </c>
      <c r="K2">
        <v>0</v>
      </c>
      <c r="L2">
        <v>23.492529443711145</v>
      </c>
      <c r="M2">
        <v>0.87937600000000005</v>
      </c>
      <c r="N2">
        <v>70.92</v>
      </c>
      <c r="O2">
        <v>0.93550662173810828</v>
      </c>
      <c r="P2">
        <v>0.24479999999999999</v>
      </c>
      <c r="Q2">
        <v>8.8610000000000007</v>
      </c>
      <c r="R2">
        <v>0.6</v>
      </c>
      <c r="S2">
        <v>7.9589165240157103</v>
      </c>
      <c r="T2">
        <v>5994.977204696017</v>
      </c>
      <c r="U2">
        <v>18</v>
      </c>
      <c r="V2">
        <v>76</v>
      </c>
      <c r="W2">
        <v>1.9479</v>
      </c>
      <c r="X2">
        <v>7</v>
      </c>
      <c r="Y2">
        <v>39827690</v>
      </c>
      <c r="Z2">
        <v>1.9082201352877859E-6</v>
      </c>
    </row>
    <row r="3" spans="1:26" x14ac:dyDescent="0.25">
      <c r="A3">
        <v>2008</v>
      </c>
      <c r="B3" t="s">
        <v>38</v>
      </c>
      <c r="C3">
        <v>5.25</v>
      </c>
      <c r="D3">
        <v>4.4000000000000004</v>
      </c>
      <c r="E3">
        <v>3.9</v>
      </c>
      <c r="F3">
        <v>0.46748807407912635</v>
      </c>
      <c r="G3">
        <v>15.44</v>
      </c>
      <c r="H3">
        <v>15020020.469999999</v>
      </c>
      <c r="I3" t="s">
        <v>61</v>
      </c>
      <c r="J3">
        <v>15020020.469999999</v>
      </c>
      <c r="K3">
        <v>0</v>
      </c>
      <c r="L3">
        <v>25.419861747536149</v>
      </c>
      <c r="M3">
        <v>0.88196799999999997</v>
      </c>
      <c r="N3">
        <v>70.3</v>
      </c>
      <c r="O3">
        <v>0.94211682703235089</v>
      </c>
      <c r="P3">
        <v>0.24479999999999999</v>
      </c>
      <c r="Q3">
        <v>8.8610000000000007</v>
      </c>
      <c r="R3">
        <v>0.57999999999999996</v>
      </c>
      <c r="S3">
        <v>8.0758370310609102</v>
      </c>
      <c r="T3">
        <v>7695.5262345006668</v>
      </c>
      <c r="U3">
        <v>18</v>
      </c>
      <c r="V3">
        <v>76</v>
      </c>
      <c r="W3">
        <v>1.8346</v>
      </c>
      <c r="X3">
        <v>0</v>
      </c>
      <c r="Y3">
        <v>41011638</v>
      </c>
      <c r="Z3">
        <v>1.8531325181403386E-6</v>
      </c>
    </row>
    <row r="4" spans="1:26" x14ac:dyDescent="0.25">
      <c r="A4">
        <v>2009</v>
      </c>
      <c r="B4" t="s">
        <v>38</v>
      </c>
      <c r="C4">
        <v>5.5</v>
      </c>
      <c r="D4">
        <v>4.5</v>
      </c>
      <c r="E4">
        <v>3.9</v>
      </c>
      <c r="F4">
        <v>0.47620086740678103</v>
      </c>
      <c r="G4">
        <v>15.84</v>
      </c>
      <c r="H4">
        <v>25966428.310000002</v>
      </c>
      <c r="I4" t="s">
        <v>61</v>
      </c>
      <c r="J4">
        <v>25966428.310000002</v>
      </c>
      <c r="K4">
        <v>0</v>
      </c>
      <c r="L4">
        <v>27.234988493994024</v>
      </c>
      <c r="M4">
        <v>0.87721199999999999</v>
      </c>
      <c r="N4">
        <v>72.489999999999995</v>
      </c>
      <c r="O4">
        <v>0.90816631767873168</v>
      </c>
      <c r="P4">
        <v>0.24479999999999999</v>
      </c>
      <c r="Q4">
        <v>8.8610000000000007</v>
      </c>
      <c r="R4">
        <v>0.47</v>
      </c>
      <c r="S4">
        <v>8.1953352769679295</v>
      </c>
      <c r="T4">
        <v>7211.7445390078547</v>
      </c>
      <c r="U4">
        <v>16</v>
      </c>
      <c r="V4">
        <v>76</v>
      </c>
      <c r="W4">
        <v>1.9976</v>
      </c>
      <c r="X4">
        <v>0</v>
      </c>
      <c r="Y4">
        <v>41384039</v>
      </c>
      <c r="Z4">
        <v>1.8364568040350048E-6</v>
      </c>
    </row>
    <row r="5" spans="1:26" x14ac:dyDescent="0.25">
      <c r="A5">
        <v>2010</v>
      </c>
      <c r="B5" t="s">
        <v>38</v>
      </c>
      <c r="C5">
        <v>5.55</v>
      </c>
      <c r="D5">
        <v>4.5999999999999996</v>
      </c>
      <c r="E5">
        <v>4</v>
      </c>
      <c r="F5">
        <v>0.48749013968620614</v>
      </c>
      <c r="G5">
        <v>14.64</v>
      </c>
      <c r="H5">
        <v>28444736.32</v>
      </c>
      <c r="I5" t="s">
        <v>61</v>
      </c>
      <c r="J5">
        <v>28444736.32</v>
      </c>
      <c r="K5">
        <v>0</v>
      </c>
      <c r="L5">
        <v>31.377290095469707</v>
      </c>
      <c r="M5">
        <v>0.88027699999999998</v>
      </c>
      <c r="N5">
        <v>70.36</v>
      </c>
      <c r="O5">
        <v>0.91439999999999999</v>
      </c>
      <c r="P5">
        <v>0.29699999999999999</v>
      </c>
      <c r="Q5">
        <v>7.05</v>
      </c>
      <c r="R5">
        <v>0.56999999999999995</v>
      </c>
      <c r="S5">
        <v>8.292942518098732</v>
      </c>
      <c r="T5">
        <v>7564.6139859914365</v>
      </c>
      <c r="U5">
        <v>15</v>
      </c>
      <c r="V5">
        <v>76</v>
      </c>
      <c r="W5">
        <v>1.7603</v>
      </c>
      <c r="X5">
        <v>0</v>
      </c>
      <c r="Y5">
        <v>41262199</v>
      </c>
      <c r="Z5">
        <v>1.8418795372490932E-6</v>
      </c>
    </row>
    <row r="6" spans="1:26" x14ac:dyDescent="0.25">
      <c r="A6">
        <v>2011</v>
      </c>
      <c r="B6" t="s">
        <v>38</v>
      </c>
      <c r="C6">
        <v>5.6</v>
      </c>
      <c r="D6">
        <v>4.7</v>
      </c>
      <c r="E6">
        <v>4.0999999999999996</v>
      </c>
      <c r="F6">
        <v>0.49199791394659853</v>
      </c>
      <c r="G6">
        <v>14.05</v>
      </c>
      <c r="H6">
        <v>36542428.170000017</v>
      </c>
      <c r="I6" t="s">
        <v>61</v>
      </c>
      <c r="J6">
        <v>36542428.170000017</v>
      </c>
      <c r="K6">
        <v>0</v>
      </c>
      <c r="L6">
        <v>34.546046159126625</v>
      </c>
      <c r="M6">
        <v>0.87943499999999997</v>
      </c>
      <c r="N6">
        <v>84.96</v>
      </c>
      <c r="O6">
        <v>0.92703340725373773</v>
      </c>
      <c r="P6">
        <v>0.24</v>
      </c>
      <c r="Q6">
        <v>6.24</v>
      </c>
      <c r="R6">
        <v>0.43</v>
      </c>
      <c r="S6">
        <v>8.3905497592295344</v>
      </c>
      <c r="T6">
        <v>9296.483601044778</v>
      </c>
      <c r="U6">
        <v>15</v>
      </c>
      <c r="V6">
        <v>76</v>
      </c>
      <c r="W6">
        <v>1.675</v>
      </c>
      <c r="X6">
        <v>0</v>
      </c>
      <c r="Y6">
        <v>41587182</v>
      </c>
      <c r="Z6">
        <v>1.8274861710995469E-6</v>
      </c>
    </row>
    <row r="7" spans="1:26" x14ac:dyDescent="0.25">
      <c r="A7">
        <v>2012</v>
      </c>
      <c r="B7" t="s">
        <v>38</v>
      </c>
      <c r="C7">
        <v>5.85</v>
      </c>
      <c r="D7">
        <v>4.7</v>
      </c>
      <c r="E7">
        <v>4.0999999999999996</v>
      </c>
      <c r="F7">
        <v>0.49236406934090637</v>
      </c>
      <c r="G7">
        <v>15.67</v>
      </c>
      <c r="H7">
        <v>35569843.659999996</v>
      </c>
      <c r="I7" t="s">
        <v>61</v>
      </c>
      <c r="J7">
        <v>35569843.659999996</v>
      </c>
      <c r="K7">
        <v>0</v>
      </c>
      <c r="L7">
        <v>37.207352941211568</v>
      </c>
      <c r="M7">
        <v>0.87776500000000002</v>
      </c>
      <c r="N7">
        <v>77.28</v>
      </c>
      <c r="O7">
        <v>0.93122354084252901</v>
      </c>
      <c r="P7">
        <v>0.251</v>
      </c>
      <c r="Q7">
        <v>5.62</v>
      </c>
      <c r="R7">
        <v>0.44</v>
      </c>
      <c r="S7">
        <v>8.6078926120306818</v>
      </c>
      <c r="T7">
        <v>9833.2497798977165</v>
      </c>
      <c r="U7">
        <v>16</v>
      </c>
      <c r="V7">
        <v>76</v>
      </c>
      <c r="W7">
        <v>1.9545999999999999</v>
      </c>
      <c r="X7">
        <v>3</v>
      </c>
      <c r="Y7">
        <v>41901219</v>
      </c>
      <c r="Z7">
        <v>1.8137897133732554E-6</v>
      </c>
    </row>
    <row r="8" spans="1:26" x14ac:dyDescent="0.25">
      <c r="A8">
        <v>2013</v>
      </c>
      <c r="B8" t="s">
        <v>38</v>
      </c>
      <c r="C8">
        <v>6.1</v>
      </c>
      <c r="D8">
        <v>4.7</v>
      </c>
      <c r="E8">
        <v>4.0999999999999996</v>
      </c>
      <c r="F8">
        <v>0.49765326016318867</v>
      </c>
      <c r="G8">
        <v>13.82</v>
      </c>
      <c r="H8">
        <v>43307680.280000009</v>
      </c>
      <c r="I8" t="s">
        <v>61</v>
      </c>
      <c r="J8">
        <v>43307680.280000009</v>
      </c>
      <c r="K8">
        <v>0</v>
      </c>
      <c r="L8">
        <v>39.282965822226252</v>
      </c>
      <c r="M8">
        <v>0.87607999999999997</v>
      </c>
      <c r="N8">
        <v>73.37</v>
      </c>
      <c r="O8">
        <v>0.93718436527153237</v>
      </c>
      <c r="P8">
        <v>0.23699999999999999</v>
      </c>
      <c r="Q8">
        <v>5.92</v>
      </c>
      <c r="R8">
        <v>0.51</v>
      </c>
      <c r="S8">
        <v>8.6284565108094515</v>
      </c>
      <c r="T8">
        <v>10664.812782339159</v>
      </c>
      <c r="U8">
        <v>16</v>
      </c>
      <c r="V8">
        <v>76</v>
      </c>
      <c r="W8">
        <v>2.1576</v>
      </c>
      <c r="X8">
        <v>3</v>
      </c>
      <c r="Y8">
        <v>43663669</v>
      </c>
      <c r="Z8">
        <v>1.7405775039197919E-6</v>
      </c>
    </row>
    <row r="9" spans="1:26" x14ac:dyDescent="0.25">
      <c r="A9">
        <v>2014</v>
      </c>
      <c r="B9" t="s">
        <v>38</v>
      </c>
      <c r="C9">
        <v>6.25</v>
      </c>
      <c r="D9">
        <v>4.8499999999999996</v>
      </c>
      <c r="E9">
        <v>4.1500000000000004</v>
      </c>
      <c r="F9">
        <v>0.50592634150498539</v>
      </c>
      <c r="G9">
        <v>14.05</v>
      </c>
      <c r="H9">
        <v>46728566.880000025</v>
      </c>
      <c r="I9" t="s">
        <v>61</v>
      </c>
      <c r="J9">
        <v>46728566.880000025</v>
      </c>
      <c r="K9">
        <v>0</v>
      </c>
      <c r="L9">
        <v>42.197870485917392</v>
      </c>
      <c r="M9">
        <v>0.87312199999999995</v>
      </c>
      <c r="N9">
        <v>88.2</v>
      </c>
      <c r="O9">
        <v>0.92198438341410882</v>
      </c>
      <c r="P9">
        <v>0.249</v>
      </c>
      <c r="Q9">
        <v>6.89</v>
      </c>
      <c r="R9">
        <v>0.57999999999999996</v>
      </c>
      <c r="S9">
        <v>8.7773311897106101</v>
      </c>
      <c r="T9">
        <v>10861.77119705217</v>
      </c>
      <c r="U9">
        <v>15</v>
      </c>
      <c r="V9">
        <v>76</v>
      </c>
      <c r="W9">
        <v>2.3534000000000002</v>
      </c>
      <c r="X9">
        <v>0</v>
      </c>
      <c r="Y9">
        <v>44035304</v>
      </c>
      <c r="Z9">
        <v>1.7258879375511976E-6</v>
      </c>
    </row>
    <row r="10" spans="1:26" x14ac:dyDescent="0.25">
      <c r="A10">
        <v>2015</v>
      </c>
      <c r="B10" t="s">
        <v>38</v>
      </c>
      <c r="C10">
        <v>6.4</v>
      </c>
      <c r="D10">
        <v>5</v>
      </c>
      <c r="E10">
        <v>4.2</v>
      </c>
      <c r="F10">
        <v>0.51279180934832869</v>
      </c>
      <c r="G10">
        <v>12.22</v>
      </c>
      <c r="H10">
        <v>50829263.860000014</v>
      </c>
      <c r="I10" t="s">
        <v>61</v>
      </c>
      <c r="J10">
        <v>50829263.860000014</v>
      </c>
      <c r="K10">
        <v>0</v>
      </c>
      <c r="L10">
        <v>43.694944559123194</v>
      </c>
      <c r="M10">
        <v>0.87150799999999995</v>
      </c>
      <c r="N10">
        <v>98.63</v>
      </c>
      <c r="O10">
        <v>0.93551160791057608</v>
      </c>
      <c r="P10">
        <v>0.23799999999999999</v>
      </c>
      <c r="Q10">
        <v>10.130000000000001</v>
      </c>
      <c r="R10">
        <v>0.56000000000000005</v>
      </c>
      <c r="S10">
        <v>8.8545746710856665</v>
      </c>
      <c r="T10">
        <v>10659.320995572276</v>
      </c>
      <c r="U10">
        <v>15</v>
      </c>
      <c r="V10">
        <v>76</v>
      </c>
      <c r="W10">
        <v>3.3315000000000001</v>
      </c>
      <c r="X10">
        <v>0</v>
      </c>
      <c r="Y10">
        <v>44396484</v>
      </c>
      <c r="Z10">
        <v>1.7118472715091582E-6</v>
      </c>
    </row>
    <row r="11" spans="1:26" x14ac:dyDescent="0.25">
      <c r="A11">
        <v>2016</v>
      </c>
      <c r="B11" t="s">
        <v>38</v>
      </c>
      <c r="C11">
        <v>6.5</v>
      </c>
      <c r="D11">
        <v>5.15</v>
      </c>
      <c r="E11">
        <v>4.2</v>
      </c>
      <c r="F11">
        <v>0.51597893095873582</v>
      </c>
      <c r="G11">
        <v>10.88</v>
      </c>
      <c r="H11">
        <v>61105499.310000017</v>
      </c>
      <c r="I11" t="s">
        <v>61</v>
      </c>
      <c r="J11">
        <v>61105499.310000017</v>
      </c>
      <c r="K11">
        <v>0</v>
      </c>
      <c r="L11">
        <v>45.559130621191443</v>
      </c>
      <c r="M11">
        <v>0.87077599999999999</v>
      </c>
      <c r="N11">
        <v>45.94</v>
      </c>
      <c r="O11">
        <v>0.94199415394608643</v>
      </c>
      <c r="P11">
        <v>0.22900000000000001</v>
      </c>
      <c r="Q11">
        <v>11.25</v>
      </c>
      <c r="R11">
        <v>0.27</v>
      </c>
      <c r="S11">
        <v>10.3</v>
      </c>
      <c r="T11">
        <v>11776.977989874726</v>
      </c>
      <c r="U11">
        <v>16</v>
      </c>
      <c r="V11">
        <v>76</v>
      </c>
      <c r="W11">
        <v>3.4901</v>
      </c>
      <c r="X11">
        <v>0</v>
      </c>
      <c r="Y11">
        <v>44749699</v>
      </c>
      <c r="Z11">
        <v>1.6983354457870209E-6</v>
      </c>
    </row>
    <row r="12" spans="1:26" x14ac:dyDescent="0.25">
      <c r="A12">
        <v>2017</v>
      </c>
      <c r="B12" t="s">
        <v>38</v>
      </c>
      <c r="C12">
        <v>6.6</v>
      </c>
      <c r="D12">
        <v>5.3</v>
      </c>
      <c r="E12">
        <v>4.2</v>
      </c>
      <c r="F12">
        <v>0.52660702350781841</v>
      </c>
      <c r="G12">
        <v>10.27</v>
      </c>
      <c r="H12">
        <v>57617988.839999996</v>
      </c>
      <c r="I12" t="s">
        <v>61</v>
      </c>
      <c r="J12">
        <v>57617988.839999996</v>
      </c>
      <c r="K12">
        <v>0</v>
      </c>
      <c r="L12">
        <v>47.028893156041313</v>
      </c>
      <c r="M12">
        <v>0.86750899999999997</v>
      </c>
      <c r="N12">
        <v>73.03</v>
      </c>
      <c r="O12">
        <v>0.93178726436483772</v>
      </c>
      <c r="P12">
        <v>0.23899999999999999</v>
      </c>
      <c r="Q12">
        <v>12.35</v>
      </c>
      <c r="R12">
        <v>0.2</v>
      </c>
      <c r="S12">
        <v>10.5</v>
      </c>
      <c r="T12">
        <v>11680.940377262868</v>
      </c>
      <c r="U12">
        <v>15</v>
      </c>
      <c r="V12">
        <v>76</v>
      </c>
      <c r="W12">
        <v>3.1920000000000002</v>
      </c>
      <c r="X12">
        <v>259</v>
      </c>
      <c r="Y12">
        <v>45094866</v>
      </c>
      <c r="Z12">
        <v>1.6853359759401436E-6</v>
      </c>
    </row>
    <row r="13" spans="1:26" x14ac:dyDescent="0.25">
      <c r="A13">
        <v>2018</v>
      </c>
      <c r="B13" t="s">
        <v>38</v>
      </c>
      <c r="C13">
        <v>6.65</v>
      </c>
      <c r="D13">
        <v>5.4</v>
      </c>
      <c r="E13">
        <v>4.4000000000000004</v>
      </c>
      <c r="F13">
        <v>0.52914891406006448</v>
      </c>
      <c r="G13">
        <v>8.18</v>
      </c>
      <c r="H13">
        <v>73879642.38000004</v>
      </c>
      <c r="I13" t="s">
        <v>61</v>
      </c>
      <c r="J13">
        <v>73879642.38000004</v>
      </c>
      <c r="K13">
        <v>0</v>
      </c>
      <c r="L13">
        <v>48.542239744029153</v>
      </c>
      <c r="M13">
        <v>0.87090699999999999</v>
      </c>
      <c r="N13">
        <v>78.8</v>
      </c>
      <c r="O13">
        <v>0.92595386259350054</v>
      </c>
      <c r="P13">
        <v>0.23699999999999999</v>
      </c>
      <c r="Q13">
        <v>11.89</v>
      </c>
      <c r="R13">
        <v>0.28000000000000003</v>
      </c>
      <c r="S13">
        <v>10.6</v>
      </c>
      <c r="T13">
        <v>12594.524207564555</v>
      </c>
      <c r="U13">
        <v>14</v>
      </c>
      <c r="V13">
        <v>76</v>
      </c>
      <c r="W13">
        <v>3.6541999999999999</v>
      </c>
      <c r="X13">
        <v>241</v>
      </c>
      <c r="Y13">
        <v>45538936</v>
      </c>
      <c r="Z13">
        <v>1.6689015307691862E-6</v>
      </c>
    </row>
    <row r="14" spans="1:26" x14ac:dyDescent="0.25">
      <c r="A14">
        <v>2019</v>
      </c>
      <c r="B14" t="s">
        <v>38</v>
      </c>
      <c r="C14">
        <v>6.7</v>
      </c>
      <c r="D14">
        <v>5.5</v>
      </c>
      <c r="E14">
        <v>4.5999999999999996</v>
      </c>
      <c r="F14">
        <v>0.53721218851040209</v>
      </c>
      <c r="G14">
        <v>7.32</v>
      </c>
      <c r="H14">
        <v>92499789.660000041</v>
      </c>
      <c r="I14" t="s">
        <v>61</v>
      </c>
      <c r="J14">
        <v>92499789.660000041</v>
      </c>
      <c r="K14">
        <v>0</v>
      </c>
      <c r="L14">
        <v>51.140823931262162</v>
      </c>
      <c r="M14">
        <v>0.87257099999999999</v>
      </c>
      <c r="N14">
        <v>74.5</v>
      </c>
      <c r="O14">
        <v>0.92563212692117003</v>
      </c>
      <c r="P14">
        <v>0.23100000000000001</v>
      </c>
      <c r="Q14">
        <v>11.27</v>
      </c>
      <c r="R14">
        <v>0.41</v>
      </c>
      <c r="S14">
        <v>10.7</v>
      </c>
      <c r="T14">
        <v>13152.591772237491</v>
      </c>
      <c r="U14">
        <v>14</v>
      </c>
      <c r="V14">
        <v>76</v>
      </c>
      <c r="W14">
        <v>3.9451000000000001</v>
      </c>
      <c r="Y14">
        <v>45919049</v>
      </c>
      <c r="Z14">
        <v>1.6550865415353005E-6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Por Estados</vt:lpstr>
      <vt:lpstr>Descrição</vt:lpstr>
      <vt:lpstr>Descrição Pós Lie</vt:lpstr>
      <vt:lpstr>Por Região</vt:lpstr>
      <vt:lpstr>Estados (Filtrados pela LIE)</vt:lpstr>
      <vt:lpstr>RJ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2022-08-03T18:35:50Z</dcterms:modified>
</cp:coreProperties>
</file>