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DRO\Desktop\Octavo\Vision\Practica3\"/>
    </mc:Choice>
  </mc:AlternateContent>
  <xr:revisionPtr revIDLastSave="0" documentId="13_ncr:1_{4866AB1F-F532-4A81-918A-2536F5420176}" xr6:coauthVersionLast="46" xr6:coauthVersionMax="46" xr10:uidLastSave="{00000000-0000-0000-0000-000000000000}"/>
  <bookViews>
    <workbookView xWindow="-120" yWindow="-120" windowWidth="29040" windowHeight="15840" xr2:uid="{8B80AC30-C495-4285-B561-5A629C2C0D72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N47" i="1" l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P32" i="1" l="1"/>
  <c r="P31" i="1"/>
  <c r="P30" i="1"/>
  <c r="P29" i="1"/>
  <c r="P28" i="1"/>
  <c r="P27" i="1"/>
  <c r="P26" i="1"/>
  <c r="P25" i="1"/>
  <c r="P24" i="1"/>
  <c r="P23" i="1"/>
  <c r="P22" i="1"/>
  <c r="P21" i="1"/>
  <c r="P20" i="1"/>
  <c r="P4" i="1"/>
  <c r="P3" i="1"/>
  <c r="I17" i="1" l="1"/>
  <c r="G17" i="1"/>
  <c r="J17" i="1" s="1"/>
  <c r="E17" i="1"/>
  <c r="C17" i="1"/>
  <c r="I16" i="1"/>
  <c r="G16" i="1"/>
  <c r="E16" i="1"/>
  <c r="C16" i="1"/>
  <c r="I15" i="1"/>
  <c r="G15" i="1"/>
  <c r="J15" i="1" s="1"/>
  <c r="E15" i="1"/>
  <c r="C15" i="1"/>
  <c r="I14" i="1"/>
  <c r="G14" i="1"/>
  <c r="J14" i="1" s="1"/>
  <c r="E14" i="1"/>
  <c r="C14" i="1"/>
  <c r="I13" i="1"/>
  <c r="G13" i="1"/>
  <c r="E13" i="1"/>
  <c r="C13" i="1"/>
  <c r="I12" i="1"/>
  <c r="G12" i="1"/>
  <c r="J12" i="1" s="1"/>
  <c r="C12" i="1"/>
  <c r="E12" i="1"/>
  <c r="I11" i="1"/>
  <c r="G11" i="1"/>
  <c r="J11" i="1" s="1"/>
  <c r="E11" i="1"/>
  <c r="C11" i="1"/>
  <c r="G10" i="1"/>
  <c r="J10" i="1" s="1"/>
  <c r="I10" i="1"/>
  <c r="E10" i="1"/>
  <c r="C10" i="1"/>
  <c r="I9" i="1"/>
  <c r="G9" i="1"/>
  <c r="J9" i="1" s="1"/>
  <c r="E9" i="1"/>
  <c r="C9" i="1"/>
  <c r="I8" i="1"/>
  <c r="G8" i="1"/>
  <c r="J8" i="1" s="1"/>
  <c r="E8" i="1"/>
  <c r="C8" i="1"/>
  <c r="I7" i="1"/>
  <c r="G7" i="1"/>
  <c r="E7" i="1"/>
  <c r="C7" i="1"/>
  <c r="I6" i="1"/>
  <c r="G6" i="1"/>
  <c r="J6" i="1" s="1"/>
  <c r="E6" i="1"/>
  <c r="C6" i="1"/>
  <c r="I5" i="1"/>
  <c r="G5" i="1"/>
  <c r="J5" i="1" s="1"/>
  <c r="C5" i="1"/>
  <c r="E5" i="1"/>
  <c r="I4" i="1"/>
  <c r="G4" i="1"/>
  <c r="C4" i="1"/>
  <c r="E4" i="1"/>
  <c r="I3" i="1"/>
  <c r="G3" i="1"/>
  <c r="E3" i="1"/>
  <c r="C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3" i="1"/>
  <c r="J4" i="1" l="1"/>
  <c r="J7" i="1"/>
  <c r="J3" i="1"/>
  <c r="J13" i="1"/>
  <c r="J16" i="1"/>
</calcChain>
</file>

<file path=xl/sharedStrings.xml><?xml version="1.0" encoding="utf-8"?>
<sst xmlns="http://schemas.openxmlformats.org/spreadsheetml/2006/main" count="41" uniqueCount="39">
  <si>
    <t>Alto Ref</t>
  </si>
  <si>
    <t>Distancia</t>
  </si>
  <si>
    <t xml:space="preserve">Pixeles Alto </t>
  </si>
  <si>
    <t xml:space="preserve">Ancho Ref </t>
  </si>
  <si>
    <t>Pixeles Ancho</t>
  </si>
  <si>
    <t>Alto Ref2</t>
  </si>
  <si>
    <t>Pixeles Alto2</t>
  </si>
  <si>
    <t>Ancho Ref 2</t>
  </si>
  <si>
    <t>Pixeles ancho 2</t>
  </si>
  <si>
    <t>Hipotenusa</t>
  </si>
  <si>
    <t>Hipotenusa cm</t>
  </si>
  <si>
    <t>Pixeles</t>
  </si>
  <si>
    <t>Valor real</t>
  </si>
  <si>
    <t>Resumen</t>
  </si>
  <si>
    <t>Estadísticas de la regresión</t>
  </si>
  <si>
    <t>Coeficiente de correlación múltiple</t>
  </si>
  <si>
    <t>Coeficiente de determinación R^2</t>
  </si>
  <si>
    <t>R^2  ajustado</t>
  </si>
  <si>
    <t>Error típico</t>
  </si>
  <si>
    <t>Observaciones</t>
  </si>
  <si>
    <t>ANÁLISIS DE VARIANZA</t>
  </si>
  <si>
    <t>Regresión</t>
  </si>
  <si>
    <t>Residuos</t>
  </si>
  <si>
    <t>Total</t>
  </si>
  <si>
    <t>Intercepción</t>
  </si>
  <si>
    <t>Grados de libertad</t>
  </si>
  <si>
    <t>Suma de cuadrados</t>
  </si>
  <si>
    <t>Promedio de los cuadrados</t>
  </si>
  <si>
    <t>F</t>
  </si>
  <si>
    <t>Valor crítico de F</t>
  </si>
  <si>
    <t>Coeficientes</t>
  </si>
  <si>
    <t>Estadístico t</t>
  </si>
  <si>
    <t>Probabilidad</t>
  </si>
  <si>
    <t>Inferior 95%</t>
  </si>
  <si>
    <t>Superior 95%</t>
  </si>
  <si>
    <t>Inferior 95.0%</t>
  </si>
  <si>
    <t>Superior 95.0%</t>
  </si>
  <si>
    <t>Variable X 1</t>
  </si>
  <si>
    <t>Variable X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</si>
</sst>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82C78-FDE6-48B5-8FC8-8EAB76D21BF6}">
  <dimension ref="A2:P77"/>
  <sheetViews>
    <sheetView tabSelected="1" workbookViewId="0">
      <selection activeCell="L8" sqref="L8"/>
    </sheetView>
  </sheetViews>
  <sheetFormatPr baseColWidth="10" defaultRowHeight="15" x14ac:dyDescent="0.25"/>
  <cols>
    <col min="2" max="2" width="10.85546875" customWidth="1"/>
    <col min="5" max="5" width="13.42578125" bestFit="1" customWidth="1"/>
    <col min="7" max="7" width="12.5703125" bestFit="1" customWidth="1"/>
    <col min="9" max="9" width="14.5703125" bestFit="1" customWidth="1"/>
    <col min="10" max="10" width="11.85546875" bestFit="1" customWidth="1"/>
    <col min="11" max="11" width="14.140625" bestFit="1" customWidth="1"/>
    <col min="20" max="20" width="34.42578125" bestFit="1" customWidth="1"/>
  </cols>
  <sheetData>
    <row r="2" spans="1:16" x14ac:dyDescent="0.25">
      <c r="A2" s="5" t="s">
        <v>1</v>
      </c>
      <c r="B2" s="5" t="s">
        <v>0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  <c r="N2" t="s">
        <v>12</v>
      </c>
      <c r="O2" t="s">
        <v>1</v>
      </c>
      <c r="P2" t="s">
        <v>11</v>
      </c>
    </row>
    <row r="3" spans="1:16" x14ac:dyDescent="0.25">
      <c r="A3" s="5">
        <v>40</v>
      </c>
      <c r="B3" s="5">
        <v>25.5</v>
      </c>
      <c r="C3" s="5">
        <f>472.797-111.214</f>
        <v>361.58300000000003</v>
      </c>
      <c r="D3" s="5">
        <v>38</v>
      </c>
      <c r="E3" s="5">
        <f>605.138-86</f>
        <v>519.13800000000003</v>
      </c>
      <c r="F3" s="5">
        <f>25.5/2</f>
        <v>12.75</v>
      </c>
      <c r="G3" s="5">
        <f>472.797-296.029</f>
        <v>176.76800000000003</v>
      </c>
      <c r="H3" s="5">
        <f>38/2</f>
        <v>19</v>
      </c>
      <c r="I3" s="5">
        <f>605.138-355.863</f>
        <v>249.27500000000003</v>
      </c>
      <c r="J3" s="5">
        <f>SQRT(POWER(G3,2)+POWER(I3,2))</f>
        <v>305.58951462542041</v>
      </c>
      <c r="K3" s="5">
        <f>SQRT(POWER(F3,2)+POWER(H3,2))</f>
        <v>22.881488150904872</v>
      </c>
      <c r="N3">
        <v>25.5</v>
      </c>
      <c r="O3">
        <v>40</v>
      </c>
      <c r="P3">
        <f>472.797-111.214</f>
        <v>361.58300000000003</v>
      </c>
    </row>
    <row r="4" spans="1:16" x14ac:dyDescent="0.25">
      <c r="A4" s="5">
        <v>45</v>
      </c>
      <c r="B4" s="5">
        <v>25.5</v>
      </c>
      <c r="C4" s="5">
        <f>449.468-124.844</f>
        <v>324.62400000000002</v>
      </c>
      <c r="D4" s="5">
        <v>38</v>
      </c>
      <c r="E4" s="5">
        <f>581.83-113.244</f>
        <v>468.58600000000001</v>
      </c>
      <c r="F4" s="5">
        <f t="shared" ref="F4:F17" si="0">25.5/2</f>
        <v>12.75</v>
      </c>
      <c r="G4" s="5">
        <f>449.468-291.062</f>
        <v>158.40600000000001</v>
      </c>
      <c r="H4" s="5">
        <f t="shared" ref="H4:H17" si="1">38/2</f>
        <v>19</v>
      </c>
      <c r="I4" s="5">
        <f>581.83-356.244</f>
        <v>225.58600000000001</v>
      </c>
      <c r="J4" s="5">
        <f t="shared" ref="J4:J17" si="2">SQRT(POWER(G4,2)+POWER(I4,2))</f>
        <v>275.64742739956779</v>
      </c>
      <c r="K4" s="5">
        <f t="shared" ref="K4:K17" si="3">SQRT(POWER(F4,2)+POWER(H4,2))</f>
        <v>22.881488150904872</v>
      </c>
      <c r="N4">
        <v>25.5</v>
      </c>
      <c r="O4">
        <v>45</v>
      </c>
      <c r="P4">
        <f>449.468-124.844</f>
        <v>324.62400000000002</v>
      </c>
    </row>
    <row r="5" spans="1:16" x14ac:dyDescent="0.25">
      <c r="A5" s="5">
        <v>50</v>
      </c>
      <c r="B5" s="5">
        <v>25.5</v>
      </c>
      <c r="C5" s="5">
        <f>432.115-137.962</f>
        <v>294.15300000000002</v>
      </c>
      <c r="D5" s="5">
        <v>38</v>
      </c>
      <c r="E5" s="5">
        <f>560.605-133.296</f>
        <v>427.30900000000003</v>
      </c>
      <c r="F5" s="5">
        <f t="shared" si="0"/>
        <v>12.75</v>
      </c>
      <c r="G5" s="5">
        <f>432.115-286.392</f>
        <v>145.72300000000001</v>
      </c>
      <c r="H5" s="5">
        <f t="shared" si="1"/>
        <v>19</v>
      </c>
      <c r="I5" s="5">
        <f>560.605-354.416</f>
        <v>206.18900000000002</v>
      </c>
      <c r="J5" s="5">
        <f t="shared" si="2"/>
        <v>252.48583415708694</v>
      </c>
      <c r="K5" s="5">
        <f t="shared" si="3"/>
        <v>22.881488150904872</v>
      </c>
      <c r="N5">
        <v>25.5</v>
      </c>
      <c r="O5">
        <v>50</v>
      </c>
      <c r="P5">
        <f>432.115-137.962</f>
        <v>294.15300000000002</v>
      </c>
    </row>
    <row r="6" spans="1:16" x14ac:dyDescent="0.25">
      <c r="A6" s="5">
        <v>55</v>
      </c>
      <c r="B6" s="5">
        <v>25.5</v>
      </c>
      <c r="C6" s="5">
        <f>415.026-144.968</f>
        <v>270.05799999999999</v>
      </c>
      <c r="D6" s="5">
        <v>38</v>
      </c>
      <c r="E6" s="5">
        <f>541.203-147.703</f>
        <v>393.5</v>
      </c>
      <c r="F6" s="5">
        <f t="shared" si="0"/>
        <v>12.75</v>
      </c>
      <c r="G6" s="5">
        <f>415.026-282.424</f>
        <v>132.60200000000003</v>
      </c>
      <c r="H6" s="5">
        <f t="shared" si="1"/>
        <v>19</v>
      </c>
      <c r="I6" s="5">
        <f>541.203-350.29</f>
        <v>190.91299999999995</v>
      </c>
      <c r="J6" s="5">
        <f t="shared" si="2"/>
        <v>232.4458301906059</v>
      </c>
      <c r="K6" s="5">
        <f t="shared" si="3"/>
        <v>22.881488150904872</v>
      </c>
      <c r="N6">
        <v>25.5</v>
      </c>
      <c r="O6">
        <v>55</v>
      </c>
      <c r="P6">
        <f>415.026-144.968</f>
        <v>270.05799999999999</v>
      </c>
    </row>
    <row r="7" spans="1:16" x14ac:dyDescent="0.25">
      <c r="A7" s="5">
        <v>60</v>
      </c>
      <c r="B7" s="5">
        <v>25.5</v>
      </c>
      <c r="C7" s="5">
        <f>402.943-152.753</f>
        <v>250.19</v>
      </c>
      <c r="D7" s="5">
        <v>38</v>
      </c>
      <c r="E7" s="5">
        <f>525.269-162.241</f>
        <v>363.02800000000002</v>
      </c>
      <c r="F7" s="5">
        <f t="shared" si="0"/>
        <v>12.75</v>
      </c>
      <c r="G7" s="5">
        <f>402.943-279.498</f>
        <v>123.44499999999999</v>
      </c>
      <c r="H7" s="5">
        <f t="shared" si="1"/>
        <v>19</v>
      </c>
      <c r="I7" s="5">
        <f>525.269-347.928</f>
        <v>177.34100000000001</v>
      </c>
      <c r="J7" s="5">
        <f t="shared" si="2"/>
        <v>216.07521446477844</v>
      </c>
      <c r="K7" s="5">
        <f t="shared" si="3"/>
        <v>22.881488150904872</v>
      </c>
      <c r="N7">
        <v>25.5</v>
      </c>
      <c r="O7">
        <v>60</v>
      </c>
      <c r="P7">
        <f>402.943-152.753</f>
        <v>250.19</v>
      </c>
    </row>
    <row r="8" spans="1:16" x14ac:dyDescent="0.25">
      <c r="A8" s="5">
        <v>65</v>
      </c>
      <c r="B8" s="5">
        <v>25.5</v>
      </c>
      <c r="C8" s="5">
        <f>391.948-160.144</f>
        <v>231.80399999999997</v>
      </c>
      <c r="D8" s="5">
        <v>38</v>
      </c>
      <c r="E8" s="5">
        <f>507.093-168.165</f>
        <v>338.928</v>
      </c>
      <c r="F8" s="5">
        <f t="shared" si="0"/>
        <v>12.75</v>
      </c>
      <c r="G8" s="5">
        <f>391.948-276.91</f>
        <v>115.03799999999995</v>
      </c>
      <c r="H8" s="5">
        <f t="shared" si="1"/>
        <v>19</v>
      </c>
      <c r="I8" s="5">
        <f>507.093-342.145</f>
        <v>164.94800000000004</v>
      </c>
      <c r="J8" s="5">
        <f t="shared" si="2"/>
        <v>201.10093025145358</v>
      </c>
      <c r="K8" s="5">
        <f t="shared" si="3"/>
        <v>22.881488150904872</v>
      </c>
      <c r="N8">
        <v>25.5</v>
      </c>
      <c r="O8">
        <v>65</v>
      </c>
      <c r="P8">
        <f>391.948-160.144</f>
        <v>231.80399999999997</v>
      </c>
    </row>
    <row r="9" spans="1:16" x14ac:dyDescent="0.25">
      <c r="A9" s="5">
        <v>70</v>
      </c>
      <c r="B9" s="5">
        <v>25.5</v>
      </c>
      <c r="C9" s="5">
        <f>380.954-164.546</f>
        <v>216.40800000000002</v>
      </c>
      <c r="D9" s="5">
        <v>38</v>
      </c>
      <c r="E9" s="5">
        <f>493.092-177.187</f>
        <v>315.90499999999997</v>
      </c>
      <c r="F9" s="5">
        <f t="shared" si="0"/>
        <v>12.75</v>
      </c>
      <c r="G9" s="5">
        <f>380.954-273.977</f>
        <v>106.97700000000003</v>
      </c>
      <c r="H9" s="5">
        <f t="shared" si="1"/>
        <v>19</v>
      </c>
      <c r="I9" s="5">
        <f>492.092-338.941</f>
        <v>153.15100000000001</v>
      </c>
      <c r="J9" s="5">
        <f t="shared" si="2"/>
        <v>186.81356302474404</v>
      </c>
      <c r="K9" s="5">
        <f t="shared" si="3"/>
        <v>22.881488150904872</v>
      </c>
      <c r="N9">
        <v>25.5</v>
      </c>
      <c r="O9">
        <v>70</v>
      </c>
      <c r="P9">
        <f>380.954-164.546</f>
        <v>216.40800000000002</v>
      </c>
    </row>
    <row r="10" spans="1:16" x14ac:dyDescent="0.25">
      <c r="A10" s="5">
        <v>75</v>
      </c>
      <c r="B10" s="5">
        <v>25.5</v>
      </c>
      <c r="C10" s="5">
        <f>372.811-170.199</f>
        <v>202.61199999999997</v>
      </c>
      <c r="D10" s="5">
        <v>38</v>
      </c>
      <c r="E10" s="5">
        <f>482.023-187.078</f>
        <v>294.94500000000005</v>
      </c>
      <c r="F10" s="5">
        <f t="shared" si="0"/>
        <v>12.75</v>
      </c>
      <c r="G10" s="5">
        <f>372.811-271.92</f>
        <v>100.89099999999996</v>
      </c>
      <c r="H10" s="5">
        <f t="shared" si="1"/>
        <v>19</v>
      </c>
      <c r="I10" s="5">
        <f>482.023-337.511</f>
        <v>144.512</v>
      </c>
      <c r="J10" s="5">
        <f t="shared" si="2"/>
        <v>176.24616882360874</v>
      </c>
      <c r="K10" s="5">
        <f t="shared" si="3"/>
        <v>22.881488150904872</v>
      </c>
      <c r="N10">
        <v>25.5</v>
      </c>
      <c r="O10">
        <v>75</v>
      </c>
      <c r="P10">
        <f>372.811-170.199</f>
        <v>202.61199999999997</v>
      </c>
    </row>
    <row r="11" spans="1:16" x14ac:dyDescent="0.25">
      <c r="A11" s="5">
        <v>80</v>
      </c>
      <c r="B11" s="5">
        <v>25.5</v>
      </c>
      <c r="C11" s="5">
        <f>365.192-175.228</f>
        <v>189.964</v>
      </c>
      <c r="D11" s="5">
        <v>38</v>
      </c>
      <c r="E11" s="5">
        <f>467.807-189.981</f>
        <v>277.82600000000002</v>
      </c>
      <c r="F11" s="5">
        <f t="shared" si="0"/>
        <v>12.75</v>
      </c>
      <c r="G11" s="5">
        <f>365.192-271.971</f>
        <v>93.221000000000004</v>
      </c>
      <c r="H11" s="5">
        <f t="shared" si="1"/>
        <v>19</v>
      </c>
      <c r="I11" s="5">
        <f>467.807-331.994</f>
        <v>135.81299999999999</v>
      </c>
      <c r="J11" s="5">
        <f t="shared" si="2"/>
        <v>164.72803589553297</v>
      </c>
      <c r="K11" s="5">
        <f t="shared" si="3"/>
        <v>22.881488150904872</v>
      </c>
      <c r="N11">
        <v>25.5</v>
      </c>
      <c r="O11">
        <v>80</v>
      </c>
      <c r="P11">
        <f>365.192-175.228</f>
        <v>189.964</v>
      </c>
    </row>
    <row r="12" spans="1:16" x14ac:dyDescent="0.25">
      <c r="A12" s="5">
        <v>85</v>
      </c>
      <c r="B12" s="5">
        <v>25.5</v>
      </c>
      <c r="C12" s="5">
        <f>356.998-179.734</f>
        <v>177.26399999999998</v>
      </c>
      <c r="D12" s="5">
        <v>38</v>
      </c>
      <c r="E12" s="5">
        <f>463.785-201.643</f>
        <v>262.14200000000005</v>
      </c>
      <c r="F12" s="5">
        <f t="shared" si="0"/>
        <v>12.75</v>
      </c>
      <c r="G12" s="5">
        <f>356.998-269.141</f>
        <v>87.856999999999971</v>
      </c>
      <c r="H12" s="5">
        <f t="shared" si="1"/>
        <v>19</v>
      </c>
      <c r="I12" s="5">
        <f>463.785-335.44</f>
        <v>128.34500000000003</v>
      </c>
      <c r="J12" s="5">
        <f t="shared" si="2"/>
        <v>155.53549907979209</v>
      </c>
      <c r="K12" s="5">
        <f t="shared" si="3"/>
        <v>22.881488150904872</v>
      </c>
      <c r="N12">
        <v>25.5</v>
      </c>
      <c r="O12">
        <v>85</v>
      </c>
      <c r="P12">
        <f>356.998-179.734</f>
        <v>177.26399999999998</v>
      </c>
    </row>
    <row r="13" spans="1:16" x14ac:dyDescent="0.25">
      <c r="A13" s="5">
        <v>90</v>
      </c>
      <c r="B13" s="5">
        <v>25.5</v>
      </c>
      <c r="C13" s="5">
        <f>349.612-181.875</f>
        <v>167.73700000000002</v>
      </c>
      <c r="D13" s="5">
        <v>38</v>
      </c>
      <c r="E13" s="5">
        <f>457.165-210.059</f>
        <v>247.10600000000002</v>
      </c>
      <c r="F13" s="5">
        <f t="shared" si="0"/>
        <v>12.75</v>
      </c>
      <c r="G13" s="5">
        <f>349.612-266.836</f>
        <v>82.77600000000001</v>
      </c>
      <c r="H13" s="5">
        <f t="shared" si="1"/>
        <v>19</v>
      </c>
      <c r="I13" s="5">
        <f>457.165-336.127</f>
        <v>121.03800000000001</v>
      </c>
      <c r="J13" s="5">
        <f t="shared" si="2"/>
        <v>146.63581970309986</v>
      </c>
      <c r="K13" s="5">
        <f t="shared" si="3"/>
        <v>22.881488150904872</v>
      </c>
      <c r="N13">
        <v>25.5</v>
      </c>
      <c r="O13">
        <v>90</v>
      </c>
      <c r="P13">
        <f>349.612-181.875</f>
        <v>167.73700000000002</v>
      </c>
    </row>
    <row r="14" spans="1:16" x14ac:dyDescent="0.25">
      <c r="A14" s="5">
        <v>95</v>
      </c>
      <c r="B14" s="5">
        <v>25.5</v>
      </c>
      <c r="C14" s="5">
        <f>344.957-185.069</f>
        <v>159.88800000000001</v>
      </c>
      <c r="D14" s="5">
        <v>38</v>
      </c>
      <c r="E14" s="5">
        <f>452.678-216.594</f>
        <v>236.084</v>
      </c>
      <c r="F14" s="5">
        <f t="shared" si="0"/>
        <v>12.75</v>
      </c>
      <c r="G14" s="5">
        <f>344.957-265.339</f>
        <v>79.617999999999995</v>
      </c>
      <c r="H14" s="5">
        <f t="shared" si="1"/>
        <v>19</v>
      </c>
      <c r="I14" s="5">
        <f>452.678-337.449</f>
        <v>115.22899999999998</v>
      </c>
      <c r="J14" s="5">
        <f t="shared" si="2"/>
        <v>140.05980281651119</v>
      </c>
      <c r="K14" s="5">
        <f t="shared" si="3"/>
        <v>22.881488150904872</v>
      </c>
      <c r="N14">
        <v>25.5</v>
      </c>
      <c r="O14">
        <v>95</v>
      </c>
      <c r="P14">
        <f>344.957-185.069</f>
        <v>159.88800000000001</v>
      </c>
    </row>
    <row r="15" spans="1:16" x14ac:dyDescent="0.25">
      <c r="A15" s="5">
        <v>100</v>
      </c>
      <c r="B15" s="5">
        <v>25.5</v>
      </c>
      <c r="C15" s="5">
        <f>338.839-187.624</f>
        <v>151.215</v>
      </c>
      <c r="D15" s="5">
        <v>38</v>
      </c>
      <c r="E15" s="5">
        <f>440.616-217.275</f>
        <v>223.34099999999998</v>
      </c>
      <c r="F15" s="5">
        <f t="shared" si="0"/>
        <v>12.75</v>
      </c>
      <c r="G15" s="5">
        <f>338.839-264.145</f>
        <v>74.694000000000017</v>
      </c>
      <c r="H15" s="5">
        <f t="shared" si="1"/>
        <v>19</v>
      </c>
      <c r="I15" s="5">
        <f>440.616-330.922</f>
        <v>109.69399999999996</v>
      </c>
      <c r="J15" s="5">
        <f t="shared" si="2"/>
        <v>132.71008730311345</v>
      </c>
      <c r="K15" s="5">
        <f t="shared" si="3"/>
        <v>22.881488150904872</v>
      </c>
      <c r="N15">
        <v>25.5</v>
      </c>
      <c r="O15">
        <v>100</v>
      </c>
      <c r="P15">
        <f>338.839-187.624</f>
        <v>151.215</v>
      </c>
    </row>
    <row r="16" spans="1:16" x14ac:dyDescent="0.25">
      <c r="A16" s="5">
        <v>105</v>
      </c>
      <c r="B16" s="5">
        <v>25.5</v>
      </c>
      <c r="C16" s="5">
        <f>334.457-189.893</f>
        <v>144.56399999999999</v>
      </c>
      <c r="D16" s="5">
        <v>38</v>
      </c>
      <c r="E16" s="5">
        <f>439.538-225.347</f>
        <v>214.191</v>
      </c>
      <c r="F16" s="5">
        <f t="shared" si="0"/>
        <v>12.75</v>
      </c>
      <c r="G16" s="5">
        <f>334.57-262.434</f>
        <v>72.135999999999967</v>
      </c>
      <c r="H16" s="5">
        <f t="shared" si="1"/>
        <v>19</v>
      </c>
      <c r="I16" s="5">
        <f>439.538-333.846</f>
        <v>105.69200000000001</v>
      </c>
      <c r="J16" s="5">
        <f t="shared" si="2"/>
        <v>127.96249981928298</v>
      </c>
      <c r="K16" s="5">
        <f t="shared" si="3"/>
        <v>22.881488150904872</v>
      </c>
      <c r="N16">
        <v>25.5</v>
      </c>
      <c r="O16">
        <v>105</v>
      </c>
      <c r="P16">
        <f>334.457-189.893</f>
        <v>144.56399999999999</v>
      </c>
    </row>
    <row r="17" spans="1:16" x14ac:dyDescent="0.25">
      <c r="A17" s="5">
        <v>110</v>
      </c>
      <c r="B17" s="5">
        <v>25.5</v>
      </c>
      <c r="C17" s="5">
        <f>331.102-192.52</f>
        <v>138.58199999999997</v>
      </c>
      <c r="D17" s="5">
        <v>38</v>
      </c>
      <c r="E17" s="5">
        <f>431.719-226.755</f>
        <v>204.964</v>
      </c>
      <c r="F17" s="5">
        <f t="shared" si="0"/>
        <v>12.75</v>
      </c>
      <c r="G17" s="5">
        <f>331.102-263.034</f>
        <v>68.067999999999984</v>
      </c>
      <c r="H17" s="5">
        <f t="shared" si="1"/>
        <v>19</v>
      </c>
      <c r="I17" s="5">
        <f>431.719-330.937</f>
        <v>100.78199999999998</v>
      </c>
      <c r="J17" s="5">
        <f t="shared" si="2"/>
        <v>121.61522991796708</v>
      </c>
      <c r="K17" s="5">
        <f t="shared" si="3"/>
        <v>22.881488150904872</v>
      </c>
      <c r="N17">
        <v>25.5</v>
      </c>
      <c r="O17">
        <v>110</v>
      </c>
      <c r="P17">
        <f>331.102-192.52</f>
        <v>138.58199999999997</v>
      </c>
    </row>
    <row r="18" spans="1:16" x14ac:dyDescent="0.25">
      <c r="N18">
        <v>38</v>
      </c>
      <c r="O18">
        <v>40</v>
      </c>
      <c r="P18">
        <f>605.138-86</f>
        <v>519.13800000000003</v>
      </c>
    </row>
    <row r="19" spans="1:16" x14ac:dyDescent="0.25">
      <c r="N19">
        <v>38</v>
      </c>
      <c r="O19">
        <v>45</v>
      </c>
      <c r="P19">
        <f>581.83-113.244</f>
        <v>468.58600000000001</v>
      </c>
    </row>
    <row r="20" spans="1:16" x14ac:dyDescent="0.25">
      <c r="N20">
        <v>38</v>
      </c>
      <c r="O20">
        <v>50</v>
      </c>
      <c r="P20">
        <f>560.605-133.296</f>
        <v>427.30900000000003</v>
      </c>
    </row>
    <row r="21" spans="1:16" x14ac:dyDescent="0.25">
      <c r="N21">
        <v>38</v>
      </c>
      <c r="O21">
        <v>55</v>
      </c>
      <c r="P21">
        <f>541.203-147.703</f>
        <v>393.5</v>
      </c>
    </row>
    <row r="22" spans="1:16" x14ac:dyDescent="0.25">
      <c r="N22">
        <v>38</v>
      </c>
      <c r="O22">
        <v>60</v>
      </c>
      <c r="P22">
        <f>525.269-162.241</f>
        <v>363.02800000000002</v>
      </c>
    </row>
    <row r="23" spans="1:16" x14ac:dyDescent="0.25">
      <c r="N23">
        <v>38</v>
      </c>
      <c r="O23">
        <v>65</v>
      </c>
      <c r="P23">
        <f>507.093-168.165</f>
        <v>338.928</v>
      </c>
    </row>
    <row r="24" spans="1:16" x14ac:dyDescent="0.25">
      <c r="N24">
        <v>38</v>
      </c>
      <c r="O24">
        <v>70</v>
      </c>
      <c r="P24">
        <f>493.092-177.187</f>
        <v>315.90499999999997</v>
      </c>
    </row>
    <row r="25" spans="1:16" x14ac:dyDescent="0.25">
      <c r="N25">
        <v>38</v>
      </c>
      <c r="O25">
        <v>75</v>
      </c>
      <c r="P25">
        <f>482.023-187.078</f>
        <v>294.94500000000005</v>
      </c>
    </row>
    <row r="26" spans="1:16" x14ac:dyDescent="0.25">
      <c r="N26">
        <v>38</v>
      </c>
      <c r="O26">
        <v>80</v>
      </c>
      <c r="P26">
        <f>467.807-189.981</f>
        <v>277.82600000000002</v>
      </c>
    </row>
    <row r="27" spans="1:16" x14ac:dyDescent="0.25">
      <c r="N27">
        <v>38</v>
      </c>
      <c r="O27">
        <v>85</v>
      </c>
      <c r="P27">
        <f>463.785-201.643</f>
        <v>262.14200000000005</v>
      </c>
    </row>
    <row r="28" spans="1:16" x14ac:dyDescent="0.25">
      <c r="N28">
        <v>38</v>
      </c>
      <c r="O28">
        <v>90</v>
      </c>
      <c r="P28">
        <f>457.165-210.059</f>
        <v>247.10600000000002</v>
      </c>
    </row>
    <row r="29" spans="1:16" x14ac:dyDescent="0.25">
      <c r="N29">
        <v>38</v>
      </c>
      <c r="O29">
        <v>95</v>
      </c>
      <c r="P29">
        <f>452.678-216.594</f>
        <v>236.084</v>
      </c>
    </row>
    <row r="30" spans="1:16" x14ac:dyDescent="0.25">
      <c r="N30">
        <v>38</v>
      </c>
      <c r="O30">
        <v>100</v>
      </c>
      <c r="P30">
        <f>440.616-217.275</f>
        <v>223.34099999999998</v>
      </c>
    </row>
    <row r="31" spans="1:16" x14ac:dyDescent="0.25">
      <c r="N31">
        <v>38</v>
      </c>
      <c r="O31">
        <v>105</v>
      </c>
      <c r="P31">
        <f>439.538-225.347</f>
        <v>214.191</v>
      </c>
    </row>
    <row r="32" spans="1:16" x14ac:dyDescent="0.25">
      <c r="N32">
        <v>38</v>
      </c>
      <c r="O32">
        <v>110</v>
      </c>
      <c r="P32">
        <f>431.719-226.755</f>
        <v>204.964</v>
      </c>
    </row>
    <row r="33" spans="14:16" x14ac:dyDescent="0.25">
      <c r="N33">
        <f>25.5/2</f>
        <v>12.75</v>
      </c>
      <c r="O33">
        <v>40</v>
      </c>
      <c r="P33">
        <f>472.797-296.029</f>
        <v>176.76800000000003</v>
      </c>
    </row>
    <row r="34" spans="14:16" x14ac:dyDescent="0.25">
      <c r="N34">
        <f t="shared" ref="N34:N47" si="4">25.5/2</f>
        <v>12.75</v>
      </c>
      <c r="O34">
        <v>45</v>
      </c>
      <c r="P34">
        <f>449.468-291.062</f>
        <v>158.40600000000001</v>
      </c>
    </row>
    <row r="35" spans="14:16" x14ac:dyDescent="0.25">
      <c r="N35">
        <f t="shared" si="4"/>
        <v>12.75</v>
      </c>
      <c r="O35">
        <v>50</v>
      </c>
      <c r="P35">
        <f>432.115-286.392</f>
        <v>145.72300000000001</v>
      </c>
    </row>
    <row r="36" spans="14:16" x14ac:dyDescent="0.25">
      <c r="N36">
        <f t="shared" si="4"/>
        <v>12.75</v>
      </c>
      <c r="O36">
        <v>55</v>
      </c>
      <c r="P36">
        <f>415.026-282.424</f>
        <v>132.60200000000003</v>
      </c>
    </row>
    <row r="37" spans="14:16" x14ac:dyDescent="0.25">
      <c r="N37">
        <f t="shared" si="4"/>
        <v>12.75</v>
      </c>
      <c r="O37">
        <v>60</v>
      </c>
      <c r="P37">
        <f>402.943-279.498</f>
        <v>123.44499999999999</v>
      </c>
    </row>
    <row r="38" spans="14:16" x14ac:dyDescent="0.25">
      <c r="N38">
        <f t="shared" si="4"/>
        <v>12.75</v>
      </c>
      <c r="O38">
        <v>65</v>
      </c>
      <c r="P38">
        <f>391.948-276.91</f>
        <v>115.03799999999995</v>
      </c>
    </row>
    <row r="39" spans="14:16" x14ac:dyDescent="0.25">
      <c r="N39">
        <f t="shared" si="4"/>
        <v>12.75</v>
      </c>
      <c r="O39">
        <v>70</v>
      </c>
      <c r="P39">
        <f>380.954-273.977</f>
        <v>106.97700000000003</v>
      </c>
    </row>
    <row r="40" spans="14:16" x14ac:dyDescent="0.25">
      <c r="N40">
        <f t="shared" si="4"/>
        <v>12.75</v>
      </c>
      <c r="O40">
        <v>75</v>
      </c>
      <c r="P40">
        <f>372.811-271.92</f>
        <v>100.89099999999996</v>
      </c>
    </row>
    <row r="41" spans="14:16" x14ac:dyDescent="0.25">
      <c r="N41">
        <f t="shared" si="4"/>
        <v>12.75</v>
      </c>
      <c r="O41">
        <v>80</v>
      </c>
      <c r="P41">
        <f>365.192-271.971</f>
        <v>93.221000000000004</v>
      </c>
    </row>
    <row r="42" spans="14:16" x14ac:dyDescent="0.25">
      <c r="N42">
        <f t="shared" si="4"/>
        <v>12.75</v>
      </c>
      <c r="O42">
        <v>85</v>
      </c>
      <c r="P42">
        <f>356.998-269.141</f>
        <v>87.856999999999971</v>
      </c>
    </row>
    <row r="43" spans="14:16" x14ac:dyDescent="0.25">
      <c r="N43">
        <f t="shared" si="4"/>
        <v>12.75</v>
      </c>
      <c r="O43">
        <v>90</v>
      </c>
      <c r="P43">
        <f>349.612-266.836</f>
        <v>82.77600000000001</v>
      </c>
    </row>
    <row r="44" spans="14:16" x14ac:dyDescent="0.25">
      <c r="N44">
        <f t="shared" si="4"/>
        <v>12.75</v>
      </c>
      <c r="O44">
        <v>95</v>
      </c>
      <c r="P44">
        <f>344.957-265.339</f>
        <v>79.617999999999995</v>
      </c>
    </row>
    <row r="45" spans="14:16" x14ac:dyDescent="0.25">
      <c r="N45">
        <f t="shared" si="4"/>
        <v>12.75</v>
      </c>
      <c r="O45">
        <v>100</v>
      </c>
      <c r="P45">
        <f>338.839-264.145</f>
        <v>74.694000000000017</v>
      </c>
    </row>
    <row r="46" spans="14:16" x14ac:dyDescent="0.25">
      <c r="N46">
        <f t="shared" si="4"/>
        <v>12.75</v>
      </c>
      <c r="O46">
        <v>105</v>
      </c>
      <c r="P46">
        <f>334.57-262.434</f>
        <v>72.135999999999967</v>
      </c>
    </row>
    <row r="47" spans="14:16" x14ac:dyDescent="0.25">
      <c r="N47">
        <f t="shared" si="4"/>
        <v>12.75</v>
      </c>
      <c r="O47">
        <v>110</v>
      </c>
      <c r="P47">
        <f>331.102-263.034</f>
        <v>68.067999999999984</v>
      </c>
    </row>
    <row r="48" spans="14:16" x14ac:dyDescent="0.25">
      <c r="N48">
        <f>38/2</f>
        <v>19</v>
      </c>
      <c r="O48">
        <v>40</v>
      </c>
      <c r="P48">
        <f>605.138-355.863</f>
        <v>249.27500000000003</v>
      </c>
    </row>
    <row r="49" spans="14:16" x14ac:dyDescent="0.25">
      <c r="N49">
        <f t="shared" ref="N49:N62" si="5">38/2</f>
        <v>19</v>
      </c>
      <c r="O49">
        <v>45</v>
      </c>
      <c r="P49">
        <f>581.83-356.244</f>
        <v>225.58600000000001</v>
      </c>
    </row>
    <row r="50" spans="14:16" x14ac:dyDescent="0.25">
      <c r="N50">
        <f t="shared" si="5"/>
        <v>19</v>
      </c>
      <c r="O50">
        <v>50</v>
      </c>
      <c r="P50">
        <f>560.605-354.416</f>
        <v>206.18900000000002</v>
      </c>
    </row>
    <row r="51" spans="14:16" x14ac:dyDescent="0.25">
      <c r="N51">
        <f t="shared" si="5"/>
        <v>19</v>
      </c>
      <c r="O51">
        <v>55</v>
      </c>
      <c r="P51">
        <f>541.203-350.29</f>
        <v>190.91299999999995</v>
      </c>
    </row>
    <row r="52" spans="14:16" x14ac:dyDescent="0.25">
      <c r="N52">
        <f t="shared" si="5"/>
        <v>19</v>
      </c>
      <c r="O52">
        <v>60</v>
      </c>
      <c r="P52">
        <f>525.269-347.928</f>
        <v>177.34100000000001</v>
      </c>
    </row>
    <row r="53" spans="14:16" x14ac:dyDescent="0.25">
      <c r="N53">
        <f t="shared" si="5"/>
        <v>19</v>
      </c>
      <c r="O53">
        <v>65</v>
      </c>
      <c r="P53">
        <f>507.093-342.145</f>
        <v>164.94800000000004</v>
      </c>
    </row>
    <row r="54" spans="14:16" x14ac:dyDescent="0.25">
      <c r="N54">
        <f t="shared" si="5"/>
        <v>19</v>
      </c>
      <c r="O54">
        <v>70</v>
      </c>
      <c r="P54">
        <f>492.092-338.941</f>
        <v>153.15100000000001</v>
      </c>
    </row>
    <row r="55" spans="14:16" x14ac:dyDescent="0.25">
      <c r="N55">
        <f t="shared" si="5"/>
        <v>19</v>
      </c>
      <c r="O55">
        <v>75</v>
      </c>
      <c r="P55">
        <f>482.023-337.511</f>
        <v>144.512</v>
      </c>
    </row>
    <row r="56" spans="14:16" x14ac:dyDescent="0.25">
      <c r="N56">
        <f t="shared" si="5"/>
        <v>19</v>
      </c>
      <c r="O56">
        <v>80</v>
      </c>
      <c r="P56">
        <f>467.807-331.994</f>
        <v>135.81299999999999</v>
      </c>
    </row>
    <row r="57" spans="14:16" x14ac:dyDescent="0.25">
      <c r="N57">
        <f t="shared" si="5"/>
        <v>19</v>
      </c>
      <c r="O57">
        <v>85</v>
      </c>
      <c r="P57">
        <f>463.785-335.44</f>
        <v>128.34500000000003</v>
      </c>
    </row>
    <row r="58" spans="14:16" x14ac:dyDescent="0.25">
      <c r="N58">
        <f t="shared" si="5"/>
        <v>19</v>
      </c>
      <c r="O58">
        <v>90</v>
      </c>
      <c r="P58">
        <f>457.165-336.127</f>
        <v>121.03800000000001</v>
      </c>
    </row>
    <row r="59" spans="14:16" x14ac:dyDescent="0.25">
      <c r="N59">
        <f t="shared" si="5"/>
        <v>19</v>
      </c>
      <c r="O59">
        <v>95</v>
      </c>
      <c r="P59">
        <f>452.678-337.449</f>
        <v>115.22899999999998</v>
      </c>
    </row>
    <row r="60" spans="14:16" x14ac:dyDescent="0.25">
      <c r="N60">
        <f t="shared" si="5"/>
        <v>19</v>
      </c>
      <c r="O60">
        <v>100</v>
      </c>
      <c r="P60">
        <f>440.616-330.922</f>
        <v>109.69399999999996</v>
      </c>
    </row>
    <row r="61" spans="14:16" x14ac:dyDescent="0.25">
      <c r="N61">
        <f t="shared" si="5"/>
        <v>19</v>
      </c>
      <c r="O61">
        <v>105</v>
      </c>
      <c r="P61">
        <f>439.538-333.846</f>
        <v>105.69200000000001</v>
      </c>
    </row>
    <row r="62" spans="14:16" x14ac:dyDescent="0.25">
      <c r="N62">
        <f t="shared" si="5"/>
        <v>19</v>
      </c>
      <c r="O62">
        <v>110</v>
      </c>
      <c r="P62">
        <f>431.719-330.937</f>
        <v>100.78199999999998</v>
      </c>
    </row>
    <row r="63" spans="14:16" x14ac:dyDescent="0.25">
      <c r="N63">
        <v>22.881488150904872</v>
      </c>
      <c r="O63">
        <v>40</v>
      </c>
      <c r="P63">
        <v>305.58951462542041</v>
      </c>
    </row>
    <row r="64" spans="14:16" x14ac:dyDescent="0.25">
      <c r="N64">
        <v>22.881488150904872</v>
      </c>
      <c r="O64">
        <v>45</v>
      </c>
      <c r="P64">
        <v>275.64742739956779</v>
      </c>
    </row>
    <row r="65" spans="14:16" x14ac:dyDescent="0.25">
      <c r="N65">
        <v>22.881488150904872</v>
      </c>
      <c r="O65">
        <v>50</v>
      </c>
      <c r="P65">
        <v>252.48583415708694</v>
      </c>
    </row>
    <row r="66" spans="14:16" x14ac:dyDescent="0.25">
      <c r="N66">
        <v>22.881488150904872</v>
      </c>
      <c r="O66">
        <v>55</v>
      </c>
      <c r="P66">
        <v>232.4458301906059</v>
      </c>
    </row>
    <row r="67" spans="14:16" x14ac:dyDescent="0.25">
      <c r="N67">
        <v>22.881488150904872</v>
      </c>
      <c r="O67">
        <v>60</v>
      </c>
      <c r="P67">
        <v>216.07521446477844</v>
      </c>
    </row>
    <row r="68" spans="14:16" x14ac:dyDescent="0.25">
      <c r="N68">
        <v>22.881488150904872</v>
      </c>
      <c r="O68">
        <v>65</v>
      </c>
      <c r="P68">
        <v>201.10093025145358</v>
      </c>
    </row>
    <row r="69" spans="14:16" x14ac:dyDescent="0.25">
      <c r="N69">
        <v>22.881488150904872</v>
      </c>
      <c r="O69">
        <v>70</v>
      </c>
      <c r="P69">
        <v>186.81356302474404</v>
      </c>
    </row>
    <row r="70" spans="14:16" x14ac:dyDescent="0.25">
      <c r="N70">
        <v>22.881488150904872</v>
      </c>
      <c r="O70">
        <v>75</v>
      </c>
      <c r="P70">
        <v>176.24616882360874</v>
      </c>
    </row>
    <row r="71" spans="14:16" x14ac:dyDescent="0.25">
      <c r="N71">
        <v>22.881488150904872</v>
      </c>
      <c r="O71">
        <v>80</v>
      </c>
      <c r="P71">
        <v>164.72803589553297</v>
      </c>
    </row>
    <row r="72" spans="14:16" x14ac:dyDescent="0.25">
      <c r="N72">
        <v>22.881488150904872</v>
      </c>
      <c r="O72">
        <v>85</v>
      </c>
      <c r="P72">
        <v>155.53549907979209</v>
      </c>
    </row>
    <row r="73" spans="14:16" x14ac:dyDescent="0.25">
      <c r="N73">
        <v>22.881488150904872</v>
      </c>
      <c r="O73">
        <v>90</v>
      </c>
      <c r="P73">
        <v>146.63581970309986</v>
      </c>
    </row>
    <row r="74" spans="14:16" x14ac:dyDescent="0.25">
      <c r="N74">
        <v>22.881488150904872</v>
      </c>
      <c r="O74">
        <v>95</v>
      </c>
      <c r="P74">
        <v>140.05980281651119</v>
      </c>
    </row>
    <row r="75" spans="14:16" x14ac:dyDescent="0.25">
      <c r="N75">
        <v>22.881488150904872</v>
      </c>
      <c r="O75">
        <v>100</v>
      </c>
      <c r="P75">
        <v>132.71008730311345</v>
      </c>
    </row>
    <row r="76" spans="14:16" x14ac:dyDescent="0.25">
      <c r="N76">
        <v>22.881488150904872</v>
      </c>
      <c r="O76">
        <v>105</v>
      </c>
      <c r="P76">
        <v>127.96249981928298</v>
      </c>
    </row>
    <row r="77" spans="14:16" x14ac:dyDescent="0.25">
      <c r="N77">
        <v>22.881488150904872</v>
      </c>
      <c r="O77">
        <v>110</v>
      </c>
      <c r="P77">
        <v>121.61522991796708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7481E-9480-4869-B520-BA223D3C68BE}">
  <dimension ref="A1:I19"/>
  <sheetViews>
    <sheetView workbookViewId="0">
      <selection activeCell="B19" sqref="B19"/>
    </sheetView>
  </sheetViews>
  <sheetFormatPr baseColWidth="10" defaultRowHeight="15" x14ac:dyDescent="0.25"/>
  <sheetData>
    <row r="1" spans="1:9" x14ac:dyDescent="0.25">
      <c r="A1" t="s">
        <v>13</v>
      </c>
    </row>
    <row r="2" spans="1:9" ht="15.75" thickBot="1" x14ac:dyDescent="0.3"/>
    <row r="3" spans="1:9" x14ac:dyDescent="0.25">
      <c r="A3" s="4" t="s">
        <v>14</v>
      </c>
      <c r="B3" s="4"/>
    </row>
    <row r="4" spans="1:9" x14ac:dyDescent="0.25">
      <c r="A4" s="1" t="s">
        <v>15</v>
      </c>
      <c r="B4" s="1">
        <v>0.94063945554688855</v>
      </c>
    </row>
    <row r="5" spans="1:9" x14ac:dyDescent="0.25">
      <c r="A5" s="1" t="s">
        <v>16</v>
      </c>
      <c r="B5" s="1">
        <v>0.88480258533154699</v>
      </c>
    </row>
    <row r="6" spans="1:9" x14ac:dyDescent="0.25">
      <c r="A6" s="1" t="s">
        <v>17</v>
      </c>
      <c r="B6" s="1">
        <v>0.88160265714631214</v>
      </c>
    </row>
    <row r="7" spans="1:9" x14ac:dyDescent="0.25">
      <c r="A7" s="1" t="s">
        <v>18</v>
      </c>
      <c r="B7" s="1">
        <v>2.8997549076255833</v>
      </c>
    </row>
    <row r="8" spans="1:9" ht="15.75" thickBot="1" x14ac:dyDescent="0.3">
      <c r="A8" s="2" t="s">
        <v>19</v>
      </c>
      <c r="B8" s="2">
        <v>75</v>
      </c>
    </row>
    <row r="10" spans="1:9" ht="15.75" thickBot="1" x14ac:dyDescent="0.3">
      <c r="A10" t="s">
        <v>20</v>
      </c>
    </row>
    <row r="11" spans="1:9" x14ac:dyDescent="0.25">
      <c r="A11" s="3"/>
      <c r="B11" s="3" t="s">
        <v>25</v>
      </c>
      <c r="C11" s="3" t="s">
        <v>26</v>
      </c>
      <c r="D11" s="3" t="s">
        <v>27</v>
      </c>
      <c r="E11" s="3" t="s">
        <v>28</v>
      </c>
      <c r="F11" s="3" t="s">
        <v>29</v>
      </c>
    </row>
    <row r="12" spans="1:9" x14ac:dyDescent="0.25">
      <c r="A12" s="1" t="s">
        <v>21</v>
      </c>
      <c r="B12" s="1">
        <v>2</v>
      </c>
      <c r="C12" s="1">
        <v>4650.0618680083553</v>
      </c>
      <c r="D12" s="1">
        <v>2325.0309340041777</v>
      </c>
      <c r="E12" s="1">
        <v>276.5070133180572</v>
      </c>
      <c r="F12" s="1">
        <v>1.6290648372348692E-34</v>
      </c>
    </row>
    <row r="13" spans="1:9" x14ac:dyDescent="0.25">
      <c r="A13" s="1" t="s">
        <v>22</v>
      </c>
      <c r="B13" s="1">
        <v>72</v>
      </c>
      <c r="C13" s="1">
        <v>605.41765374950307</v>
      </c>
      <c r="D13" s="1">
        <v>8.4085785242986546</v>
      </c>
      <c r="E13" s="1"/>
      <c r="F13" s="1"/>
    </row>
    <row r="14" spans="1:9" ht="15.75" thickBot="1" x14ac:dyDescent="0.3">
      <c r="A14" s="2" t="s">
        <v>23</v>
      </c>
      <c r="B14" s="2">
        <v>74</v>
      </c>
      <c r="C14" s="2">
        <v>5255.4795217578585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30</v>
      </c>
      <c r="C16" s="3" t="s">
        <v>18</v>
      </c>
      <c r="D16" s="3" t="s">
        <v>31</v>
      </c>
      <c r="E16" s="3" t="s">
        <v>32</v>
      </c>
      <c r="F16" s="3" t="s">
        <v>33</v>
      </c>
      <c r="G16" s="3" t="s">
        <v>34</v>
      </c>
      <c r="H16" s="3" t="s">
        <v>35</v>
      </c>
      <c r="I16" s="3" t="s">
        <v>36</v>
      </c>
    </row>
    <row r="17" spans="1:9" x14ac:dyDescent="0.25">
      <c r="A17" s="1" t="s">
        <v>24</v>
      </c>
      <c r="B17" s="1">
        <v>-17.690033097276288</v>
      </c>
      <c r="C17" s="1">
        <v>2.1331396840449193</v>
      </c>
      <c r="D17" s="1">
        <v>-8.2929557916863423</v>
      </c>
      <c r="E17" s="1">
        <v>4.3514077928886401E-12</v>
      </c>
      <c r="F17" s="1">
        <v>-21.942369340020452</v>
      </c>
      <c r="G17" s="1">
        <v>-13.437696854532124</v>
      </c>
      <c r="H17" s="1">
        <v>-21.942369340020452</v>
      </c>
      <c r="I17" s="1">
        <v>-13.437696854532124</v>
      </c>
    </row>
    <row r="18" spans="1:9" x14ac:dyDescent="0.25">
      <c r="A18" s="1" t="s">
        <v>37</v>
      </c>
      <c r="B18" s="1">
        <v>0.27482374313262514</v>
      </c>
      <c r="C18" s="1">
        <v>1.9411863916795172E-2</v>
      </c>
      <c r="D18" s="1">
        <v>14.157514410290464</v>
      </c>
      <c r="E18" s="1">
        <v>1.7014519041411103E-22</v>
      </c>
      <c r="F18" s="1">
        <v>0.23612689965349576</v>
      </c>
      <c r="G18" s="1">
        <v>0.31352058661175453</v>
      </c>
      <c r="H18" s="1">
        <v>0.23612689965349576</v>
      </c>
      <c r="I18" s="1">
        <v>0.31352058661175453</v>
      </c>
    </row>
    <row r="19" spans="1:9" ht="15.75" thickBot="1" x14ac:dyDescent="0.3">
      <c r="A19" s="2" t="s">
        <v>38</v>
      </c>
      <c r="B19" s="2">
        <v>0.104568304334793</v>
      </c>
      <c r="C19" s="2">
        <v>4.4466402230811846E-3</v>
      </c>
      <c r="D19" s="2">
        <v>23.516250267338865</v>
      </c>
      <c r="E19" s="2">
        <v>1.6200193563834293E-35</v>
      </c>
      <c r="F19" s="2">
        <v>9.5704089056027092E-2</v>
      </c>
      <c r="G19" s="2">
        <v>0.11343251961355821</v>
      </c>
      <c r="H19" s="2">
        <v>9.5704089056027092E-2</v>
      </c>
      <c r="I19" s="2">
        <v>0.11343251961355821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</dc:creator>
  <cp:lastModifiedBy>PEDRO</cp:lastModifiedBy>
  <dcterms:created xsi:type="dcterms:W3CDTF">2021-04-29T16:42:27Z</dcterms:created>
  <dcterms:modified xsi:type="dcterms:W3CDTF">2021-05-02T01:34:03Z</dcterms:modified>
</cp:coreProperties>
</file>