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chau\Mãe\"/>
    </mc:Choice>
  </mc:AlternateContent>
  <xr:revisionPtr revIDLastSave="0" documentId="13_ncr:1_{243FD744-20E0-4DB3-A334-86036C71C991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Gabarito" sheetId="7" r:id="rId1"/>
    <sheet name="ST %" sheetId="5" r:id="rId2"/>
  </sheets>
  <definedNames>
    <definedName name="_xlnm._FilterDatabase" localSheetId="1" hidden="1">'ST %'!$C$34:$C$62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1" i="7" l="1"/>
  <c r="H111" i="7"/>
  <c r="I111" i="7"/>
  <c r="L111" i="7"/>
  <c r="J97" i="7"/>
  <c r="L102" i="7"/>
  <c r="J102" i="7"/>
  <c r="H102" i="7"/>
  <c r="I102" i="7" s="1"/>
  <c r="L101" i="7"/>
  <c r="J101" i="7"/>
  <c r="H101" i="7"/>
  <c r="I101" i="7" s="1"/>
  <c r="L100" i="7"/>
  <c r="J100" i="7"/>
  <c r="H100" i="7"/>
  <c r="I100" i="7" s="1"/>
  <c r="L99" i="7"/>
  <c r="J99" i="7"/>
  <c r="H99" i="7"/>
  <c r="I99" i="7" s="1"/>
  <c r="L98" i="7"/>
  <c r="J98" i="7"/>
  <c r="H98" i="7"/>
  <c r="I98" i="7"/>
  <c r="L97" i="7"/>
  <c r="H97" i="7"/>
  <c r="I97" i="7"/>
  <c r="L19" i="7"/>
  <c r="J19" i="7"/>
  <c r="L159" i="7"/>
  <c r="J159" i="7"/>
  <c r="L158" i="7"/>
  <c r="J158" i="7"/>
  <c r="H158" i="7"/>
  <c r="I158" i="7" s="1"/>
  <c r="H159" i="7"/>
  <c r="I159" i="7" s="1"/>
  <c r="H53" i="7"/>
  <c r="I53" i="7"/>
  <c r="J53" i="7"/>
  <c r="L53" i="7"/>
  <c r="H49" i="7"/>
  <c r="I49" i="7" s="1"/>
  <c r="J49" i="7"/>
  <c r="L49" i="7"/>
  <c r="H50" i="7"/>
  <c r="I50" i="7"/>
  <c r="J50" i="7"/>
  <c r="L50" i="7"/>
  <c r="H51" i="7"/>
  <c r="I51" i="7"/>
  <c r="J51" i="7"/>
  <c r="L51" i="7"/>
  <c r="H52" i="7"/>
  <c r="I52" i="7" s="1"/>
  <c r="J52" i="7"/>
  <c r="L52" i="7"/>
  <c r="L36" i="7"/>
  <c r="J36" i="7"/>
  <c r="H36" i="7"/>
  <c r="I36" i="7" s="1"/>
  <c r="L35" i="7"/>
  <c r="J35" i="7"/>
  <c r="H35" i="7"/>
  <c r="I35" i="7" s="1"/>
  <c r="L34" i="7"/>
  <c r="J34" i="7"/>
  <c r="H34" i="7"/>
  <c r="I34" i="7" s="1"/>
  <c r="K33" i="7"/>
  <c r="L33" i="7"/>
  <c r="J33" i="7"/>
  <c r="H33" i="7"/>
  <c r="I33" i="7" s="1"/>
  <c r="K32" i="7"/>
  <c r="L32" i="7" s="1"/>
  <c r="J32" i="7"/>
  <c r="H32" i="7"/>
  <c r="I32" i="7" s="1"/>
  <c r="L31" i="7"/>
  <c r="J31" i="7"/>
  <c r="H31" i="7"/>
  <c r="I31" i="7"/>
  <c r="L30" i="7"/>
  <c r="J30" i="7"/>
  <c r="H30" i="7"/>
  <c r="I30" i="7"/>
  <c r="L29" i="7"/>
  <c r="J29" i="7"/>
  <c r="H29" i="7"/>
  <c r="I29" i="7" s="1"/>
  <c r="L28" i="7"/>
  <c r="J28" i="7"/>
  <c r="H28" i="7"/>
  <c r="I28" i="7"/>
  <c r="L27" i="7"/>
  <c r="J27" i="7"/>
  <c r="H27" i="7"/>
  <c r="I27" i="7"/>
  <c r="L26" i="7"/>
  <c r="J26" i="7"/>
  <c r="H26" i="7"/>
  <c r="I26" i="7" s="1"/>
  <c r="H19" i="7"/>
  <c r="I19" i="7" s="1"/>
  <c r="F203" i="7"/>
  <c r="L199" i="7"/>
  <c r="L40" i="7"/>
  <c r="L41" i="7"/>
  <c r="L42" i="7"/>
  <c r="L43" i="7"/>
  <c r="L44" i="7"/>
  <c r="L45" i="7"/>
  <c r="L46" i="7"/>
  <c r="L47" i="7"/>
  <c r="L48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103" i="7"/>
  <c r="L104" i="7"/>
  <c r="L105" i="7"/>
  <c r="L106" i="7"/>
  <c r="L107" i="7"/>
  <c r="L108" i="7"/>
  <c r="L109" i="7"/>
  <c r="L110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200" i="7"/>
  <c r="L201" i="7"/>
  <c r="L202" i="7"/>
  <c r="L37" i="7"/>
  <c r="L15" i="7"/>
  <c r="L16" i="7"/>
  <c r="L17" i="7"/>
  <c r="L38" i="7"/>
  <c r="L39" i="7"/>
  <c r="L14" i="7"/>
  <c r="H14" i="7"/>
  <c r="I14" i="7"/>
  <c r="J200" i="7"/>
  <c r="J201" i="7"/>
  <c r="J202" i="7"/>
  <c r="J199" i="7"/>
  <c r="J198" i="7"/>
  <c r="J197" i="7"/>
  <c r="J196" i="7"/>
  <c r="J195" i="7"/>
  <c r="J194" i="7"/>
  <c r="J19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73" i="7"/>
  <c r="J172" i="7"/>
  <c r="J166" i="7"/>
  <c r="J167" i="7"/>
  <c r="J168" i="7"/>
  <c r="J169" i="7"/>
  <c r="J170" i="7"/>
  <c r="J171" i="7"/>
  <c r="J165" i="7"/>
  <c r="J164" i="7"/>
  <c r="J163" i="7"/>
  <c r="J162" i="7"/>
  <c r="J161" i="7"/>
  <c r="J157" i="7"/>
  <c r="J160" i="7"/>
  <c r="J156" i="7"/>
  <c r="J155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29" i="7"/>
  <c r="J128" i="7"/>
  <c r="J127" i="7"/>
  <c r="J123" i="7"/>
  <c r="J124" i="7"/>
  <c r="J125" i="7"/>
  <c r="J126" i="7"/>
  <c r="J122" i="7"/>
  <c r="J113" i="7"/>
  <c r="J114" i="7"/>
  <c r="J115" i="7"/>
  <c r="J116" i="7"/>
  <c r="J117" i="7"/>
  <c r="J118" i="7"/>
  <c r="J119" i="7"/>
  <c r="J120" i="7"/>
  <c r="J121" i="7"/>
  <c r="J112" i="7"/>
  <c r="J104" i="7"/>
  <c r="J105" i="7"/>
  <c r="J106" i="7"/>
  <c r="J107" i="7"/>
  <c r="J108" i="7"/>
  <c r="J109" i="7"/>
  <c r="J110" i="7"/>
  <c r="J103" i="7"/>
  <c r="J93" i="7"/>
  <c r="J94" i="7"/>
  <c r="J95" i="7"/>
  <c r="J96" i="7"/>
  <c r="J92" i="7"/>
  <c r="J82" i="7"/>
  <c r="J83" i="7"/>
  <c r="J84" i="7"/>
  <c r="J85" i="7"/>
  <c r="J86" i="7"/>
  <c r="J87" i="7"/>
  <c r="J88" i="7"/>
  <c r="J89" i="7"/>
  <c r="J90" i="7"/>
  <c r="J91" i="7"/>
  <c r="J81" i="7"/>
  <c r="J74" i="7"/>
  <c r="J75" i="7"/>
  <c r="J76" i="7"/>
  <c r="J77" i="7"/>
  <c r="J78" i="7"/>
  <c r="J79" i="7"/>
  <c r="J80" i="7"/>
  <c r="J71" i="7"/>
  <c r="J72" i="7"/>
  <c r="J73" i="7"/>
  <c r="J70" i="7"/>
  <c r="J65" i="7"/>
  <c r="J66" i="7"/>
  <c r="J67" i="7"/>
  <c r="J68" i="7"/>
  <c r="J69" i="7"/>
  <c r="J60" i="7"/>
  <c r="J61" i="7"/>
  <c r="J62" i="7"/>
  <c r="J63" i="7"/>
  <c r="J64" i="7"/>
  <c r="J59" i="7"/>
  <c r="J56" i="7"/>
  <c r="J57" i="7"/>
  <c r="J58" i="7"/>
  <c r="J55" i="7"/>
  <c r="J54" i="7"/>
  <c r="J47" i="7"/>
  <c r="J48" i="7"/>
  <c r="J46" i="7"/>
  <c r="J42" i="7"/>
  <c r="J43" i="7"/>
  <c r="J44" i="7"/>
  <c r="J45" i="7"/>
  <c r="J41" i="7"/>
  <c r="J40" i="7"/>
  <c r="J39" i="7"/>
  <c r="J38" i="7"/>
  <c r="J37" i="7"/>
  <c r="J25" i="7"/>
  <c r="J24" i="7"/>
  <c r="J23" i="7"/>
  <c r="J22" i="7"/>
  <c r="J21" i="7"/>
  <c r="J20" i="7"/>
  <c r="J18" i="7"/>
  <c r="J17" i="7"/>
  <c r="J16" i="7"/>
  <c r="J15" i="7"/>
  <c r="J14" i="7"/>
  <c r="H17" i="7"/>
  <c r="I17" i="7" s="1"/>
  <c r="H15" i="7"/>
  <c r="I15" i="7" s="1"/>
  <c r="H16" i="7"/>
  <c r="I16" i="7" s="1"/>
  <c r="H18" i="7"/>
  <c r="I18" i="7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/>
  <c r="H54" i="7"/>
  <c r="I54" i="7" s="1"/>
  <c r="H55" i="7"/>
  <c r="I55" i="7" s="1"/>
  <c r="H56" i="7"/>
  <c r="I56" i="7" s="1"/>
  <c r="H57" i="7"/>
  <c r="I57" i="7" s="1"/>
  <c r="H58" i="7"/>
  <c r="I58" i="7" s="1"/>
  <c r="H59" i="7"/>
  <c r="I59" i="7"/>
  <c r="H60" i="7"/>
  <c r="I60" i="7" s="1"/>
  <c r="H61" i="7"/>
  <c r="I61" i="7" s="1"/>
  <c r="H62" i="7"/>
  <c r="I62" i="7" s="1"/>
  <c r="H63" i="7"/>
  <c r="I63" i="7" s="1"/>
  <c r="H64" i="7"/>
  <c r="I64" i="7" s="1"/>
  <c r="H65" i="7"/>
  <c r="I65" i="7"/>
  <c r="H66" i="7"/>
  <c r="I66" i="7" s="1"/>
  <c r="H67" i="7"/>
  <c r="I67" i="7" s="1"/>
  <c r="H68" i="7"/>
  <c r="I68" i="7" s="1"/>
  <c r="H69" i="7"/>
  <c r="I69" i="7" s="1"/>
  <c r="H70" i="7"/>
  <c r="I70" i="7" s="1"/>
  <c r="H71" i="7"/>
  <c r="I71" i="7"/>
  <c r="H72" i="7"/>
  <c r="I72" i="7" s="1"/>
  <c r="H73" i="7"/>
  <c r="I73" i="7" s="1"/>
  <c r="H74" i="7"/>
  <c r="I74" i="7" s="1"/>
  <c r="H75" i="7"/>
  <c r="I75" i="7" s="1"/>
  <c r="H76" i="7"/>
  <c r="I76" i="7" s="1"/>
  <c r="H77" i="7"/>
  <c r="I77" i="7"/>
  <c r="H78" i="7"/>
  <c r="I78" i="7" s="1"/>
  <c r="H79" i="7"/>
  <c r="I79" i="7" s="1"/>
  <c r="H80" i="7"/>
  <c r="I80" i="7" s="1"/>
  <c r="H81" i="7"/>
  <c r="I81" i="7" s="1"/>
  <c r="H82" i="7"/>
  <c r="I82" i="7" s="1"/>
  <c r="H83" i="7"/>
  <c r="I83" i="7"/>
  <c r="H84" i="7"/>
  <c r="I84" i="7" s="1"/>
  <c r="H85" i="7"/>
  <c r="I85" i="7" s="1"/>
  <c r="H86" i="7"/>
  <c r="I86" i="7" s="1"/>
  <c r="H87" i="7"/>
  <c r="I87" i="7" s="1"/>
  <c r="H88" i="7"/>
  <c r="I88" i="7" s="1"/>
  <c r="H89" i="7"/>
  <c r="I89" i="7"/>
  <c r="H90" i="7"/>
  <c r="I90" i="7" s="1"/>
  <c r="H91" i="7"/>
  <c r="I91" i="7" s="1"/>
  <c r="H92" i="7"/>
  <c r="I92" i="7" s="1"/>
  <c r="H93" i="7"/>
  <c r="I93" i="7" s="1"/>
  <c r="H94" i="7"/>
  <c r="I94" i="7" s="1"/>
  <c r="H95" i="7"/>
  <c r="I95" i="7"/>
  <c r="H96" i="7"/>
  <c r="I96" i="7" s="1"/>
  <c r="H103" i="7"/>
  <c r="I103" i="7" s="1"/>
  <c r="H104" i="7"/>
  <c r="I104" i="7" s="1"/>
  <c r="H105" i="7"/>
  <c r="I105" i="7" s="1"/>
  <c r="H106" i="7"/>
  <c r="I106" i="7" s="1"/>
  <c r="H107" i="7"/>
  <c r="I107" i="7"/>
  <c r="H108" i="7"/>
  <c r="I108" i="7" s="1"/>
  <c r="H109" i="7"/>
  <c r="I109" i="7" s="1"/>
  <c r="H110" i="7"/>
  <c r="I110" i="7" s="1"/>
  <c r="H112" i="7"/>
  <c r="I112" i="7" s="1"/>
  <c r="H113" i="7"/>
  <c r="I113" i="7" s="1"/>
  <c r="H114" i="7"/>
  <c r="I114" i="7"/>
  <c r="H115" i="7"/>
  <c r="I115" i="7" s="1"/>
  <c r="H116" i="7"/>
  <c r="I116" i="7" s="1"/>
  <c r="H117" i="7"/>
  <c r="I117" i="7" s="1"/>
  <c r="H118" i="7"/>
  <c r="I118" i="7" s="1"/>
  <c r="H119" i="7"/>
  <c r="I119" i="7" s="1"/>
  <c r="H120" i="7"/>
  <c r="I120" i="7"/>
  <c r="H121" i="7"/>
  <c r="I121" i="7" s="1"/>
  <c r="H122" i="7"/>
  <c r="I122" i="7" s="1"/>
  <c r="H123" i="7"/>
  <c r="I123" i="7" s="1"/>
  <c r="H124" i="7"/>
  <c r="I124" i="7" s="1"/>
  <c r="H125" i="7"/>
  <c r="I125" i="7" s="1"/>
  <c r="H126" i="7"/>
  <c r="I126" i="7"/>
  <c r="H127" i="7"/>
  <c r="I127" i="7" s="1"/>
  <c r="H128" i="7"/>
  <c r="I128" i="7" s="1"/>
  <c r="H129" i="7"/>
  <c r="I129" i="7" s="1"/>
  <c r="H130" i="7"/>
  <c r="I130" i="7" s="1"/>
  <c r="H131" i="7"/>
  <c r="I131" i="7" s="1"/>
  <c r="H132" i="7"/>
  <c r="I132" i="7"/>
  <c r="H133" i="7"/>
  <c r="I133" i="7" s="1"/>
  <c r="H134" i="7"/>
  <c r="I134" i="7" s="1"/>
  <c r="H135" i="7"/>
  <c r="I135" i="7" s="1"/>
  <c r="H136" i="7"/>
  <c r="I136" i="7" s="1"/>
  <c r="H137" i="7"/>
  <c r="I137" i="7" s="1"/>
  <c r="H138" i="7"/>
  <c r="I138" i="7"/>
  <c r="H139" i="7"/>
  <c r="I139" i="7" s="1"/>
  <c r="H140" i="7"/>
  <c r="I140" i="7" s="1"/>
  <c r="H141" i="7"/>
  <c r="I141" i="7" s="1"/>
  <c r="H142" i="7"/>
  <c r="I142" i="7" s="1"/>
  <c r="H143" i="7"/>
  <c r="I143" i="7" s="1"/>
  <c r="H144" i="7"/>
  <c r="I144" i="7"/>
  <c r="H145" i="7"/>
  <c r="I145" i="7" s="1"/>
  <c r="H146" i="7"/>
  <c r="I146" i="7" s="1"/>
  <c r="H147" i="7"/>
  <c r="I147" i="7" s="1"/>
  <c r="H148" i="7"/>
  <c r="I148" i="7" s="1"/>
  <c r="H149" i="7"/>
  <c r="I149" i="7" s="1"/>
  <c r="H150" i="7"/>
  <c r="I150" i="7"/>
  <c r="H151" i="7"/>
  <c r="I151" i="7" s="1"/>
  <c r="H152" i="7"/>
  <c r="I152" i="7" s="1"/>
  <c r="H153" i="7"/>
  <c r="I153" i="7" s="1"/>
  <c r="H154" i="7"/>
  <c r="I154" i="7" s="1"/>
  <c r="H155" i="7"/>
  <c r="I155" i="7" s="1"/>
  <c r="H156" i="7"/>
  <c r="I156" i="7"/>
  <c r="H157" i="7"/>
  <c r="I157" i="7" s="1"/>
  <c r="H160" i="7"/>
  <c r="I160" i="7" s="1"/>
  <c r="H161" i="7"/>
  <c r="I161" i="7" s="1"/>
  <c r="H162" i="7"/>
  <c r="I162" i="7" s="1"/>
  <c r="H163" i="7"/>
  <c r="I163" i="7" s="1"/>
  <c r="H164" i="7"/>
  <c r="I164" i="7"/>
  <c r="H165" i="7"/>
  <c r="I165" i="7" s="1"/>
  <c r="H166" i="7"/>
  <c r="I166" i="7" s="1"/>
  <c r="H167" i="7"/>
  <c r="I167" i="7" s="1"/>
  <c r="H168" i="7"/>
  <c r="I168" i="7" s="1"/>
  <c r="H169" i="7"/>
  <c r="I169" i="7" s="1"/>
  <c r="H170" i="7"/>
  <c r="I170" i="7"/>
  <c r="H171" i="7"/>
  <c r="I171" i="7" s="1"/>
  <c r="H172" i="7"/>
  <c r="I172" i="7" s="1"/>
  <c r="H173" i="7"/>
  <c r="I173" i="7" s="1"/>
  <c r="H174" i="7"/>
  <c r="I174" i="7" s="1"/>
  <c r="H175" i="7"/>
  <c r="I175" i="7" s="1"/>
  <c r="H176" i="7"/>
  <c r="I176" i="7"/>
  <c r="H177" i="7"/>
  <c r="I177" i="7" s="1"/>
  <c r="H178" i="7"/>
  <c r="I178" i="7" s="1"/>
  <c r="H179" i="7"/>
  <c r="I179" i="7" s="1"/>
  <c r="H180" i="7"/>
  <c r="I180" i="7" s="1"/>
  <c r="H181" i="7"/>
  <c r="I181" i="7" s="1"/>
  <c r="H182" i="7"/>
  <c r="I182" i="7"/>
  <c r="H183" i="7"/>
  <c r="I183" i="7" s="1"/>
  <c r="H184" i="7"/>
  <c r="I184" i="7" s="1"/>
  <c r="H185" i="7"/>
  <c r="I185" i="7" s="1"/>
  <c r="H186" i="7"/>
  <c r="I186" i="7" s="1"/>
  <c r="H187" i="7"/>
  <c r="I187" i="7" s="1"/>
  <c r="H188" i="7"/>
  <c r="I188" i="7"/>
  <c r="H189" i="7"/>
  <c r="I189" i="7" s="1"/>
  <c r="H190" i="7"/>
  <c r="I190" i="7" s="1"/>
  <c r="H191" i="7"/>
  <c r="I191" i="7" s="1"/>
  <c r="H192" i="7"/>
  <c r="I192" i="7" s="1"/>
  <c r="H193" i="7"/>
  <c r="I193" i="7" s="1"/>
  <c r="H194" i="7"/>
  <c r="I194" i="7"/>
  <c r="H195" i="7"/>
  <c r="I195" i="7" s="1"/>
  <c r="H196" i="7"/>
  <c r="I196" i="7" s="1"/>
  <c r="H197" i="7"/>
  <c r="I197" i="7" s="1"/>
  <c r="H198" i="7"/>
  <c r="I198" i="7" s="1"/>
  <c r="H199" i="7"/>
  <c r="I199" i="7" s="1"/>
  <c r="H200" i="7"/>
  <c r="I200" i="7"/>
  <c r="H201" i="7"/>
  <c r="I201" i="7" s="1"/>
  <c r="H202" i="7"/>
  <c r="I202" i="7" s="1"/>
  <c r="K18" i="7"/>
  <c r="L18" i="7" s="1"/>
  <c r="K20" i="7"/>
  <c r="L20" i="7" s="1"/>
  <c r="K21" i="7"/>
  <c r="L21" i="7" s="1"/>
  <c r="K22" i="7"/>
  <c r="L22" i="7"/>
  <c r="K23" i="7"/>
  <c r="L23" i="7" s="1"/>
  <c r="K24" i="7"/>
  <c r="L24" i="7" s="1"/>
  <c r="K25" i="7"/>
  <c r="L25" i="7" s="1"/>
  <c r="J203" i="7"/>
  <c r="H203" i="7"/>
  <c r="J11" i="7" s="1"/>
  <c r="H26" i="5" l="1"/>
  <c r="K26" i="5"/>
  <c r="E20" i="5"/>
  <c r="E26" i="5"/>
  <c r="B26" i="5"/>
  <c r="H20" i="5"/>
  <c r="K20" i="5"/>
  <c r="B20" i="5"/>
  <c r="B24" i="5" s="1"/>
  <c r="K27" i="5"/>
  <c r="B27" i="5"/>
  <c r="K21" i="5"/>
  <c r="H27" i="5"/>
  <c r="E27" i="5"/>
  <c r="E21" i="5"/>
  <c r="H21" i="5"/>
  <c r="B21" i="5"/>
  <c r="I203" i="7"/>
  <c r="M11" i="7" s="1"/>
  <c r="E22" i="5"/>
  <c r="K22" i="5"/>
  <c r="B22" i="5"/>
  <c r="H28" i="5"/>
  <c r="E28" i="5"/>
  <c r="B28" i="5"/>
  <c r="H22" i="5"/>
  <c r="K28" i="5"/>
  <c r="E29" i="5"/>
  <c r="H29" i="5"/>
  <c r="K23" i="5"/>
  <c r="B29" i="5"/>
  <c r="E23" i="5"/>
  <c r="B23" i="5"/>
  <c r="K29" i="5"/>
  <c r="H23" i="5"/>
  <c r="L203" i="7"/>
  <c r="K24" i="5" l="1"/>
  <c r="H24" i="5"/>
  <c r="B30" i="5"/>
  <c r="E30" i="5"/>
  <c r="E24" i="5"/>
  <c r="K30" i="5"/>
  <c r="H30" i="5"/>
</calcChain>
</file>

<file path=xl/sharedStrings.xml><?xml version="1.0" encoding="utf-8"?>
<sst xmlns="http://schemas.openxmlformats.org/spreadsheetml/2006/main" count="768" uniqueCount="395">
  <si>
    <t>Razão Social:</t>
  </si>
  <si>
    <t>Endereço:</t>
  </si>
  <si>
    <t>Bairro:</t>
  </si>
  <si>
    <t>Email cliente:</t>
  </si>
  <si>
    <t>50 PC</t>
  </si>
  <si>
    <t>.</t>
  </si>
  <si>
    <t>PREÇO</t>
  </si>
  <si>
    <t>(35) 3271-1450 / 3271-3483 / 3271-3559</t>
  </si>
  <si>
    <t>Resp. pela compra:</t>
  </si>
  <si>
    <t>Tel Transp:</t>
  </si>
  <si>
    <t>Celular:</t>
  </si>
  <si>
    <t>Transportadora:</t>
  </si>
  <si>
    <t>CNPJ Transportadora:</t>
  </si>
  <si>
    <t>Representada:</t>
  </si>
  <si>
    <t>Av. Antônio Basilio de Carvalho n° 2111, Nova Baden - CEP: 37.480-000 -  Lambari - MG</t>
  </si>
  <si>
    <t>10 PCTS</t>
  </si>
  <si>
    <t>20 PCTS</t>
  </si>
  <si>
    <t>05 PCTS</t>
  </si>
  <si>
    <t>10 PTCS</t>
  </si>
  <si>
    <t>PCTS</t>
  </si>
  <si>
    <t>FRASCO</t>
  </si>
  <si>
    <t>OFF PAPER INDUSTRIA DE PAPÉIS ESPECIAIS EIRELI</t>
  </si>
  <si>
    <t>0511</t>
  </si>
  <si>
    <t>0528</t>
  </si>
  <si>
    <t>0504</t>
  </si>
  <si>
    <t>9453</t>
  </si>
  <si>
    <t>0016</t>
  </si>
  <si>
    <t>0023</t>
  </si>
  <si>
    <t>0689</t>
  </si>
  <si>
    <t>0054</t>
  </si>
  <si>
    <t>0696</t>
  </si>
  <si>
    <t>5301</t>
  </si>
  <si>
    <t>5318</t>
  </si>
  <si>
    <t>5356</t>
  </si>
  <si>
    <t>5349</t>
  </si>
  <si>
    <t>5325</t>
  </si>
  <si>
    <t>0061</t>
  </si>
  <si>
    <t>0078</t>
  </si>
  <si>
    <t>2669</t>
  </si>
  <si>
    <t>0108</t>
  </si>
  <si>
    <t>2683</t>
  </si>
  <si>
    <t>0214</t>
  </si>
  <si>
    <t>0221</t>
  </si>
  <si>
    <t>0962</t>
  </si>
  <si>
    <t>0979</t>
  </si>
  <si>
    <t>2317</t>
  </si>
  <si>
    <t>1785</t>
  </si>
  <si>
    <t>1792</t>
  </si>
  <si>
    <t>5141</t>
  </si>
  <si>
    <t>5127</t>
  </si>
  <si>
    <t>5134</t>
  </si>
  <si>
    <t>1976</t>
  </si>
  <si>
    <t>0306</t>
  </si>
  <si>
    <t>1914</t>
  </si>
  <si>
    <t>9224</t>
  </si>
  <si>
    <t>CNPJ:</t>
  </si>
  <si>
    <t>40 PCTS</t>
  </si>
  <si>
    <t>UNI</t>
  </si>
  <si>
    <t>Nº VOLUMES</t>
  </si>
  <si>
    <t>72 PCTS</t>
  </si>
  <si>
    <t>80 PCTS</t>
  </si>
  <si>
    <t>PESO DO VOLUME (KG)</t>
  </si>
  <si>
    <t>Data:</t>
  </si>
  <si>
    <t>Insc.Est.:</t>
  </si>
  <si>
    <t>Cond. De Pgto:</t>
  </si>
  <si>
    <t>Observação:</t>
  </si>
  <si>
    <t>10447 - TRANSPARENCIA A4 JATO DE TINTA COM TARJA 150G 10 FLS</t>
  </si>
  <si>
    <t>10448 - ADESIVO TRANSPARENTE A4 150G 10 FLS</t>
  </si>
  <si>
    <t>10059 - PAPEL FOTOGRAFICO A4 180G 50 FLS</t>
  </si>
  <si>
    <t>10062 - PAPEL FOTOGRAFICO DUPLA FACE A4 220G 20 FLS</t>
  </si>
  <si>
    <t>10063 - PAPEL FOTOGRAFICO ADESIVO A4 135G 20 FLS</t>
  </si>
  <si>
    <t>10065 - PAPEL FOTOGRAFICO MATTE FOSCO A4 108G 100 FLS</t>
  </si>
  <si>
    <t>10066 - PAPEL FOTOGRAFICO 250G 10 X15CM 20 FLS</t>
  </si>
  <si>
    <t xml:space="preserve">10476 - MANTA DE IMA ADESIVADA A4 5 FLS - 0.3mm </t>
  </si>
  <si>
    <t xml:space="preserve">10485 - MANTA DE IMA A4 5 FLS - 0.3mm </t>
  </si>
  <si>
    <t>10496 - PAPEL GLITTER ROSA - CORACAO A4 150G 10 FLS</t>
  </si>
  <si>
    <t>10494 - PAPEL GLITTER PRATA - BOLINHAS A4 150G 10 FLS</t>
  </si>
  <si>
    <t>10493 - PAPEL GLITTER OURO - CORACAO A4 150G 10 FLS</t>
  </si>
  <si>
    <t>10495 - PAPEL GLITTER ROSA - COLMEIA A4 150G 10 FLS</t>
  </si>
  <si>
    <t>10492 - PAPEL GLITTER AZUL - COLMEIA A4 150G 10 FLS</t>
  </si>
  <si>
    <t>10486 - PAPEL BOLINHA METALIZADA VERMELHO A4 120G 10 FLS</t>
  </si>
  <si>
    <t>10487 - PAPEL BOLINHA METALIZADA MARROM A4 120G 10 FLS</t>
  </si>
  <si>
    <t>10488 - PAPEL BOLINHA METALIZADA AMARELO A4 120G 10 FLS</t>
  </si>
  <si>
    <t>10489 - PAPEL BOLINHA METALIZADA ROSA A4 120G 10 FLS</t>
  </si>
  <si>
    <t>10490 - PAPEL BOLINHA METALIZADA VERDE A4 120G 10 FLS</t>
  </si>
  <si>
    <t>10491 - PAPEL BOLINHA METALIZADA AZUL A4 120G 10 FLS</t>
  </si>
  <si>
    <t>10497 - FELTRO VERMELHO A4 30G 10 FLS</t>
  </si>
  <si>
    <t>10498 - FELTRO MARROM A4 30G 10 FLS</t>
  </si>
  <si>
    <t>10499 - FELTRO OURO A4 30G 10 FLS</t>
  </si>
  <si>
    <t>10500 - FELTRO PRATA A4 30G 10 FLS</t>
  </si>
  <si>
    <t>10501 - FELTRO CREME A4 30G 10 FLS</t>
  </si>
  <si>
    <t>10422 - PAPEL NEON AMARELO A4 180G 20 FLS</t>
  </si>
  <si>
    <t>10423 - PAPEL NEON LARANJA A4 180G 20 FLS</t>
  </si>
  <si>
    <t>10424 - PAPEL NEON PINK A4 180G 20 FLS</t>
  </si>
  <si>
    <t>10425 - PAPEL NEON VERDE A4 180G 20 FLS</t>
  </si>
  <si>
    <t>10054 - PAPEL METALIZADO OURO A4 150G 15 FLS</t>
  </si>
  <si>
    <t>10055 - PAPEL METALIZADO PRATA A4 150G 15 FLS</t>
  </si>
  <si>
    <t>10056 - PAPEL METALIZADO VERMELHO A4 150G 15 FLS</t>
  </si>
  <si>
    <t>10057 - PAPEL METALIZADO PRETO A4 150G 15 FLS</t>
  </si>
  <si>
    <t>10402 - PAPEL METALIZADO ROSA A4 150G 15 FLS</t>
  </si>
  <si>
    <t>10403 - PAPEL METALIZADO OURO VELHO A4 150G 15 FLS</t>
  </si>
  <si>
    <t>10451 - PAPEL GLITTER AZUL NEON A4 180G 5 FLS</t>
  </si>
  <si>
    <t>10458 - PAPEL GLITTER VERMELHO A4 180G 5 FLS</t>
  </si>
  <si>
    <t>10457 - PAPEL GLITTER PRATA A4 180G 5 FLS</t>
  </si>
  <si>
    <t>10452 - PAPEL GLITTER PINK A4 180G 5 FLS</t>
  </si>
  <si>
    <t>10454 - PAPEL GLITTER OURO A4 180G 5 FLS</t>
  </si>
  <si>
    <t>10453 - PAPEL GLITTER VERDE A4 180G 5 FLS</t>
  </si>
  <si>
    <t>10455 - PAPEL GLITTER BRANCO A4 180G 5 FLS</t>
  </si>
  <si>
    <t>10456 - PAPEL GLITTER PRETO A4 180G 5 FLS</t>
  </si>
  <si>
    <t>10464 - PAPEL HOLOGRAFICO AZUL C/ LABIRINTOA4 120G 10 FLS</t>
  </si>
  <si>
    <t>10465 - PAPEL HOLOGRAFICO VERMELHO C/ CORAÇÃO A4 120G 10 FLS</t>
  </si>
  <si>
    <t>10466 - PAPEL HOLOGRAFICO VERDE C/ ONDAS A4 120G 10 FLS</t>
  </si>
  <si>
    <t xml:space="preserve">10467 - PAPEL HOLOGRAFICO PRATA C/ ESPIRAL A4 120G 10 FLS </t>
  </si>
  <si>
    <t xml:space="preserve">10468 - PAPEL HOLOGRAFICO DOURADO C/ QUADRADO A4 120 10 FLS </t>
  </si>
  <si>
    <t>10459 - PAPEL ESTAMPADO AZUL C/ BOLINHAS A4 180G 10 FLS</t>
  </si>
  <si>
    <t xml:space="preserve">10460 - PAPEL ESTAMPADO VERMELHO C/ BOLINHAS A4 180G 10 FLS </t>
  </si>
  <si>
    <t xml:space="preserve">10461 - PAPEL ESTAMPADO FLORES A4 180G 10 FLS </t>
  </si>
  <si>
    <t xml:space="preserve">10463 - PAPEL ESTAMPADO PRETO C/ BOLINHAS A4 180G 10 FLS </t>
  </si>
  <si>
    <t>10462 - PAPEL ESTAMPADO LISTRADO COLORIDO A4 180G 10 FLS</t>
  </si>
  <si>
    <t>00475 - PAPEL KRAFT NATURAL A4 180G 50 FLS</t>
  </si>
  <si>
    <t>00001 - VERGE BRANCO A4 180G 50 FLS</t>
  </si>
  <si>
    <t>00005 - VERGE AZUL A4 180G 50 FLS</t>
  </si>
  <si>
    <t>00026 - MADEIRA BRANCO A4 180G 50 FLS</t>
  </si>
  <si>
    <t>00030 - MADEIRA AZUL A4 180G 50 FLS</t>
  </si>
  <si>
    <t>00006 - LINHO BRANCO A4 180G 50 FLS</t>
  </si>
  <si>
    <t>00016 - CASCA DE OVO BRANCO A4 180G 50 FLS</t>
  </si>
  <si>
    <t>00021 - NOVO ANTILOPE BRANCO A4 180G 50 FLS</t>
  </si>
  <si>
    <t>00022 - NOVO ANTILOPE PALHA A4 180G 50 FLS</t>
  </si>
  <si>
    <t>00031 - OPALINE BRANCO A4 180G 50 FLS</t>
  </si>
  <si>
    <t>00058 - COUCHE BRANCO A4 170G 50 FLS</t>
  </si>
  <si>
    <t>00479 - EXPOSITOR DE PAPEIS A4</t>
  </si>
  <si>
    <t>00420 - OFF CUB PAPEIS SORTIDOS</t>
  </si>
  <si>
    <t>10474 - OFF STICK - EXPOSITOR</t>
  </si>
  <si>
    <t>10426 - PAPEL MAGICO A4 5 FLS C/ BASTAO</t>
  </si>
  <si>
    <t>CÓD. PROD.</t>
  </si>
  <si>
    <t>Pedido baixado por:</t>
  </si>
  <si>
    <t>Hora:</t>
  </si>
  <si>
    <t>Pedido digitado por:</t>
  </si>
  <si>
    <t>Hor. Inicial:</t>
  </si>
  <si>
    <t>Hor. Final:</t>
  </si>
  <si>
    <t>10053 - PAPEL METALIZADO BRANCO A4 150G 15 FLS</t>
  </si>
  <si>
    <t>10481 - OFF STATIC FILME ESTATICO 1 ROLO 60X100cm</t>
  </si>
  <si>
    <t>10380 - PLUS PRETO 120 A4 20 FLS</t>
  </si>
  <si>
    <t>10381 - PLUS LARANJA 120 A4 20 FLS</t>
  </si>
  <si>
    <t>10382 - PLUS AZUL 120 A4 20 FLS</t>
  </si>
  <si>
    <t>10383 - PLUS VERDE 120 A4 20 FLS</t>
  </si>
  <si>
    <t>10384 - PLUS AMARELO 120 A4 20 FLS</t>
  </si>
  <si>
    <t>10385 - PLUS VERMELHO 120 A4 20 FLS</t>
  </si>
  <si>
    <t>10386 - PLUS MARROM 120 A4 20 FLS</t>
  </si>
  <si>
    <t>10387 - PLUS AMARELO LUMI 120 A4 20 FLS</t>
  </si>
  <si>
    <t>10388 - PLUS PINK LUMI 120 A4 20 FLS</t>
  </si>
  <si>
    <t>10389 - PLUS LILAS LUMI 120 A4 20 FLS</t>
  </si>
  <si>
    <t>10390 - PLUS VERDE LUMI 120 A4 20 FLS</t>
  </si>
  <si>
    <t>CUBAGEM DO VOLUME A  x  L  x  C</t>
  </si>
  <si>
    <t>Telefones:</t>
  </si>
  <si>
    <t>03 PCTS</t>
  </si>
  <si>
    <t>SP</t>
  </si>
  <si>
    <t>RJ</t>
  </si>
  <si>
    <t>RS</t>
  </si>
  <si>
    <t>PR</t>
  </si>
  <si>
    <t>MG</t>
  </si>
  <si>
    <t>BA</t>
  </si>
  <si>
    <t>PR (Simples Nac.)</t>
  </si>
  <si>
    <t>PREÇO DE VENDA</t>
  </si>
  <si>
    <t>% ST SOBRE</t>
  </si>
  <si>
    <t>Nos demais Estados não há incidencia da Substituição Tributária (ST)</t>
  </si>
  <si>
    <t>PAPEL E FILME CARBONOS</t>
  </si>
  <si>
    <t>OPALINE e MADEIRA A3</t>
  </si>
  <si>
    <t>OFF STICK</t>
  </si>
  <si>
    <t>BLOCO MEU 1° OFFPINHO</t>
  </si>
  <si>
    <t>MT</t>
  </si>
  <si>
    <t>+IPI</t>
  </si>
  <si>
    <t>10511 - PAPEL MAGICO ALFANUMERICO A4 1FL C/ BASTAO</t>
  </si>
  <si>
    <t>QUANT. DE PCTS</t>
  </si>
  <si>
    <t>UNID. VENDA EM PCTS</t>
  </si>
  <si>
    <t xml:space="preserve">10502 - MAPA BRASIL MÁGICO A4 C/ 1 FOLHA E BASTÃO </t>
  </si>
  <si>
    <t>10518 - PAPEL LAMICOTE OURO A4 250G 10FLS</t>
  </si>
  <si>
    <t>10519 - PAPEL LAMICOTE PRATA A4 250G 10FLS</t>
  </si>
  <si>
    <t>10520 - PAPEL LAMICOTE ROSE GOLD A4 250G 10FLS</t>
  </si>
  <si>
    <t>10521 - PAPEL LAMICOTE AZUL A4 250G 10FLS</t>
  </si>
  <si>
    <t>10522 - PAPEL LAMICOTE VERDE A4 250G 10FLS</t>
  </si>
  <si>
    <t>10523 - PAPEL LAMICOTE VERMELHO A4 250G 10FLS</t>
  </si>
  <si>
    <t>10524 - PAPEL SUBLIMATICO A4 100G 100 FLS</t>
  </si>
  <si>
    <t>7978</t>
  </si>
  <si>
    <t>7985</t>
  </si>
  <si>
    <t>0,703</t>
  </si>
  <si>
    <t>UF:</t>
  </si>
  <si>
    <t>Município:</t>
  </si>
  <si>
    <t>0,161</t>
  </si>
  <si>
    <t xml:space="preserve">VISITE NOSSO SITE: www.papeisoffpaper.com.br </t>
  </si>
  <si>
    <t>0856</t>
  </si>
  <si>
    <t>10529 - ETIQUETA ADESIVA NEON AMARELO A4 20 FLS</t>
  </si>
  <si>
    <t>0832</t>
  </si>
  <si>
    <t>10530 - ETIQUETA ADESIVA NEON PINK A4 20 FLS</t>
  </si>
  <si>
    <t>0771</t>
  </si>
  <si>
    <t>10531 - ETIQUETA ADESIVA NEON VERMELHO A4 20 FLS</t>
  </si>
  <si>
    <t>0825</t>
  </si>
  <si>
    <t>10532 - ETIQUETA ADESIVA NEON VERDE A4 20 FLS</t>
  </si>
  <si>
    <t>0849</t>
  </si>
  <si>
    <t>10533 - ETIQUETA ADESIVA NEON LARANJA A4 20 FLS</t>
  </si>
  <si>
    <t>10469 - OFF STICK 38mm x 50mm</t>
  </si>
  <si>
    <t>10470 - OFF STICK 76mm x 19mm</t>
  </si>
  <si>
    <t>10471 - OFF STICK 76mm x 76mm</t>
  </si>
  <si>
    <t>10472 - OFF STICK 76mm x 102mm</t>
  </si>
  <si>
    <t>10473 - OFF STICK MARCADOR ADESIVO (12,7mm x 44mm)</t>
  </si>
  <si>
    <t>00541 - ETIQUETA ADESIVA A4 - OFFA4367 - 210MMX297MM - 1 P/ FL</t>
  </si>
  <si>
    <t>00542 - ETIQUETA ADESIVA A4 - OFFA4359 - 200MMX289MM - 1 P/ FL</t>
  </si>
  <si>
    <t>00543 - ETIQUETA ADESIVA A4 - OFFA4368 - 199,9MMX143,4MM - 2 P/ FL</t>
  </si>
  <si>
    <t>00544 - ETIQUETA ADESIVA A4 - OFFA4100CD - 115MM - 2 P/ FL</t>
  </si>
  <si>
    <t>00545 - ETIQUETA ADESIVA A4 - OFFA410062 - 105MMX99,3MM - 6 P/ FLS</t>
  </si>
  <si>
    <t>00546 - ETIQUETA ADESIVA A4 - OFFA410012 - 105MMX49,5 - 12 P/ FL</t>
  </si>
  <si>
    <t>00547 - ETIQUETA ADESIVA A4 - OFFA4362 - 99MMX33,9MM - 16 P/ FL</t>
  </si>
  <si>
    <t>00548 - ETIQUETA ADESIVA A4 - OFFA4360 - 63,5MMX38,1MM - 21 P/ FL</t>
  </si>
  <si>
    <t>00549 - ETIQUETA ADESIVA A4 - OFFA4375 - 105MMX33MM - 18 P/ FL</t>
  </si>
  <si>
    <t>00550 - ETIQUETA ADESIVA A4 - OFFA4370 - 70MMX33MM - 27 P/ FL</t>
  </si>
  <si>
    <t>00551 - ETIQUETA ADESIVA A4 - OFFA4351 - 38,1MMX21,2MM - 65 P/ FL</t>
  </si>
  <si>
    <t>00552 - ETIQUETA ADESIVA A4 - OFFA4348 - 31MMX17MM - 96 P/ FL</t>
  </si>
  <si>
    <t>0153</t>
  </si>
  <si>
    <t>VALOR DA SUBSTITUIÇÃO TRIBUTÁRIA DO PEDIDO</t>
  </si>
  <si>
    <t>AC</t>
  </si>
  <si>
    <t>Estado do Brasil</t>
  </si>
  <si>
    <t>Sigla</t>
  </si>
  <si>
    <t>Acre</t>
  </si>
  <si>
    <t>Alagoas</t>
  </si>
  <si>
    <t>AL</t>
  </si>
  <si>
    <t>Amapá</t>
  </si>
  <si>
    <t>AP</t>
  </si>
  <si>
    <t>Amazonas</t>
  </si>
  <si>
    <t>AM</t>
  </si>
  <si>
    <t>Bahia</t>
  </si>
  <si>
    <t>Ceará</t>
  </si>
  <si>
    <t>CE</t>
  </si>
  <si>
    <t>Distrito Federal</t>
  </si>
  <si>
    <t>DF</t>
  </si>
  <si>
    <t>Espírito Santo</t>
  </si>
  <si>
    <t>ES</t>
  </si>
  <si>
    <t>Goiás</t>
  </si>
  <si>
    <t>GO</t>
  </si>
  <si>
    <t>Maranhão</t>
  </si>
  <si>
    <t>MA</t>
  </si>
  <si>
    <t>Mato Grosso</t>
  </si>
  <si>
    <t>Mato Grosso do Sul</t>
  </si>
  <si>
    <t>MS</t>
  </si>
  <si>
    <t>Minas Gerais</t>
  </si>
  <si>
    <t>Pará</t>
  </si>
  <si>
    <t>PA</t>
  </si>
  <si>
    <t>Paraíba</t>
  </si>
  <si>
    <t>PB</t>
  </si>
  <si>
    <t>Pernambuco</t>
  </si>
  <si>
    <t>PE</t>
  </si>
  <si>
    <t>Piauí</t>
  </si>
  <si>
    <t>PI</t>
  </si>
  <si>
    <t>Rio de Janeiro</t>
  </si>
  <si>
    <t>Rio Grande do Norte</t>
  </si>
  <si>
    <t>RN</t>
  </si>
  <si>
    <t>Rio Grande do Sul</t>
  </si>
  <si>
    <t>Rondônia</t>
  </si>
  <si>
    <t>RO</t>
  </si>
  <si>
    <t>Roraima</t>
  </si>
  <si>
    <t>RR</t>
  </si>
  <si>
    <t>Santa Catarina</t>
  </si>
  <si>
    <t>SC</t>
  </si>
  <si>
    <t>São Paulo</t>
  </si>
  <si>
    <t>Sergipe</t>
  </si>
  <si>
    <t>SE</t>
  </si>
  <si>
    <t>Tocantins</t>
  </si>
  <si>
    <t>TO</t>
  </si>
  <si>
    <t>10480 - PLASTIFICACAO  C/ 100 LAMINAS (PVC OU LAMINAÇÃO) - INDISPONÍVEL</t>
  </si>
  <si>
    <t>10478 - PAPEL VEGETAL A4 90G C/ 50 FLS - INDISPONÍVEL</t>
  </si>
  <si>
    <t>00429 - INK JET PRINTER PRETO COMPATIVEL EPSON 100 ML - INDISPONÍVEL</t>
  </si>
  <si>
    <t>00430 - INK JET PRINTER CIANO COMPATIVEL EPSON 100 ML - INDISPONÍVEL</t>
  </si>
  <si>
    <t>00431 - INK JET PRINTER MAGENTA COMPATIVEL EPSON 100 ML  - INDISPONÍVEL</t>
  </si>
  <si>
    <t>00432 - INK JET PRINTER AMARELO COMPATIVEL EPSON 100 ML  - INDISPONÍVEL</t>
  </si>
  <si>
    <t>0,220</t>
  </si>
  <si>
    <t>Paraná (NÃO Optante Simples Nac)</t>
  </si>
  <si>
    <t>Paraná (Optante Simples Nac)</t>
  </si>
  <si>
    <t>PR-SN</t>
  </si>
  <si>
    <t xml:space="preserve">E-MAIL PARA RECEBIMENTO DE PEDIDO: vendas@papeisoffpaper.com.br </t>
  </si>
  <si>
    <t>10477 - PAPEL CARBONO AZUL A4 100 FLS</t>
  </si>
  <si>
    <t>00553 - ETIQUETA ADESIVA CARTA - OFFC185 - 215,9MMX279,4MM - 1 P/ FL</t>
  </si>
  <si>
    <t>00554 - ETIQUETA ADESIVA CARTA - OFFC188 - 106,36MMX138,11MM - 4 P/ FL</t>
  </si>
  <si>
    <t>00555 - ETIQUETA ADESIVA CARTA - OFFC184 - 101,6MMX84,7MM - 6 P/ FL</t>
  </si>
  <si>
    <t>00556 - ETIQUETA ADESIVA CARTA - OFFC183 - 101,6MMX50,8MM - 10 P/ FL</t>
  </si>
  <si>
    <t>00557 - ETIQUETA ADESIVA CARTA - OFFC182 - 101,6MMX33,9MM - 14 P/ FL</t>
  </si>
  <si>
    <t>00558 - ETIQUETA ADESIVA CARTA - OFFC181 - 101,6MMX25,4MM - 20 P/ FL</t>
  </si>
  <si>
    <t>00559 - ETIQUETA ADESIVA CARTA - OFFC180 - 66,7MMX25,4MM - 30 P/ FL</t>
  </si>
  <si>
    <t>00560 - ETIQUETA ADESIVA CARTA - OFFC187 - 44,5MMX12,7MM - 80 P/ FL</t>
  </si>
  <si>
    <t>PRECO TOTAL COM IPI</t>
  </si>
  <si>
    <t>PRECO TOTAL SEM IPI</t>
  </si>
  <si>
    <t>10475 - BLOCO PRIMEIRO OFFPINHO CRIATIVO 32 FLS 120G</t>
  </si>
  <si>
    <t>13x33x45</t>
  </si>
  <si>
    <t>24x25x33</t>
  </si>
  <si>
    <t>19x45x72</t>
  </si>
  <si>
    <t>19x30x62</t>
  </si>
  <si>
    <t>14x34x44</t>
  </si>
  <si>
    <t>14x32x44</t>
  </si>
  <si>
    <t>24x32x44</t>
  </si>
  <si>
    <t>23x23x43</t>
  </si>
  <si>
    <t>18x32x44</t>
  </si>
  <si>
    <t>12x32x45</t>
  </si>
  <si>
    <t>16x32x45</t>
  </si>
  <si>
    <t>22x24x32</t>
  </si>
  <si>
    <t>15x33x45</t>
  </si>
  <si>
    <t>16x34x45</t>
  </si>
  <si>
    <t>22x33x45</t>
  </si>
  <si>
    <t>17x23x32</t>
  </si>
  <si>
    <t>16x31x44</t>
  </si>
  <si>
    <t>12x33x45</t>
  </si>
  <si>
    <t>18x37x45</t>
  </si>
  <si>
    <t>18x27x35</t>
  </si>
  <si>
    <t>18x33x44</t>
  </si>
  <si>
    <t>18x37x46</t>
  </si>
  <si>
    <t>18x33x45</t>
  </si>
  <si>
    <t>16x22x32</t>
  </si>
  <si>
    <t>16x32x44</t>
  </si>
  <si>
    <t>12x48x66</t>
  </si>
  <si>
    <t>13x22x32</t>
  </si>
  <si>
    <t>39x20x34</t>
  </si>
  <si>
    <t>13x34x43</t>
  </si>
  <si>
    <t>13x34x57</t>
  </si>
  <si>
    <t>13x15x30</t>
  </si>
  <si>
    <t>25x24x34</t>
  </si>
  <si>
    <t>PESO DO PACOTE (KG)</t>
  </si>
  <si>
    <t>CÓD. NOTA</t>
  </si>
  <si>
    <t>DESCRIÇÃO</t>
  </si>
  <si>
    <t>200x28x40</t>
  </si>
  <si>
    <t>Total c/ IPI</t>
  </si>
  <si>
    <t>Total s/ IPI</t>
  </si>
  <si>
    <t>A preencher pela Off Paper</t>
  </si>
  <si>
    <t>VALOR DA SUBSTITUIÇÃO TRIBUTÁRIA (caso haja incidência)</t>
  </si>
  <si>
    <r>
      <t xml:space="preserve">10482 - MAPA </t>
    </r>
    <r>
      <rPr>
        <b/>
        <u/>
        <sz val="10"/>
        <color indexed="10"/>
        <rFont val="Calibri"/>
        <family val="2"/>
      </rPr>
      <t>MUNDI</t>
    </r>
    <r>
      <rPr>
        <b/>
        <sz val="10"/>
        <color indexed="63"/>
        <rFont val="Calibri"/>
        <family val="2"/>
      </rPr>
      <t xml:space="preserve"> MAGICO 40X60cm C/ PALHETA</t>
    </r>
  </si>
  <si>
    <r>
      <t xml:space="preserve">10484 - </t>
    </r>
    <r>
      <rPr>
        <b/>
        <u/>
        <sz val="10"/>
        <color indexed="10"/>
        <rFont val="Calibri"/>
        <family val="2"/>
      </rPr>
      <t>FILME</t>
    </r>
    <r>
      <rPr>
        <b/>
        <sz val="10"/>
        <color indexed="63"/>
        <rFont val="Calibri"/>
        <family val="2"/>
      </rPr>
      <t xml:space="preserve"> CARBONO AZUL A4 100 FLS</t>
    </r>
  </si>
  <si>
    <r>
      <t xml:space="preserve">10479 - PAPEL VEGETAL A4 </t>
    </r>
    <r>
      <rPr>
        <b/>
        <u/>
        <sz val="10"/>
        <color indexed="10"/>
        <rFont val="Calibri"/>
        <family val="2"/>
      </rPr>
      <t>63G</t>
    </r>
    <r>
      <rPr>
        <b/>
        <sz val="10"/>
        <color indexed="63"/>
        <rFont val="Calibri"/>
        <family val="2"/>
      </rPr>
      <t xml:space="preserve"> C/ 50 FLS - INDISPONÍVEL</t>
    </r>
  </si>
  <si>
    <r>
      <t xml:space="preserve">10061 - PAPEL FOTOGRAFICO </t>
    </r>
    <r>
      <rPr>
        <b/>
        <u/>
        <sz val="10"/>
        <color indexed="10"/>
        <rFont val="Calibri"/>
        <family val="2"/>
      </rPr>
      <t>A3</t>
    </r>
    <r>
      <rPr>
        <b/>
        <sz val="10"/>
        <color indexed="63"/>
        <rFont val="Calibri"/>
        <family val="2"/>
      </rPr>
      <t xml:space="preserve"> 180G 20 FLS</t>
    </r>
  </si>
  <si>
    <r>
      <t xml:space="preserve">10525 - PAPEL FOTOGRAFICO A4 180G </t>
    </r>
    <r>
      <rPr>
        <b/>
        <u/>
        <sz val="10"/>
        <color indexed="10"/>
        <rFont val="Calibri"/>
        <family val="2"/>
      </rPr>
      <t>20 FLS</t>
    </r>
  </si>
  <si>
    <r>
      <t xml:space="preserve">10526 - PAPEL FOTOGRAFICO A4 </t>
    </r>
    <r>
      <rPr>
        <b/>
        <u/>
        <sz val="10"/>
        <color indexed="10"/>
        <rFont val="Calibri"/>
        <family val="2"/>
      </rPr>
      <t>240G</t>
    </r>
    <r>
      <rPr>
        <b/>
        <sz val="10"/>
        <color indexed="63"/>
        <rFont val="Calibri"/>
        <family val="2"/>
      </rPr>
      <t xml:space="preserve"> 50 FLS</t>
    </r>
  </si>
  <si>
    <r>
      <t xml:space="preserve">10527 - PAPEL FOTOGRAFICO ADESIVO A4 </t>
    </r>
    <r>
      <rPr>
        <b/>
        <u/>
        <sz val="10"/>
        <color indexed="10"/>
        <rFont val="Calibri"/>
        <family val="2"/>
      </rPr>
      <t>130G 50 FLS</t>
    </r>
  </si>
  <si>
    <r>
      <t xml:space="preserve">10534 - PAPEL FOTOGRAFICO ADESIVO A4 </t>
    </r>
    <r>
      <rPr>
        <b/>
        <u/>
        <sz val="10"/>
        <color indexed="10"/>
        <rFont val="Calibri"/>
        <family val="2"/>
      </rPr>
      <t>80G</t>
    </r>
    <r>
      <rPr>
        <b/>
        <sz val="10"/>
        <color indexed="63"/>
        <rFont val="Calibri"/>
        <family val="2"/>
      </rPr>
      <t xml:space="preserve"> 20 FLS</t>
    </r>
  </si>
  <si>
    <r>
      <t xml:space="preserve">10506 - PLUS AMARELO </t>
    </r>
    <r>
      <rPr>
        <b/>
        <u/>
        <sz val="10"/>
        <color indexed="10"/>
        <rFont val="Calibri"/>
        <family val="2"/>
      </rPr>
      <t xml:space="preserve">180G </t>
    </r>
    <r>
      <rPr>
        <b/>
        <sz val="10"/>
        <color indexed="63"/>
        <rFont val="Calibri"/>
        <family val="2"/>
      </rPr>
      <t>A4 20 FLS</t>
    </r>
  </si>
  <si>
    <r>
      <t xml:space="preserve">10507 - PLUS AZUL </t>
    </r>
    <r>
      <rPr>
        <b/>
        <u/>
        <sz val="10"/>
        <color indexed="10"/>
        <rFont val="Calibri"/>
        <family val="2"/>
      </rPr>
      <t>180G</t>
    </r>
    <r>
      <rPr>
        <b/>
        <sz val="10"/>
        <color indexed="63"/>
        <rFont val="Calibri"/>
        <family val="2"/>
      </rPr>
      <t xml:space="preserve"> A4 20 FLS</t>
    </r>
  </si>
  <si>
    <r>
      <t xml:space="preserve">10508 - PLUS PRETO </t>
    </r>
    <r>
      <rPr>
        <b/>
        <u/>
        <sz val="10"/>
        <color indexed="10"/>
        <rFont val="Calibri"/>
        <family val="2"/>
      </rPr>
      <t>180G</t>
    </r>
    <r>
      <rPr>
        <b/>
        <sz val="10"/>
        <color indexed="63"/>
        <rFont val="Calibri"/>
        <family val="2"/>
      </rPr>
      <t xml:space="preserve"> A4 20 FLS</t>
    </r>
  </si>
  <si>
    <r>
      <t xml:space="preserve">10509 - PLUS VERDE </t>
    </r>
    <r>
      <rPr>
        <b/>
        <u/>
        <sz val="10"/>
        <color indexed="10"/>
        <rFont val="Calibri"/>
        <family val="2"/>
      </rPr>
      <t>180G</t>
    </r>
    <r>
      <rPr>
        <b/>
        <sz val="10"/>
        <color indexed="63"/>
        <rFont val="Calibri"/>
        <family val="2"/>
      </rPr>
      <t xml:space="preserve"> A4 20 FLS</t>
    </r>
  </si>
  <si>
    <r>
      <t xml:space="preserve">10510 - PLUS VERMELHO </t>
    </r>
    <r>
      <rPr>
        <b/>
        <u/>
        <sz val="10"/>
        <color indexed="10"/>
        <rFont val="Calibri"/>
        <family val="2"/>
      </rPr>
      <t>180G</t>
    </r>
    <r>
      <rPr>
        <b/>
        <sz val="10"/>
        <color indexed="63"/>
        <rFont val="Calibri"/>
        <family val="2"/>
      </rPr>
      <t xml:space="preserve"> 20 FLS</t>
    </r>
  </si>
  <si>
    <r>
      <t>00489 - PAPEL KRAFT</t>
    </r>
    <r>
      <rPr>
        <b/>
        <u/>
        <sz val="10"/>
        <color indexed="63"/>
        <rFont val="Calibri"/>
        <family val="2"/>
      </rPr>
      <t xml:space="preserve"> CASCA DE OVO</t>
    </r>
    <r>
      <rPr>
        <b/>
        <sz val="10"/>
        <color indexed="63"/>
        <rFont val="Calibri"/>
        <family val="2"/>
      </rPr>
      <t xml:space="preserve"> A4 180G 50 FLS</t>
    </r>
  </si>
  <si>
    <r>
      <t xml:space="preserve">00486 - PAPEL KRAFT </t>
    </r>
    <r>
      <rPr>
        <b/>
        <u/>
        <sz val="10"/>
        <color indexed="63"/>
        <rFont val="Calibri"/>
        <family val="2"/>
      </rPr>
      <t>MADEIRA</t>
    </r>
    <r>
      <rPr>
        <b/>
        <sz val="10"/>
        <color indexed="63"/>
        <rFont val="Calibri"/>
        <family val="2"/>
      </rPr>
      <t xml:space="preserve"> A4 180G 50 FLS</t>
    </r>
  </si>
  <si>
    <r>
      <t>00487 - PAPEL KRAFT</t>
    </r>
    <r>
      <rPr>
        <b/>
        <u/>
        <sz val="10"/>
        <color indexed="63"/>
        <rFont val="Calibri"/>
        <family val="2"/>
      </rPr>
      <t xml:space="preserve"> LINHO</t>
    </r>
    <r>
      <rPr>
        <b/>
        <sz val="10"/>
        <color indexed="63"/>
        <rFont val="Calibri"/>
        <family val="2"/>
      </rPr>
      <t xml:space="preserve"> A4 180G 50 FLS</t>
    </r>
  </si>
  <si>
    <r>
      <t xml:space="preserve">00488 - PAPEL KRAFT </t>
    </r>
    <r>
      <rPr>
        <b/>
        <u/>
        <sz val="10"/>
        <color indexed="63"/>
        <rFont val="Calibri"/>
        <family val="2"/>
      </rPr>
      <t>ANTILOPE</t>
    </r>
    <r>
      <rPr>
        <b/>
        <sz val="10"/>
        <color indexed="63"/>
        <rFont val="Calibri"/>
        <family val="2"/>
      </rPr>
      <t xml:space="preserve"> A4 180G 50 FLS</t>
    </r>
  </si>
  <si>
    <r>
      <t xml:space="preserve">00490 - PAPEL KRAFT NATURAL </t>
    </r>
    <r>
      <rPr>
        <b/>
        <u/>
        <sz val="10"/>
        <color indexed="10"/>
        <rFont val="Calibri"/>
        <family val="2"/>
      </rPr>
      <t>A3</t>
    </r>
    <r>
      <rPr>
        <b/>
        <sz val="10"/>
        <color indexed="63"/>
        <rFont val="Calibri"/>
        <family val="2"/>
      </rPr>
      <t xml:space="preserve"> 180G 50 FLS</t>
    </r>
  </si>
  <si>
    <r>
      <t xml:space="preserve">00491 - PAPEL KRAFT </t>
    </r>
    <r>
      <rPr>
        <b/>
        <u/>
        <sz val="10"/>
        <color indexed="10"/>
        <rFont val="Calibri"/>
        <family val="2"/>
      </rPr>
      <t>50X66</t>
    </r>
    <r>
      <rPr>
        <b/>
        <sz val="10"/>
        <color indexed="63"/>
        <rFont val="Calibri"/>
        <family val="2"/>
      </rPr>
      <t xml:space="preserve"> CM 180G 20 FLS</t>
    </r>
  </si>
  <si>
    <r>
      <t xml:space="preserve">00032 - VERGE BRANCO A4 </t>
    </r>
    <r>
      <rPr>
        <b/>
        <u/>
        <sz val="10"/>
        <color indexed="10"/>
        <rFont val="Calibri"/>
        <family val="2"/>
      </rPr>
      <t>120G</t>
    </r>
    <r>
      <rPr>
        <b/>
        <sz val="10"/>
        <color indexed="63"/>
        <rFont val="Calibri"/>
        <family val="2"/>
      </rPr>
      <t xml:space="preserve"> 50 FLS</t>
    </r>
  </si>
  <si>
    <r>
      <t xml:space="preserve">00041 - OPALINE BRANCO A4 </t>
    </r>
    <r>
      <rPr>
        <b/>
        <u/>
        <sz val="10"/>
        <color indexed="10"/>
        <rFont val="Calibri"/>
        <family val="2"/>
      </rPr>
      <t>120G</t>
    </r>
    <r>
      <rPr>
        <b/>
        <sz val="10"/>
        <color indexed="63"/>
        <rFont val="Calibri"/>
        <family val="2"/>
      </rPr>
      <t xml:space="preserve"> 50 FLS</t>
    </r>
  </si>
  <si>
    <r>
      <t xml:space="preserve">00418 - OPALINE BRANCO </t>
    </r>
    <r>
      <rPr>
        <b/>
        <u/>
        <sz val="10"/>
        <color indexed="10"/>
        <rFont val="Calibri"/>
        <family val="2"/>
      </rPr>
      <t>A3</t>
    </r>
    <r>
      <rPr>
        <b/>
        <sz val="10"/>
        <color indexed="63"/>
        <rFont val="Calibri"/>
        <family val="2"/>
      </rPr>
      <t xml:space="preserve"> 180G 50 FLS</t>
    </r>
  </si>
  <si>
    <r>
      <t>00419 - MADEIRA BRANCO</t>
    </r>
    <r>
      <rPr>
        <b/>
        <u/>
        <sz val="10"/>
        <color indexed="10"/>
        <rFont val="Calibri"/>
        <family val="2"/>
      </rPr>
      <t xml:space="preserve"> A3</t>
    </r>
    <r>
      <rPr>
        <b/>
        <sz val="10"/>
        <color indexed="63"/>
        <rFont val="Calibri"/>
        <family val="2"/>
      </rPr>
      <t xml:space="preserve"> 180G 50 FLS</t>
    </r>
  </si>
  <si>
    <r>
      <t xml:space="preserve">00417 - COUCHE BRANCO </t>
    </r>
    <r>
      <rPr>
        <b/>
        <u/>
        <sz val="10"/>
        <color indexed="10"/>
        <rFont val="Calibri"/>
        <family val="2"/>
      </rPr>
      <t>A3</t>
    </r>
    <r>
      <rPr>
        <b/>
        <sz val="10"/>
        <color indexed="63"/>
        <rFont val="Calibri"/>
        <family val="2"/>
      </rPr>
      <t xml:space="preserve"> 170G 50 FLS</t>
    </r>
  </si>
  <si>
    <r>
      <t xml:space="preserve">10504 - OFF STICK </t>
    </r>
    <r>
      <rPr>
        <b/>
        <u/>
        <sz val="10"/>
        <color indexed="10"/>
        <rFont val="Calibri"/>
        <family val="2"/>
      </rPr>
      <t>PAUTADO</t>
    </r>
    <r>
      <rPr>
        <b/>
        <sz val="10"/>
        <color indexed="63"/>
        <rFont val="Calibri"/>
        <family val="2"/>
      </rPr>
      <t xml:space="preserve"> 76mm x 76mm</t>
    </r>
  </si>
  <si>
    <r>
      <t xml:space="preserve">10505 - OFF STICK 75mm x 100mm (PORTA 3 em 1) - </t>
    </r>
    <r>
      <rPr>
        <b/>
        <sz val="10"/>
        <color indexed="10"/>
        <rFont val="Calibri"/>
        <family val="2"/>
      </rPr>
      <t>Calendário de 2020</t>
    </r>
  </si>
  <si>
    <r>
      <t xml:space="preserve">10074 - OFFPINHO </t>
    </r>
    <r>
      <rPr>
        <b/>
        <sz val="10"/>
        <color indexed="60"/>
        <rFont val="Calibri"/>
        <family val="2"/>
      </rPr>
      <t>COLOR 75</t>
    </r>
    <r>
      <rPr>
        <b/>
        <sz val="10"/>
        <color indexed="63"/>
        <rFont val="Calibri"/>
        <family val="2"/>
      </rPr>
      <t xml:space="preserve"> A4 45 FLS TINGI MASSA</t>
    </r>
  </si>
  <si>
    <r>
      <t xml:space="preserve">10075 - OFFPINHO </t>
    </r>
    <r>
      <rPr>
        <b/>
        <sz val="10"/>
        <color indexed="60"/>
        <rFont val="Calibri"/>
        <family val="2"/>
      </rPr>
      <t>COLOR 120</t>
    </r>
    <r>
      <rPr>
        <b/>
        <sz val="10"/>
        <color indexed="63"/>
        <rFont val="Calibri"/>
        <family val="2"/>
      </rPr>
      <t xml:space="preserve"> A4 25 FLS TINGI MASSA</t>
    </r>
  </si>
  <si>
    <r>
      <t xml:space="preserve">10076 - OFFPINHO </t>
    </r>
    <r>
      <rPr>
        <b/>
        <sz val="10"/>
        <color indexed="57"/>
        <rFont val="Calibri"/>
        <family val="2"/>
      </rPr>
      <t>LUMI 75</t>
    </r>
    <r>
      <rPr>
        <b/>
        <sz val="10"/>
        <color indexed="63"/>
        <rFont val="Calibri"/>
        <family val="2"/>
      </rPr>
      <t xml:space="preserve"> A4 45 FLS TINGI MASSA</t>
    </r>
  </si>
  <si>
    <r>
      <t xml:space="preserve">10077 - OFFPINHO </t>
    </r>
    <r>
      <rPr>
        <b/>
        <sz val="10"/>
        <color indexed="57"/>
        <rFont val="Calibri"/>
        <family val="2"/>
      </rPr>
      <t>LUMI 120</t>
    </r>
    <r>
      <rPr>
        <b/>
        <sz val="10"/>
        <color indexed="63"/>
        <rFont val="Calibri"/>
        <family val="2"/>
      </rPr>
      <t xml:space="preserve"> A4 25 FLS TINGI MASSA</t>
    </r>
  </si>
  <si>
    <r>
      <t xml:space="preserve">10391 - OFFPINHO CRIATIVO </t>
    </r>
    <r>
      <rPr>
        <b/>
        <u/>
        <sz val="10"/>
        <color indexed="10"/>
        <rFont val="Calibri"/>
        <family val="2"/>
      </rPr>
      <t>A3</t>
    </r>
    <r>
      <rPr>
        <b/>
        <sz val="10"/>
        <color indexed="63"/>
        <rFont val="Calibri"/>
        <family val="2"/>
      </rPr>
      <t xml:space="preserve"> 20 FLS 120G</t>
    </r>
  </si>
  <si>
    <t>Volumes</t>
  </si>
  <si>
    <t>Peso Bruto</t>
  </si>
  <si>
    <t>TOTAIS:</t>
  </si>
  <si>
    <r>
      <t xml:space="preserve">10535 - PAPEL MAGICO - </t>
    </r>
    <r>
      <rPr>
        <b/>
        <u/>
        <sz val="10"/>
        <color indexed="63"/>
        <rFont val="Calibri"/>
        <family val="2"/>
      </rPr>
      <t>ALFABETIZAÇÃO</t>
    </r>
    <r>
      <rPr>
        <b/>
        <sz val="10"/>
        <color indexed="63"/>
        <rFont val="Calibri"/>
        <family val="2"/>
      </rPr>
      <t xml:space="preserve"> A4 1FL C/ BASTÃO</t>
    </r>
  </si>
  <si>
    <t xml:space="preserve">00002 - VERGE PALHA A4 180G 50 FLS - </t>
  </si>
  <si>
    <t xml:space="preserve">00003 - VERGE VERDE A4 180G 50 FLS  - </t>
  </si>
  <si>
    <t xml:space="preserve">00004 - VERGE SALMAO A4 180G 50 FLS  - </t>
  </si>
  <si>
    <t xml:space="preserve">00027 - MADEIRA PALHA A4 180G 50 FLS  - </t>
  </si>
  <si>
    <t xml:space="preserve">00028 - MADEIRA VERDE A4 180G 50 FLS - </t>
  </si>
  <si>
    <t xml:space="preserve">00029 - MADEIRA SALMAO A4 180G 50 FLS - </t>
  </si>
  <si>
    <t xml:space="preserve">00007 - LINHO PALHA A4 180G 50 FLS - </t>
  </si>
  <si>
    <t xml:space="preserve">00008 - LINHO VERDE A4 180G 50 FLS - </t>
  </si>
  <si>
    <t xml:space="preserve">00009 - LINHO SALMAO A4 180G 50 FLS - </t>
  </si>
  <si>
    <t xml:space="preserve">00010 - LINHO AZUL A4 180G 50 FLS - </t>
  </si>
  <si>
    <t xml:space="preserve">00017 - CASCA DE OVO PALHA A4 180G 50 FLS - </t>
  </si>
  <si>
    <t xml:space="preserve">00018 - CASCA DE OVO VERDE A4 180G 50 FLS - </t>
  </si>
  <si>
    <t xml:space="preserve">00019 - CASCA DE OVO SALMAO A4 180G 50 FLS - </t>
  </si>
  <si>
    <t xml:space="preserve">00020 - CASCA DE OVO AZUL A4 180G 50 FLS - </t>
  </si>
  <si>
    <t xml:space="preserve">00023 - NOVO ANTILOPE VERDE A4 180G 50 FLS - </t>
  </si>
  <si>
    <t xml:space="preserve">00024 - NOVO ANTILOPE SALMAO A4 180G 50 FLS - </t>
  </si>
  <si>
    <t xml:space="preserve">00025 - NOVO ANTILOPE AZUL A4 180G 50 FLS - </t>
  </si>
  <si>
    <t xml:space="preserve">10536 - PAPEL LAMICOTE PRETO A4 250G 10 FLS </t>
  </si>
  <si>
    <t xml:space="preserve">10537 - PAPEL LAMICOTE COBRE A4 250G 10 FLS </t>
  </si>
  <si>
    <r>
      <t xml:space="preserve">0591 - PAPEL CANDY COLOR SALMÃO 180G A4 20 FLS - </t>
    </r>
    <r>
      <rPr>
        <b/>
        <sz val="10"/>
        <color indexed="10"/>
        <rFont val="Calibri"/>
        <family val="2"/>
      </rPr>
      <t>Lançamento</t>
    </r>
  </si>
  <si>
    <r>
      <t xml:space="preserve">0590 - PAPEL CANDY COLOR PISTACHE 180G A4 20 FLS - </t>
    </r>
    <r>
      <rPr>
        <b/>
        <sz val="10"/>
        <color indexed="10"/>
        <rFont val="Calibri"/>
        <family val="2"/>
      </rPr>
      <t>Lançamento</t>
    </r>
  </si>
  <si>
    <r>
      <t xml:space="preserve">0592 - PAPEL CANDY COLOR CÉU AZUL 180G A4 20 FLS - </t>
    </r>
    <r>
      <rPr>
        <b/>
        <sz val="10"/>
        <color indexed="10"/>
        <rFont val="Calibri"/>
        <family val="2"/>
      </rPr>
      <t>Lançamento</t>
    </r>
  </si>
  <si>
    <r>
      <t xml:space="preserve">0589 - PAPEL CANDY COLOR BAUNILHA 180G A4 20 FLS - </t>
    </r>
    <r>
      <rPr>
        <b/>
        <sz val="10"/>
        <color indexed="10"/>
        <rFont val="Calibri"/>
        <family val="2"/>
      </rPr>
      <t>Lançamento</t>
    </r>
  </si>
  <si>
    <r>
      <t xml:space="preserve">10539 - PAPEL CANDY COLOR LAVANDA 180G A4 20 FLS - </t>
    </r>
    <r>
      <rPr>
        <b/>
        <sz val="10"/>
        <color indexed="10"/>
        <rFont val="Calibri"/>
        <family val="2"/>
      </rPr>
      <t>Lançamento</t>
    </r>
  </si>
  <si>
    <r>
      <t xml:space="preserve">10540 - PAPEL CANDY COLOR PÊSSEGO 180G A4 20 FLS - </t>
    </r>
    <r>
      <rPr>
        <b/>
        <sz val="10"/>
        <color indexed="10"/>
        <rFont val="Calibri"/>
        <family val="2"/>
      </rPr>
      <t>Lançamento</t>
    </r>
  </si>
  <si>
    <r>
      <t xml:space="preserve">10538 - PAPEL GLITTER ROSE GOLD A4 180G 5 FLS - </t>
    </r>
    <r>
      <rPr>
        <b/>
        <sz val="10"/>
        <color indexed="10"/>
        <rFont val="Calibri"/>
        <family val="2"/>
      </rPr>
      <t>Lançamento</t>
    </r>
  </si>
  <si>
    <t>3 PCTS</t>
  </si>
  <si>
    <r>
      <t xml:space="preserve">0587 - PAPEL KRAFT NATURAL A4 </t>
    </r>
    <r>
      <rPr>
        <b/>
        <u/>
        <sz val="10"/>
        <color indexed="10"/>
        <rFont val="Calibri"/>
        <family val="2"/>
      </rPr>
      <t>240G</t>
    </r>
    <r>
      <rPr>
        <b/>
        <sz val="10"/>
        <color indexed="63"/>
        <rFont val="Calibri"/>
        <family val="2"/>
      </rPr>
      <t xml:space="preserve"> 50 FLS </t>
    </r>
  </si>
  <si>
    <r>
      <t xml:space="preserve">0586 - OPALINE/OFFSET A4 </t>
    </r>
    <r>
      <rPr>
        <b/>
        <u/>
        <sz val="10"/>
        <color indexed="10"/>
        <rFont val="Calibri"/>
        <family val="2"/>
      </rPr>
      <t>240G</t>
    </r>
    <r>
      <rPr>
        <b/>
        <sz val="10"/>
        <color indexed="63"/>
        <rFont val="Calibri"/>
        <family val="2"/>
      </rPr>
      <t xml:space="preserve"> 50 FLS </t>
    </r>
  </si>
  <si>
    <t xml:space="preserve">00561 - KIT PEDAGOGICO OFF PAPER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</si>
</sst>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&quot;R$ &quot;* #,##0.00_);_(&quot;R$ &quot;* \(#,##0.00\);_(&quot;R$ &quot;* &quot;-&quot;??_);_(@_)"/>
    <numFmt numFmtId="166" formatCode="0.0"/>
    <numFmt numFmtId="167" formatCode="00&quot;.&quot;000&quot;.&quot;000&quot;/&quot;0000&quot;-&quot;00"/>
  </numFmts>
  <fonts count="26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name val="Open Sans"/>
      <family val="2"/>
    </font>
    <font>
      <sz val="10"/>
      <name val="Open Sans"/>
      <family val="2"/>
    </font>
    <font>
      <b/>
      <sz val="10"/>
      <color indexed="63"/>
      <name val="Calibri"/>
      <family val="2"/>
    </font>
    <font>
      <b/>
      <u/>
      <sz val="10"/>
      <color indexed="63"/>
      <name val="Calibri"/>
      <family val="2"/>
    </font>
    <font>
      <b/>
      <u/>
      <sz val="10"/>
      <color indexed="10"/>
      <name val="Calibri"/>
      <family val="2"/>
    </font>
    <font>
      <b/>
      <sz val="10"/>
      <color indexed="10"/>
      <name val="Calibri"/>
      <family val="2"/>
    </font>
    <font>
      <b/>
      <sz val="10"/>
      <color indexed="60"/>
      <name val="Calibri"/>
      <family val="2"/>
    </font>
    <font>
      <b/>
      <sz val="10"/>
      <color indexed="57"/>
      <name val="Calibri"/>
      <family val="2"/>
    </font>
    <font>
      <sz val="8"/>
      <name val="Arial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F6F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3F6F96"/>
      </left>
      <right style="medium">
        <color rgb="FF345C7D"/>
      </right>
      <top style="medium">
        <color rgb="FF3F6F96"/>
      </top>
      <bottom style="medium">
        <color rgb="FF3F6F96"/>
      </bottom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 style="medium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medium">
        <color theme="1" tint="0.499984740745262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49998474074526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499984740745262"/>
      </left>
      <right style="thin">
        <color theme="1" tint="0.34998626667073579"/>
      </right>
      <top style="thin">
        <color theme="1" tint="0.34998626667073579"/>
      </top>
      <bottom style="medium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medium">
        <color theme="1" tint="0.499984740745262"/>
      </bottom>
      <diagonal/>
    </border>
    <border>
      <left style="thin">
        <color theme="1" tint="0.34998626667073579"/>
      </left>
      <right style="medium">
        <color theme="1" tint="0.499984740745262"/>
      </right>
      <top style="thin">
        <color theme="1" tint="0.34998626667073579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30">
    <xf numFmtId="0" fontId="0" fillId="0" borderId="0" xfId="0"/>
    <xf numFmtId="0" fontId="18" fillId="0" borderId="0" xfId="0" applyFont="1"/>
    <xf numFmtId="0" fontId="18" fillId="2" borderId="0" xfId="0" applyFont="1" applyFill="1" applyBorder="1" applyAlignment="1">
      <alignment horizontal="center"/>
    </xf>
    <xf numFmtId="10" fontId="18" fillId="0" borderId="1" xfId="0" applyNumberFormat="1" applyFont="1" applyFill="1" applyBorder="1" applyAlignment="1" applyProtection="1">
      <alignment horizontal="center"/>
    </xf>
    <xf numFmtId="0" fontId="19" fillId="0" borderId="0" xfId="0" applyFont="1"/>
    <xf numFmtId="0" fontId="19" fillId="2" borderId="0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10" fontId="18" fillId="0" borderId="1" xfId="0" applyNumberFormat="1" applyFont="1" applyFill="1" applyBorder="1" applyAlignment="1" applyProtection="1">
      <alignment horizontal="center" wrapText="1"/>
    </xf>
    <xf numFmtId="10" fontId="18" fillId="0" borderId="1" xfId="0" applyNumberFormat="1" applyFont="1" applyFill="1" applyBorder="1" applyAlignment="1" applyProtection="1">
      <alignment horizontal="center" vertical="center"/>
    </xf>
    <xf numFmtId="0" fontId="18" fillId="0" borderId="0" xfId="0" applyFont="1" applyAlignment="1">
      <alignment horizontal="center"/>
    </xf>
    <xf numFmtId="165" fontId="0" fillId="0" borderId="0" xfId="2" applyFont="1"/>
    <xf numFmtId="0" fontId="6" fillId="0" borderId="0" xfId="0" applyFont="1" applyAlignment="1">
      <alignment horizontal="center"/>
    </xf>
    <xf numFmtId="0" fontId="18" fillId="3" borderId="1" xfId="0" applyNumberFormat="1" applyFont="1" applyFill="1" applyBorder="1" applyAlignment="1" applyProtection="1">
      <alignment horizontal="center" wrapText="1"/>
    </xf>
    <xf numFmtId="0" fontId="18" fillId="3" borderId="1" xfId="0" applyNumberFormat="1" applyFont="1" applyFill="1" applyBorder="1" applyAlignment="1" applyProtection="1">
      <alignment horizontal="center" vertical="center"/>
    </xf>
    <xf numFmtId="0" fontId="18" fillId="3" borderId="1" xfId="0" applyNumberFormat="1" applyFont="1" applyFill="1" applyBorder="1" applyAlignment="1" applyProtection="1">
      <alignment horizontal="center"/>
    </xf>
    <xf numFmtId="0" fontId="6" fillId="3" borderId="0" xfId="0" applyFont="1" applyFill="1" applyAlignment="1">
      <alignment horizontal="center"/>
    </xf>
    <xf numFmtId="165" fontId="6" fillId="0" borderId="0" xfId="2" applyFont="1"/>
    <xf numFmtId="0" fontId="7" fillId="3" borderId="0" xfId="0" applyFont="1" applyFill="1" applyAlignment="1">
      <alignment horizontal="center"/>
    </xf>
    <xf numFmtId="165" fontId="0" fillId="0" borderId="2" xfId="2" applyFont="1" applyBorder="1"/>
    <xf numFmtId="0" fontId="8" fillId="4" borderId="5" xfId="0" applyFont="1" applyFill="1" applyBorder="1" applyAlignment="1">
      <alignment horizontal="center" vertical="center" wrapText="1"/>
    </xf>
    <xf numFmtId="0" fontId="3" fillId="5" borderId="6" xfId="1" applyFont="1" applyFill="1" applyBorder="1" applyAlignment="1" applyProtection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20" fillId="0" borderId="7" xfId="1" applyFont="1" applyFill="1" applyBorder="1" applyAlignment="1" applyProtection="1">
      <alignment horizontal="center"/>
      <protection locked="0"/>
    </xf>
    <xf numFmtId="166" fontId="21" fillId="0" borderId="8" xfId="0" applyNumberFormat="1" applyFont="1" applyBorder="1" applyAlignment="1">
      <alignment horizontal="center" vertical="center"/>
    </xf>
    <xf numFmtId="0" fontId="22" fillId="2" borderId="7" xfId="0" applyFont="1" applyFill="1" applyBorder="1" applyAlignment="1" applyProtection="1">
      <alignment horizontal="center"/>
      <protection locked="0"/>
    </xf>
    <xf numFmtId="166" fontId="23" fillId="0" borderId="8" xfId="0" applyNumberFormat="1" applyFont="1" applyBorder="1" applyAlignment="1">
      <alignment horizontal="center" vertical="center"/>
    </xf>
    <xf numFmtId="165" fontId="23" fillId="0" borderId="8" xfId="2" applyFont="1" applyBorder="1" applyAlignment="1">
      <alignment horizontal="center" vertical="center"/>
    </xf>
    <xf numFmtId="9" fontId="23" fillId="0" borderId="8" xfId="8" applyFont="1" applyBorder="1" applyAlignment="1">
      <alignment horizontal="center" vertical="center"/>
    </xf>
    <xf numFmtId="0" fontId="0" fillId="0" borderId="0" xfId="0" applyAlignment="1">
      <alignment horizontal="center"/>
    </xf>
    <xf numFmtId="165" fontId="23" fillId="0" borderId="9" xfId="2" applyFont="1" applyBorder="1" applyAlignment="1">
      <alignment horizontal="center" vertical="center"/>
    </xf>
    <xf numFmtId="9" fontId="23" fillId="0" borderId="9" xfId="8" applyFont="1" applyBorder="1" applyAlignment="1">
      <alignment horizontal="center" vertical="center"/>
    </xf>
    <xf numFmtId="166" fontId="23" fillId="0" borderId="9" xfId="0" applyNumberFormat="1" applyFont="1" applyBorder="1" applyAlignment="1">
      <alignment horizontal="center" vertical="center"/>
    </xf>
    <xf numFmtId="166" fontId="21" fillId="0" borderId="9" xfId="0" applyNumberFormat="1" applyFont="1" applyBorder="1" applyAlignment="1">
      <alignment horizontal="center" vertical="center"/>
    </xf>
    <xf numFmtId="2" fontId="23" fillId="0" borderId="8" xfId="0" applyNumberFormat="1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2" fontId="23" fillId="0" borderId="8" xfId="0" applyNumberFormat="1" applyFont="1" applyFill="1" applyBorder="1" applyAlignment="1">
      <alignment horizontal="center" vertical="center"/>
    </xf>
    <xf numFmtId="2" fontId="23" fillId="0" borderId="9" xfId="0" applyNumberFormat="1" applyFont="1" applyFill="1" applyBorder="1" applyAlignment="1">
      <alignment horizontal="center" vertical="center"/>
    </xf>
    <xf numFmtId="14" fontId="22" fillId="2" borderId="10" xfId="0" applyNumberFormat="1" applyFont="1" applyFill="1" applyBorder="1" applyAlignment="1" applyProtection="1">
      <alignment horizontal="center" vertical="center"/>
      <protection locked="0"/>
    </xf>
    <xf numFmtId="1" fontId="21" fillId="0" borderId="11" xfId="0" applyNumberFormat="1" applyFont="1" applyBorder="1" applyAlignment="1">
      <alignment horizontal="center" vertical="center"/>
    </xf>
    <xf numFmtId="1" fontId="23" fillId="0" borderId="12" xfId="0" applyNumberFormat="1" applyFont="1" applyBorder="1" applyAlignment="1">
      <alignment horizontal="center"/>
    </xf>
    <xf numFmtId="1" fontId="21" fillId="0" borderId="13" xfId="0" applyNumberFormat="1" applyFont="1" applyBorder="1" applyAlignment="1">
      <alignment horizontal="center" vertical="center"/>
    </xf>
    <xf numFmtId="165" fontId="6" fillId="6" borderId="14" xfId="2" applyFont="1" applyFill="1" applyBorder="1" applyAlignment="1">
      <alignment horizontal="center"/>
    </xf>
    <xf numFmtId="165" fontId="6" fillId="6" borderId="9" xfId="2" applyFont="1" applyFill="1" applyBorder="1" applyAlignment="1">
      <alignment horizontal="center"/>
    </xf>
    <xf numFmtId="0" fontId="22" fillId="7" borderId="15" xfId="0" applyFont="1" applyFill="1" applyBorder="1" applyAlignment="1" applyProtection="1">
      <alignment horizontal="center" vertical="center" wrapText="1"/>
      <protection locked="0"/>
    </xf>
    <xf numFmtId="165" fontId="23" fillId="7" borderId="0" xfId="2" applyFont="1" applyFill="1" applyBorder="1" applyAlignment="1">
      <alignment vertical="center"/>
    </xf>
    <xf numFmtId="165" fontId="22" fillId="7" borderId="16" xfId="2" applyFont="1" applyFill="1" applyBorder="1" applyAlignment="1" applyProtection="1">
      <alignment horizontal="center" vertical="center" wrapText="1"/>
      <protection locked="0"/>
    </xf>
    <xf numFmtId="0" fontId="24" fillId="7" borderId="16" xfId="0" applyFont="1" applyFill="1" applyBorder="1" applyAlignment="1" applyProtection="1">
      <alignment horizontal="center" vertical="center" wrapText="1"/>
      <protection locked="0"/>
    </xf>
    <xf numFmtId="9" fontId="24" fillId="7" borderId="16" xfId="8" quotePrefix="1" applyFont="1" applyFill="1" applyBorder="1" applyAlignment="1" applyProtection="1">
      <alignment horizontal="center" vertical="center" wrapText="1"/>
      <protection locked="0"/>
    </xf>
    <xf numFmtId="166" fontId="24" fillId="7" borderId="16" xfId="0" applyNumberFormat="1" applyFont="1" applyFill="1" applyBorder="1" applyAlignment="1" applyProtection="1">
      <alignment horizontal="center" vertical="center" wrapText="1"/>
      <protection locked="0"/>
    </xf>
    <xf numFmtId="1" fontId="24" fillId="7" borderId="17" xfId="0" applyNumberFormat="1" applyFont="1" applyFill="1" applyBorder="1" applyAlignment="1" applyProtection="1">
      <alignment horizontal="center" vertical="center" wrapText="1"/>
      <protection locked="0"/>
    </xf>
    <xf numFmtId="1" fontId="17" fillId="0" borderId="8" xfId="0" applyNumberFormat="1" applyFont="1" applyBorder="1" applyAlignment="1">
      <alignment horizontal="center" vertical="center"/>
    </xf>
    <xf numFmtId="165" fontId="17" fillId="0" borderId="8" xfId="2" applyFont="1" applyBorder="1" applyAlignment="1">
      <alignment horizontal="center" vertical="center"/>
    </xf>
    <xf numFmtId="1" fontId="17" fillId="0" borderId="9" xfId="0" applyNumberFormat="1" applyFont="1" applyBorder="1" applyAlignment="1">
      <alignment horizontal="center" vertical="center"/>
    </xf>
    <xf numFmtId="165" fontId="17" fillId="0" borderId="9" xfId="2" applyFont="1" applyBorder="1" applyAlignment="1">
      <alignment horizontal="center" vertical="center"/>
    </xf>
    <xf numFmtId="166" fontId="22" fillId="0" borderId="8" xfId="0" applyNumberFormat="1" applyFont="1" applyBorder="1" applyAlignment="1">
      <alignment horizontal="left" vertical="center"/>
    </xf>
    <xf numFmtId="166" fontId="22" fillId="0" borderId="9" xfId="0" applyNumberFormat="1" applyFont="1" applyBorder="1" applyAlignment="1">
      <alignment horizontal="left" vertical="center"/>
    </xf>
    <xf numFmtId="0" fontId="22" fillId="7" borderId="18" xfId="0" applyFont="1" applyFill="1" applyBorder="1" applyAlignment="1" applyProtection="1">
      <alignment horizontal="center"/>
      <protection locked="0"/>
    </xf>
    <xf numFmtId="14" fontId="22" fillId="7" borderId="7" xfId="0" applyNumberFormat="1" applyFont="1" applyFill="1" applyBorder="1" applyAlignment="1" applyProtection="1">
      <alignment horizontal="center" vertical="center"/>
      <protection locked="0"/>
    </xf>
    <xf numFmtId="0" fontId="22" fillId="7" borderId="8" xfId="0" applyFont="1" applyFill="1" applyBorder="1" applyAlignment="1" applyProtection="1">
      <alignment horizontal="center"/>
      <protection locked="0"/>
    </xf>
    <xf numFmtId="2" fontId="6" fillId="6" borderId="14" xfId="0" applyNumberFormat="1" applyFont="1" applyFill="1" applyBorder="1" applyAlignment="1">
      <alignment horizontal="right"/>
    </xf>
    <xf numFmtId="1" fontId="6" fillId="6" borderId="14" xfId="0" applyNumberFormat="1" applyFont="1" applyFill="1" applyBorder="1" applyAlignment="1">
      <alignment horizontal="left"/>
    </xf>
    <xf numFmtId="1" fontId="6" fillId="6" borderId="19" xfId="0" applyNumberFormat="1" applyFont="1" applyFill="1" applyBorder="1" applyAlignment="1">
      <alignment horizontal="left"/>
    </xf>
    <xf numFmtId="166" fontId="22" fillId="0" borderId="20" xfId="0" applyNumberFormat="1" applyFont="1" applyBorder="1" applyAlignment="1">
      <alignment horizontal="left" vertical="center"/>
    </xf>
    <xf numFmtId="166" fontId="21" fillId="0" borderId="20" xfId="0" applyNumberFormat="1" applyFont="1" applyBorder="1" applyAlignment="1">
      <alignment horizontal="center" vertical="center"/>
    </xf>
    <xf numFmtId="166" fontId="22" fillId="0" borderId="14" xfId="0" applyNumberFormat="1" applyFont="1" applyBorder="1" applyAlignment="1">
      <alignment horizontal="left" vertical="center"/>
    </xf>
    <xf numFmtId="166" fontId="21" fillId="0" borderId="14" xfId="0" applyNumberFormat="1" applyFont="1" applyBorder="1" applyAlignment="1">
      <alignment horizontal="center" vertical="center"/>
    </xf>
    <xf numFmtId="166" fontId="22" fillId="0" borderId="21" xfId="0" applyNumberFormat="1" applyFont="1" applyBorder="1" applyAlignment="1">
      <alignment horizontal="left" vertical="center"/>
    </xf>
    <xf numFmtId="166" fontId="21" fillId="0" borderId="21" xfId="0" applyNumberFormat="1" applyFont="1" applyBorder="1" applyAlignment="1">
      <alignment horizontal="center" vertical="center"/>
    </xf>
    <xf numFmtId="166" fontId="22" fillId="0" borderId="22" xfId="0" applyNumberFormat="1" applyFont="1" applyBorder="1" applyAlignment="1">
      <alignment horizontal="left" vertical="center"/>
    </xf>
    <xf numFmtId="166" fontId="21" fillId="0" borderId="22" xfId="0" applyNumberFormat="1" applyFont="1" applyBorder="1" applyAlignment="1">
      <alignment horizontal="center" vertical="center"/>
    </xf>
    <xf numFmtId="0" fontId="22" fillId="7" borderId="7" xfId="0" applyFont="1" applyFill="1" applyBorder="1" applyAlignment="1" applyProtection="1">
      <alignment horizontal="center"/>
      <protection locked="0"/>
    </xf>
    <xf numFmtId="0" fontId="22" fillId="0" borderId="7" xfId="0" applyFont="1" applyFill="1" applyBorder="1" applyAlignment="1" applyProtection="1">
      <alignment horizontal="center"/>
      <protection locked="0"/>
    </xf>
    <xf numFmtId="0" fontId="6" fillId="6" borderId="23" xfId="0" applyFont="1" applyFill="1" applyBorder="1" applyAlignment="1">
      <alignment horizontal="center"/>
    </xf>
    <xf numFmtId="165" fontId="22" fillId="2" borderId="24" xfId="0" applyNumberFormat="1" applyFont="1" applyFill="1" applyBorder="1" applyAlignment="1" applyProtection="1">
      <protection locked="0"/>
    </xf>
    <xf numFmtId="10" fontId="23" fillId="0" borderId="8" xfId="8" applyNumberFormat="1" applyFont="1" applyBorder="1" applyAlignment="1">
      <alignment horizontal="center" vertical="center"/>
    </xf>
    <xf numFmtId="166" fontId="22" fillId="8" borderId="25" xfId="0" applyNumberFormat="1" applyFont="1" applyFill="1" applyBorder="1" applyAlignment="1">
      <alignment horizontal="left" vertical="center"/>
    </xf>
    <xf numFmtId="166" fontId="21" fillId="8" borderId="25" xfId="0" applyNumberFormat="1" applyFont="1" applyFill="1" applyBorder="1" applyAlignment="1">
      <alignment horizontal="center" vertical="center"/>
    </xf>
    <xf numFmtId="166" fontId="22" fillId="10" borderId="25" xfId="0" applyNumberFormat="1" applyFont="1" applyFill="1" applyBorder="1" applyAlignment="1">
      <alignment horizontal="left" vertical="center"/>
    </xf>
    <xf numFmtId="166" fontId="21" fillId="10" borderId="2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8" xfId="0" applyFont="1" applyBorder="1" applyAlignment="1">
      <alignment horizontal="left"/>
    </xf>
    <xf numFmtId="0" fontId="21" fillId="0" borderId="8" xfId="0" applyFont="1" applyBorder="1" applyAlignment="1">
      <alignment horizontal="left" vertical="center"/>
    </xf>
    <xf numFmtId="165" fontId="6" fillId="6" borderId="26" xfId="2" applyFont="1" applyFill="1" applyBorder="1" applyAlignment="1">
      <alignment horizontal="center"/>
    </xf>
    <xf numFmtId="165" fontId="6" fillId="6" borderId="27" xfId="2" applyFont="1" applyFill="1" applyBorder="1" applyAlignment="1">
      <alignment horizontal="center"/>
    </xf>
    <xf numFmtId="165" fontId="22" fillId="2" borderId="8" xfId="0" applyNumberFormat="1" applyFont="1" applyFill="1" applyBorder="1" applyAlignment="1" applyProtection="1">
      <alignment horizontal="center"/>
      <protection locked="0"/>
    </xf>
    <xf numFmtId="0" fontId="22" fillId="2" borderId="28" xfId="0" applyFont="1" applyFill="1" applyBorder="1" applyAlignment="1" applyProtection="1">
      <alignment horizontal="center"/>
      <protection locked="0"/>
    </xf>
    <xf numFmtId="0" fontId="22" fillId="2" borderId="29" xfId="0" applyFont="1" applyFill="1" applyBorder="1" applyAlignment="1" applyProtection="1">
      <alignment horizontal="center"/>
      <protection locked="0"/>
    </xf>
    <xf numFmtId="0" fontId="22" fillId="2" borderId="30" xfId="0" applyFont="1" applyFill="1" applyBorder="1" applyAlignment="1" applyProtection="1">
      <alignment horizontal="center"/>
      <protection locked="0"/>
    </xf>
    <xf numFmtId="0" fontId="0" fillId="0" borderId="31" xfId="0" applyBorder="1" applyAlignment="1">
      <alignment horizontal="center"/>
    </xf>
    <xf numFmtId="0" fontId="6" fillId="6" borderId="32" xfId="0" applyFont="1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  <xf numFmtId="0" fontId="22" fillId="2" borderId="33" xfId="0" applyFont="1" applyFill="1" applyBorder="1" applyAlignment="1" applyProtection="1">
      <alignment horizontal="center"/>
      <protection locked="0"/>
    </xf>
    <xf numFmtId="0" fontId="22" fillId="7" borderId="34" xfId="0" applyFont="1" applyFill="1" applyBorder="1" applyAlignment="1" applyProtection="1">
      <alignment horizontal="center"/>
      <protection locked="0"/>
    </xf>
    <xf numFmtId="0" fontId="22" fillId="7" borderId="7" xfId="0" applyFont="1" applyFill="1" applyBorder="1" applyAlignment="1" applyProtection="1">
      <alignment horizontal="center"/>
      <protection locked="0"/>
    </xf>
    <xf numFmtId="0" fontId="22" fillId="0" borderId="7" xfId="0" applyFont="1" applyFill="1" applyBorder="1" applyAlignment="1" applyProtection="1">
      <alignment horizontal="center"/>
      <protection locked="0"/>
    </xf>
    <xf numFmtId="0" fontId="18" fillId="0" borderId="8" xfId="0" applyFont="1" applyBorder="1" applyAlignment="1">
      <alignment horizontal="center" vertical="center" textRotation="90" wrapText="1"/>
    </xf>
    <xf numFmtId="0" fontId="22" fillId="7" borderId="35" xfId="0" applyFont="1" applyFill="1" applyBorder="1" applyAlignment="1" applyProtection="1">
      <alignment horizontal="center"/>
      <protection locked="0"/>
    </xf>
    <xf numFmtId="0" fontId="22" fillId="7" borderId="36" xfId="0" applyFont="1" applyFill="1" applyBorder="1" applyAlignment="1" applyProtection="1">
      <alignment horizontal="center"/>
      <protection locked="0"/>
    </xf>
    <xf numFmtId="0" fontId="22" fillId="0" borderId="36" xfId="0" applyFont="1" applyFill="1" applyBorder="1" applyAlignment="1" applyProtection="1">
      <alignment horizontal="left"/>
      <protection locked="0"/>
    </xf>
    <xf numFmtId="0" fontId="22" fillId="0" borderId="37" xfId="0" applyFont="1" applyFill="1" applyBorder="1" applyAlignment="1" applyProtection="1">
      <alignment horizontal="left"/>
      <protection locked="0"/>
    </xf>
    <xf numFmtId="0" fontId="22" fillId="0" borderId="38" xfId="0" applyFont="1" applyFill="1" applyBorder="1" applyAlignment="1" applyProtection="1">
      <alignment horizontal="left"/>
      <protection locked="0"/>
    </xf>
    <xf numFmtId="14" fontId="22" fillId="2" borderId="28" xfId="0" applyNumberFormat="1" applyFont="1" applyFill="1" applyBorder="1" applyAlignment="1" applyProtection="1">
      <alignment horizontal="center" vertical="center"/>
      <protection locked="0"/>
    </xf>
    <xf numFmtId="14" fontId="22" fillId="2" borderId="29" xfId="0" applyNumberFormat="1" applyFont="1" applyFill="1" applyBorder="1" applyAlignment="1" applyProtection="1">
      <alignment horizontal="center" vertical="center"/>
      <protection locked="0"/>
    </xf>
    <xf numFmtId="14" fontId="22" fillId="2" borderId="24" xfId="0" applyNumberFormat="1" applyFont="1" applyFill="1" applyBorder="1" applyAlignment="1" applyProtection="1">
      <alignment horizontal="center" vertical="center"/>
      <protection locked="0"/>
    </xf>
    <xf numFmtId="167" fontId="22" fillId="2" borderId="28" xfId="0" quotePrefix="1" applyNumberFormat="1" applyFont="1" applyFill="1" applyBorder="1" applyAlignment="1" applyProtection="1">
      <alignment horizontal="center"/>
      <protection locked="0"/>
    </xf>
    <xf numFmtId="167" fontId="22" fillId="2" borderId="29" xfId="0" quotePrefix="1" applyNumberFormat="1" applyFont="1" applyFill="1" applyBorder="1" applyAlignment="1" applyProtection="1">
      <alignment horizontal="center"/>
      <protection locked="0"/>
    </xf>
    <xf numFmtId="167" fontId="22" fillId="2" borderId="33" xfId="0" quotePrefix="1" applyNumberFormat="1" applyFont="1" applyFill="1" applyBorder="1" applyAlignment="1" applyProtection="1">
      <alignment horizontal="center"/>
      <protection locked="0"/>
    </xf>
    <xf numFmtId="0" fontId="22" fillId="2" borderId="24" xfId="0" applyFont="1" applyFill="1" applyBorder="1" applyAlignment="1" applyProtection="1">
      <alignment horizontal="center"/>
      <protection locked="0"/>
    </xf>
    <xf numFmtId="0" fontId="22" fillId="2" borderId="39" xfId="0" applyFont="1" applyFill="1" applyBorder="1" applyAlignment="1" applyProtection="1">
      <alignment horizontal="center"/>
      <protection locked="0"/>
    </xf>
    <xf numFmtId="0" fontId="22" fillId="2" borderId="31" xfId="0" applyFont="1" applyFill="1" applyBorder="1" applyAlignment="1" applyProtection="1">
      <alignment horizontal="center"/>
      <protection locked="0"/>
    </xf>
    <xf numFmtId="0" fontId="22" fillId="2" borderId="40" xfId="0" applyFont="1" applyFill="1" applyBorder="1" applyAlignment="1" applyProtection="1">
      <alignment horizontal="center"/>
      <protection locked="0"/>
    </xf>
    <xf numFmtId="0" fontId="22" fillId="2" borderId="41" xfId="0" applyFont="1" applyFill="1" applyBorder="1" applyAlignment="1" applyProtection="1">
      <alignment horizontal="center"/>
      <protection locked="0"/>
    </xf>
    <xf numFmtId="0" fontId="22" fillId="2" borderId="0" xfId="0" applyFont="1" applyFill="1" applyBorder="1" applyAlignment="1" applyProtection="1">
      <alignment horizontal="center"/>
      <protection locked="0"/>
    </xf>
    <xf numFmtId="0" fontId="22" fillId="2" borderId="42" xfId="0" applyFont="1" applyFill="1" applyBorder="1" applyAlignment="1" applyProtection="1">
      <alignment horizontal="center"/>
      <protection locked="0"/>
    </xf>
    <xf numFmtId="0" fontId="22" fillId="2" borderId="41" xfId="0" applyFont="1" applyFill="1" applyBorder="1" applyAlignment="1" applyProtection="1">
      <alignment horizontal="center" vertical="center"/>
      <protection locked="0"/>
    </xf>
    <xf numFmtId="0" fontId="22" fillId="2" borderId="0" xfId="0" applyFont="1" applyFill="1" applyBorder="1" applyAlignment="1" applyProtection="1">
      <alignment horizontal="center" vertical="center"/>
      <protection locked="0"/>
    </xf>
    <xf numFmtId="0" fontId="22" fillId="2" borderId="42" xfId="0" applyFont="1" applyFill="1" applyBorder="1" applyAlignment="1" applyProtection="1">
      <alignment horizontal="center" vertical="center"/>
      <protection locked="0"/>
    </xf>
    <xf numFmtId="165" fontId="22" fillId="2" borderId="28" xfId="2" applyFont="1" applyFill="1" applyBorder="1" applyAlignment="1" applyProtection="1">
      <alignment horizontal="center"/>
      <protection locked="0"/>
    </xf>
    <xf numFmtId="165" fontId="22" fillId="2" borderId="29" xfId="2" applyFont="1" applyFill="1" applyBorder="1" applyAlignment="1" applyProtection="1">
      <alignment horizontal="center"/>
      <protection locked="0"/>
    </xf>
    <xf numFmtId="165" fontId="22" fillId="2" borderId="24" xfId="2" applyFont="1" applyFill="1" applyBorder="1" applyAlignment="1" applyProtection="1">
      <alignment horizontal="center"/>
      <protection locked="0"/>
    </xf>
    <xf numFmtId="0" fontId="22" fillId="7" borderId="43" xfId="0" applyFont="1" applyFill="1" applyBorder="1" applyAlignment="1" applyProtection="1">
      <alignment horizontal="center"/>
      <protection locked="0"/>
    </xf>
    <xf numFmtId="0" fontId="22" fillId="2" borderId="43" xfId="0" applyFont="1" applyFill="1" applyBorder="1" applyAlignment="1" applyProtection="1">
      <alignment horizontal="center"/>
      <protection locked="0"/>
    </xf>
    <xf numFmtId="0" fontId="22" fillId="2" borderId="10" xfId="0" applyFont="1" applyFill="1" applyBorder="1" applyAlignment="1" applyProtection="1">
      <alignment horizontal="center"/>
      <protection locked="0"/>
    </xf>
    <xf numFmtId="0" fontId="22" fillId="2" borderId="18" xfId="0" applyFont="1" applyFill="1" applyBorder="1" applyAlignment="1" applyProtection="1">
      <alignment horizontal="center"/>
      <protection locked="0"/>
    </xf>
    <xf numFmtId="0" fontId="6" fillId="9" borderId="0" xfId="0" applyFont="1" applyFill="1" applyAlignment="1">
      <alignment horizontal="center"/>
    </xf>
    <xf numFmtId="0" fontId="25" fillId="0" borderId="0" xfId="0" applyNumberFormat="1" applyFont="1" applyFill="1" applyBorder="1" applyAlignment="1" applyProtection="1">
      <alignment horizontal="center" wrapText="1"/>
    </xf>
    <xf numFmtId="0" fontId="18" fillId="0" borderId="0" xfId="0" applyFont="1" applyAlignment="1">
      <alignment horizontal="center"/>
    </xf>
    <xf numFmtId="0" fontId="19" fillId="9" borderId="3" xfId="0" applyNumberFormat="1" applyFont="1" applyFill="1" applyBorder="1" applyAlignment="1" applyProtection="1">
      <alignment horizontal="center" vertical="center" wrapText="1"/>
    </xf>
    <xf numFmtId="0" fontId="19" fillId="9" borderId="4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wrapText="1"/>
    </xf>
  </cellXfs>
  <cellStyles count="13">
    <cellStyle name="Hiperlink" xfId="1" builtinId="8"/>
    <cellStyle name="Moeda" xfId="2" builtinId="4"/>
    <cellStyle name="Moeda 2" xfId="3" xr:uid="{00000000-0005-0000-0000-000002000000}"/>
    <cellStyle name="Moeda 2 2" xfId="4" xr:uid="{00000000-0005-0000-0000-000003000000}"/>
    <cellStyle name="Moeda 3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  <cellStyle name="Porcentagem" xfId="8" builtinId="5"/>
    <cellStyle name="Porcentagem 2" xfId="9" xr:uid="{00000000-0005-0000-0000-000009000000}"/>
    <cellStyle name="Porcentagem 2 2" xfId="10" xr:uid="{00000000-0005-0000-0000-00000A000000}"/>
    <cellStyle name="Vírgula 2" xfId="11" xr:uid="{00000000-0005-0000-0000-00000B000000}"/>
    <cellStyle name="Vírgula 2 2" xfId="12" xr:uid="{00000000-0005-0000-0000-00000C000000}"/>
  </cellStyles>
  <dxfs count="16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textRotation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0.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166" formatCode="0.0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166" formatCode="0.0"/>
      <alignment horizontal="lef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  <dxf>
      <border outline="0">
        <top style="medium">
          <color theme="1" tint="0.34998626667073579"/>
        </top>
      </border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47625</xdr:rowOff>
    </xdr:from>
    <xdr:to>
      <xdr:col>2</xdr:col>
      <xdr:colOff>190500</xdr:colOff>
      <xdr:row>3</xdr:row>
      <xdr:rowOff>114300</xdr:rowOff>
    </xdr:to>
    <xdr:pic>
      <xdr:nvPicPr>
        <xdr:cNvPr id="17769" name="Imagem 5">
          <a:extLst>
            <a:ext uri="{FF2B5EF4-FFF2-40B4-BE49-F238E27FC236}">
              <a16:creationId xmlns:a16="http://schemas.microsoft.com/office/drawing/2014/main" id="{AEB1A497-F8B5-28DF-B5A3-E53B93216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47625"/>
          <a:ext cx="11811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1085850</xdr:colOff>
      <xdr:row>191</xdr:row>
      <xdr:rowOff>0</xdr:rowOff>
    </xdr:from>
    <xdr:to>
      <xdr:col>4</xdr:col>
      <xdr:colOff>9525</xdr:colOff>
      <xdr:row>191</xdr:row>
      <xdr:rowOff>190500</xdr:rowOff>
    </xdr:to>
    <xdr:pic>
      <xdr:nvPicPr>
        <xdr:cNvPr id="17770" name="Imagem 3">
          <a:extLst>
            <a:ext uri="{FF2B5EF4-FFF2-40B4-BE49-F238E27FC236}">
              <a16:creationId xmlns:a16="http://schemas.microsoft.com/office/drawing/2014/main" id="{A0E09175-934A-F37C-19C0-70090ACD9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36661725"/>
          <a:ext cx="95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1085850</xdr:colOff>
      <xdr:row>191</xdr:row>
      <xdr:rowOff>0</xdr:rowOff>
    </xdr:from>
    <xdr:to>
      <xdr:col>4</xdr:col>
      <xdr:colOff>9525</xdr:colOff>
      <xdr:row>191</xdr:row>
      <xdr:rowOff>171450</xdr:rowOff>
    </xdr:to>
    <xdr:pic>
      <xdr:nvPicPr>
        <xdr:cNvPr id="17771" name="Imagem 4">
          <a:extLst>
            <a:ext uri="{FF2B5EF4-FFF2-40B4-BE49-F238E27FC236}">
              <a16:creationId xmlns:a16="http://schemas.microsoft.com/office/drawing/2014/main" id="{F15D34C3-BBD4-D569-CAF2-2953AD69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366617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1085850</xdr:colOff>
      <xdr:row>191</xdr:row>
      <xdr:rowOff>0</xdr:rowOff>
    </xdr:from>
    <xdr:to>
      <xdr:col>5</xdr:col>
      <xdr:colOff>9525</xdr:colOff>
      <xdr:row>191</xdr:row>
      <xdr:rowOff>190500</xdr:rowOff>
    </xdr:to>
    <xdr:pic>
      <xdr:nvPicPr>
        <xdr:cNvPr id="17772" name="Imagem 3">
          <a:extLst>
            <a:ext uri="{FF2B5EF4-FFF2-40B4-BE49-F238E27FC236}">
              <a16:creationId xmlns:a16="http://schemas.microsoft.com/office/drawing/2014/main" id="{C2D268B7-C92B-8671-98C4-F086C0A80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36661725"/>
          <a:ext cx="95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1085850</xdr:colOff>
      <xdr:row>191</xdr:row>
      <xdr:rowOff>0</xdr:rowOff>
    </xdr:from>
    <xdr:to>
      <xdr:col>5</xdr:col>
      <xdr:colOff>9525</xdr:colOff>
      <xdr:row>191</xdr:row>
      <xdr:rowOff>171450</xdr:rowOff>
    </xdr:to>
    <xdr:pic>
      <xdr:nvPicPr>
        <xdr:cNvPr id="17773" name="Imagem 4">
          <a:extLst>
            <a:ext uri="{FF2B5EF4-FFF2-40B4-BE49-F238E27FC236}">
              <a16:creationId xmlns:a16="http://schemas.microsoft.com/office/drawing/2014/main" id="{AEE44970-2FCA-4AB1-F3E9-D63A74306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366617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ela5" displayName="Tabela5" ref="A13:M202" totalsRowShown="0" headerRowDxfId="15" dataDxfId="14" tableBorderDxfId="13">
  <autoFilter ref="A13:M202" xr:uid="{00000000-0009-0000-0100-000005000000}"/>
  <tableColumns count="13">
    <tableColumn id="1" xr3:uid="{00000000-0010-0000-0000-000001000000}" name="CÓD. PROD." dataDxfId="12"/>
    <tableColumn id="2" xr3:uid="{00000000-0010-0000-0000-000002000000}" name="CÓD. NOTA" dataDxfId="11"/>
    <tableColumn id="3" xr3:uid="{00000000-0010-0000-0000-000003000000}" name="DESCRIÇÃO" dataDxfId="10"/>
    <tableColumn id="4" xr3:uid="{00000000-0010-0000-0000-000004000000}" name="UNID. VENDA EM PCTS" dataDxfId="9"/>
    <tableColumn id="5" xr3:uid="{00000000-0010-0000-0000-000005000000}" name="QUANT. DE PCTS" dataDxfId="8" dataCellStyle="Moeda"/>
    <tableColumn id="6" xr3:uid="{00000000-0010-0000-0000-000006000000}" name="PREÇO" dataDxfId="7" dataCellStyle="Moeda"/>
    <tableColumn id="7" xr3:uid="{00000000-0010-0000-0000-000007000000}" name="+IPI" dataDxfId="6" dataCellStyle="Porcentagem"/>
    <tableColumn id="8" xr3:uid="{00000000-0010-0000-0000-000008000000}" name="PRECO TOTAL SEM IPI" dataDxfId="5" dataCellStyle="Moeda">
      <calculatedColumnFormula>E14*F14</calculatedColumnFormula>
    </tableColumn>
    <tableColumn id="9" xr3:uid="{00000000-0010-0000-0000-000009000000}" name="PRECO TOTAL COM IPI" dataDxfId="4" dataCellStyle="Moeda">
      <calculatedColumnFormula>H14*(1+G14)</calculatedColumnFormula>
    </tableColumn>
    <tableColumn id="10" xr3:uid="{00000000-0010-0000-0000-00000A000000}" name="Nº VOLUMES" dataDxfId="3"/>
    <tableColumn id="11" xr3:uid="{00000000-0010-0000-0000-00000B000000}" name="PESO DO PACOTE (KG)" dataDxfId="2"/>
    <tableColumn id="12" xr3:uid="{00000000-0010-0000-0000-00000C000000}" name="PESO DO VOLUME (KG)" dataDxfId="1"/>
    <tableColumn id="13" xr3:uid="{00000000-0010-0000-0000-00000D000000}" name="CUBAGEM DO VOLUME A  x  L  x  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damateria.com.br/estado-do-espirito-santo/" TargetMode="External"/><Relationship Id="rId13" Type="http://schemas.openxmlformats.org/officeDocument/2006/relationships/hyperlink" Target="https://www.todamateria.com.br/estado-de-minas-gerais/" TargetMode="External"/><Relationship Id="rId18" Type="http://schemas.openxmlformats.org/officeDocument/2006/relationships/hyperlink" Target="https://www.todamateria.com.br/estado-do-rio-de-janeiro/" TargetMode="External"/><Relationship Id="rId26" Type="http://schemas.openxmlformats.org/officeDocument/2006/relationships/hyperlink" Target="https://www.todamateria.com.br/estado-do-tocantins/" TargetMode="External"/><Relationship Id="rId3" Type="http://schemas.openxmlformats.org/officeDocument/2006/relationships/hyperlink" Target="https://www.todamateria.com.br/amapa/" TargetMode="External"/><Relationship Id="rId21" Type="http://schemas.openxmlformats.org/officeDocument/2006/relationships/hyperlink" Target="https://www.todamateria.com.br/estado-de-rondonia/" TargetMode="External"/><Relationship Id="rId7" Type="http://schemas.openxmlformats.org/officeDocument/2006/relationships/hyperlink" Target="https://www.todamateria.com.br/distrito-federal/" TargetMode="External"/><Relationship Id="rId12" Type="http://schemas.openxmlformats.org/officeDocument/2006/relationships/hyperlink" Target="https://www.todamateria.com.br/estado-do-mato-grosso-do-sul/" TargetMode="External"/><Relationship Id="rId17" Type="http://schemas.openxmlformats.org/officeDocument/2006/relationships/hyperlink" Target="https://www.todamateria.com.br/estado-do-piaui/" TargetMode="External"/><Relationship Id="rId25" Type="http://schemas.openxmlformats.org/officeDocument/2006/relationships/hyperlink" Target="https://www.todamateria.com.br/estado-de-sergipe/" TargetMode="External"/><Relationship Id="rId2" Type="http://schemas.openxmlformats.org/officeDocument/2006/relationships/hyperlink" Target="https://www.todamateria.com.br/estado-de-alagoas/" TargetMode="External"/><Relationship Id="rId16" Type="http://schemas.openxmlformats.org/officeDocument/2006/relationships/hyperlink" Target="https://www.todamateria.com.br/estado-de-pernambuco/" TargetMode="External"/><Relationship Id="rId20" Type="http://schemas.openxmlformats.org/officeDocument/2006/relationships/hyperlink" Target="https://www.todamateria.com.br/rio-grande-do-sul/" TargetMode="External"/><Relationship Id="rId1" Type="http://schemas.openxmlformats.org/officeDocument/2006/relationships/hyperlink" Target="https://www.todamateria.com.br/estado-do-acre/" TargetMode="External"/><Relationship Id="rId6" Type="http://schemas.openxmlformats.org/officeDocument/2006/relationships/hyperlink" Target="https://www.todamateria.com.br/estado-do-ceara/" TargetMode="External"/><Relationship Id="rId11" Type="http://schemas.openxmlformats.org/officeDocument/2006/relationships/hyperlink" Target="https://www.todamateria.com.br/estado-de-mato-grosso/" TargetMode="External"/><Relationship Id="rId24" Type="http://schemas.openxmlformats.org/officeDocument/2006/relationships/hyperlink" Target="https://www.todamateria.com.br/estado-de-sao-paulo/" TargetMode="External"/><Relationship Id="rId5" Type="http://schemas.openxmlformats.org/officeDocument/2006/relationships/hyperlink" Target="https://www.todamateria.com.br/estado-da-bahia/" TargetMode="External"/><Relationship Id="rId15" Type="http://schemas.openxmlformats.org/officeDocument/2006/relationships/hyperlink" Target="https://www.todamateria.com.br/estado-da-paraiba/" TargetMode="External"/><Relationship Id="rId23" Type="http://schemas.openxmlformats.org/officeDocument/2006/relationships/hyperlink" Target="https://www.todamateria.com.br/estado-de-santa-catarina/" TargetMode="External"/><Relationship Id="rId10" Type="http://schemas.openxmlformats.org/officeDocument/2006/relationships/hyperlink" Target="https://www.todamateria.com.br/estado-do-maranhao/" TargetMode="External"/><Relationship Id="rId19" Type="http://schemas.openxmlformats.org/officeDocument/2006/relationships/hyperlink" Target="https://www.todamateria.com.br/rio-grande-do-norte/" TargetMode="External"/><Relationship Id="rId4" Type="http://schemas.openxmlformats.org/officeDocument/2006/relationships/hyperlink" Target="https://www.todamateria.com.br/estado-do-amazonas/" TargetMode="External"/><Relationship Id="rId9" Type="http://schemas.openxmlformats.org/officeDocument/2006/relationships/hyperlink" Target="https://www.todamateria.com.br/estado-de-goias/" TargetMode="External"/><Relationship Id="rId14" Type="http://schemas.openxmlformats.org/officeDocument/2006/relationships/hyperlink" Target="https://www.todamateria.com.br/estado-do-para/" TargetMode="External"/><Relationship Id="rId22" Type="http://schemas.openxmlformats.org/officeDocument/2006/relationships/hyperlink" Target="https://www.todamateria.com.br/estado-de-roraima/" TargetMode="External"/><Relationship Id="rId27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8"/>
  <sheetViews>
    <sheetView showGridLines="0" tabSelected="1" zoomScaleNormal="100" zoomScaleSheetLayoutView="100" workbookViewId="0">
      <selection activeCell="B14" sqref="B14"/>
    </sheetView>
  </sheetViews>
  <sheetFormatPr defaultRowHeight="12.75" x14ac:dyDescent="0.2"/>
  <cols>
    <col min="1" max="1" width="8.42578125" customWidth="1"/>
    <col min="2" max="2" width="10.5703125" customWidth="1"/>
    <col min="3" max="3" width="45.28515625" customWidth="1"/>
    <col min="4" max="4" width="11.28515625" customWidth="1"/>
    <col min="5" max="5" width="11" customWidth="1"/>
    <col min="6" max="6" width="9.5703125" bestFit="1" customWidth="1"/>
    <col min="7" max="7" width="8.85546875" customWidth="1"/>
    <col min="8" max="8" width="11.85546875" customWidth="1"/>
    <col min="9" max="9" width="13.42578125" customWidth="1"/>
    <col min="10" max="10" width="9.7109375" customWidth="1"/>
    <col min="11" max="11" width="9.140625" customWidth="1"/>
    <col min="12" max="12" width="9" customWidth="1"/>
    <col min="13" max="13" width="12.42578125" style="28" customWidth="1"/>
  </cols>
  <sheetData>
    <row r="1" spans="1:13" x14ac:dyDescent="0.2">
      <c r="A1" s="108" t="s">
        <v>21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</row>
    <row r="2" spans="1:13" x14ac:dyDescent="0.2">
      <c r="A2" s="111" t="s">
        <v>14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x14ac:dyDescent="0.2">
      <c r="A3" s="111" t="s">
        <v>7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3"/>
    </row>
    <row r="4" spans="1:13" x14ac:dyDescent="0.2">
      <c r="A4" s="111" t="s">
        <v>189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3"/>
    </row>
    <row r="5" spans="1:13" x14ac:dyDescent="0.2">
      <c r="A5" s="114" t="s">
        <v>277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6"/>
    </row>
    <row r="6" spans="1:13" x14ac:dyDescent="0.2">
      <c r="A6" s="92" t="s">
        <v>13</v>
      </c>
      <c r="B6" s="93"/>
      <c r="C6" s="85"/>
      <c r="D6" s="86"/>
      <c r="E6" s="86"/>
      <c r="F6" s="86"/>
      <c r="G6" s="86"/>
      <c r="H6" s="91"/>
      <c r="I6" s="57" t="s">
        <v>62</v>
      </c>
      <c r="J6" s="101"/>
      <c r="K6" s="102"/>
      <c r="L6" s="102"/>
      <c r="M6" s="103"/>
    </row>
    <row r="7" spans="1:13" x14ac:dyDescent="0.2">
      <c r="A7" s="92" t="s">
        <v>0</v>
      </c>
      <c r="B7" s="93"/>
      <c r="C7" s="123"/>
      <c r="D7" s="123"/>
      <c r="E7" s="56" t="s">
        <v>55</v>
      </c>
      <c r="F7" s="104"/>
      <c r="G7" s="105"/>
      <c r="H7" s="106"/>
      <c r="I7" s="56" t="s">
        <v>63</v>
      </c>
      <c r="J7" s="85"/>
      <c r="K7" s="86"/>
      <c r="L7" s="86"/>
      <c r="M7" s="107"/>
    </row>
    <row r="8" spans="1:13" x14ac:dyDescent="0.2">
      <c r="A8" s="92" t="s">
        <v>1</v>
      </c>
      <c r="B8" s="93"/>
      <c r="C8" s="71"/>
      <c r="D8" s="70" t="s">
        <v>2</v>
      </c>
      <c r="E8" s="94"/>
      <c r="F8" s="94"/>
      <c r="G8" s="94"/>
      <c r="H8" s="70" t="s">
        <v>187</v>
      </c>
      <c r="I8" s="85"/>
      <c r="J8" s="86"/>
      <c r="K8" s="91"/>
      <c r="L8" s="57" t="s">
        <v>186</v>
      </c>
      <c r="M8" s="37"/>
    </row>
    <row r="9" spans="1:13" x14ac:dyDescent="0.2">
      <c r="A9" s="92" t="s">
        <v>8</v>
      </c>
      <c r="B9" s="93"/>
      <c r="C9" s="71"/>
      <c r="D9" s="70" t="s">
        <v>154</v>
      </c>
      <c r="E9" s="85"/>
      <c r="F9" s="86"/>
      <c r="G9" s="86"/>
      <c r="H9" s="91"/>
      <c r="I9" s="70" t="s">
        <v>10</v>
      </c>
      <c r="J9" s="117"/>
      <c r="K9" s="118"/>
      <c r="L9" s="118"/>
      <c r="M9" s="119"/>
    </row>
    <row r="10" spans="1:13" x14ac:dyDescent="0.2">
      <c r="A10" s="92" t="s">
        <v>11</v>
      </c>
      <c r="B10" s="93"/>
      <c r="C10" s="24"/>
      <c r="D10" s="70" t="s">
        <v>9</v>
      </c>
      <c r="E10" s="85"/>
      <c r="F10" s="86"/>
      <c r="G10" s="86"/>
      <c r="H10" s="91"/>
      <c r="I10" s="93" t="s">
        <v>12</v>
      </c>
      <c r="J10" s="120"/>
      <c r="K10" s="121"/>
      <c r="L10" s="121"/>
      <c r="M10" s="122"/>
    </row>
    <row r="11" spans="1:13" x14ac:dyDescent="0.2">
      <c r="A11" s="92" t="s">
        <v>3</v>
      </c>
      <c r="B11" s="93"/>
      <c r="C11" s="22"/>
      <c r="D11" s="93" t="s">
        <v>64</v>
      </c>
      <c r="E11" s="93"/>
      <c r="F11" s="85"/>
      <c r="G11" s="86"/>
      <c r="H11" s="87"/>
      <c r="I11" s="58" t="s">
        <v>327</v>
      </c>
      <c r="J11" s="84">
        <f>H203</f>
        <v>0</v>
      </c>
      <c r="K11" s="84"/>
      <c r="L11" s="58" t="s">
        <v>326</v>
      </c>
      <c r="M11" s="73">
        <f>I203</f>
        <v>0</v>
      </c>
    </row>
    <row r="12" spans="1:13" ht="13.5" thickBot="1" x14ac:dyDescent="0.25">
      <c r="A12" s="96" t="s">
        <v>65</v>
      </c>
      <c r="B12" s="97"/>
      <c r="C12" s="98"/>
      <c r="D12" s="98"/>
      <c r="E12" s="98"/>
      <c r="F12" s="98"/>
      <c r="G12" s="98"/>
      <c r="H12" s="98"/>
      <c r="I12" s="98"/>
      <c r="J12" s="99"/>
      <c r="K12" s="99"/>
      <c r="L12" s="99"/>
      <c r="M12" s="100"/>
    </row>
    <row r="13" spans="1:13" ht="38.25" x14ac:dyDescent="0.2">
      <c r="A13" s="43" t="s">
        <v>134</v>
      </c>
      <c r="B13" s="44" t="s">
        <v>323</v>
      </c>
      <c r="C13" s="45" t="s">
        <v>324</v>
      </c>
      <c r="D13" s="46" t="s">
        <v>174</v>
      </c>
      <c r="E13" s="46" t="s">
        <v>173</v>
      </c>
      <c r="F13" s="46" t="s">
        <v>6</v>
      </c>
      <c r="G13" s="47" t="s">
        <v>171</v>
      </c>
      <c r="H13" s="46" t="s">
        <v>288</v>
      </c>
      <c r="I13" s="46" t="s">
        <v>287</v>
      </c>
      <c r="J13" s="48" t="s">
        <v>58</v>
      </c>
      <c r="K13" s="46" t="s">
        <v>322</v>
      </c>
      <c r="L13" s="46" t="s">
        <v>61</v>
      </c>
      <c r="M13" s="49" t="s">
        <v>153</v>
      </c>
    </row>
    <row r="14" spans="1:13" ht="15.75" thickBot="1" x14ac:dyDescent="0.25">
      <c r="A14" s="38">
        <v>9965</v>
      </c>
      <c r="B14" s="64" t="s">
        <v>394</v>
      </c>
      <c r="C14" s="65"/>
      <c r="D14" s="25" t="s">
        <v>57</v>
      </c>
      <c r="E14" s="50"/>
      <c r="F14" s="51"/>
      <c r="G14" s="27">
        <v>0</v>
      </c>
      <c r="H14" s="26">
        <f>E14*F14</f>
        <v>0</v>
      </c>
      <c r="I14" s="26">
        <f>H14*(1+G14)</f>
        <v>0</v>
      </c>
      <c r="J14" s="33">
        <f>E14/10</f>
        <v>0</v>
      </c>
      <c r="K14" s="35">
        <v>0.1</v>
      </c>
      <c r="L14" s="33">
        <f>E14*K14</f>
        <v>0</v>
      </c>
      <c r="M14" s="39" t="s">
        <v>290</v>
      </c>
    </row>
    <row r="15" spans="1:13" ht="15" x14ac:dyDescent="0.2">
      <c r="A15" s="38">
        <v>2553</v>
      </c>
      <c r="B15" s="62" t="s">
        <v>172</v>
      </c>
      <c r="C15" s="63"/>
      <c r="D15" s="25" t="s">
        <v>15</v>
      </c>
      <c r="E15" s="50"/>
      <c r="F15" s="51"/>
      <c r="G15" s="74">
        <v>3.2500000000000001E-2</v>
      </c>
      <c r="H15" s="26">
        <f t="shared" ref="H15:H81" si="0">E15*F15</f>
        <v>0</v>
      </c>
      <c r="I15" s="26">
        <f t="shared" ref="I15:I81" si="1">H15*(1+G15)</f>
        <v>0</v>
      </c>
      <c r="J15" s="33">
        <f>E15/200</f>
        <v>0</v>
      </c>
      <c r="K15" s="35">
        <v>2.8500000000000001E-2</v>
      </c>
      <c r="L15" s="33">
        <f t="shared" ref="L15:L81" si="2">E15*K15</f>
        <v>0</v>
      </c>
      <c r="M15" s="39" t="s">
        <v>291</v>
      </c>
    </row>
    <row r="16" spans="1:13" ht="15" x14ac:dyDescent="0.2">
      <c r="A16" s="38">
        <v>8890</v>
      </c>
      <c r="B16" s="54" t="s">
        <v>133</v>
      </c>
      <c r="C16" s="23"/>
      <c r="D16" s="25" t="s">
        <v>15</v>
      </c>
      <c r="E16" s="50"/>
      <c r="F16" s="51"/>
      <c r="G16" s="74">
        <v>3.2500000000000001E-2</v>
      </c>
      <c r="H16" s="26">
        <f t="shared" si="0"/>
        <v>0</v>
      </c>
      <c r="I16" s="26">
        <f t="shared" si="1"/>
        <v>0</v>
      </c>
      <c r="J16" s="33">
        <f>E16/100</f>
        <v>0</v>
      </c>
      <c r="K16" s="35">
        <v>8.5000000000000006E-2</v>
      </c>
      <c r="L16" s="33">
        <f t="shared" si="2"/>
        <v>0</v>
      </c>
      <c r="M16" s="39" t="s">
        <v>291</v>
      </c>
    </row>
    <row r="17" spans="1:13" ht="15.75" thickBot="1" x14ac:dyDescent="0.25">
      <c r="A17" s="38">
        <v>9910</v>
      </c>
      <c r="B17" s="64" t="s">
        <v>175</v>
      </c>
      <c r="C17" s="65"/>
      <c r="D17" s="25" t="s">
        <v>15</v>
      </c>
      <c r="E17" s="50"/>
      <c r="F17" s="51"/>
      <c r="G17" s="27">
        <v>0</v>
      </c>
      <c r="H17" s="26">
        <f>E17*F17</f>
        <v>0</v>
      </c>
      <c r="I17" s="26">
        <f t="shared" si="1"/>
        <v>0</v>
      </c>
      <c r="J17" s="33">
        <f>E17/200</f>
        <v>0</v>
      </c>
      <c r="K17" s="35">
        <v>2.8500000000000001E-2</v>
      </c>
      <c r="L17" s="33">
        <f t="shared" si="2"/>
        <v>0</v>
      </c>
      <c r="M17" s="39" t="s">
        <v>291</v>
      </c>
    </row>
    <row r="18" spans="1:13" ht="15.75" thickBot="1" x14ac:dyDescent="0.25">
      <c r="A18" s="38">
        <v>9613</v>
      </c>
      <c r="B18" s="66" t="s">
        <v>330</v>
      </c>
      <c r="C18" s="67"/>
      <c r="D18" s="25" t="s">
        <v>15</v>
      </c>
      <c r="E18" s="50"/>
      <c r="F18" s="51"/>
      <c r="G18" s="27">
        <v>0</v>
      </c>
      <c r="H18" s="26">
        <f t="shared" si="0"/>
        <v>0</v>
      </c>
      <c r="I18" s="26">
        <f>H18*(1+G18)</f>
        <v>0</v>
      </c>
      <c r="J18" s="33">
        <f>E18/24</f>
        <v>0</v>
      </c>
      <c r="K18" s="35">
        <f>0.247</f>
        <v>0.247</v>
      </c>
      <c r="L18" s="33">
        <f t="shared" si="2"/>
        <v>0</v>
      </c>
      <c r="M18" s="39" t="s">
        <v>292</v>
      </c>
    </row>
    <row r="19" spans="1:13" ht="15.75" thickBot="1" x14ac:dyDescent="0.25">
      <c r="A19" s="38">
        <v>1099</v>
      </c>
      <c r="B19" s="66" t="s">
        <v>364</v>
      </c>
      <c r="C19" s="67"/>
      <c r="D19" s="25" t="s">
        <v>15</v>
      </c>
      <c r="E19" s="50"/>
      <c r="F19" s="51"/>
      <c r="G19" s="74">
        <v>3.2500000000000001E-2</v>
      </c>
      <c r="H19" s="26">
        <f>E19*F19</f>
        <v>0</v>
      </c>
      <c r="I19" s="26">
        <f>H19*(1+G19)</f>
        <v>0</v>
      </c>
      <c r="J19" s="33">
        <f>E19/200</f>
        <v>0</v>
      </c>
      <c r="K19" s="35">
        <v>2.8500000000000001E-2</v>
      </c>
      <c r="L19" s="33">
        <f>E19*K19</f>
        <v>0</v>
      </c>
      <c r="M19" s="39" t="s">
        <v>291</v>
      </c>
    </row>
    <row r="20" spans="1:13" ht="15.75" thickBot="1" x14ac:dyDescent="0.25">
      <c r="A20" s="38">
        <v>9675</v>
      </c>
      <c r="B20" s="66" t="s">
        <v>141</v>
      </c>
      <c r="C20" s="67"/>
      <c r="D20" s="25" t="s">
        <v>15</v>
      </c>
      <c r="E20" s="50"/>
      <c r="F20" s="51"/>
      <c r="G20" s="74">
        <v>9.7500000000000003E-2</v>
      </c>
      <c r="H20" s="26">
        <f t="shared" si="0"/>
        <v>0</v>
      </c>
      <c r="I20" s="26">
        <f t="shared" si="1"/>
        <v>0</v>
      </c>
      <c r="J20" s="33">
        <f>E20/48</f>
        <v>0</v>
      </c>
      <c r="K20" s="35">
        <f>0.123</f>
        <v>0.123</v>
      </c>
      <c r="L20" s="33">
        <f t="shared" si="2"/>
        <v>0</v>
      </c>
      <c r="M20" s="39" t="s">
        <v>293</v>
      </c>
    </row>
    <row r="21" spans="1:13" ht="15.75" thickBot="1" x14ac:dyDescent="0.25">
      <c r="A21" s="38">
        <v>9682</v>
      </c>
      <c r="B21" s="66" t="s">
        <v>267</v>
      </c>
      <c r="C21" s="67"/>
      <c r="D21" s="25" t="s">
        <v>15</v>
      </c>
      <c r="E21" s="50"/>
      <c r="F21" s="51"/>
      <c r="G21" s="74">
        <v>9.7500000000000003E-2</v>
      </c>
      <c r="H21" s="26">
        <f t="shared" si="0"/>
        <v>0</v>
      </c>
      <c r="I21" s="26">
        <f t="shared" si="1"/>
        <v>0</v>
      </c>
      <c r="J21" s="33">
        <f>E21/10</f>
        <v>0</v>
      </c>
      <c r="K21" s="35">
        <f>2.1</f>
        <v>2.1</v>
      </c>
      <c r="L21" s="33">
        <f t="shared" si="2"/>
        <v>0</v>
      </c>
      <c r="M21" s="39" t="s">
        <v>294</v>
      </c>
    </row>
    <row r="22" spans="1:13" ht="15" x14ac:dyDescent="0.2">
      <c r="A22" s="38">
        <v>9644</v>
      </c>
      <c r="B22" s="62" t="s">
        <v>278</v>
      </c>
      <c r="C22" s="63"/>
      <c r="D22" s="25" t="s">
        <v>15</v>
      </c>
      <c r="E22" s="50"/>
      <c r="F22" s="51"/>
      <c r="G22" s="74">
        <v>3.2500000000000001E-2</v>
      </c>
      <c r="H22" s="26">
        <f t="shared" si="0"/>
        <v>0</v>
      </c>
      <c r="I22" s="26">
        <f t="shared" si="1"/>
        <v>0</v>
      </c>
      <c r="J22" s="33">
        <f>E22/50</f>
        <v>0</v>
      </c>
      <c r="K22" s="35">
        <f>0.214</f>
        <v>0.214</v>
      </c>
      <c r="L22" s="33">
        <f t="shared" si="2"/>
        <v>0</v>
      </c>
      <c r="M22" s="39" t="s">
        <v>295</v>
      </c>
    </row>
    <row r="23" spans="1:13" ht="15.75" thickBot="1" x14ac:dyDescent="0.25">
      <c r="A23" s="38">
        <v>9651</v>
      </c>
      <c r="B23" s="64" t="s">
        <v>331</v>
      </c>
      <c r="C23" s="65"/>
      <c r="D23" s="25" t="s">
        <v>15</v>
      </c>
      <c r="E23" s="50"/>
      <c r="F23" s="51"/>
      <c r="G23" s="74">
        <v>3.2500000000000001E-2</v>
      </c>
      <c r="H23" s="26">
        <f t="shared" si="0"/>
        <v>0</v>
      </c>
      <c r="I23" s="26">
        <f t="shared" si="1"/>
        <v>0</v>
      </c>
      <c r="J23" s="33">
        <f>E23/50</f>
        <v>0</v>
      </c>
      <c r="K23" s="35">
        <f>0.404</f>
        <v>0.40400000000000003</v>
      </c>
      <c r="L23" s="33">
        <f t="shared" si="2"/>
        <v>0</v>
      </c>
      <c r="M23" s="39" t="s">
        <v>296</v>
      </c>
    </row>
    <row r="24" spans="1:13" ht="15" x14ac:dyDescent="0.2">
      <c r="A24" s="38">
        <v>9637</v>
      </c>
      <c r="B24" s="62" t="s">
        <v>332</v>
      </c>
      <c r="C24" s="63"/>
      <c r="D24" s="25" t="s">
        <v>15</v>
      </c>
      <c r="E24" s="50"/>
      <c r="F24" s="51"/>
      <c r="G24" s="74">
        <v>3.2500000000000001E-2</v>
      </c>
      <c r="H24" s="26">
        <f t="shared" si="0"/>
        <v>0</v>
      </c>
      <c r="I24" s="26">
        <f t="shared" si="1"/>
        <v>0</v>
      </c>
      <c r="J24" s="33">
        <f>E24/100</f>
        <v>0</v>
      </c>
      <c r="K24" s="35">
        <f>0.2</f>
        <v>0.2</v>
      </c>
      <c r="L24" s="33">
        <f t="shared" si="2"/>
        <v>0</v>
      </c>
      <c r="M24" s="39" t="s">
        <v>297</v>
      </c>
    </row>
    <row r="25" spans="1:13" ht="15.75" thickBot="1" x14ac:dyDescent="0.25">
      <c r="A25" s="38">
        <v>9620</v>
      </c>
      <c r="B25" s="64" t="s">
        <v>268</v>
      </c>
      <c r="C25" s="65"/>
      <c r="D25" s="25" t="s">
        <v>15</v>
      </c>
      <c r="E25" s="50"/>
      <c r="F25" s="51"/>
      <c r="G25" s="74">
        <v>3.2500000000000001E-2</v>
      </c>
      <c r="H25" s="26">
        <f t="shared" si="0"/>
        <v>0</v>
      </c>
      <c r="I25" s="26">
        <f t="shared" si="1"/>
        <v>0</v>
      </c>
      <c r="J25" s="33">
        <f>E25/60</f>
        <v>0</v>
      </c>
      <c r="K25" s="35">
        <f>0.333</f>
        <v>0.33300000000000002</v>
      </c>
      <c r="L25" s="33">
        <f t="shared" si="2"/>
        <v>0</v>
      </c>
      <c r="M25" s="39" t="s">
        <v>298</v>
      </c>
    </row>
    <row r="26" spans="1:13" ht="15" x14ac:dyDescent="0.2">
      <c r="A26" s="38">
        <v>1327</v>
      </c>
      <c r="B26" s="54" t="s">
        <v>68</v>
      </c>
      <c r="C26" s="23"/>
      <c r="D26" s="25" t="s">
        <v>16</v>
      </c>
      <c r="E26" s="50"/>
      <c r="F26" s="51"/>
      <c r="G26" s="74">
        <v>3.2500000000000001E-2</v>
      </c>
      <c r="H26" s="26">
        <f t="shared" ref="H26:H36" si="3">E26*F26</f>
        <v>0</v>
      </c>
      <c r="I26" s="26">
        <f t="shared" ref="I26:I36" si="4">H26*(1+G26)</f>
        <v>0</v>
      </c>
      <c r="J26" s="33">
        <f>E26/20</f>
        <v>0</v>
      </c>
      <c r="K26" s="35">
        <v>0.57999999999999996</v>
      </c>
      <c r="L26" s="33">
        <f t="shared" ref="L26:L36" si="5">E26*K26</f>
        <v>0</v>
      </c>
      <c r="M26" s="39" t="s">
        <v>290</v>
      </c>
    </row>
    <row r="27" spans="1:13" ht="15" x14ac:dyDescent="0.2">
      <c r="A27" s="38">
        <v>3253</v>
      </c>
      <c r="B27" s="54" t="s">
        <v>334</v>
      </c>
      <c r="C27" s="23"/>
      <c r="D27" s="25" t="s">
        <v>15</v>
      </c>
      <c r="E27" s="50"/>
      <c r="F27" s="51"/>
      <c r="G27" s="74">
        <v>3.2500000000000001E-2</v>
      </c>
      <c r="H27" s="26">
        <f t="shared" si="3"/>
        <v>0</v>
      </c>
      <c r="I27" s="26">
        <f t="shared" si="4"/>
        <v>0</v>
      </c>
      <c r="J27" s="33">
        <f>E27/50</f>
        <v>0</v>
      </c>
      <c r="K27" s="35">
        <v>0.218</v>
      </c>
      <c r="L27" s="33">
        <f t="shared" si="5"/>
        <v>0</v>
      </c>
      <c r="M27" s="39" t="s">
        <v>290</v>
      </c>
    </row>
    <row r="28" spans="1:13" ht="15" x14ac:dyDescent="0.2">
      <c r="A28" s="38">
        <v>1310</v>
      </c>
      <c r="B28" s="54" t="s">
        <v>335</v>
      </c>
      <c r="C28" s="23"/>
      <c r="D28" s="25" t="s">
        <v>16</v>
      </c>
      <c r="E28" s="50"/>
      <c r="F28" s="51"/>
      <c r="G28" s="74">
        <v>3.2500000000000001E-2</v>
      </c>
      <c r="H28" s="26">
        <f t="shared" si="3"/>
        <v>0</v>
      </c>
      <c r="I28" s="26">
        <f t="shared" si="4"/>
        <v>0</v>
      </c>
      <c r="J28" s="33">
        <f>E28/20</f>
        <v>0</v>
      </c>
      <c r="K28" s="35">
        <v>0.73199999999999998</v>
      </c>
      <c r="L28" s="33">
        <f t="shared" si="5"/>
        <v>0</v>
      </c>
      <c r="M28" s="39" t="s">
        <v>290</v>
      </c>
    </row>
    <row r="29" spans="1:13" ht="15" x14ac:dyDescent="0.2">
      <c r="A29" s="38">
        <v>4359</v>
      </c>
      <c r="B29" s="54" t="s">
        <v>70</v>
      </c>
      <c r="C29" s="23"/>
      <c r="D29" s="25" t="s">
        <v>15</v>
      </c>
      <c r="E29" s="50"/>
      <c r="F29" s="51"/>
      <c r="G29" s="74">
        <v>3.2500000000000001E-2</v>
      </c>
      <c r="H29" s="26">
        <f t="shared" si="3"/>
        <v>0</v>
      </c>
      <c r="I29" s="26">
        <f t="shared" si="4"/>
        <v>0</v>
      </c>
      <c r="J29" s="33">
        <f>E29/40</f>
        <v>0</v>
      </c>
      <c r="K29" s="35">
        <v>0.27</v>
      </c>
      <c r="L29" s="33">
        <f t="shared" si="5"/>
        <v>0</v>
      </c>
      <c r="M29" s="39" t="s">
        <v>301</v>
      </c>
    </row>
    <row r="30" spans="1:13" ht="15" x14ac:dyDescent="0.2">
      <c r="A30" s="38">
        <v>3246</v>
      </c>
      <c r="B30" s="54" t="s">
        <v>336</v>
      </c>
      <c r="C30" s="23"/>
      <c r="D30" s="25" t="s">
        <v>15</v>
      </c>
      <c r="E30" s="50"/>
      <c r="F30" s="51"/>
      <c r="G30" s="74">
        <v>3.2500000000000001E-2</v>
      </c>
      <c r="H30" s="26">
        <f t="shared" si="3"/>
        <v>0</v>
      </c>
      <c r="I30" s="26">
        <f t="shared" si="4"/>
        <v>0</v>
      </c>
      <c r="J30" s="33">
        <f>E30/20</f>
        <v>0</v>
      </c>
      <c r="K30" s="35" t="s">
        <v>185</v>
      </c>
      <c r="L30" s="33">
        <f t="shared" si="5"/>
        <v>0</v>
      </c>
      <c r="M30" s="39" t="s">
        <v>290</v>
      </c>
    </row>
    <row r="31" spans="1:13" ht="15.75" thickBot="1" x14ac:dyDescent="0.25">
      <c r="A31" s="38">
        <v>1341</v>
      </c>
      <c r="B31" s="64" t="s">
        <v>337</v>
      </c>
      <c r="C31" s="65"/>
      <c r="D31" s="25" t="s">
        <v>15</v>
      </c>
      <c r="E31" s="50"/>
      <c r="F31" s="51"/>
      <c r="G31" s="74">
        <v>3.2500000000000001E-2</v>
      </c>
      <c r="H31" s="26">
        <f t="shared" si="3"/>
        <v>0</v>
      </c>
      <c r="I31" s="26">
        <f t="shared" si="4"/>
        <v>0</v>
      </c>
      <c r="J31" s="33">
        <f>E31/40</f>
        <v>0</v>
      </c>
      <c r="K31" s="35" t="s">
        <v>273</v>
      </c>
      <c r="L31" s="33">
        <f t="shared" si="5"/>
        <v>0</v>
      </c>
      <c r="M31" s="39" t="s">
        <v>290</v>
      </c>
    </row>
    <row r="32" spans="1:13" ht="15" x14ac:dyDescent="0.2">
      <c r="A32" s="38" t="s">
        <v>23</v>
      </c>
      <c r="B32" s="54" t="s">
        <v>67</v>
      </c>
      <c r="C32" s="23"/>
      <c r="D32" s="25" t="s">
        <v>15</v>
      </c>
      <c r="E32" s="50"/>
      <c r="F32" s="51"/>
      <c r="G32" s="74">
        <v>9.7500000000000003E-2</v>
      </c>
      <c r="H32" s="26">
        <f t="shared" si="3"/>
        <v>0</v>
      </c>
      <c r="I32" s="26">
        <f t="shared" si="4"/>
        <v>0</v>
      </c>
      <c r="J32" s="33">
        <f>E32/100</f>
        <v>0</v>
      </c>
      <c r="K32" s="35">
        <f>0.195</f>
        <v>0.19500000000000001</v>
      </c>
      <c r="L32" s="33">
        <f t="shared" si="5"/>
        <v>0</v>
      </c>
      <c r="M32" s="39" t="s">
        <v>300</v>
      </c>
    </row>
    <row r="33" spans="1:13" ht="15" x14ac:dyDescent="0.2">
      <c r="A33" s="38" t="s">
        <v>22</v>
      </c>
      <c r="B33" s="62" t="s">
        <v>66</v>
      </c>
      <c r="C33" s="63"/>
      <c r="D33" s="25" t="s">
        <v>15</v>
      </c>
      <c r="E33" s="50"/>
      <c r="F33" s="51"/>
      <c r="G33" s="74">
        <v>9.7500000000000003E-2</v>
      </c>
      <c r="H33" s="26">
        <f t="shared" si="3"/>
        <v>0</v>
      </c>
      <c r="I33" s="26">
        <f t="shared" si="4"/>
        <v>0</v>
      </c>
      <c r="J33" s="33">
        <f>E33/100</f>
        <v>0</v>
      </c>
      <c r="K33" s="35">
        <f>0.12</f>
        <v>0.12</v>
      </c>
      <c r="L33" s="33">
        <f t="shared" si="5"/>
        <v>0</v>
      </c>
      <c r="M33" s="39" t="s">
        <v>299</v>
      </c>
    </row>
    <row r="34" spans="1:13" ht="15" x14ac:dyDescent="0.2">
      <c r="A34" s="38">
        <v>4373</v>
      </c>
      <c r="B34" s="54" t="s">
        <v>333</v>
      </c>
      <c r="C34" s="23"/>
      <c r="D34" s="25" t="s">
        <v>15</v>
      </c>
      <c r="E34" s="50"/>
      <c r="F34" s="51"/>
      <c r="G34" s="74">
        <v>3.2500000000000001E-2</v>
      </c>
      <c r="H34" s="26">
        <f t="shared" si="3"/>
        <v>0</v>
      </c>
      <c r="I34" s="26">
        <f t="shared" si="4"/>
        <v>0</v>
      </c>
      <c r="J34" s="33">
        <f>E34/25</f>
        <v>0</v>
      </c>
      <c r="K34" s="35">
        <v>0.45</v>
      </c>
      <c r="L34" s="33">
        <f t="shared" si="5"/>
        <v>0</v>
      </c>
      <c r="M34" s="39" t="s">
        <v>300</v>
      </c>
    </row>
    <row r="35" spans="1:13" ht="15" x14ac:dyDescent="0.2">
      <c r="A35" s="38">
        <v>4366</v>
      </c>
      <c r="B35" s="54" t="s">
        <v>69</v>
      </c>
      <c r="C35" s="23"/>
      <c r="D35" s="25" t="s">
        <v>15</v>
      </c>
      <c r="E35" s="50"/>
      <c r="F35" s="51"/>
      <c r="G35" s="74">
        <v>3.2500000000000001E-2</v>
      </c>
      <c r="H35" s="26">
        <f t="shared" si="3"/>
        <v>0</v>
      </c>
      <c r="I35" s="26">
        <f t="shared" si="4"/>
        <v>0</v>
      </c>
      <c r="J35" s="33">
        <f>E35/50</f>
        <v>0</v>
      </c>
      <c r="K35" s="35">
        <v>0.3</v>
      </c>
      <c r="L35" s="33">
        <f t="shared" si="5"/>
        <v>0</v>
      </c>
      <c r="M35" s="39" t="s">
        <v>302</v>
      </c>
    </row>
    <row r="36" spans="1:13" ht="15" x14ac:dyDescent="0.2">
      <c r="A36" s="38">
        <v>4342</v>
      </c>
      <c r="B36" s="54" t="s">
        <v>71</v>
      </c>
      <c r="C36" s="23"/>
      <c r="D36" s="25" t="s">
        <v>15</v>
      </c>
      <c r="E36" s="50"/>
      <c r="F36" s="51"/>
      <c r="G36" s="74">
        <v>3.2500000000000001E-2</v>
      </c>
      <c r="H36" s="26">
        <f t="shared" si="3"/>
        <v>0</v>
      </c>
      <c r="I36" s="26">
        <f t="shared" si="4"/>
        <v>0</v>
      </c>
      <c r="J36" s="33">
        <f>E36/20</f>
        <v>0</v>
      </c>
      <c r="K36" s="35">
        <v>0.77</v>
      </c>
      <c r="L36" s="33">
        <f t="shared" si="5"/>
        <v>0</v>
      </c>
      <c r="M36" s="39" t="s">
        <v>303</v>
      </c>
    </row>
    <row r="37" spans="1:13" ht="15" x14ac:dyDescent="0.2">
      <c r="A37" s="38">
        <v>1549</v>
      </c>
      <c r="B37" s="54" t="s">
        <v>72</v>
      </c>
      <c r="C37" s="23"/>
      <c r="D37" s="25" t="s">
        <v>15</v>
      </c>
      <c r="E37" s="50"/>
      <c r="F37" s="51"/>
      <c r="G37" s="74">
        <v>3.2500000000000001E-2</v>
      </c>
      <c r="H37" s="26">
        <f t="shared" si="0"/>
        <v>0</v>
      </c>
      <c r="I37" s="26">
        <f t="shared" si="1"/>
        <v>0</v>
      </c>
      <c r="J37" s="33">
        <f>E37/240</f>
        <v>0</v>
      </c>
      <c r="K37" s="35">
        <v>0.08</v>
      </c>
      <c r="L37" s="33">
        <f>E37*K37</f>
        <v>0</v>
      </c>
      <c r="M37" s="39" t="s">
        <v>304</v>
      </c>
    </row>
    <row r="38" spans="1:13" ht="15" x14ac:dyDescent="0.2">
      <c r="A38" s="38">
        <v>8883</v>
      </c>
      <c r="B38" s="54" t="s">
        <v>182</v>
      </c>
      <c r="C38" s="23"/>
      <c r="D38" s="25" t="s">
        <v>15</v>
      </c>
      <c r="E38" s="50"/>
      <c r="F38" s="51"/>
      <c r="G38" s="74">
        <v>3.2500000000000001E-2</v>
      </c>
      <c r="H38" s="26">
        <f t="shared" si="0"/>
        <v>0</v>
      </c>
      <c r="I38" s="26">
        <f t="shared" si="1"/>
        <v>0</v>
      </c>
      <c r="J38" s="33">
        <f>E38/20</f>
        <v>0</v>
      </c>
      <c r="K38" s="35">
        <v>0.64</v>
      </c>
      <c r="L38" s="33">
        <f t="shared" si="2"/>
        <v>0</v>
      </c>
      <c r="M38" s="39" t="s">
        <v>290</v>
      </c>
    </row>
    <row r="39" spans="1:13" ht="15" x14ac:dyDescent="0.2">
      <c r="A39" s="38">
        <v>8951</v>
      </c>
      <c r="B39" s="62" t="s">
        <v>73</v>
      </c>
      <c r="C39" s="63"/>
      <c r="D39" s="25" t="s">
        <v>15</v>
      </c>
      <c r="E39" s="50"/>
      <c r="F39" s="51"/>
      <c r="G39" s="74">
        <v>9.7500000000000003E-2</v>
      </c>
      <c r="H39" s="26">
        <f t="shared" si="0"/>
        <v>0</v>
      </c>
      <c r="I39" s="26">
        <f t="shared" si="1"/>
        <v>0</v>
      </c>
      <c r="J39" s="33">
        <f>E39/60</f>
        <v>0</v>
      </c>
      <c r="K39" s="35">
        <v>0.35499999999999998</v>
      </c>
      <c r="L39" s="33">
        <f t="shared" si="2"/>
        <v>0</v>
      </c>
      <c r="M39" s="39" t="s">
        <v>305</v>
      </c>
    </row>
    <row r="40" spans="1:13" ht="15.75" thickBot="1" x14ac:dyDescent="0.25">
      <c r="A40" s="38">
        <v>9606</v>
      </c>
      <c r="B40" s="64" t="s">
        <v>74</v>
      </c>
      <c r="C40" s="65"/>
      <c r="D40" s="25" t="s">
        <v>15</v>
      </c>
      <c r="E40" s="50"/>
      <c r="F40" s="51"/>
      <c r="G40" s="74">
        <v>9.7500000000000003E-2</v>
      </c>
      <c r="H40" s="26">
        <f t="shared" si="0"/>
        <v>0</v>
      </c>
      <c r="I40" s="26">
        <f t="shared" si="1"/>
        <v>0</v>
      </c>
      <c r="J40" s="33">
        <f>E40/60</f>
        <v>0</v>
      </c>
      <c r="K40" s="35">
        <v>0.30499999999999999</v>
      </c>
      <c r="L40" s="33">
        <f t="shared" si="2"/>
        <v>0</v>
      </c>
      <c r="M40" s="39" t="s">
        <v>305</v>
      </c>
    </row>
    <row r="41" spans="1:13" ht="15" x14ac:dyDescent="0.2">
      <c r="A41" s="38" t="s">
        <v>190</v>
      </c>
      <c r="B41" s="62" t="s">
        <v>191</v>
      </c>
      <c r="C41" s="63"/>
      <c r="D41" s="25" t="s">
        <v>17</v>
      </c>
      <c r="E41" s="50"/>
      <c r="F41" s="51"/>
      <c r="G41" s="27">
        <v>0</v>
      </c>
      <c r="H41" s="26">
        <f t="shared" si="0"/>
        <v>0</v>
      </c>
      <c r="I41" s="26">
        <f t="shared" si="1"/>
        <v>0</v>
      </c>
      <c r="J41" s="33">
        <f>E41/50</f>
        <v>0</v>
      </c>
      <c r="K41" s="33">
        <v>0.23449999999999999</v>
      </c>
      <c r="L41" s="33">
        <f t="shared" si="2"/>
        <v>0</v>
      </c>
      <c r="M41" s="39" t="s">
        <v>301</v>
      </c>
    </row>
    <row r="42" spans="1:13" ht="15" x14ac:dyDescent="0.2">
      <c r="A42" s="38" t="s">
        <v>192</v>
      </c>
      <c r="B42" s="54" t="s">
        <v>193</v>
      </c>
      <c r="C42" s="23"/>
      <c r="D42" s="25" t="s">
        <v>17</v>
      </c>
      <c r="E42" s="50"/>
      <c r="F42" s="51"/>
      <c r="G42" s="27">
        <v>0</v>
      </c>
      <c r="H42" s="26">
        <f t="shared" si="0"/>
        <v>0</v>
      </c>
      <c r="I42" s="26">
        <f t="shared" si="1"/>
        <v>0</v>
      </c>
      <c r="J42" s="33">
        <f>E42/50</f>
        <v>0</v>
      </c>
      <c r="K42" s="33">
        <v>0.23449999999999999</v>
      </c>
      <c r="L42" s="33">
        <f t="shared" si="2"/>
        <v>0</v>
      </c>
      <c r="M42" s="39" t="s">
        <v>301</v>
      </c>
    </row>
    <row r="43" spans="1:13" ht="15" x14ac:dyDescent="0.2">
      <c r="A43" s="38" t="s">
        <v>194</v>
      </c>
      <c r="B43" s="54" t="s">
        <v>195</v>
      </c>
      <c r="C43" s="23"/>
      <c r="D43" s="25" t="s">
        <v>17</v>
      </c>
      <c r="E43" s="50"/>
      <c r="F43" s="51"/>
      <c r="G43" s="27">
        <v>0</v>
      </c>
      <c r="H43" s="26">
        <f t="shared" si="0"/>
        <v>0</v>
      </c>
      <c r="I43" s="26">
        <f t="shared" si="1"/>
        <v>0</v>
      </c>
      <c r="J43" s="33">
        <f>E43/50</f>
        <v>0</v>
      </c>
      <c r="K43" s="33">
        <v>0.23449999999999999</v>
      </c>
      <c r="L43" s="33">
        <f t="shared" si="2"/>
        <v>0</v>
      </c>
      <c r="M43" s="39" t="s">
        <v>301</v>
      </c>
    </row>
    <row r="44" spans="1:13" ht="15" x14ac:dyDescent="0.2">
      <c r="A44" s="38" t="s">
        <v>196</v>
      </c>
      <c r="B44" s="54" t="s">
        <v>197</v>
      </c>
      <c r="C44" s="23"/>
      <c r="D44" s="25" t="s">
        <v>17</v>
      </c>
      <c r="E44" s="50"/>
      <c r="F44" s="51"/>
      <c r="G44" s="27">
        <v>0</v>
      </c>
      <c r="H44" s="26">
        <f t="shared" si="0"/>
        <v>0</v>
      </c>
      <c r="I44" s="26">
        <f t="shared" si="1"/>
        <v>0</v>
      </c>
      <c r="J44" s="33">
        <f>E44/50</f>
        <v>0</v>
      </c>
      <c r="K44" s="33">
        <v>0.23449999999999999</v>
      </c>
      <c r="L44" s="33">
        <f t="shared" si="2"/>
        <v>0</v>
      </c>
      <c r="M44" s="39" t="s">
        <v>301</v>
      </c>
    </row>
    <row r="45" spans="1:13" ht="15.75" thickBot="1" x14ac:dyDescent="0.25">
      <c r="A45" s="38" t="s">
        <v>198</v>
      </c>
      <c r="B45" s="64" t="s">
        <v>199</v>
      </c>
      <c r="C45" s="65"/>
      <c r="D45" s="25" t="s">
        <v>17</v>
      </c>
      <c r="E45" s="50"/>
      <c r="F45" s="51"/>
      <c r="G45" s="27">
        <v>0</v>
      </c>
      <c r="H45" s="26">
        <f t="shared" si="0"/>
        <v>0</v>
      </c>
      <c r="I45" s="26">
        <f t="shared" si="1"/>
        <v>0</v>
      </c>
      <c r="J45" s="33">
        <f>E45/50</f>
        <v>0</v>
      </c>
      <c r="K45" s="33">
        <v>0.23449999999999999</v>
      </c>
      <c r="L45" s="33">
        <f t="shared" si="2"/>
        <v>0</v>
      </c>
      <c r="M45" s="39" t="s">
        <v>301</v>
      </c>
    </row>
    <row r="46" spans="1:13" ht="15" x14ac:dyDescent="0.2">
      <c r="A46" s="38" t="s">
        <v>183</v>
      </c>
      <c r="B46" s="62" t="s">
        <v>176</v>
      </c>
      <c r="C46" s="63"/>
      <c r="D46" s="25" t="s">
        <v>15</v>
      </c>
      <c r="E46" s="50"/>
      <c r="F46" s="51"/>
      <c r="G46" s="74">
        <v>3.2500000000000001E-2</v>
      </c>
      <c r="H46" s="26">
        <f t="shared" si="0"/>
        <v>0</v>
      </c>
      <c r="I46" s="26">
        <f t="shared" si="1"/>
        <v>0</v>
      </c>
      <c r="J46" s="33">
        <f t="shared" ref="J46:J53" si="6">E46/40</f>
        <v>0</v>
      </c>
      <c r="K46" s="35" t="s">
        <v>188</v>
      </c>
      <c r="L46" s="33">
        <f t="shared" si="2"/>
        <v>0</v>
      </c>
      <c r="M46" s="39" t="s">
        <v>306</v>
      </c>
    </row>
    <row r="47" spans="1:13" ht="15" x14ac:dyDescent="0.2">
      <c r="A47" s="38" t="s">
        <v>184</v>
      </c>
      <c r="B47" s="54" t="s">
        <v>177</v>
      </c>
      <c r="C47" s="23"/>
      <c r="D47" s="25" t="s">
        <v>15</v>
      </c>
      <c r="E47" s="50"/>
      <c r="F47" s="51"/>
      <c r="G47" s="74">
        <v>3.2500000000000001E-2</v>
      </c>
      <c r="H47" s="26">
        <f t="shared" si="0"/>
        <v>0</v>
      </c>
      <c r="I47" s="26">
        <f t="shared" si="1"/>
        <v>0</v>
      </c>
      <c r="J47" s="33">
        <f t="shared" si="6"/>
        <v>0</v>
      </c>
      <c r="K47" s="35">
        <v>0.161</v>
      </c>
      <c r="L47" s="33">
        <f t="shared" si="2"/>
        <v>0</v>
      </c>
      <c r="M47" s="39" t="s">
        <v>306</v>
      </c>
    </row>
    <row r="48" spans="1:13" ht="15" x14ac:dyDescent="0.2">
      <c r="A48" s="38">
        <v>8111</v>
      </c>
      <c r="B48" s="54" t="s">
        <v>178</v>
      </c>
      <c r="C48" s="23"/>
      <c r="D48" s="25" t="s">
        <v>15</v>
      </c>
      <c r="E48" s="50"/>
      <c r="F48" s="51"/>
      <c r="G48" s="74">
        <v>3.2500000000000001E-2</v>
      </c>
      <c r="H48" s="26">
        <f t="shared" si="0"/>
        <v>0</v>
      </c>
      <c r="I48" s="26">
        <f t="shared" si="1"/>
        <v>0</v>
      </c>
      <c r="J48" s="33">
        <f t="shared" si="6"/>
        <v>0</v>
      </c>
      <c r="K48" s="35">
        <v>0.161</v>
      </c>
      <c r="L48" s="33">
        <f t="shared" si="2"/>
        <v>0</v>
      </c>
      <c r="M48" s="39" t="s">
        <v>306</v>
      </c>
    </row>
    <row r="49" spans="1:13" ht="15" x14ac:dyDescent="0.2">
      <c r="A49" s="38">
        <v>8128</v>
      </c>
      <c r="B49" s="54" t="s">
        <v>179</v>
      </c>
      <c r="C49" s="23"/>
      <c r="D49" s="25" t="s">
        <v>15</v>
      </c>
      <c r="E49" s="50"/>
      <c r="F49" s="51"/>
      <c r="G49" s="74">
        <v>3.2500000000000001E-2</v>
      </c>
      <c r="H49" s="26">
        <f>E49*F49</f>
        <v>0</v>
      </c>
      <c r="I49" s="26">
        <f>H49*(1+G49)</f>
        <v>0</v>
      </c>
      <c r="J49" s="33">
        <f t="shared" si="6"/>
        <v>0</v>
      </c>
      <c r="K49" s="35">
        <v>0.161</v>
      </c>
      <c r="L49" s="33">
        <f>E49*K49</f>
        <v>0</v>
      </c>
      <c r="M49" s="39" t="s">
        <v>306</v>
      </c>
    </row>
    <row r="50" spans="1:13" ht="15" x14ac:dyDescent="0.2">
      <c r="A50" s="38">
        <v>8012</v>
      </c>
      <c r="B50" s="54" t="s">
        <v>180</v>
      </c>
      <c r="C50" s="23"/>
      <c r="D50" s="25" t="s">
        <v>15</v>
      </c>
      <c r="E50" s="50"/>
      <c r="F50" s="51"/>
      <c r="G50" s="74">
        <v>3.2500000000000001E-2</v>
      </c>
      <c r="H50" s="26">
        <f>E50*F50</f>
        <v>0</v>
      </c>
      <c r="I50" s="26">
        <f>H50*(1+G50)</f>
        <v>0</v>
      </c>
      <c r="J50" s="33">
        <f t="shared" si="6"/>
        <v>0</v>
      </c>
      <c r="K50" s="35">
        <v>0.161</v>
      </c>
      <c r="L50" s="33">
        <f>E50*K50</f>
        <v>0</v>
      </c>
      <c r="M50" s="39" t="s">
        <v>306</v>
      </c>
    </row>
    <row r="51" spans="1:13" ht="15.75" thickBot="1" x14ac:dyDescent="0.25">
      <c r="A51" s="38">
        <v>8029</v>
      </c>
      <c r="B51" s="64" t="s">
        <v>181</v>
      </c>
      <c r="C51" s="65"/>
      <c r="D51" s="25" t="s">
        <v>15</v>
      </c>
      <c r="E51" s="50"/>
      <c r="F51" s="51"/>
      <c r="G51" s="74">
        <v>3.2500000000000001E-2</v>
      </c>
      <c r="H51" s="26">
        <f>E51*F51</f>
        <v>0</v>
      </c>
      <c r="I51" s="26">
        <f>H51*(1+G51)</f>
        <v>0</v>
      </c>
      <c r="J51" s="33">
        <f t="shared" si="6"/>
        <v>0</v>
      </c>
      <c r="K51" s="35">
        <v>0.161</v>
      </c>
      <c r="L51" s="33">
        <f>E51*K51</f>
        <v>0</v>
      </c>
      <c r="M51" s="39" t="s">
        <v>306</v>
      </c>
    </row>
    <row r="52" spans="1:13" ht="15.75" thickBot="1" x14ac:dyDescent="0.25">
      <c r="A52" s="38">
        <v>8135</v>
      </c>
      <c r="B52" s="64" t="s">
        <v>382</v>
      </c>
      <c r="C52" s="65"/>
      <c r="D52" s="25" t="s">
        <v>15</v>
      </c>
      <c r="E52" s="50"/>
      <c r="F52" s="51"/>
      <c r="G52" s="74">
        <v>3.2500000000000001E-2</v>
      </c>
      <c r="H52" s="26">
        <f>E52*F52</f>
        <v>0</v>
      </c>
      <c r="I52" s="26">
        <f>H52*(1+G52)</f>
        <v>0</v>
      </c>
      <c r="J52" s="33">
        <f t="shared" si="6"/>
        <v>0</v>
      </c>
      <c r="K52" s="35">
        <v>0.161</v>
      </c>
      <c r="L52" s="33">
        <f>E52*K52</f>
        <v>0</v>
      </c>
      <c r="M52" s="39" t="s">
        <v>306</v>
      </c>
    </row>
    <row r="53" spans="1:13" ht="15.75" thickBot="1" x14ac:dyDescent="0.25">
      <c r="A53" s="38">
        <v>8149</v>
      </c>
      <c r="B53" s="64" t="s">
        <v>383</v>
      </c>
      <c r="C53" s="65"/>
      <c r="D53" s="25" t="s">
        <v>15</v>
      </c>
      <c r="E53" s="50"/>
      <c r="F53" s="51"/>
      <c r="G53" s="74">
        <v>3.2500000000000001E-2</v>
      </c>
      <c r="H53" s="26">
        <f>E53*F53</f>
        <v>0</v>
      </c>
      <c r="I53" s="26">
        <f>H53*(1+G53)</f>
        <v>0</v>
      </c>
      <c r="J53" s="33">
        <f t="shared" si="6"/>
        <v>0</v>
      </c>
      <c r="K53" s="35">
        <v>0.161</v>
      </c>
      <c r="L53" s="33">
        <f>E53*K53</f>
        <v>0</v>
      </c>
      <c r="M53" s="39" t="s">
        <v>306</v>
      </c>
    </row>
    <row r="54" spans="1:13" ht="15" x14ac:dyDescent="0.2">
      <c r="A54" s="38">
        <v>9781</v>
      </c>
      <c r="B54" s="62" t="s">
        <v>79</v>
      </c>
      <c r="C54" s="63"/>
      <c r="D54" s="25" t="s">
        <v>17</v>
      </c>
      <c r="E54" s="50"/>
      <c r="F54" s="51"/>
      <c r="G54" s="74">
        <v>3.2500000000000001E-2</v>
      </c>
      <c r="H54" s="26">
        <f t="shared" si="0"/>
        <v>0</v>
      </c>
      <c r="I54" s="26">
        <f t="shared" si="1"/>
        <v>0</v>
      </c>
      <c r="J54" s="33">
        <f t="shared" ref="J54:J59" si="7">E54/100</f>
        <v>0</v>
      </c>
      <c r="K54" s="35">
        <v>0.115</v>
      </c>
      <c r="L54" s="33">
        <f t="shared" si="2"/>
        <v>0</v>
      </c>
      <c r="M54" s="39" t="s">
        <v>307</v>
      </c>
    </row>
    <row r="55" spans="1:13" ht="15" x14ac:dyDescent="0.2">
      <c r="A55" s="38">
        <v>9743</v>
      </c>
      <c r="B55" s="54" t="s">
        <v>77</v>
      </c>
      <c r="C55" s="23"/>
      <c r="D55" s="25" t="s">
        <v>17</v>
      </c>
      <c r="E55" s="50"/>
      <c r="F55" s="51"/>
      <c r="G55" s="74">
        <v>3.2500000000000001E-2</v>
      </c>
      <c r="H55" s="26">
        <f t="shared" si="0"/>
        <v>0</v>
      </c>
      <c r="I55" s="26">
        <f t="shared" si="1"/>
        <v>0</v>
      </c>
      <c r="J55" s="33">
        <f t="shared" si="7"/>
        <v>0</v>
      </c>
      <c r="K55" s="35">
        <v>0.115</v>
      </c>
      <c r="L55" s="33">
        <f t="shared" si="2"/>
        <v>0</v>
      </c>
      <c r="M55" s="39" t="s">
        <v>307</v>
      </c>
    </row>
    <row r="56" spans="1:13" ht="15" x14ac:dyDescent="0.2">
      <c r="A56" s="38">
        <v>9712</v>
      </c>
      <c r="B56" s="54" t="s">
        <v>76</v>
      </c>
      <c r="C56" s="23"/>
      <c r="D56" s="25" t="s">
        <v>17</v>
      </c>
      <c r="E56" s="50"/>
      <c r="F56" s="51"/>
      <c r="G56" s="74">
        <v>3.2500000000000001E-2</v>
      </c>
      <c r="H56" s="26">
        <f t="shared" si="0"/>
        <v>0</v>
      </c>
      <c r="I56" s="26">
        <f t="shared" si="1"/>
        <v>0</v>
      </c>
      <c r="J56" s="33">
        <f t="shared" si="7"/>
        <v>0</v>
      </c>
      <c r="K56" s="35">
        <v>0.115</v>
      </c>
      <c r="L56" s="33">
        <f t="shared" si="2"/>
        <v>0</v>
      </c>
      <c r="M56" s="39" t="s">
        <v>307</v>
      </c>
    </row>
    <row r="57" spans="1:13" ht="15" x14ac:dyDescent="0.2">
      <c r="A57" s="38">
        <v>9774</v>
      </c>
      <c r="B57" s="54" t="s">
        <v>78</v>
      </c>
      <c r="C57" s="23"/>
      <c r="D57" s="25" t="s">
        <v>17</v>
      </c>
      <c r="E57" s="50"/>
      <c r="F57" s="51"/>
      <c r="G57" s="74">
        <v>3.2500000000000001E-2</v>
      </c>
      <c r="H57" s="26">
        <f t="shared" si="0"/>
        <v>0</v>
      </c>
      <c r="I57" s="26">
        <f t="shared" si="1"/>
        <v>0</v>
      </c>
      <c r="J57" s="33">
        <f t="shared" si="7"/>
        <v>0</v>
      </c>
      <c r="K57" s="35">
        <v>0.115</v>
      </c>
      <c r="L57" s="33">
        <f t="shared" si="2"/>
        <v>0</v>
      </c>
      <c r="M57" s="39" t="s">
        <v>307</v>
      </c>
    </row>
    <row r="58" spans="1:13" ht="15.75" thickBot="1" x14ac:dyDescent="0.25">
      <c r="A58" s="38">
        <v>9705</v>
      </c>
      <c r="B58" s="64" t="s">
        <v>75</v>
      </c>
      <c r="C58" s="65"/>
      <c r="D58" s="25" t="s">
        <v>17</v>
      </c>
      <c r="E58" s="50"/>
      <c r="F58" s="51"/>
      <c r="G58" s="74">
        <v>3.2500000000000001E-2</v>
      </c>
      <c r="H58" s="26">
        <f t="shared" si="0"/>
        <v>0</v>
      </c>
      <c r="I58" s="26">
        <f t="shared" si="1"/>
        <v>0</v>
      </c>
      <c r="J58" s="33">
        <f t="shared" si="7"/>
        <v>0</v>
      </c>
      <c r="K58" s="35">
        <v>0.115</v>
      </c>
      <c r="L58" s="33">
        <f t="shared" si="2"/>
        <v>0</v>
      </c>
      <c r="M58" s="39" t="s">
        <v>307</v>
      </c>
    </row>
    <row r="59" spans="1:13" ht="15" x14ac:dyDescent="0.2">
      <c r="A59" s="38">
        <v>9798</v>
      </c>
      <c r="B59" s="62" t="s">
        <v>80</v>
      </c>
      <c r="C59" s="63"/>
      <c r="D59" s="25" t="s">
        <v>17</v>
      </c>
      <c r="E59" s="50"/>
      <c r="F59" s="51"/>
      <c r="G59" s="74">
        <v>3.2500000000000001E-2</v>
      </c>
      <c r="H59" s="26">
        <f t="shared" si="0"/>
        <v>0</v>
      </c>
      <c r="I59" s="26">
        <f t="shared" si="1"/>
        <v>0</v>
      </c>
      <c r="J59" s="33">
        <f t="shared" si="7"/>
        <v>0</v>
      </c>
      <c r="K59" s="35">
        <v>8.5000000000000006E-2</v>
      </c>
      <c r="L59" s="33">
        <f t="shared" si="2"/>
        <v>0</v>
      </c>
      <c r="M59" s="39" t="s">
        <v>308</v>
      </c>
    </row>
    <row r="60" spans="1:13" ht="15" x14ac:dyDescent="0.2">
      <c r="A60" s="38">
        <v>9804</v>
      </c>
      <c r="B60" s="54" t="s">
        <v>81</v>
      </c>
      <c r="C60" s="23"/>
      <c r="D60" s="25" t="s">
        <v>17</v>
      </c>
      <c r="E60" s="50"/>
      <c r="F60" s="51"/>
      <c r="G60" s="74">
        <v>3.2500000000000001E-2</v>
      </c>
      <c r="H60" s="26">
        <f t="shared" si="0"/>
        <v>0</v>
      </c>
      <c r="I60" s="26">
        <f t="shared" si="1"/>
        <v>0</v>
      </c>
      <c r="J60" s="33">
        <f t="shared" ref="J60:J69" si="8">E60/100</f>
        <v>0</v>
      </c>
      <c r="K60" s="35">
        <v>8.5000000000000006E-2</v>
      </c>
      <c r="L60" s="33">
        <f t="shared" si="2"/>
        <v>0</v>
      </c>
      <c r="M60" s="39" t="s">
        <v>308</v>
      </c>
    </row>
    <row r="61" spans="1:13" ht="15" x14ac:dyDescent="0.2">
      <c r="A61" s="38">
        <v>9811</v>
      </c>
      <c r="B61" s="54" t="s">
        <v>82</v>
      </c>
      <c r="C61" s="23"/>
      <c r="D61" s="25" t="s">
        <v>17</v>
      </c>
      <c r="E61" s="50"/>
      <c r="F61" s="51"/>
      <c r="G61" s="74">
        <v>3.2500000000000001E-2</v>
      </c>
      <c r="H61" s="26">
        <f t="shared" si="0"/>
        <v>0</v>
      </c>
      <c r="I61" s="26">
        <f t="shared" si="1"/>
        <v>0</v>
      </c>
      <c r="J61" s="33">
        <f t="shared" si="8"/>
        <v>0</v>
      </c>
      <c r="K61" s="35">
        <v>8.5000000000000006E-2</v>
      </c>
      <c r="L61" s="33">
        <f t="shared" si="2"/>
        <v>0</v>
      </c>
      <c r="M61" s="39" t="s">
        <v>308</v>
      </c>
    </row>
    <row r="62" spans="1:13" ht="15" x14ac:dyDescent="0.2">
      <c r="A62" s="38">
        <v>9828</v>
      </c>
      <c r="B62" s="54" t="s">
        <v>83</v>
      </c>
      <c r="C62" s="23"/>
      <c r="D62" s="25" t="s">
        <v>17</v>
      </c>
      <c r="E62" s="50"/>
      <c r="F62" s="51"/>
      <c r="G62" s="74">
        <v>3.2500000000000001E-2</v>
      </c>
      <c r="H62" s="26">
        <f t="shared" si="0"/>
        <v>0</v>
      </c>
      <c r="I62" s="26">
        <f t="shared" si="1"/>
        <v>0</v>
      </c>
      <c r="J62" s="33">
        <f t="shared" si="8"/>
        <v>0</v>
      </c>
      <c r="K62" s="35">
        <v>8.5000000000000006E-2</v>
      </c>
      <c r="L62" s="33">
        <f t="shared" si="2"/>
        <v>0</v>
      </c>
      <c r="M62" s="39" t="s">
        <v>308</v>
      </c>
    </row>
    <row r="63" spans="1:13" ht="15" x14ac:dyDescent="0.2">
      <c r="A63" s="38">
        <v>9842</v>
      </c>
      <c r="B63" s="54" t="s">
        <v>84</v>
      </c>
      <c r="C63" s="23"/>
      <c r="D63" s="25" t="s">
        <v>17</v>
      </c>
      <c r="E63" s="50"/>
      <c r="F63" s="51"/>
      <c r="G63" s="74">
        <v>3.2500000000000001E-2</v>
      </c>
      <c r="H63" s="26">
        <f t="shared" si="0"/>
        <v>0</v>
      </c>
      <c r="I63" s="26">
        <f t="shared" si="1"/>
        <v>0</v>
      </c>
      <c r="J63" s="33">
        <f t="shared" si="8"/>
        <v>0</v>
      </c>
      <c r="K63" s="35">
        <v>8.5000000000000006E-2</v>
      </c>
      <c r="L63" s="33">
        <f t="shared" si="2"/>
        <v>0</v>
      </c>
      <c r="M63" s="39" t="s">
        <v>308</v>
      </c>
    </row>
    <row r="64" spans="1:13" ht="15.75" thickBot="1" x14ac:dyDescent="0.25">
      <c r="A64" s="38">
        <v>9835</v>
      </c>
      <c r="B64" s="64" t="s">
        <v>85</v>
      </c>
      <c r="C64" s="65"/>
      <c r="D64" s="25" t="s">
        <v>17</v>
      </c>
      <c r="E64" s="50"/>
      <c r="F64" s="51"/>
      <c r="G64" s="74">
        <v>3.2500000000000001E-2</v>
      </c>
      <c r="H64" s="26">
        <f t="shared" si="0"/>
        <v>0</v>
      </c>
      <c r="I64" s="26">
        <f t="shared" si="1"/>
        <v>0</v>
      </c>
      <c r="J64" s="33">
        <f t="shared" si="8"/>
        <v>0</v>
      </c>
      <c r="K64" s="35">
        <v>8.5000000000000006E-2</v>
      </c>
      <c r="L64" s="33">
        <f t="shared" si="2"/>
        <v>0</v>
      </c>
      <c r="M64" s="39" t="s">
        <v>308</v>
      </c>
    </row>
    <row r="65" spans="1:13" ht="15" x14ac:dyDescent="0.2">
      <c r="A65" s="38">
        <v>9859</v>
      </c>
      <c r="B65" s="62" t="s">
        <v>86</v>
      </c>
      <c r="C65" s="63"/>
      <c r="D65" s="25" t="s">
        <v>17</v>
      </c>
      <c r="E65" s="50"/>
      <c r="F65" s="51"/>
      <c r="G65" s="27">
        <v>0</v>
      </c>
      <c r="H65" s="26">
        <f t="shared" si="0"/>
        <v>0</v>
      </c>
      <c r="I65" s="26">
        <f t="shared" si="1"/>
        <v>0</v>
      </c>
      <c r="J65" s="33">
        <f>E65/100</f>
        <v>0</v>
      </c>
      <c r="K65" s="35">
        <v>0.03</v>
      </c>
      <c r="L65" s="33">
        <f t="shared" si="2"/>
        <v>0</v>
      </c>
      <c r="M65" s="39" t="s">
        <v>309</v>
      </c>
    </row>
    <row r="66" spans="1:13" ht="15" x14ac:dyDescent="0.2">
      <c r="A66" s="38">
        <v>9866</v>
      </c>
      <c r="B66" s="54" t="s">
        <v>87</v>
      </c>
      <c r="C66" s="23"/>
      <c r="D66" s="25" t="s">
        <v>17</v>
      </c>
      <c r="E66" s="50"/>
      <c r="F66" s="51"/>
      <c r="G66" s="27">
        <v>0</v>
      </c>
      <c r="H66" s="26">
        <f t="shared" si="0"/>
        <v>0</v>
      </c>
      <c r="I66" s="26">
        <f t="shared" si="1"/>
        <v>0</v>
      </c>
      <c r="J66" s="33">
        <f t="shared" si="8"/>
        <v>0</v>
      </c>
      <c r="K66" s="35">
        <v>0.03</v>
      </c>
      <c r="L66" s="33">
        <f t="shared" si="2"/>
        <v>0</v>
      </c>
      <c r="M66" s="39" t="s">
        <v>308</v>
      </c>
    </row>
    <row r="67" spans="1:13" ht="15" x14ac:dyDescent="0.2">
      <c r="A67" s="38">
        <v>9873</v>
      </c>
      <c r="B67" s="54" t="s">
        <v>88</v>
      </c>
      <c r="C67" s="23"/>
      <c r="D67" s="25" t="s">
        <v>17</v>
      </c>
      <c r="E67" s="50"/>
      <c r="F67" s="51"/>
      <c r="G67" s="27">
        <v>0</v>
      </c>
      <c r="H67" s="26">
        <f t="shared" si="0"/>
        <v>0</v>
      </c>
      <c r="I67" s="26">
        <f t="shared" si="1"/>
        <v>0</v>
      </c>
      <c r="J67" s="33">
        <f t="shared" si="8"/>
        <v>0</v>
      </c>
      <c r="K67" s="35">
        <v>0.03</v>
      </c>
      <c r="L67" s="33">
        <f t="shared" si="2"/>
        <v>0</v>
      </c>
      <c r="M67" s="39" t="s">
        <v>308</v>
      </c>
    </row>
    <row r="68" spans="1:13" ht="15" x14ac:dyDescent="0.2">
      <c r="A68" s="38">
        <v>9880</v>
      </c>
      <c r="B68" s="54" t="s">
        <v>89</v>
      </c>
      <c r="C68" s="23"/>
      <c r="D68" s="25" t="s">
        <v>17</v>
      </c>
      <c r="E68" s="50"/>
      <c r="F68" s="51"/>
      <c r="G68" s="27">
        <v>0</v>
      </c>
      <c r="H68" s="26">
        <f t="shared" si="0"/>
        <v>0</v>
      </c>
      <c r="I68" s="26">
        <f t="shared" si="1"/>
        <v>0</v>
      </c>
      <c r="J68" s="33">
        <f t="shared" si="8"/>
        <v>0</v>
      </c>
      <c r="K68" s="35">
        <v>0.03</v>
      </c>
      <c r="L68" s="33">
        <f t="shared" si="2"/>
        <v>0</v>
      </c>
      <c r="M68" s="39" t="s">
        <v>308</v>
      </c>
    </row>
    <row r="69" spans="1:13" ht="15.75" thickBot="1" x14ac:dyDescent="0.25">
      <c r="A69" s="38">
        <v>9897</v>
      </c>
      <c r="B69" s="64" t="s">
        <v>90</v>
      </c>
      <c r="C69" s="65"/>
      <c r="D69" s="25" t="s">
        <v>17</v>
      </c>
      <c r="E69" s="50"/>
      <c r="F69" s="51"/>
      <c r="G69" s="27">
        <v>0</v>
      </c>
      <c r="H69" s="26">
        <f t="shared" si="0"/>
        <v>0</v>
      </c>
      <c r="I69" s="26">
        <f t="shared" si="1"/>
        <v>0</v>
      </c>
      <c r="J69" s="33">
        <f t="shared" si="8"/>
        <v>0</v>
      </c>
      <c r="K69" s="35">
        <v>0.03</v>
      </c>
      <c r="L69" s="33">
        <f t="shared" si="2"/>
        <v>0</v>
      </c>
      <c r="M69" s="39" t="s">
        <v>308</v>
      </c>
    </row>
    <row r="70" spans="1:13" ht="15" x14ac:dyDescent="0.2">
      <c r="A70" s="38">
        <v>8982</v>
      </c>
      <c r="B70" s="62" t="s">
        <v>93</v>
      </c>
      <c r="C70" s="63"/>
      <c r="D70" s="25" t="s">
        <v>17</v>
      </c>
      <c r="E70" s="50"/>
      <c r="F70" s="51"/>
      <c r="G70" s="74">
        <v>3.2500000000000001E-2</v>
      </c>
      <c r="H70" s="26">
        <f t="shared" si="0"/>
        <v>0</v>
      </c>
      <c r="I70" s="26">
        <f t="shared" si="1"/>
        <v>0</v>
      </c>
      <c r="J70" s="33">
        <f>E70/50</f>
        <v>0</v>
      </c>
      <c r="K70" s="35">
        <v>0.23499999999999999</v>
      </c>
      <c r="L70" s="33">
        <f t="shared" si="2"/>
        <v>0</v>
      </c>
      <c r="M70" s="39" t="s">
        <v>301</v>
      </c>
    </row>
    <row r="71" spans="1:13" ht="15" x14ac:dyDescent="0.2">
      <c r="A71" s="38">
        <v>8913</v>
      </c>
      <c r="B71" s="54" t="s">
        <v>94</v>
      </c>
      <c r="C71" s="23"/>
      <c r="D71" s="25" t="s">
        <v>17</v>
      </c>
      <c r="E71" s="50"/>
      <c r="F71" s="51"/>
      <c r="G71" s="74">
        <v>3.2500000000000001E-2</v>
      </c>
      <c r="H71" s="26">
        <f t="shared" si="0"/>
        <v>0</v>
      </c>
      <c r="I71" s="26">
        <f t="shared" si="1"/>
        <v>0</v>
      </c>
      <c r="J71" s="33">
        <f t="shared" ref="J71:J80" si="9">E71/50</f>
        <v>0</v>
      </c>
      <c r="K71" s="35">
        <v>0.23499999999999999</v>
      </c>
      <c r="L71" s="33">
        <f t="shared" si="2"/>
        <v>0</v>
      </c>
      <c r="M71" s="39" t="s">
        <v>301</v>
      </c>
    </row>
    <row r="72" spans="1:13" ht="15" x14ac:dyDescent="0.2">
      <c r="A72" s="38">
        <v>8906</v>
      </c>
      <c r="B72" s="54" t="s">
        <v>92</v>
      </c>
      <c r="C72" s="23"/>
      <c r="D72" s="25" t="s">
        <v>17</v>
      </c>
      <c r="E72" s="50"/>
      <c r="F72" s="51"/>
      <c r="G72" s="74">
        <v>3.2500000000000001E-2</v>
      </c>
      <c r="H72" s="26">
        <f t="shared" si="0"/>
        <v>0</v>
      </c>
      <c r="I72" s="26">
        <f t="shared" si="1"/>
        <v>0</v>
      </c>
      <c r="J72" s="33">
        <f t="shared" si="9"/>
        <v>0</v>
      </c>
      <c r="K72" s="35">
        <v>0.23499999999999999</v>
      </c>
      <c r="L72" s="33">
        <f t="shared" si="2"/>
        <v>0</v>
      </c>
      <c r="M72" s="39" t="s">
        <v>301</v>
      </c>
    </row>
    <row r="73" spans="1:13" ht="15.75" thickBot="1" x14ac:dyDescent="0.25">
      <c r="A73" s="38">
        <v>8920</v>
      </c>
      <c r="B73" s="64" t="s">
        <v>91</v>
      </c>
      <c r="C73" s="65"/>
      <c r="D73" s="25" t="s">
        <v>17</v>
      </c>
      <c r="E73" s="50"/>
      <c r="F73" s="51"/>
      <c r="G73" s="74">
        <v>3.2500000000000001E-2</v>
      </c>
      <c r="H73" s="26">
        <f t="shared" si="0"/>
        <v>0</v>
      </c>
      <c r="I73" s="26">
        <f t="shared" si="1"/>
        <v>0</v>
      </c>
      <c r="J73" s="33">
        <f t="shared" si="9"/>
        <v>0</v>
      </c>
      <c r="K73" s="35">
        <v>0.23499999999999999</v>
      </c>
      <c r="L73" s="33">
        <f t="shared" si="2"/>
        <v>0</v>
      </c>
      <c r="M73" s="39" t="s">
        <v>301</v>
      </c>
    </row>
    <row r="74" spans="1:13" ht="15" x14ac:dyDescent="0.2">
      <c r="A74" s="38">
        <v>8036</v>
      </c>
      <c r="B74" s="62" t="s">
        <v>140</v>
      </c>
      <c r="C74" s="63"/>
      <c r="D74" s="25" t="s">
        <v>17</v>
      </c>
      <c r="E74" s="50"/>
      <c r="F74" s="51"/>
      <c r="G74" s="74">
        <v>3.2500000000000001E-2</v>
      </c>
      <c r="H74" s="26">
        <f t="shared" si="0"/>
        <v>0</v>
      </c>
      <c r="I74" s="26">
        <f t="shared" si="1"/>
        <v>0</v>
      </c>
      <c r="J74" s="33">
        <f t="shared" si="9"/>
        <v>0</v>
      </c>
      <c r="K74" s="35">
        <v>0.155</v>
      </c>
      <c r="L74" s="33">
        <f t="shared" si="2"/>
        <v>0</v>
      </c>
      <c r="M74" s="39" t="s">
        <v>310</v>
      </c>
    </row>
    <row r="75" spans="1:13" ht="15" x14ac:dyDescent="0.2">
      <c r="A75" s="38">
        <v>8043</v>
      </c>
      <c r="B75" s="54" t="s">
        <v>95</v>
      </c>
      <c r="C75" s="23"/>
      <c r="D75" s="25" t="s">
        <v>17</v>
      </c>
      <c r="E75" s="50"/>
      <c r="F75" s="51"/>
      <c r="G75" s="74">
        <v>3.2500000000000001E-2</v>
      </c>
      <c r="H75" s="26">
        <f t="shared" si="0"/>
        <v>0</v>
      </c>
      <c r="I75" s="26">
        <f t="shared" si="1"/>
        <v>0</v>
      </c>
      <c r="J75" s="33">
        <f t="shared" si="9"/>
        <v>0</v>
      </c>
      <c r="K75" s="35">
        <v>0.155</v>
      </c>
      <c r="L75" s="33">
        <f t="shared" si="2"/>
        <v>0</v>
      </c>
      <c r="M75" s="39" t="s">
        <v>310</v>
      </c>
    </row>
    <row r="76" spans="1:13" ht="15" x14ac:dyDescent="0.2">
      <c r="A76" s="38">
        <v>8050</v>
      </c>
      <c r="B76" s="54" t="s">
        <v>96</v>
      </c>
      <c r="C76" s="23"/>
      <c r="D76" s="25" t="s">
        <v>17</v>
      </c>
      <c r="E76" s="50"/>
      <c r="F76" s="51"/>
      <c r="G76" s="74">
        <v>3.2500000000000001E-2</v>
      </c>
      <c r="H76" s="26">
        <f t="shared" si="0"/>
        <v>0</v>
      </c>
      <c r="I76" s="26">
        <f t="shared" si="1"/>
        <v>0</v>
      </c>
      <c r="J76" s="33">
        <f t="shared" si="9"/>
        <v>0</v>
      </c>
      <c r="K76" s="35">
        <v>0.155</v>
      </c>
      <c r="L76" s="33">
        <f t="shared" si="2"/>
        <v>0</v>
      </c>
      <c r="M76" s="39" t="s">
        <v>310</v>
      </c>
    </row>
    <row r="77" spans="1:13" ht="15" x14ac:dyDescent="0.2">
      <c r="A77" s="38">
        <v>8067</v>
      </c>
      <c r="B77" s="54" t="s">
        <v>97</v>
      </c>
      <c r="C77" s="23"/>
      <c r="D77" s="25" t="s">
        <v>17</v>
      </c>
      <c r="E77" s="50"/>
      <c r="F77" s="51"/>
      <c r="G77" s="74">
        <v>3.2500000000000001E-2</v>
      </c>
      <c r="H77" s="26">
        <f t="shared" si="0"/>
        <v>0</v>
      </c>
      <c r="I77" s="26">
        <f t="shared" si="1"/>
        <v>0</v>
      </c>
      <c r="J77" s="33">
        <f t="shared" si="9"/>
        <v>0</v>
      </c>
      <c r="K77" s="35">
        <v>0.155</v>
      </c>
      <c r="L77" s="33">
        <f t="shared" si="2"/>
        <v>0</v>
      </c>
      <c r="M77" s="39" t="s">
        <v>310</v>
      </c>
    </row>
    <row r="78" spans="1:13" ht="15" x14ac:dyDescent="0.2">
      <c r="A78" s="38">
        <v>8074</v>
      </c>
      <c r="B78" s="54" t="s">
        <v>98</v>
      </c>
      <c r="C78" s="23"/>
      <c r="D78" s="25" t="s">
        <v>17</v>
      </c>
      <c r="E78" s="50"/>
      <c r="F78" s="51"/>
      <c r="G78" s="74">
        <v>3.2500000000000001E-2</v>
      </c>
      <c r="H78" s="26">
        <f t="shared" si="0"/>
        <v>0</v>
      </c>
      <c r="I78" s="26">
        <f t="shared" si="1"/>
        <v>0</v>
      </c>
      <c r="J78" s="33">
        <f t="shared" si="9"/>
        <v>0</v>
      </c>
      <c r="K78" s="35">
        <v>0.155</v>
      </c>
      <c r="L78" s="33">
        <f t="shared" si="2"/>
        <v>0</v>
      </c>
      <c r="M78" s="39" t="s">
        <v>310</v>
      </c>
    </row>
    <row r="79" spans="1:13" ht="15" x14ac:dyDescent="0.2">
      <c r="A79" s="38">
        <v>8845</v>
      </c>
      <c r="B79" s="54" t="s">
        <v>99</v>
      </c>
      <c r="C79" s="23"/>
      <c r="D79" s="25" t="s">
        <v>17</v>
      </c>
      <c r="E79" s="50"/>
      <c r="F79" s="51"/>
      <c r="G79" s="74">
        <v>3.2500000000000001E-2</v>
      </c>
      <c r="H79" s="26">
        <f t="shared" si="0"/>
        <v>0</v>
      </c>
      <c r="I79" s="26">
        <f t="shared" si="1"/>
        <v>0</v>
      </c>
      <c r="J79" s="33">
        <f t="shared" si="9"/>
        <v>0</v>
      </c>
      <c r="K79" s="35">
        <v>0.155</v>
      </c>
      <c r="L79" s="33">
        <f t="shared" si="2"/>
        <v>0</v>
      </c>
      <c r="M79" s="39" t="s">
        <v>310</v>
      </c>
    </row>
    <row r="80" spans="1:13" ht="15.75" thickBot="1" x14ac:dyDescent="0.25">
      <c r="A80" s="38">
        <v>8852</v>
      </c>
      <c r="B80" s="64" t="s">
        <v>100</v>
      </c>
      <c r="C80" s="65"/>
      <c r="D80" s="25" t="s">
        <v>17</v>
      </c>
      <c r="E80" s="50"/>
      <c r="F80" s="51"/>
      <c r="G80" s="74">
        <v>3.2500000000000001E-2</v>
      </c>
      <c r="H80" s="26">
        <f t="shared" si="0"/>
        <v>0</v>
      </c>
      <c r="I80" s="26">
        <f t="shared" si="1"/>
        <v>0</v>
      </c>
      <c r="J80" s="33">
        <f t="shared" si="9"/>
        <v>0</v>
      </c>
      <c r="K80" s="35">
        <v>0.155</v>
      </c>
      <c r="L80" s="33">
        <f t="shared" si="2"/>
        <v>0</v>
      </c>
      <c r="M80" s="39" t="s">
        <v>310</v>
      </c>
    </row>
    <row r="81" spans="1:13" ht="15" x14ac:dyDescent="0.2">
      <c r="A81" s="38">
        <v>7480</v>
      </c>
      <c r="B81" s="62" t="s">
        <v>142</v>
      </c>
      <c r="C81" s="63"/>
      <c r="D81" s="25" t="s">
        <v>17</v>
      </c>
      <c r="E81" s="50"/>
      <c r="F81" s="51"/>
      <c r="G81" s="74">
        <v>3.2500000000000001E-2</v>
      </c>
      <c r="H81" s="26">
        <f t="shared" si="0"/>
        <v>0</v>
      </c>
      <c r="I81" s="26">
        <f t="shared" si="1"/>
        <v>0</v>
      </c>
      <c r="J81" s="33">
        <f>E81/100</f>
        <v>0</v>
      </c>
      <c r="K81" s="35">
        <v>0.14000000000000001</v>
      </c>
      <c r="L81" s="33">
        <f t="shared" si="2"/>
        <v>0</v>
      </c>
      <c r="M81" s="39" t="s">
        <v>311</v>
      </c>
    </row>
    <row r="82" spans="1:13" ht="15" x14ac:dyDescent="0.2">
      <c r="A82" s="38">
        <v>7497</v>
      </c>
      <c r="B82" s="54" t="s">
        <v>143</v>
      </c>
      <c r="C82" s="23"/>
      <c r="D82" s="25" t="s">
        <v>17</v>
      </c>
      <c r="E82" s="50"/>
      <c r="F82" s="51"/>
      <c r="G82" s="74">
        <v>3.2500000000000001E-2</v>
      </c>
      <c r="H82" s="26">
        <f t="shared" ref="H82:H152" si="10">E82*F82</f>
        <v>0</v>
      </c>
      <c r="I82" s="26">
        <f t="shared" ref="I82:I152" si="11">H82*(1+G82)</f>
        <v>0</v>
      </c>
      <c r="J82" s="33">
        <f t="shared" ref="J82:J91" si="12">E82/100</f>
        <v>0</v>
      </c>
      <c r="K82" s="35">
        <v>0.14000000000000001</v>
      </c>
      <c r="L82" s="33">
        <f t="shared" ref="L82:L152" si="13">E82*K82</f>
        <v>0</v>
      </c>
      <c r="M82" s="39" t="s">
        <v>311</v>
      </c>
    </row>
    <row r="83" spans="1:13" ht="15" x14ac:dyDescent="0.2">
      <c r="A83" s="38">
        <v>7503</v>
      </c>
      <c r="B83" s="54" t="s">
        <v>144</v>
      </c>
      <c r="C83" s="23"/>
      <c r="D83" s="25" t="s">
        <v>17</v>
      </c>
      <c r="E83" s="50"/>
      <c r="F83" s="51"/>
      <c r="G83" s="74">
        <v>3.2500000000000001E-2</v>
      </c>
      <c r="H83" s="26">
        <f t="shared" si="10"/>
        <v>0</v>
      </c>
      <c r="I83" s="26">
        <f t="shared" si="11"/>
        <v>0</v>
      </c>
      <c r="J83" s="33">
        <f t="shared" si="12"/>
        <v>0</v>
      </c>
      <c r="K83" s="35">
        <v>0.14000000000000001</v>
      </c>
      <c r="L83" s="33">
        <f t="shared" si="13"/>
        <v>0</v>
      </c>
      <c r="M83" s="39" t="s">
        <v>311</v>
      </c>
    </row>
    <row r="84" spans="1:13" ht="15" x14ac:dyDescent="0.2">
      <c r="A84" s="38">
        <v>7510</v>
      </c>
      <c r="B84" s="54" t="s">
        <v>145</v>
      </c>
      <c r="C84" s="23"/>
      <c r="D84" s="25" t="s">
        <v>17</v>
      </c>
      <c r="E84" s="50"/>
      <c r="F84" s="51"/>
      <c r="G84" s="74">
        <v>3.2500000000000001E-2</v>
      </c>
      <c r="H84" s="26">
        <f t="shared" si="10"/>
        <v>0</v>
      </c>
      <c r="I84" s="26">
        <f t="shared" si="11"/>
        <v>0</v>
      </c>
      <c r="J84" s="33">
        <f t="shared" si="12"/>
        <v>0</v>
      </c>
      <c r="K84" s="35">
        <v>0.14000000000000001</v>
      </c>
      <c r="L84" s="33">
        <f t="shared" si="13"/>
        <v>0</v>
      </c>
      <c r="M84" s="39" t="s">
        <v>311</v>
      </c>
    </row>
    <row r="85" spans="1:13" ht="15" x14ac:dyDescent="0.2">
      <c r="A85" s="38">
        <v>7466</v>
      </c>
      <c r="B85" s="54" t="s">
        <v>146</v>
      </c>
      <c r="C85" s="23"/>
      <c r="D85" s="25" t="s">
        <v>17</v>
      </c>
      <c r="E85" s="50"/>
      <c r="F85" s="51"/>
      <c r="G85" s="74">
        <v>3.2500000000000001E-2</v>
      </c>
      <c r="H85" s="26">
        <f t="shared" si="10"/>
        <v>0</v>
      </c>
      <c r="I85" s="26">
        <f t="shared" si="11"/>
        <v>0</v>
      </c>
      <c r="J85" s="33">
        <f t="shared" si="12"/>
        <v>0</v>
      </c>
      <c r="K85" s="35">
        <v>0.14000000000000001</v>
      </c>
      <c r="L85" s="33">
        <f t="shared" si="13"/>
        <v>0</v>
      </c>
      <c r="M85" s="39" t="s">
        <v>311</v>
      </c>
    </row>
    <row r="86" spans="1:13" ht="15" x14ac:dyDescent="0.2">
      <c r="A86" s="38">
        <v>7473</v>
      </c>
      <c r="B86" s="54" t="s">
        <v>147</v>
      </c>
      <c r="C86" s="23"/>
      <c r="D86" s="25" t="s">
        <v>17</v>
      </c>
      <c r="E86" s="50"/>
      <c r="F86" s="51"/>
      <c r="G86" s="74">
        <v>3.2500000000000001E-2</v>
      </c>
      <c r="H86" s="26">
        <f t="shared" si="10"/>
        <v>0</v>
      </c>
      <c r="I86" s="26">
        <f t="shared" si="11"/>
        <v>0</v>
      </c>
      <c r="J86" s="33">
        <f t="shared" si="12"/>
        <v>0</v>
      </c>
      <c r="K86" s="35">
        <v>0.14000000000000001</v>
      </c>
      <c r="L86" s="33">
        <f t="shared" si="13"/>
        <v>0</v>
      </c>
      <c r="M86" s="39" t="s">
        <v>311</v>
      </c>
    </row>
    <row r="87" spans="1:13" ht="15" x14ac:dyDescent="0.2">
      <c r="A87" s="38">
        <v>7527</v>
      </c>
      <c r="B87" s="54" t="s">
        <v>148</v>
      </c>
      <c r="C87" s="23"/>
      <c r="D87" s="25" t="s">
        <v>17</v>
      </c>
      <c r="E87" s="50"/>
      <c r="F87" s="51"/>
      <c r="G87" s="74">
        <v>3.2500000000000001E-2</v>
      </c>
      <c r="H87" s="26">
        <f t="shared" si="10"/>
        <v>0</v>
      </c>
      <c r="I87" s="26">
        <f t="shared" si="11"/>
        <v>0</v>
      </c>
      <c r="J87" s="33">
        <f t="shared" si="12"/>
        <v>0</v>
      </c>
      <c r="K87" s="35">
        <v>0.14000000000000001</v>
      </c>
      <c r="L87" s="33">
        <f t="shared" si="13"/>
        <v>0</v>
      </c>
      <c r="M87" s="39" t="s">
        <v>311</v>
      </c>
    </row>
    <row r="88" spans="1:13" ht="15" x14ac:dyDescent="0.2">
      <c r="A88" s="38">
        <v>7541</v>
      </c>
      <c r="B88" s="54" t="s">
        <v>149</v>
      </c>
      <c r="C88" s="23"/>
      <c r="D88" s="25" t="s">
        <v>17</v>
      </c>
      <c r="E88" s="50"/>
      <c r="F88" s="51"/>
      <c r="G88" s="74">
        <v>3.2500000000000001E-2</v>
      </c>
      <c r="H88" s="26">
        <f t="shared" si="10"/>
        <v>0</v>
      </c>
      <c r="I88" s="26">
        <f t="shared" si="11"/>
        <v>0</v>
      </c>
      <c r="J88" s="33">
        <f t="shared" si="12"/>
        <v>0</v>
      </c>
      <c r="K88" s="35">
        <v>0.14000000000000001</v>
      </c>
      <c r="L88" s="33">
        <f t="shared" si="13"/>
        <v>0</v>
      </c>
      <c r="M88" s="39" t="s">
        <v>311</v>
      </c>
    </row>
    <row r="89" spans="1:13" ht="15" x14ac:dyDescent="0.2">
      <c r="A89" s="38">
        <v>7534</v>
      </c>
      <c r="B89" s="54" t="s">
        <v>150</v>
      </c>
      <c r="C89" s="23"/>
      <c r="D89" s="25" t="s">
        <v>17</v>
      </c>
      <c r="E89" s="50"/>
      <c r="F89" s="51"/>
      <c r="G89" s="74">
        <v>3.2500000000000001E-2</v>
      </c>
      <c r="H89" s="26">
        <f t="shared" si="10"/>
        <v>0</v>
      </c>
      <c r="I89" s="26">
        <f t="shared" si="11"/>
        <v>0</v>
      </c>
      <c r="J89" s="33">
        <f t="shared" si="12"/>
        <v>0</v>
      </c>
      <c r="K89" s="35">
        <v>0.14000000000000001</v>
      </c>
      <c r="L89" s="33">
        <f t="shared" si="13"/>
        <v>0</v>
      </c>
      <c r="M89" s="39" t="s">
        <v>311</v>
      </c>
    </row>
    <row r="90" spans="1:13" ht="15" x14ac:dyDescent="0.2">
      <c r="A90" s="38">
        <v>7558</v>
      </c>
      <c r="B90" s="54" t="s">
        <v>151</v>
      </c>
      <c r="C90" s="23"/>
      <c r="D90" s="25" t="s">
        <v>17</v>
      </c>
      <c r="E90" s="50"/>
      <c r="F90" s="51"/>
      <c r="G90" s="74">
        <v>3.2500000000000001E-2</v>
      </c>
      <c r="H90" s="26">
        <f t="shared" si="10"/>
        <v>0</v>
      </c>
      <c r="I90" s="26">
        <f t="shared" si="11"/>
        <v>0</v>
      </c>
      <c r="J90" s="33">
        <f t="shared" si="12"/>
        <v>0</v>
      </c>
      <c r="K90" s="35">
        <v>0.14000000000000001</v>
      </c>
      <c r="L90" s="33">
        <f t="shared" si="13"/>
        <v>0</v>
      </c>
      <c r="M90" s="39" t="s">
        <v>311</v>
      </c>
    </row>
    <row r="91" spans="1:13" ht="15.75" thickBot="1" x14ac:dyDescent="0.25">
      <c r="A91" s="38">
        <v>8104</v>
      </c>
      <c r="B91" s="64" t="s">
        <v>152</v>
      </c>
      <c r="C91" s="65"/>
      <c r="D91" s="25" t="s">
        <v>17</v>
      </c>
      <c r="E91" s="50"/>
      <c r="F91" s="51"/>
      <c r="G91" s="74">
        <v>3.2500000000000001E-2</v>
      </c>
      <c r="H91" s="26">
        <f t="shared" si="10"/>
        <v>0</v>
      </c>
      <c r="I91" s="26">
        <f t="shared" si="11"/>
        <v>0</v>
      </c>
      <c r="J91" s="33">
        <f t="shared" si="12"/>
        <v>0</v>
      </c>
      <c r="K91" s="35">
        <v>0.14000000000000001</v>
      </c>
      <c r="L91" s="33">
        <f t="shared" si="13"/>
        <v>0</v>
      </c>
      <c r="M91" s="39" t="s">
        <v>311</v>
      </c>
    </row>
    <row r="92" spans="1:13" ht="15" x14ac:dyDescent="0.2">
      <c r="A92" s="38">
        <v>9989</v>
      </c>
      <c r="B92" s="62" t="s">
        <v>338</v>
      </c>
      <c r="C92" s="63"/>
      <c r="D92" s="25" t="s">
        <v>17</v>
      </c>
      <c r="E92" s="50"/>
      <c r="F92" s="51"/>
      <c r="G92" s="74">
        <v>3.2500000000000001E-2</v>
      </c>
      <c r="H92" s="26">
        <f t="shared" si="10"/>
        <v>0</v>
      </c>
      <c r="I92" s="26">
        <f t="shared" si="11"/>
        <v>0</v>
      </c>
      <c r="J92" s="33">
        <f t="shared" ref="J92:J102" si="14">E92/50</f>
        <v>0</v>
      </c>
      <c r="K92" s="35">
        <v>0.24199999999999999</v>
      </c>
      <c r="L92" s="33">
        <f t="shared" si="13"/>
        <v>0</v>
      </c>
      <c r="M92" s="39" t="s">
        <v>312</v>
      </c>
    </row>
    <row r="93" spans="1:13" ht="15" x14ac:dyDescent="0.2">
      <c r="A93" s="38">
        <v>9972</v>
      </c>
      <c r="B93" s="54" t="s">
        <v>339</v>
      </c>
      <c r="C93" s="23"/>
      <c r="D93" s="25" t="s">
        <v>17</v>
      </c>
      <c r="E93" s="50"/>
      <c r="F93" s="51"/>
      <c r="G93" s="74">
        <v>3.2500000000000001E-2</v>
      </c>
      <c r="H93" s="26">
        <f t="shared" si="10"/>
        <v>0</v>
      </c>
      <c r="I93" s="26">
        <f t="shared" si="11"/>
        <v>0</v>
      </c>
      <c r="J93" s="33">
        <f t="shared" si="14"/>
        <v>0</v>
      </c>
      <c r="K93" s="35">
        <v>0.24199999999999999</v>
      </c>
      <c r="L93" s="33">
        <f t="shared" si="13"/>
        <v>0</v>
      </c>
      <c r="M93" s="39" t="s">
        <v>312</v>
      </c>
    </row>
    <row r="94" spans="1:13" ht="15" x14ac:dyDescent="0.2">
      <c r="A94" s="38">
        <v>2539</v>
      </c>
      <c r="B94" s="54" t="s">
        <v>340</v>
      </c>
      <c r="C94" s="23"/>
      <c r="D94" s="25" t="s">
        <v>17</v>
      </c>
      <c r="E94" s="50"/>
      <c r="F94" s="51"/>
      <c r="G94" s="74">
        <v>3.2500000000000001E-2</v>
      </c>
      <c r="H94" s="26">
        <f t="shared" si="10"/>
        <v>0</v>
      </c>
      <c r="I94" s="26">
        <f t="shared" si="11"/>
        <v>0</v>
      </c>
      <c r="J94" s="33">
        <f t="shared" si="14"/>
        <v>0</v>
      </c>
      <c r="K94" s="35">
        <v>0.24199999999999999</v>
      </c>
      <c r="L94" s="33">
        <f t="shared" si="13"/>
        <v>0</v>
      </c>
      <c r="M94" s="39" t="s">
        <v>312</v>
      </c>
    </row>
    <row r="95" spans="1:13" ht="15" x14ac:dyDescent="0.2">
      <c r="A95" s="38">
        <v>1501</v>
      </c>
      <c r="B95" s="54" t="s">
        <v>341</v>
      </c>
      <c r="C95" s="23"/>
      <c r="D95" s="25" t="s">
        <v>17</v>
      </c>
      <c r="E95" s="50"/>
      <c r="F95" s="51"/>
      <c r="G95" s="74">
        <v>3.2500000000000001E-2</v>
      </c>
      <c r="H95" s="26">
        <f t="shared" si="10"/>
        <v>0</v>
      </c>
      <c r="I95" s="26">
        <f t="shared" si="11"/>
        <v>0</v>
      </c>
      <c r="J95" s="33">
        <f t="shared" si="14"/>
        <v>0</v>
      </c>
      <c r="K95" s="35">
        <v>0.24199999999999999</v>
      </c>
      <c r="L95" s="33">
        <f t="shared" si="13"/>
        <v>0</v>
      </c>
      <c r="M95" s="39" t="s">
        <v>312</v>
      </c>
    </row>
    <row r="96" spans="1:13" ht="15.75" thickBot="1" x14ac:dyDescent="0.25">
      <c r="A96" s="38">
        <v>2522</v>
      </c>
      <c r="B96" s="64" t="s">
        <v>342</v>
      </c>
      <c r="C96" s="65"/>
      <c r="D96" s="25" t="s">
        <v>17</v>
      </c>
      <c r="E96" s="50"/>
      <c r="F96" s="51"/>
      <c r="G96" s="74">
        <v>3.2500000000000001E-2</v>
      </c>
      <c r="H96" s="26">
        <f t="shared" si="10"/>
        <v>0</v>
      </c>
      <c r="I96" s="26">
        <f t="shared" si="11"/>
        <v>0</v>
      </c>
      <c r="J96" s="33">
        <f t="shared" si="14"/>
        <v>0</v>
      </c>
      <c r="K96" s="35">
        <v>0.24199999999999999</v>
      </c>
      <c r="L96" s="33">
        <f t="shared" si="13"/>
        <v>0</v>
      </c>
      <c r="M96" s="39" t="s">
        <v>312</v>
      </c>
    </row>
    <row r="97" spans="1:13" ht="15" x14ac:dyDescent="0.2">
      <c r="A97" s="38">
        <v>1389</v>
      </c>
      <c r="B97" s="75" t="s">
        <v>384</v>
      </c>
      <c r="C97" s="76"/>
      <c r="D97" s="25" t="s">
        <v>17</v>
      </c>
      <c r="E97" s="50"/>
      <c r="F97" s="51"/>
      <c r="G97" s="74">
        <v>3.2500000000000001E-2</v>
      </c>
      <c r="H97" s="26">
        <f t="shared" ref="H97:H102" si="15">E97*F97</f>
        <v>0</v>
      </c>
      <c r="I97" s="26">
        <f t="shared" ref="I97:I102" si="16">H97*(1+G97)</f>
        <v>0</v>
      </c>
      <c r="J97" s="33">
        <f t="shared" si="14"/>
        <v>0</v>
      </c>
      <c r="K97" s="35">
        <v>0.24199999999999999</v>
      </c>
      <c r="L97" s="33">
        <f t="shared" ref="L97:L102" si="17">E97*K97</f>
        <v>0</v>
      </c>
      <c r="M97" s="39" t="s">
        <v>312</v>
      </c>
    </row>
    <row r="98" spans="1:13" ht="15" x14ac:dyDescent="0.2">
      <c r="A98" s="38">
        <v>1426</v>
      </c>
      <c r="B98" s="75" t="s">
        <v>385</v>
      </c>
      <c r="C98" s="76"/>
      <c r="D98" s="25" t="s">
        <v>17</v>
      </c>
      <c r="E98" s="50"/>
      <c r="F98" s="51"/>
      <c r="G98" s="74">
        <v>3.2500000000000001E-2</v>
      </c>
      <c r="H98" s="26">
        <f t="shared" si="15"/>
        <v>0</v>
      </c>
      <c r="I98" s="26">
        <f t="shared" si="16"/>
        <v>0</v>
      </c>
      <c r="J98" s="33">
        <f t="shared" si="14"/>
        <v>0</v>
      </c>
      <c r="K98" s="35">
        <v>0.24199999999999999</v>
      </c>
      <c r="L98" s="33">
        <f t="shared" si="17"/>
        <v>0</v>
      </c>
      <c r="M98" s="39" t="s">
        <v>312</v>
      </c>
    </row>
    <row r="99" spans="1:13" ht="15" x14ac:dyDescent="0.2">
      <c r="A99" s="38">
        <v>1433</v>
      </c>
      <c r="B99" s="75" t="s">
        <v>386</v>
      </c>
      <c r="C99" s="76"/>
      <c r="D99" s="25" t="s">
        <v>17</v>
      </c>
      <c r="E99" s="50"/>
      <c r="F99" s="51"/>
      <c r="G99" s="74">
        <v>3.2500000000000001E-2</v>
      </c>
      <c r="H99" s="26">
        <f t="shared" si="15"/>
        <v>0</v>
      </c>
      <c r="I99" s="26">
        <f t="shared" si="16"/>
        <v>0</v>
      </c>
      <c r="J99" s="33">
        <f t="shared" si="14"/>
        <v>0</v>
      </c>
      <c r="K99" s="35">
        <v>0.24199999999999999</v>
      </c>
      <c r="L99" s="33">
        <f t="shared" si="17"/>
        <v>0</v>
      </c>
      <c r="M99" s="39" t="s">
        <v>312</v>
      </c>
    </row>
    <row r="100" spans="1:13" ht="15" x14ac:dyDescent="0.2">
      <c r="A100" s="38">
        <v>1440</v>
      </c>
      <c r="B100" s="75" t="s">
        <v>387</v>
      </c>
      <c r="C100" s="76"/>
      <c r="D100" s="25" t="s">
        <v>17</v>
      </c>
      <c r="E100" s="50"/>
      <c r="F100" s="51"/>
      <c r="G100" s="74">
        <v>3.2500000000000001E-2</v>
      </c>
      <c r="H100" s="26">
        <f t="shared" si="15"/>
        <v>0</v>
      </c>
      <c r="I100" s="26">
        <f t="shared" si="16"/>
        <v>0</v>
      </c>
      <c r="J100" s="33">
        <f t="shared" si="14"/>
        <v>0</v>
      </c>
      <c r="K100" s="35">
        <v>0.24199999999999999</v>
      </c>
      <c r="L100" s="33">
        <f t="shared" si="17"/>
        <v>0</v>
      </c>
      <c r="M100" s="39" t="s">
        <v>312</v>
      </c>
    </row>
    <row r="101" spans="1:13" ht="15" x14ac:dyDescent="0.2">
      <c r="A101" s="38">
        <v>1365</v>
      </c>
      <c r="B101" s="75" t="s">
        <v>388</v>
      </c>
      <c r="C101" s="76"/>
      <c r="D101" s="25" t="s">
        <v>17</v>
      </c>
      <c r="E101" s="50"/>
      <c r="F101" s="51"/>
      <c r="G101" s="74">
        <v>3.2500000000000001E-2</v>
      </c>
      <c r="H101" s="26">
        <f t="shared" si="15"/>
        <v>0</v>
      </c>
      <c r="I101" s="26">
        <f t="shared" si="16"/>
        <v>0</v>
      </c>
      <c r="J101" s="33">
        <f t="shared" si="14"/>
        <v>0</v>
      </c>
      <c r="K101" s="35">
        <v>0.24199999999999999</v>
      </c>
      <c r="L101" s="33">
        <f t="shared" si="17"/>
        <v>0</v>
      </c>
      <c r="M101" s="39" t="s">
        <v>312</v>
      </c>
    </row>
    <row r="102" spans="1:13" ht="15" x14ac:dyDescent="0.2">
      <c r="A102" s="38">
        <v>1372</v>
      </c>
      <c r="B102" s="75" t="s">
        <v>389</v>
      </c>
      <c r="C102" s="76"/>
      <c r="D102" s="25" t="s">
        <v>17</v>
      </c>
      <c r="E102" s="50"/>
      <c r="F102" s="51"/>
      <c r="G102" s="74">
        <v>3.2500000000000001E-2</v>
      </c>
      <c r="H102" s="26">
        <f t="shared" si="15"/>
        <v>0</v>
      </c>
      <c r="I102" s="26">
        <f t="shared" si="16"/>
        <v>0</v>
      </c>
      <c r="J102" s="33">
        <f t="shared" si="14"/>
        <v>0</v>
      </c>
      <c r="K102" s="35">
        <v>0.24199999999999999</v>
      </c>
      <c r="L102" s="33">
        <f t="shared" si="17"/>
        <v>0</v>
      </c>
      <c r="M102" s="39" t="s">
        <v>312</v>
      </c>
    </row>
    <row r="103" spans="1:13" ht="15" x14ac:dyDescent="0.2">
      <c r="A103" s="38">
        <v>9330</v>
      </c>
      <c r="B103" s="62" t="s">
        <v>101</v>
      </c>
      <c r="C103" s="63"/>
      <c r="D103" s="25" t="s">
        <v>155</v>
      </c>
      <c r="E103" s="50"/>
      <c r="F103" s="51"/>
      <c r="G103" s="74">
        <v>3.2500000000000001E-2</v>
      </c>
      <c r="H103" s="26">
        <f t="shared" si="10"/>
        <v>0</v>
      </c>
      <c r="I103" s="26">
        <f t="shared" si="11"/>
        <v>0</v>
      </c>
      <c r="J103" s="33">
        <f>E103/200</f>
        <v>0</v>
      </c>
      <c r="K103" s="35">
        <v>7.0000000000000007E-2</v>
      </c>
      <c r="L103" s="33">
        <f t="shared" si="13"/>
        <v>0</v>
      </c>
      <c r="M103" s="39" t="s">
        <v>312</v>
      </c>
    </row>
    <row r="104" spans="1:13" ht="15" x14ac:dyDescent="0.2">
      <c r="A104" s="38">
        <v>9347</v>
      </c>
      <c r="B104" s="54" t="s">
        <v>102</v>
      </c>
      <c r="C104" s="23"/>
      <c r="D104" s="25" t="s">
        <v>155</v>
      </c>
      <c r="E104" s="50"/>
      <c r="F104" s="51"/>
      <c r="G104" s="74">
        <v>3.2500000000000001E-2</v>
      </c>
      <c r="H104" s="26">
        <f t="shared" si="10"/>
        <v>0</v>
      </c>
      <c r="I104" s="26">
        <f t="shared" si="11"/>
        <v>0</v>
      </c>
      <c r="J104" s="33">
        <f t="shared" ref="J104:J110" si="18">E104/200</f>
        <v>0</v>
      </c>
      <c r="K104" s="35">
        <v>7.0000000000000007E-2</v>
      </c>
      <c r="L104" s="33">
        <f t="shared" si="13"/>
        <v>0</v>
      </c>
      <c r="M104" s="39" t="s">
        <v>312</v>
      </c>
    </row>
    <row r="105" spans="1:13" ht="15" x14ac:dyDescent="0.2">
      <c r="A105" s="38">
        <v>9354</v>
      </c>
      <c r="B105" s="54" t="s">
        <v>103</v>
      </c>
      <c r="C105" s="23"/>
      <c r="D105" s="25" t="s">
        <v>155</v>
      </c>
      <c r="E105" s="50"/>
      <c r="F105" s="51"/>
      <c r="G105" s="74">
        <v>3.2500000000000001E-2</v>
      </c>
      <c r="H105" s="26">
        <f t="shared" si="10"/>
        <v>0</v>
      </c>
      <c r="I105" s="26">
        <f t="shared" si="11"/>
        <v>0</v>
      </c>
      <c r="J105" s="33">
        <f t="shared" si="18"/>
        <v>0</v>
      </c>
      <c r="K105" s="35">
        <v>7.0000000000000007E-2</v>
      </c>
      <c r="L105" s="33">
        <f t="shared" si="13"/>
        <v>0</v>
      </c>
      <c r="M105" s="39" t="s">
        <v>312</v>
      </c>
    </row>
    <row r="106" spans="1:13" ht="15" x14ac:dyDescent="0.2">
      <c r="A106" s="38">
        <v>9361</v>
      </c>
      <c r="B106" s="54" t="s">
        <v>104</v>
      </c>
      <c r="C106" s="23"/>
      <c r="D106" s="25" t="s">
        <v>155</v>
      </c>
      <c r="E106" s="50"/>
      <c r="F106" s="51"/>
      <c r="G106" s="74">
        <v>3.2500000000000001E-2</v>
      </c>
      <c r="H106" s="26">
        <f t="shared" si="10"/>
        <v>0</v>
      </c>
      <c r="I106" s="26">
        <f t="shared" si="11"/>
        <v>0</v>
      </c>
      <c r="J106" s="33">
        <f t="shared" si="18"/>
        <v>0</v>
      </c>
      <c r="K106" s="35">
        <v>7.0000000000000007E-2</v>
      </c>
      <c r="L106" s="33">
        <f t="shared" si="13"/>
        <v>0</v>
      </c>
      <c r="M106" s="39" t="s">
        <v>312</v>
      </c>
    </row>
    <row r="107" spans="1:13" ht="15" x14ac:dyDescent="0.2">
      <c r="A107" s="38">
        <v>9378</v>
      </c>
      <c r="B107" s="54" t="s">
        <v>105</v>
      </c>
      <c r="C107" s="23"/>
      <c r="D107" s="25" t="s">
        <v>155</v>
      </c>
      <c r="E107" s="50"/>
      <c r="F107" s="51"/>
      <c r="G107" s="74">
        <v>3.2500000000000001E-2</v>
      </c>
      <c r="H107" s="26">
        <f t="shared" si="10"/>
        <v>0</v>
      </c>
      <c r="I107" s="26">
        <f t="shared" si="11"/>
        <v>0</v>
      </c>
      <c r="J107" s="33">
        <f t="shared" si="18"/>
        <v>0</v>
      </c>
      <c r="K107" s="35">
        <v>7.0000000000000007E-2</v>
      </c>
      <c r="L107" s="33">
        <f t="shared" si="13"/>
        <v>0</v>
      </c>
      <c r="M107" s="39" t="s">
        <v>312</v>
      </c>
    </row>
    <row r="108" spans="1:13" ht="15" x14ac:dyDescent="0.2">
      <c r="A108" s="38">
        <v>9385</v>
      </c>
      <c r="B108" s="54" t="s">
        <v>106</v>
      </c>
      <c r="C108" s="23"/>
      <c r="D108" s="25" t="s">
        <v>155</v>
      </c>
      <c r="E108" s="50"/>
      <c r="F108" s="51"/>
      <c r="G108" s="74">
        <v>3.2500000000000001E-2</v>
      </c>
      <c r="H108" s="26">
        <f t="shared" si="10"/>
        <v>0</v>
      </c>
      <c r="I108" s="26">
        <f t="shared" si="11"/>
        <v>0</v>
      </c>
      <c r="J108" s="33">
        <f t="shared" si="18"/>
        <v>0</v>
      </c>
      <c r="K108" s="35">
        <v>7.0000000000000007E-2</v>
      </c>
      <c r="L108" s="33">
        <f t="shared" si="13"/>
        <v>0</v>
      </c>
      <c r="M108" s="39" t="s">
        <v>312</v>
      </c>
    </row>
    <row r="109" spans="1:13" ht="15" x14ac:dyDescent="0.2">
      <c r="A109" s="38">
        <v>9392</v>
      </c>
      <c r="B109" s="54" t="s">
        <v>107</v>
      </c>
      <c r="C109" s="23"/>
      <c r="D109" s="25" t="s">
        <v>155</v>
      </c>
      <c r="E109" s="50"/>
      <c r="F109" s="51"/>
      <c r="G109" s="74">
        <v>3.2500000000000001E-2</v>
      </c>
      <c r="H109" s="26">
        <f t="shared" si="10"/>
        <v>0</v>
      </c>
      <c r="I109" s="26">
        <f t="shared" si="11"/>
        <v>0</v>
      </c>
      <c r="J109" s="33">
        <f t="shared" si="18"/>
        <v>0</v>
      </c>
      <c r="K109" s="35">
        <v>7.0000000000000007E-2</v>
      </c>
      <c r="L109" s="33">
        <f t="shared" si="13"/>
        <v>0</v>
      </c>
      <c r="M109" s="39" t="s">
        <v>312</v>
      </c>
    </row>
    <row r="110" spans="1:13" ht="15.75" thickBot="1" x14ac:dyDescent="0.25">
      <c r="A110" s="38">
        <v>9408</v>
      </c>
      <c r="B110" s="64" t="s">
        <v>108</v>
      </c>
      <c r="C110" s="65"/>
      <c r="D110" s="25" t="s">
        <v>155</v>
      </c>
      <c r="E110" s="50"/>
      <c r="F110" s="51"/>
      <c r="G110" s="74">
        <v>3.2500000000000001E-2</v>
      </c>
      <c r="H110" s="26">
        <f t="shared" si="10"/>
        <v>0</v>
      </c>
      <c r="I110" s="26">
        <f t="shared" si="11"/>
        <v>0</v>
      </c>
      <c r="J110" s="33">
        <f t="shared" si="18"/>
        <v>0</v>
      </c>
      <c r="K110" s="35">
        <v>7.0000000000000007E-2</v>
      </c>
      <c r="L110" s="33">
        <f t="shared" si="13"/>
        <v>0</v>
      </c>
      <c r="M110" s="39" t="s">
        <v>312</v>
      </c>
    </row>
    <row r="111" spans="1:13" ht="15" x14ac:dyDescent="0.2">
      <c r="A111" s="38">
        <v>1716</v>
      </c>
      <c r="B111" s="75" t="s">
        <v>390</v>
      </c>
      <c r="C111" s="76"/>
      <c r="D111" s="25" t="s">
        <v>391</v>
      </c>
      <c r="E111" s="50"/>
      <c r="F111" s="51"/>
      <c r="G111" s="74">
        <v>3.2500000000000001E-2</v>
      </c>
      <c r="H111" s="26">
        <f>E111*F111</f>
        <v>0</v>
      </c>
      <c r="I111" s="26">
        <f>H111*(1+G111)</f>
        <v>0</v>
      </c>
      <c r="J111" s="33">
        <f>E111/200</f>
        <v>0</v>
      </c>
      <c r="K111" s="35">
        <v>7.0000000000000007E-2</v>
      </c>
      <c r="L111" s="33">
        <f>E111*K111</f>
        <v>0</v>
      </c>
      <c r="M111" s="39" t="s">
        <v>312</v>
      </c>
    </row>
    <row r="112" spans="1:13" ht="15" x14ac:dyDescent="0.2">
      <c r="A112" s="38">
        <v>9460</v>
      </c>
      <c r="B112" s="62" t="s">
        <v>110</v>
      </c>
      <c r="C112" s="63"/>
      <c r="D112" s="25" t="s">
        <v>17</v>
      </c>
      <c r="E112" s="50"/>
      <c r="F112" s="51"/>
      <c r="G112" s="74">
        <v>3.2500000000000001E-2</v>
      </c>
      <c r="H112" s="26">
        <f t="shared" si="10"/>
        <v>0</v>
      </c>
      <c r="I112" s="26">
        <f t="shared" si="11"/>
        <v>0</v>
      </c>
      <c r="J112" s="33">
        <f>E112/100</f>
        <v>0</v>
      </c>
      <c r="K112" s="35">
        <v>0.18</v>
      </c>
      <c r="L112" s="33">
        <f t="shared" si="13"/>
        <v>0</v>
      </c>
      <c r="M112" s="39" t="s">
        <v>307</v>
      </c>
    </row>
    <row r="113" spans="1:13" ht="15" x14ac:dyDescent="0.2">
      <c r="A113" s="38">
        <v>9477</v>
      </c>
      <c r="B113" s="54" t="s">
        <v>111</v>
      </c>
      <c r="C113" s="23"/>
      <c r="D113" s="25" t="s">
        <v>17</v>
      </c>
      <c r="E113" s="50"/>
      <c r="F113" s="51"/>
      <c r="G113" s="74">
        <v>3.2500000000000001E-2</v>
      </c>
      <c r="H113" s="26">
        <f t="shared" si="10"/>
        <v>0</v>
      </c>
      <c r="I113" s="26">
        <f t="shared" si="11"/>
        <v>0</v>
      </c>
      <c r="J113" s="33">
        <f t="shared" ref="J113:J121" si="19">E113/100</f>
        <v>0</v>
      </c>
      <c r="K113" s="35">
        <v>0.18</v>
      </c>
      <c r="L113" s="33">
        <f t="shared" si="13"/>
        <v>0</v>
      </c>
      <c r="M113" s="39" t="s">
        <v>307</v>
      </c>
    </row>
    <row r="114" spans="1:13" ht="15" x14ac:dyDescent="0.2">
      <c r="A114" s="38">
        <v>9484</v>
      </c>
      <c r="B114" s="54" t="s">
        <v>109</v>
      </c>
      <c r="C114" s="23"/>
      <c r="D114" s="25" t="s">
        <v>17</v>
      </c>
      <c r="E114" s="50"/>
      <c r="F114" s="51"/>
      <c r="G114" s="74">
        <v>3.2500000000000001E-2</v>
      </c>
      <c r="H114" s="26">
        <f t="shared" si="10"/>
        <v>0</v>
      </c>
      <c r="I114" s="26">
        <f t="shared" si="11"/>
        <v>0</v>
      </c>
      <c r="J114" s="33">
        <f t="shared" si="19"/>
        <v>0</v>
      </c>
      <c r="K114" s="35">
        <v>0.18</v>
      </c>
      <c r="L114" s="33">
        <f t="shared" si="13"/>
        <v>0</v>
      </c>
      <c r="M114" s="39" t="s">
        <v>307</v>
      </c>
    </row>
    <row r="115" spans="1:13" ht="15" x14ac:dyDescent="0.2">
      <c r="A115" s="38">
        <v>9491</v>
      </c>
      <c r="B115" s="54" t="s">
        <v>112</v>
      </c>
      <c r="C115" s="23"/>
      <c r="D115" s="25" t="s">
        <v>17</v>
      </c>
      <c r="E115" s="50"/>
      <c r="F115" s="51"/>
      <c r="G115" s="74">
        <v>3.2500000000000001E-2</v>
      </c>
      <c r="H115" s="26">
        <f t="shared" si="10"/>
        <v>0</v>
      </c>
      <c r="I115" s="26">
        <f t="shared" si="11"/>
        <v>0</v>
      </c>
      <c r="J115" s="33">
        <f t="shared" si="19"/>
        <v>0</v>
      </c>
      <c r="K115" s="35">
        <v>0.18</v>
      </c>
      <c r="L115" s="33">
        <f t="shared" si="13"/>
        <v>0</v>
      </c>
      <c r="M115" s="39" t="s">
        <v>307</v>
      </c>
    </row>
    <row r="116" spans="1:13" ht="15.75" thickBot="1" x14ac:dyDescent="0.25">
      <c r="A116" s="38" t="s">
        <v>24</v>
      </c>
      <c r="B116" s="64" t="s">
        <v>113</v>
      </c>
      <c r="C116" s="65"/>
      <c r="D116" s="25" t="s">
        <v>17</v>
      </c>
      <c r="E116" s="50"/>
      <c r="F116" s="51"/>
      <c r="G116" s="74">
        <v>3.2500000000000001E-2</v>
      </c>
      <c r="H116" s="26">
        <f t="shared" si="10"/>
        <v>0</v>
      </c>
      <c r="I116" s="26">
        <f t="shared" si="11"/>
        <v>0</v>
      </c>
      <c r="J116" s="33">
        <f t="shared" si="19"/>
        <v>0</v>
      </c>
      <c r="K116" s="35">
        <v>0.18</v>
      </c>
      <c r="L116" s="33">
        <f t="shared" si="13"/>
        <v>0</v>
      </c>
      <c r="M116" s="39" t="s">
        <v>307</v>
      </c>
    </row>
    <row r="117" spans="1:13" ht="15" x14ac:dyDescent="0.2">
      <c r="A117" s="38">
        <v>9415</v>
      </c>
      <c r="B117" s="62" t="s">
        <v>117</v>
      </c>
      <c r="C117" s="63"/>
      <c r="D117" s="25" t="s">
        <v>17</v>
      </c>
      <c r="E117" s="50"/>
      <c r="F117" s="51"/>
      <c r="G117" s="74">
        <v>3.2500000000000001E-2</v>
      </c>
      <c r="H117" s="26">
        <f t="shared" si="10"/>
        <v>0</v>
      </c>
      <c r="I117" s="26">
        <f t="shared" si="11"/>
        <v>0</v>
      </c>
      <c r="J117" s="33">
        <f t="shared" si="19"/>
        <v>0</v>
      </c>
      <c r="K117" s="35">
        <v>0.123</v>
      </c>
      <c r="L117" s="33">
        <f t="shared" si="13"/>
        <v>0</v>
      </c>
      <c r="M117" s="39" t="s">
        <v>312</v>
      </c>
    </row>
    <row r="118" spans="1:13" ht="15" x14ac:dyDescent="0.2">
      <c r="A118" s="38">
        <v>9422</v>
      </c>
      <c r="B118" s="54" t="s">
        <v>118</v>
      </c>
      <c r="C118" s="23"/>
      <c r="D118" s="25" t="s">
        <v>17</v>
      </c>
      <c r="E118" s="50"/>
      <c r="F118" s="51"/>
      <c r="G118" s="74">
        <v>3.2500000000000001E-2</v>
      </c>
      <c r="H118" s="26">
        <f t="shared" si="10"/>
        <v>0</v>
      </c>
      <c r="I118" s="26">
        <f t="shared" si="11"/>
        <v>0</v>
      </c>
      <c r="J118" s="33">
        <f t="shared" si="19"/>
        <v>0</v>
      </c>
      <c r="K118" s="35">
        <v>0.123</v>
      </c>
      <c r="L118" s="33">
        <f t="shared" si="13"/>
        <v>0</v>
      </c>
      <c r="M118" s="39" t="s">
        <v>312</v>
      </c>
    </row>
    <row r="119" spans="1:13" ht="15" x14ac:dyDescent="0.2">
      <c r="A119" s="38">
        <v>9439</v>
      </c>
      <c r="B119" s="54" t="s">
        <v>116</v>
      </c>
      <c r="C119" s="23"/>
      <c r="D119" s="25" t="s">
        <v>17</v>
      </c>
      <c r="E119" s="50"/>
      <c r="F119" s="51"/>
      <c r="G119" s="74">
        <v>3.2500000000000001E-2</v>
      </c>
      <c r="H119" s="26">
        <f t="shared" si="10"/>
        <v>0</v>
      </c>
      <c r="I119" s="26">
        <f t="shared" si="11"/>
        <v>0</v>
      </c>
      <c r="J119" s="33">
        <f t="shared" si="19"/>
        <v>0</v>
      </c>
      <c r="K119" s="35">
        <v>0.123</v>
      </c>
      <c r="L119" s="33">
        <f t="shared" si="13"/>
        <v>0</v>
      </c>
      <c r="M119" s="39" t="s">
        <v>312</v>
      </c>
    </row>
    <row r="120" spans="1:13" ht="15" x14ac:dyDescent="0.2">
      <c r="A120" s="38">
        <v>9446</v>
      </c>
      <c r="B120" s="54" t="s">
        <v>115</v>
      </c>
      <c r="C120" s="23"/>
      <c r="D120" s="25" t="s">
        <v>17</v>
      </c>
      <c r="E120" s="50"/>
      <c r="F120" s="51"/>
      <c r="G120" s="74">
        <v>3.2500000000000001E-2</v>
      </c>
      <c r="H120" s="26">
        <f t="shared" si="10"/>
        <v>0</v>
      </c>
      <c r="I120" s="26">
        <f t="shared" si="11"/>
        <v>0</v>
      </c>
      <c r="J120" s="33">
        <f t="shared" si="19"/>
        <v>0</v>
      </c>
      <c r="K120" s="35">
        <v>0.123</v>
      </c>
      <c r="L120" s="33">
        <f t="shared" si="13"/>
        <v>0</v>
      </c>
      <c r="M120" s="39" t="s">
        <v>312</v>
      </c>
    </row>
    <row r="121" spans="1:13" ht="15.75" thickBot="1" x14ac:dyDescent="0.25">
      <c r="A121" s="38" t="s">
        <v>25</v>
      </c>
      <c r="B121" s="64" t="s">
        <v>114</v>
      </c>
      <c r="C121" s="65"/>
      <c r="D121" s="25" t="s">
        <v>17</v>
      </c>
      <c r="E121" s="50"/>
      <c r="F121" s="51"/>
      <c r="G121" s="74">
        <v>3.2500000000000001E-2</v>
      </c>
      <c r="H121" s="26">
        <f t="shared" si="10"/>
        <v>0</v>
      </c>
      <c r="I121" s="26">
        <f t="shared" si="11"/>
        <v>0</v>
      </c>
      <c r="J121" s="33">
        <f t="shared" si="19"/>
        <v>0</v>
      </c>
      <c r="K121" s="35">
        <v>0.123</v>
      </c>
      <c r="L121" s="33">
        <f t="shared" si="13"/>
        <v>0</v>
      </c>
      <c r="M121" s="39" t="s">
        <v>312</v>
      </c>
    </row>
    <row r="122" spans="1:13" ht="15" x14ac:dyDescent="0.2">
      <c r="A122" s="38">
        <v>9170</v>
      </c>
      <c r="B122" s="62" t="s">
        <v>119</v>
      </c>
      <c r="C122" s="63"/>
      <c r="D122" s="25" t="s">
        <v>15</v>
      </c>
      <c r="E122" s="50"/>
      <c r="F122" s="51"/>
      <c r="G122" s="74">
        <v>3.2500000000000001E-2</v>
      </c>
      <c r="H122" s="26">
        <f t="shared" si="10"/>
        <v>0</v>
      </c>
      <c r="I122" s="26">
        <f t="shared" si="11"/>
        <v>0</v>
      </c>
      <c r="J122" s="33">
        <f t="shared" ref="J122:J127" si="20">E122/10</f>
        <v>0</v>
      </c>
      <c r="K122" s="35">
        <v>0.61</v>
      </c>
      <c r="L122" s="33">
        <f t="shared" si="13"/>
        <v>0</v>
      </c>
      <c r="M122" s="39" t="s">
        <v>313</v>
      </c>
    </row>
    <row r="123" spans="1:13" ht="15" x14ac:dyDescent="0.2">
      <c r="A123" s="38">
        <v>9552</v>
      </c>
      <c r="B123" s="54" t="s">
        <v>343</v>
      </c>
      <c r="C123" s="23"/>
      <c r="D123" s="25" t="s">
        <v>15</v>
      </c>
      <c r="E123" s="50"/>
      <c r="F123" s="51"/>
      <c r="G123" s="74">
        <v>3.2500000000000001E-2</v>
      </c>
      <c r="H123" s="26">
        <f t="shared" si="10"/>
        <v>0</v>
      </c>
      <c r="I123" s="26">
        <f t="shared" si="11"/>
        <v>0</v>
      </c>
      <c r="J123" s="33">
        <f t="shared" si="20"/>
        <v>0</v>
      </c>
      <c r="K123" s="35">
        <v>0.61</v>
      </c>
      <c r="L123" s="33">
        <f t="shared" si="13"/>
        <v>0</v>
      </c>
      <c r="M123" s="39" t="s">
        <v>313</v>
      </c>
    </row>
    <row r="124" spans="1:13" ht="15" x14ac:dyDescent="0.2">
      <c r="A124" s="38">
        <v>9583</v>
      </c>
      <c r="B124" s="54" t="s">
        <v>344</v>
      </c>
      <c r="C124" s="23"/>
      <c r="D124" s="25" t="s">
        <v>15</v>
      </c>
      <c r="E124" s="50"/>
      <c r="F124" s="51"/>
      <c r="G124" s="74">
        <v>3.2500000000000001E-2</v>
      </c>
      <c r="H124" s="26">
        <f t="shared" si="10"/>
        <v>0</v>
      </c>
      <c r="I124" s="26">
        <f t="shared" si="11"/>
        <v>0</v>
      </c>
      <c r="J124" s="33">
        <f t="shared" si="20"/>
        <v>0</v>
      </c>
      <c r="K124" s="35">
        <v>0.61</v>
      </c>
      <c r="L124" s="33">
        <f t="shared" si="13"/>
        <v>0</v>
      </c>
      <c r="M124" s="39" t="s">
        <v>313</v>
      </c>
    </row>
    <row r="125" spans="1:13" ht="15" x14ac:dyDescent="0.2">
      <c r="A125" s="38">
        <v>9538</v>
      </c>
      <c r="B125" s="54" t="s">
        <v>345</v>
      </c>
      <c r="C125" s="23"/>
      <c r="D125" s="25" t="s">
        <v>15</v>
      </c>
      <c r="E125" s="50"/>
      <c r="F125" s="51"/>
      <c r="G125" s="74">
        <v>3.2500000000000001E-2</v>
      </c>
      <c r="H125" s="26">
        <f t="shared" si="10"/>
        <v>0</v>
      </c>
      <c r="I125" s="26">
        <f t="shared" si="11"/>
        <v>0</v>
      </c>
      <c r="J125" s="33">
        <f t="shared" si="20"/>
        <v>0</v>
      </c>
      <c r="K125" s="35">
        <v>0.61</v>
      </c>
      <c r="L125" s="33">
        <f t="shared" si="13"/>
        <v>0</v>
      </c>
      <c r="M125" s="39" t="s">
        <v>313</v>
      </c>
    </row>
    <row r="126" spans="1:13" ht="15" x14ac:dyDescent="0.2">
      <c r="A126" s="38">
        <v>9545</v>
      </c>
      <c r="B126" s="54" t="s">
        <v>346</v>
      </c>
      <c r="C126" s="23"/>
      <c r="D126" s="25" t="s">
        <v>15</v>
      </c>
      <c r="E126" s="50"/>
      <c r="F126" s="51"/>
      <c r="G126" s="74">
        <v>3.2500000000000001E-2</v>
      </c>
      <c r="H126" s="26">
        <f t="shared" si="10"/>
        <v>0</v>
      </c>
      <c r="I126" s="26">
        <f t="shared" si="11"/>
        <v>0</v>
      </c>
      <c r="J126" s="33">
        <f t="shared" si="20"/>
        <v>0</v>
      </c>
      <c r="K126" s="35">
        <v>0.61</v>
      </c>
      <c r="L126" s="33">
        <f t="shared" si="13"/>
        <v>0</v>
      </c>
      <c r="M126" s="39" t="s">
        <v>313</v>
      </c>
    </row>
    <row r="127" spans="1:13" ht="15" x14ac:dyDescent="0.2">
      <c r="A127" s="38">
        <v>9569</v>
      </c>
      <c r="B127" s="54" t="s">
        <v>347</v>
      </c>
      <c r="C127" s="23"/>
      <c r="D127" s="25" t="s">
        <v>15</v>
      </c>
      <c r="E127" s="50"/>
      <c r="F127" s="51"/>
      <c r="G127" s="74">
        <v>3.2500000000000001E-2</v>
      </c>
      <c r="H127" s="26">
        <f t="shared" si="10"/>
        <v>0</v>
      </c>
      <c r="I127" s="26">
        <f t="shared" si="11"/>
        <v>0</v>
      </c>
      <c r="J127" s="33">
        <f t="shared" si="20"/>
        <v>0</v>
      </c>
      <c r="K127" s="35">
        <v>1.145</v>
      </c>
      <c r="L127" s="33">
        <f t="shared" si="13"/>
        <v>0</v>
      </c>
      <c r="M127" s="39" t="s">
        <v>314</v>
      </c>
    </row>
    <row r="128" spans="1:13" ht="15.75" thickBot="1" x14ac:dyDescent="0.25">
      <c r="A128" s="38">
        <v>9576</v>
      </c>
      <c r="B128" s="64" t="s">
        <v>348</v>
      </c>
      <c r="C128" s="65"/>
      <c r="D128" s="25" t="s">
        <v>16</v>
      </c>
      <c r="E128" s="50"/>
      <c r="F128" s="51"/>
      <c r="G128" s="74">
        <v>3.2500000000000001E-2</v>
      </c>
      <c r="H128" s="26">
        <f t="shared" si="10"/>
        <v>0</v>
      </c>
      <c r="I128" s="26">
        <f t="shared" si="11"/>
        <v>0</v>
      </c>
      <c r="J128" s="33">
        <f>E128/20</f>
        <v>0</v>
      </c>
      <c r="K128" s="35">
        <v>1.145</v>
      </c>
      <c r="L128" s="33">
        <f t="shared" si="13"/>
        <v>0</v>
      </c>
      <c r="M128" s="39" t="s">
        <v>315</v>
      </c>
    </row>
    <row r="129" spans="1:13" ht="15" x14ac:dyDescent="0.2">
      <c r="A129" s="38" t="s">
        <v>26</v>
      </c>
      <c r="B129" s="62" t="s">
        <v>120</v>
      </c>
      <c r="C129" s="63"/>
      <c r="D129" s="25" t="s">
        <v>15</v>
      </c>
      <c r="E129" s="50"/>
      <c r="F129" s="51"/>
      <c r="G129" s="74">
        <v>3.2500000000000001E-2</v>
      </c>
      <c r="H129" s="26">
        <f t="shared" si="10"/>
        <v>0</v>
      </c>
      <c r="I129" s="26">
        <f t="shared" si="11"/>
        <v>0</v>
      </c>
      <c r="J129" s="33">
        <f>E129/10</f>
        <v>0</v>
      </c>
      <c r="K129" s="35">
        <v>0.61</v>
      </c>
      <c r="L129" s="33">
        <f t="shared" si="13"/>
        <v>0</v>
      </c>
      <c r="M129" s="39" t="s">
        <v>316</v>
      </c>
    </row>
    <row r="130" spans="1:13" ht="15" x14ac:dyDescent="0.2">
      <c r="A130" s="38" t="s">
        <v>27</v>
      </c>
      <c r="B130" s="54" t="s">
        <v>365</v>
      </c>
      <c r="C130" s="23"/>
      <c r="D130" s="25" t="s">
        <v>15</v>
      </c>
      <c r="E130" s="50"/>
      <c r="F130" s="51"/>
      <c r="G130" s="74">
        <v>3.2500000000000001E-2</v>
      </c>
      <c r="H130" s="26">
        <f t="shared" si="10"/>
        <v>0</v>
      </c>
      <c r="I130" s="26">
        <f t="shared" si="11"/>
        <v>0</v>
      </c>
      <c r="J130" s="33">
        <f t="shared" ref="J130:J154" si="21">E130/10</f>
        <v>0</v>
      </c>
      <c r="K130" s="35">
        <v>0.61</v>
      </c>
      <c r="L130" s="33">
        <f t="shared" si="13"/>
        <v>0</v>
      </c>
      <c r="M130" s="39" t="s">
        <v>313</v>
      </c>
    </row>
    <row r="131" spans="1:13" ht="15" x14ac:dyDescent="0.2">
      <c r="A131" s="38" t="s">
        <v>28</v>
      </c>
      <c r="B131" s="54" t="s">
        <v>366</v>
      </c>
      <c r="C131" s="23"/>
      <c r="D131" s="25" t="s">
        <v>15</v>
      </c>
      <c r="E131" s="50"/>
      <c r="F131" s="51"/>
      <c r="G131" s="74">
        <v>3.2500000000000001E-2</v>
      </c>
      <c r="H131" s="26">
        <f t="shared" si="10"/>
        <v>0</v>
      </c>
      <c r="I131" s="26">
        <f t="shared" si="11"/>
        <v>0</v>
      </c>
      <c r="J131" s="33">
        <f t="shared" si="21"/>
        <v>0</v>
      </c>
      <c r="K131" s="35">
        <v>0.61</v>
      </c>
      <c r="L131" s="33">
        <f t="shared" si="13"/>
        <v>0</v>
      </c>
      <c r="M131" s="39" t="s">
        <v>313</v>
      </c>
    </row>
    <row r="132" spans="1:13" ht="15" x14ac:dyDescent="0.2">
      <c r="A132" s="38" t="s">
        <v>29</v>
      </c>
      <c r="B132" s="54" t="s">
        <v>367</v>
      </c>
      <c r="C132" s="23"/>
      <c r="D132" s="25" t="s">
        <v>15</v>
      </c>
      <c r="E132" s="50"/>
      <c r="F132" s="51"/>
      <c r="G132" s="74">
        <v>3.2500000000000001E-2</v>
      </c>
      <c r="H132" s="26">
        <f t="shared" si="10"/>
        <v>0</v>
      </c>
      <c r="I132" s="26">
        <f t="shared" si="11"/>
        <v>0</v>
      </c>
      <c r="J132" s="33">
        <f t="shared" si="21"/>
        <v>0</v>
      </c>
      <c r="K132" s="35">
        <v>0.61</v>
      </c>
      <c r="L132" s="33">
        <f t="shared" si="13"/>
        <v>0</v>
      </c>
      <c r="M132" s="39" t="s">
        <v>313</v>
      </c>
    </row>
    <row r="133" spans="1:13" ht="15" x14ac:dyDescent="0.2">
      <c r="A133" s="38" t="s">
        <v>30</v>
      </c>
      <c r="B133" s="54" t="s">
        <v>121</v>
      </c>
      <c r="C133" s="23"/>
      <c r="D133" s="25" t="s">
        <v>15</v>
      </c>
      <c r="E133" s="50"/>
      <c r="F133" s="51"/>
      <c r="G133" s="74">
        <v>3.2500000000000001E-2</v>
      </c>
      <c r="H133" s="26">
        <f t="shared" si="10"/>
        <v>0</v>
      </c>
      <c r="I133" s="26">
        <f t="shared" si="11"/>
        <v>0</v>
      </c>
      <c r="J133" s="33">
        <f t="shared" si="21"/>
        <v>0</v>
      </c>
      <c r="K133" s="35">
        <v>0.61</v>
      </c>
      <c r="L133" s="33">
        <f t="shared" si="13"/>
        <v>0</v>
      </c>
      <c r="M133" s="39" t="s">
        <v>313</v>
      </c>
    </row>
    <row r="134" spans="1:13" ht="15" x14ac:dyDescent="0.2">
      <c r="A134" s="38" t="s">
        <v>31</v>
      </c>
      <c r="B134" s="54" t="s">
        <v>122</v>
      </c>
      <c r="C134" s="23"/>
      <c r="D134" s="25" t="s">
        <v>15</v>
      </c>
      <c r="E134" s="50"/>
      <c r="F134" s="51"/>
      <c r="G134" s="74">
        <v>3.2500000000000001E-2</v>
      </c>
      <c r="H134" s="26">
        <f t="shared" si="10"/>
        <v>0</v>
      </c>
      <c r="I134" s="26">
        <f t="shared" si="11"/>
        <v>0</v>
      </c>
      <c r="J134" s="33">
        <f t="shared" si="21"/>
        <v>0</v>
      </c>
      <c r="K134" s="35">
        <v>0.61</v>
      </c>
      <c r="L134" s="33">
        <f t="shared" si="13"/>
        <v>0</v>
      </c>
      <c r="M134" s="39" t="s">
        <v>316</v>
      </c>
    </row>
    <row r="135" spans="1:13" ht="15" x14ac:dyDescent="0.2">
      <c r="A135" s="38" t="s">
        <v>32</v>
      </c>
      <c r="B135" s="54" t="s">
        <v>368</v>
      </c>
      <c r="C135" s="23"/>
      <c r="D135" s="25" t="s">
        <v>15</v>
      </c>
      <c r="E135" s="50"/>
      <c r="F135" s="51"/>
      <c r="G135" s="74">
        <v>3.2500000000000001E-2</v>
      </c>
      <c r="H135" s="26">
        <f t="shared" si="10"/>
        <v>0</v>
      </c>
      <c r="I135" s="26">
        <f t="shared" si="11"/>
        <v>0</v>
      </c>
      <c r="J135" s="33">
        <f t="shared" si="21"/>
        <v>0</v>
      </c>
      <c r="K135" s="35">
        <v>0.61</v>
      </c>
      <c r="L135" s="33">
        <f t="shared" si="13"/>
        <v>0</v>
      </c>
      <c r="M135" s="39" t="s">
        <v>313</v>
      </c>
    </row>
    <row r="136" spans="1:13" ht="15" x14ac:dyDescent="0.2">
      <c r="A136" s="38" t="s">
        <v>33</v>
      </c>
      <c r="B136" s="54" t="s">
        <v>369</v>
      </c>
      <c r="C136" s="23"/>
      <c r="D136" s="25" t="s">
        <v>15</v>
      </c>
      <c r="E136" s="50"/>
      <c r="F136" s="51"/>
      <c r="G136" s="74">
        <v>3.2500000000000001E-2</v>
      </c>
      <c r="H136" s="26">
        <f t="shared" si="10"/>
        <v>0</v>
      </c>
      <c r="I136" s="26">
        <f t="shared" si="11"/>
        <v>0</v>
      </c>
      <c r="J136" s="33">
        <f t="shared" si="21"/>
        <v>0</v>
      </c>
      <c r="K136" s="35">
        <v>0.61</v>
      </c>
      <c r="L136" s="33">
        <f t="shared" si="13"/>
        <v>0</v>
      </c>
      <c r="M136" s="39" t="s">
        <v>313</v>
      </c>
    </row>
    <row r="137" spans="1:13" ht="15" x14ac:dyDescent="0.2">
      <c r="A137" s="38" t="s">
        <v>34</v>
      </c>
      <c r="B137" s="54" t="s">
        <v>370</v>
      </c>
      <c r="C137" s="23"/>
      <c r="D137" s="25" t="s">
        <v>15</v>
      </c>
      <c r="E137" s="50"/>
      <c r="F137" s="51"/>
      <c r="G137" s="74">
        <v>3.2500000000000001E-2</v>
      </c>
      <c r="H137" s="26">
        <f t="shared" si="10"/>
        <v>0</v>
      </c>
      <c r="I137" s="26">
        <f t="shared" si="11"/>
        <v>0</v>
      </c>
      <c r="J137" s="33">
        <f t="shared" si="21"/>
        <v>0</v>
      </c>
      <c r="K137" s="35">
        <v>0.61</v>
      </c>
      <c r="L137" s="33">
        <f t="shared" si="13"/>
        <v>0</v>
      </c>
      <c r="M137" s="39" t="s">
        <v>313</v>
      </c>
    </row>
    <row r="138" spans="1:13" ht="15" x14ac:dyDescent="0.2">
      <c r="A138" s="38" t="s">
        <v>35</v>
      </c>
      <c r="B138" s="54" t="s">
        <v>123</v>
      </c>
      <c r="C138" s="23"/>
      <c r="D138" s="25" t="s">
        <v>15</v>
      </c>
      <c r="E138" s="50"/>
      <c r="F138" s="51"/>
      <c r="G138" s="74">
        <v>3.2500000000000001E-2</v>
      </c>
      <c r="H138" s="26">
        <f t="shared" si="10"/>
        <v>0</v>
      </c>
      <c r="I138" s="26">
        <f t="shared" si="11"/>
        <v>0</v>
      </c>
      <c r="J138" s="33">
        <f t="shared" si="21"/>
        <v>0</v>
      </c>
      <c r="K138" s="35">
        <v>0.61</v>
      </c>
      <c r="L138" s="33">
        <f t="shared" si="13"/>
        <v>0</v>
      </c>
      <c r="M138" s="39" t="s">
        <v>313</v>
      </c>
    </row>
    <row r="139" spans="1:13" ht="15" x14ac:dyDescent="0.2">
      <c r="A139" s="38" t="s">
        <v>36</v>
      </c>
      <c r="B139" s="54" t="s">
        <v>124</v>
      </c>
      <c r="C139" s="23"/>
      <c r="D139" s="25" t="s">
        <v>15</v>
      </c>
      <c r="E139" s="50"/>
      <c r="F139" s="51"/>
      <c r="G139" s="74">
        <v>3.2500000000000001E-2</v>
      </c>
      <c r="H139" s="26">
        <f t="shared" si="10"/>
        <v>0</v>
      </c>
      <c r="I139" s="26">
        <f t="shared" si="11"/>
        <v>0</v>
      </c>
      <c r="J139" s="33">
        <f t="shared" si="21"/>
        <v>0</v>
      </c>
      <c r="K139" s="35">
        <v>0.61</v>
      </c>
      <c r="L139" s="33">
        <f t="shared" si="13"/>
        <v>0</v>
      </c>
      <c r="M139" s="39" t="s">
        <v>316</v>
      </c>
    </row>
    <row r="140" spans="1:13" ht="15" x14ac:dyDescent="0.2">
      <c r="A140" s="38" t="s">
        <v>37</v>
      </c>
      <c r="B140" s="54" t="s">
        <v>371</v>
      </c>
      <c r="C140" s="23"/>
      <c r="D140" s="25" t="s">
        <v>15</v>
      </c>
      <c r="E140" s="50"/>
      <c r="F140" s="51"/>
      <c r="G140" s="74">
        <v>3.2500000000000001E-2</v>
      </c>
      <c r="H140" s="26">
        <f t="shared" si="10"/>
        <v>0</v>
      </c>
      <c r="I140" s="26">
        <f t="shared" si="11"/>
        <v>0</v>
      </c>
      <c r="J140" s="33">
        <f t="shared" si="21"/>
        <v>0</v>
      </c>
      <c r="K140" s="35">
        <v>0.61</v>
      </c>
      <c r="L140" s="33">
        <f t="shared" si="13"/>
        <v>0</v>
      </c>
      <c r="M140" s="39" t="s">
        <v>313</v>
      </c>
    </row>
    <row r="141" spans="1:13" ht="15" x14ac:dyDescent="0.2">
      <c r="A141" s="38" t="s">
        <v>38</v>
      </c>
      <c r="B141" s="54" t="s">
        <v>372</v>
      </c>
      <c r="C141" s="23"/>
      <c r="D141" s="25" t="s">
        <v>15</v>
      </c>
      <c r="E141" s="50"/>
      <c r="F141" s="51"/>
      <c r="G141" s="74">
        <v>3.2500000000000001E-2</v>
      </c>
      <c r="H141" s="26">
        <f t="shared" si="10"/>
        <v>0</v>
      </c>
      <c r="I141" s="26">
        <f t="shared" si="11"/>
        <v>0</v>
      </c>
      <c r="J141" s="33">
        <f t="shared" si="21"/>
        <v>0</v>
      </c>
      <c r="K141" s="35">
        <v>0.61</v>
      </c>
      <c r="L141" s="33">
        <f t="shared" si="13"/>
        <v>0</v>
      </c>
      <c r="M141" s="39" t="s">
        <v>313</v>
      </c>
    </row>
    <row r="142" spans="1:13" ht="15" x14ac:dyDescent="0.2">
      <c r="A142" s="38" t="s">
        <v>39</v>
      </c>
      <c r="B142" s="54" t="s">
        <v>373</v>
      </c>
      <c r="C142" s="23"/>
      <c r="D142" s="25" t="s">
        <v>15</v>
      </c>
      <c r="E142" s="50"/>
      <c r="F142" s="51"/>
      <c r="G142" s="74">
        <v>3.2500000000000001E-2</v>
      </c>
      <c r="H142" s="26">
        <f t="shared" si="10"/>
        <v>0</v>
      </c>
      <c r="I142" s="26">
        <f t="shared" si="11"/>
        <v>0</v>
      </c>
      <c r="J142" s="33">
        <f t="shared" si="21"/>
        <v>0</v>
      </c>
      <c r="K142" s="35">
        <v>0.61</v>
      </c>
      <c r="L142" s="33">
        <f t="shared" si="13"/>
        <v>0</v>
      </c>
      <c r="M142" s="39" t="s">
        <v>313</v>
      </c>
    </row>
    <row r="143" spans="1:13" ht="15" x14ac:dyDescent="0.2">
      <c r="A143" s="38" t="s">
        <v>40</v>
      </c>
      <c r="B143" s="54" t="s">
        <v>374</v>
      </c>
      <c r="C143" s="23"/>
      <c r="D143" s="25" t="s">
        <v>15</v>
      </c>
      <c r="E143" s="50"/>
      <c r="F143" s="51"/>
      <c r="G143" s="74">
        <v>3.2500000000000001E-2</v>
      </c>
      <c r="H143" s="26">
        <f t="shared" si="10"/>
        <v>0</v>
      </c>
      <c r="I143" s="26">
        <f t="shared" si="11"/>
        <v>0</v>
      </c>
      <c r="J143" s="33">
        <f t="shared" si="21"/>
        <v>0</v>
      </c>
      <c r="K143" s="35">
        <v>0.61</v>
      </c>
      <c r="L143" s="33">
        <f t="shared" si="13"/>
        <v>0</v>
      </c>
      <c r="M143" s="39" t="s">
        <v>313</v>
      </c>
    </row>
    <row r="144" spans="1:13" ht="15" x14ac:dyDescent="0.2">
      <c r="A144" s="38" t="s">
        <v>41</v>
      </c>
      <c r="B144" s="54" t="s">
        <v>125</v>
      </c>
      <c r="C144" s="23"/>
      <c r="D144" s="25" t="s">
        <v>15</v>
      </c>
      <c r="E144" s="50"/>
      <c r="F144" s="51"/>
      <c r="G144" s="74">
        <v>3.2500000000000001E-2</v>
      </c>
      <c r="H144" s="26">
        <f t="shared" si="10"/>
        <v>0</v>
      </c>
      <c r="I144" s="26">
        <f t="shared" si="11"/>
        <v>0</v>
      </c>
      <c r="J144" s="33">
        <f t="shared" si="21"/>
        <v>0</v>
      </c>
      <c r="K144" s="35">
        <v>0.61</v>
      </c>
      <c r="L144" s="33">
        <f t="shared" si="13"/>
        <v>0</v>
      </c>
      <c r="M144" s="39" t="s">
        <v>316</v>
      </c>
    </row>
    <row r="145" spans="1:13" ht="15" x14ac:dyDescent="0.2">
      <c r="A145" s="38" t="s">
        <v>42</v>
      </c>
      <c r="B145" s="54" t="s">
        <v>375</v>
      </c>
      <c r="C145" s="23"/>
      <c r="D145" s="25" t="s">
        <v>15</v>
      </c>
      <c r="E145" s="50"/>
      <c r="F145" s="51"/>
      <c r="G145" s="74">
        <v>3.2500000000000001E-2</v>
      </c>
      <c r="H145" s="26">
        <f t="shared" si="10"/>
        <v>0</v>
      </c>
      <c r="I145" s="26">
        <f t="shared" si="11"/>
        <v>0</v>
      </c>
      <c r="J145" s="33">
        <f t="shared" si="21"/>
        <v>0</v>
      </c>
      <c r="K145" s="35">
        <v>0.61</v>
      </c>
      <c r="L145" s="33">
        <f t="shared" si="13"/>
        <v>0</v>
      </c>
      <c r="M145" s="39" t="s">
        <v>313</v>
      </c>
    </row>
    <row r="146" spans="1:13" ht="15" x14ac:dyDescent="0.2">
      <c r="A146" s="38" t="s">
        <v>43</v>
      </c>
      <c r="B146" s="54" t="s">
        <v>376</v>
      </c>
      <c r="C146" s="23"/>
      <c r="D146" s="25" t="s">
        <v>15</v>
      </c>
      <c r="E146" s="50"/>
      <c r="F146" s="51"/>
      <c r="G146" s="74">
        <v>3.2500000000000001E-2</v>
      </c>
      <c r="H146" s="26">
        <f t="shared" si="10"/>
        <v>0</v>
      </c>
      <c r="I146" s="26">
        <f t="shared" si="11"/>
        <v>0</v>
      </c>
      <c r="J146" s="33">
        <f t="shared" si="21"/>
        <v>0</v>
      </c>
      <c r="K146" s="35">
        <v>0.61</v>
      </c>
      <c r="L146" s="33">
        <f t="shared" si="13"/>
        <v>0</v>
      </c>
      <c r="M146" s="39" t="s">
        <v>313</v>
      </c>
    </row>
    <row r="147" spans="1:13" ht="15" x14ac:dyDescent="0.2">
      <c r="A147" s="38" t="s">
        <v>44</v>
      </c>
      <c r="B147" s="54" t="s">
        <v>377</v>
      </c>
      <c r="C147" s="23"/>
      <c r="D147" s="25" t="s">
        <v>15</v>
      </c>
      <c r="E147" s="50"/>
      <c r="F147" s="51"/>
      <c r="G147" s="74">
        <v>3.2500000000000001E-2</v>
      </c>
      <c r="H147" s="26">
        <f t="shared" si="10"/>
        <v>0</v>
      </c>
      <c r="I147" s="26">
        <f t="shared" si="11"/>
        <v>0</v>
      </c>
      <c r="J147" s="33">
        <f t="shared" si="21"/>
        <v>0</v>
      </c>
      <c r="K147" s="35">
        <v>0.61</v>
      </c>
      <c r="L147" s="33">
        <f t="shared" si="13"/>
        <v>0</v>
      </c>
      <c r="M147" s="39" t="s">
        <v>313</v>
      </c>
    </row>
    <row r="148" spans="1:13" ht="15" x14ac:dyDescent="0.2">
      <c r="A148" s="38" t="s">
        <v>45</v>
      </c>
      <c r="B148" s="54" t="s">
        <v>378</v>
      </c>
      <c r="C148" s="23"/>
      <c r="D148" s="25" t="s">
        <v>15</v>
      </c>
      <c r="E148" s="50"/>
      <c r="F148" s="51"/>
      <c r="G148" s="74">
        <v>3.2500000000000001E-2</v>
      </c>
      <c r="H148" s="26">
        <f t="shared" si="10"/>
        <v>0</v>
      </c>
      <c r="I148" s="26">
        <f t="shared" si="11"/>
        <v>0</v>
      </c>
      <c r="J148" s="33">
        <f t="shared" si="21"/>
        <v>0</v>
      </c>
      <c r="K148" s="35">
        <v>0.61</v>
      </c>
      <c r="L148" s="33">
        <f t="shared" si="13"/>
        <v>0</v>
      </c>
      <c r="M148" s="39" t="s">
        <v>313</v>
      </c>
    </row>
    <row r="149" spans="1:13" ht="15" x14ac:dyDescent="0.2">
      <c r="A149" s="38" t="s">
        <v>46</v>
      </c>
      <c r="B149" s="54" t="s">
        <v>126</v>
      </c>
      <c r="C149" s="23"/>
      <c r="D149" s="25" t="s">
        <v>15</v>
      </c>
      <c r="E149" s="50"/>
      <c r="F149" s="51"/>
      <c r="G149" s="74">
        <v>3.2500000000000001E-2</v>
      </c>
      <c r="H149" s="26">
        <f t="shared" si="10"/>
        <v>0</v>
      </c>
      <c r="I149" s="26">
        <f t="shared" si="11"/>
        <v>0</v>
      </c>
      <c r="J149" s="33">
        <f t="shared" si="21"/>
        <v>0</v>
      </c>
      <c r="K149" s="35">
        <v>0.61</v>
      </c>
      <c r="L149" s="33">
        <f t="shared" si="13"/>
        <v>0</v>
      </c>
      <c r="M149" s="39" t="s">
        <v>316</v>
      </c>
    </row>
    <row r="150" spans="1:13" ht="15" x14ac:dyDescent="0.2">
      <c r="A150" s="38" t="s">
        <v>47</v>
      </c>
      <c r="B150" s="54" t="s">
        <v>127</v>
      </c>
      <c r="C150" s="23"/>
      <c r="D150" s="25" t="s">
        <v>15</v>
      </c>
      <c r="E150" s="50"/>
      <c r="F150" s="51"/>
      <c r="G150" s="74">
        <v>3.2500000000000001E-2</v>
      </c>
      <c r="H150" s="26">
        <f t="shared" si="10"/>
        <v>0</v>
      </c>
      <c r="I150" s="26">
        <f t="shared" si="11"/>
        <v>0</v>
      </c>
      <c r="J150" s="33">
        <f t="shared" si="21"/>
        <v>0</v>
      </c>
      <c r="K150" s="35">
        <v>0.61</v>
      </c>
      <c r="L150" s="33">
        <f t="shared" si="13"/>
        <v>0</v>
      </c>
      <c r="M150" s="39" t="s">
        <v>313</v>
      </c>
    </row>
    <row r="151" spans="1:13" ht="15" x14ac:dyDescent="0.2">
      <c r="A151" s="38" t="s">
        <v>48</v>
      </c>
      <c r="B151" s="54" t="s">
        <v>379</v>
      </c>
      <c r="C151" s="23"/>
      <c r="D151" s="25" t="s">
        <v>15</v>
      </c>
      <c r="E151" s="50"/>
      <c r="F151" s="51"/>
      <c r="G151" s="74">
        <v>3.2500000000000001E-2</v>
      </c>
      <c r="H151" s="26">
        <f t="shared" si="10"/>
        <v>0</v>
      </c>
      <c r="I151" s="26">
        <f t="shared" si="11"/>
        <v>0</v>
      </c>
      <c r="J151" s="33">
        <f t="shared" si="21"/>
        <v>0</v>
      </c>
      <c r="K151" s="35">
        <v>0.61</v>
      </c>
      <c r="L151" s="33">
        <f t="shared" si="13"/>
        <v>0</v>
      </c>
      <c r="M151" s="39" t="s">
        <v>313</v>
      </c>
    </row>
    <row r="152" spans="1:13" ht="15" x14ac:dyDescent="0.2">
      <c r="A152" s="38" t="s">
        <v>49</v>
      </c>
      <c r="B152" s="54" t="s">
        <v>380</v>
      </c>
      <c r="C152" s="23"/>
      <c r="D152" s="25" t="s">
        <v>15</v>
      </c>
      <c r="E152" s="50"/>
      <c r="F152" s="51"/>
      <c r="G152" s="74">
        <v>3.2500000000000001E-2</v>
      </c>
      <c r="H152" s="26">
        <f t="shared" si="10"/>
        <v>0</v>
      </c>
      <c r="I152" s="26">
        <f t="shared" si="11"/>
        <v>0</v>
      </c>
      <c r="J152" s="33">
        <f t="shared" si="21"/>
        <v>0</v>
      </c>
      <c r="K152" s="35">
        <v>0.61</v>
      </c>
      <c r="L152" s="33">
        <f t="shared" si="13"/>
        <v>0</v>
      </c>
      <c r="M152" s="39" t="s">
        <v>313</v>
      </c>
    </row>
    <row r="153" spans="1:13" ht="15" x14ac:dyDescent="0.2">
      <c r="A153" s="38" t="s">
        <v>50</v>
      </c>
      <c r="B153" s="54" t="s">
        <v>381</v>
      </c>
      <c r="C153" s="23"/>
      <c r="D153" s="25" t="s">
        <v>15</v>
      </c>
      <c r="E153" s="50"/>
      <c r="F153" s="51"/>
      <c r="G153" s="74">
        <v>3.2500000000000001E-2</v>
      </c>
      <c r="H153" s="26">
        <f t="shared" ref="H153:H202" si="22">E153*F153</f>
        <v>0</v>
      </c>
      <c r="I153" s="26">
        <f t="shared" ref="I153:I202" si="23">H153*(1+G153)</f>
        <v>0</v>
      </c>
      <c r="J153" s="33">
        <f t="shared" si="21"/>
        <v>0</v>
      </c>
      <c r="K153" s="35">
        <v>0.61</v>
      </c>
      <c r="L153" s="33">
        <f t="shared" ref="L153:L202" si="24">E153*K153</f>
        <v>0</v>
      </c>
      <c r="M153" s="39" t="s">
        <v>313</v>
      </c>
    </row>
    <row r="154" spans="1:13" ht="15.75" thickBot="1" x14ac:dyDescent="0.25">
      <c r="A154" s="38" t="s">
        <v>51</v>
      </c>
      <c r="B154" s="64" t="s">
        <v>128</v>
      </c>
      <c r="C154" s="65"/>
      <c r="D154" s="25" t="s">
        <v>15</v>
      </c>
      <c r="E154" s="50"/>
      <c r="F154" s="51"/>
      <c r="G154" s="74">
        <v>3.2500000000000001E-2</v>
      </c>
      <c r="H154" s="26">
        <f t="shared" si="22"/>
        <v>0</v>
      </c>
      <c r="I154" s="26">
        <f t="shared" si="23"/>
        <v>0</v>
      </c>
      <c r="J154" s="33">
        <f t="shared" si="21"/>
        <v>0</v>
      </c>
      <c r="K154" s="35">
        <v>0.61</v>
      </c>
      <c r="L154" s="33">
        <f t="shared" si="24"/>
        <v>0</v>
      </c>
      <c r="M154" s="39" t="s">
        <v>316</v>
      </c>
    </row>
    <row r="155" spans="1:13" ht="15.75" thickBot="1" x14ac:dyDescent="0.25">
      <c r="A155" s="38">
        <v>3239</v>
      </c>
      <c r="B155" s="66" t="s">
        <v>129</v>
      </c>
      <c r="C155" s="67"/>
      <c r="D155" s="25" t="s">
        <v>16</v>
      </c>
      <c r="E155" s="50"/>
      <c r="F155" s="51"/>
      <c r="G155" s="74">
        <v>3.2500000000000001E-2</v>
      </c>
      <c r="H155" s="26">
        <f t="shared" si="22"/>
        <v>0</v>
      </c>
      <c r="I155" s="26">
        <f t="shared" si="23"/>
        <v>0</v>
      </c>
      <c r="J155" s="33">
        <f>E155/20</f>
        <v>0</v>
      </c>
      <c r="K155" s="35">
        <v>0.53500000000000003</v>
      </c>
      <c r="L155" s="33">
        <f t="shared" si="24"/>
        <v>0</v>
      </c>
      <c r="M155" s="39" t="s">
        <v>313</v>
      </c>
    </row>
    <row r="156" spans="1:13" ht="15" x14ac:dyDescent="0.2">
      <c r="A156" s="38" t="s">
        <v>52</v>
      </c>
      <c r="B156" s="62" t="s">
        <v>349</v>
      </c>
      <c r="C156" s="63"/>
      <c r="D156" s="25" t="s">
        <v>18</v>
      </c>
      <c r="E156" s="50"/>
      <c r="F156" s="51"/>
      <c r="G156" s="74">
        <v>3.2500000000000001E-2</v>
      </c>
      <c r="H156" s="26">
        <f t="shared" si="22"/>
        <v>0</v>
      </c>
      <c r="I156" s="26">
        <f t="shared" si="23"/>
        <v>0</v>
      </c>
      <c r="J156" s="33">
        <f t="shared" ref="J156:J161" si="25">E156/10</f>
        <v>0</v>
      </c>
      <c r="K156" s="35">
        <v>0.4</v>
      </c>
      <c r="L156" s="33">
        <f t="shared" si="24"/>
        <v>0</v>
      </c>
      <c r="M156" s="39" t="s">
        <v>313</v>
      </c>
    </row>
    <row r="157" spans="1:13" ht="15.75" thickBot="1" x14ac:dyDescent="0.25">
      <c r="A157" s="38" t="s">
        <v>53</v>
      </c>
      <c r="B157" s="64" t="s">
        <v>350</v>
      </c>
      <c r="C157" s="65"/>
      <c r="D157" s="25" t="s">
        <v>15</v>
      </c>
      <c r="E157" s="50"/>
      <c r="F157" s="51"/>
      <c r="G157" s="74">
        <v>3.2500000000000001E-2</v>
      </c>
      <c r="H157" s="26">
        <f t="shared" si="22"/>
        <v>0</v>
      </c>
      <c r="I157" s="26">
        <f t="shared" si="23"/>
        <v>0</v>
      </c>
      <c r="J157" s="33">
        <f t="shared" si="25"/>
        <v>0</v>
      </c>
      <c r="K157" s="35">
        <v>0.4</v>
      </c>
      <c r="L157" s="33">
        <f t="shared" si="24"/>
        <v>0</v>
      </c>
      <c r="M157" s="39" t="s">
        <v>313</v>
      </c>
    </row>
    <row r="158" spans="1:13" ht="15" x14ac:dyDescent="0.2">
      <c r="A158" s="38">
        <v>2287</v>
      </c>
      <c r="B158" s="77" t="s">
        <v>392</v>
      </c>
      <c r="C158" s="78"/>
      <c r="D158" s="25" t="s">
        <v>15</v>
      </c>
      <c r="E158" s="50"/>
      <c r="F158" s="51"/>
      <c r="G158" s="74">
        <v>3.2500000000000001E-2</v>
      </c>
      <c r="H158" s="26">
        <f>E158*F158</f>
        <v>0</v>
      </c>
      <c r="I158" s="26">
        <f>H158*(1+G158)</f>
        <v>0</v>
      </c>
      <c r="J158" s="33">
        <f t="shared" si="25"/>
        <v>0</v>
      </c>
      <c r="K158" s="35">
        <v>0.61</v>
      </c>
      <c r="L158" s="33">
        <f t="shared" si="24"/>
        <v>0</v>
      </c>
      <c r="M158" s="39" t="s">
        <v>313</v>
      </c>
    </row>
    <row r="159" spans="1:13" ht="15" x14ac:dyDescent="0.2">
      <c r="A159" s="38">
        <v>3055</v>
      </c>
      <c r="B159" s="77" t="s">
        <v>393</v>
      </c>
      <c r="C159" s="78"/>
      <c r="D159" s="25" t="s">
        <v>15</v>
      </c>
      <c r="E159" s="50"/>
      <c r="F159" s="51"/>
      <c r="G159" s="74">
        <v>3.2500000000000001E-2</v>
      </c>
      <c r="H159" s="26">
        <f>E159*F159</f>
        <v>0</v>
      </c>
      <c r="I159" s="26">
        <f>H159*(1+G159)</f>
        <v>0</v>
      </c>
      <c r="J159" s="33">
        <f t="shared" si="25"/>
        <v>0</v>
      </c>
      <c r="K159" s="35">
        <v>0.61</v>
      </c>
      <c r="L159" s="33">
        <f>E159*K159</f>
        <v>0</v>
      </c>
      <c r="M159" s="39" t="s">
        <v>316</v>
      </c>
    </row>
    <row r="160" spans="1:13" ht="15" x14ac:dyDescent="0.2">
      <c r="A160" s="38">
        <v>8869</v>
      </c>
      <c r="B160" s="62" t="s">
        <v>351</v>
      </c>
      <c r="C160" s="63"/>
      <c r="D160" s="25" t="s">
        <v>15</v>
      </c>
      <c r="E160" s="50"/>
      <c r="F160" s="51"/>
      <c r="G160" s="74">
        <v>3.2500000000000001E-2</v>
      </c>
      <c r="H160" s="26">
        <f t="shared" si="22"/>
        <v>0</v>
      </c>
      <c r="I160" s="26">
        <f t="shared" si="23"/>
        <v>0</v>
      </c>
      <c r="J160" s="33">
        <f t="shared" si="25"/>
        <v>0</v>
      </c>
      <c r="K160" s="35">
        <v>1.145</v>
      </c>
      <c r="L160" s="33">
        <f t="shared" si="24"/>
        <v>0</v>
      </c>
      <c r="M160" s="39" t="s">
        <v>314</v>
      </c>
    </row>
    <row r="161" spans="1:13" ht="15" x14ac:dyDescent="0.2">
      <c r="A161" s="38">
        <v>8968</v>
      </c>
      <c r="B161" s="54" t="s">
        <v>352</v>
      </c>
      <c r="C161" s="23"/>
      <c r="D161" s="25" t="s">
        <v>15</v>
      </c>
      <c r="E161" s="50"/>
      <c r="F161" s="51"/>
      <c r="G161" s="74">
        <v>3.2500000000000001E-2</v>
      </c>
      <c r="H161" s="26">
        <f t="shared" si="22"/>
        <v>0</v>
      </c>
      <c r="I161" s="26">
        <f t="shared" si="23"/>
        <v>0</v>
      </c>
      <c r="J161" s="33">
        <f t="shared" si="25"/>
        <v>0</v>
      </c>
      <c r="K161" s="35">
        <v>1.1399999999999999</v>
      </c>
      <c r="L161" s="33">
        <f t="shared" si="24"/>
        <v>0</v>
      </c>
      <c r="M161" s="39" t="s">
        <v>314</v>
      </c>
    </row>
    <row r="162" spans="1:13" ht="15.75" thickBot="1" x14ac:dyDescent="0.25">
      <c r="A162" s="38">
        <v>8999</v>
      </c>
      <c r="B162" s="64" t="s">
        <v>353</v>
      </c>
      <c r="C162" s="65"/>
      <c r="D162" s="25" t="s">
        <v>15</v>
      </c>
      <c r="E162" s="50"/>
      <c r="F162" s="51"/>
      <c r="G162" s="74">
        <v>3.2500000000000001E-2</v>
      </c>
      <c r="H162" s="26">
        <f t="shared" si="22"/>
        <v>0</v>
      </c>
      <c r="I162" s="26">
        <f t="shared" si="23"/>
        <v>0</v>
      </c>
      <c r="J162" s="33">
        <f>E162/20</f>
        <v>0</v>
      </c>
      <c r="K162" s="35">
        <v>1.07</v>
      </c>
      <c r="L162" s="33">
        <f t="shared" si="24"/>
        <v>0</v>
      </c>
      <c r="M162" s="39" t="s">
        <v>314</v>
      </c>
    </row>
    <row r="163" spans="1:13" ht="15.75" thickBot="1" x14ac:dyDescent="0.25">
      <c r="A163" s="38">
        <v>9514</v>
      </c>
      <c r="B163" s="68" t="s">
        <v>130</v>
      </c>
      <c r="C163" s="69"/>
      <c r="D163" s="25" t="s">
        <v>57</v>
      </c>
      <c r="E163" s="50"/>
      <c r="F163" s="51"/>
      <c r="G163" s="27">
        <v>0</v>
      </c>
      <c r="H163" s="26">
        <f t="shared" si="22"/>
        <v>0</v>
      </c>
      <c r="I163" s="26">
        <f t="shared" si="23"/>
        <v>0</v>
      </c>
      <c r="J163" s="33">
        <f>E163/1</f>
        <v>0</v>
      </c>
      <c r="K163" s="35">
        <v>15</v>
      </c>
      <c r="L163" s="33">
        <f t="shared" si="24"/>
        <v>0</v>
      </c>
      <c r="M163" s="39" t="s">
        <v>325</v>
      </c>
    </row>
    <row r="164" spans="1:13" ht="15.75" thickBot="1" x14ac:dyDescent="0.25">
      <c r="A164" s="38">
        <v>1539</v>
      </c>
      <c r="B164" s="66" t="s">
        <v>131</v>
      </c>
      <c r="C164" s="67"/>
      <c r="D164" s="25" t="s">
        <v>4</v>
      </c>
      <c r="E164" s="50"/>
      <c r="F164" s="51"/>
      <c r="G164" s="27">
        <v>0</v>
      </c>
      <c r="H164" s="26">
        <f t="shared" si="22"/>
        <v>0</v>
      </c>
      <c r="I164" s="26">
        <f t="shared" si="23"/>
        <v>0</v>
      </c>
      <c r="J164" s="33">
        <f>E164/50</f>
        <v>0</v>
      </c>
      <c r="K164" s="35">
        <v>0.28999999999999998</v>
      </c>
      <c r="L164" s="33">
        <f t="shared" si="24"/>
        <v>0</v>
      </c>
      <c r="M164" s="39" t="s">
        <v>317</v>
      </c>
    </row>
    <row r="165" spans="1:13" ht="15" x14ac:dyDescent="0.2">
      <c r="A165" s="38">
        <v>9934</v>
      </c>
      <c r="B165" s="62" t="s">
        <v>354</v>
      </c>
      <c r="C165" s="63"/>
      <c r="D165" s="25" t="s">
        <v>15</v>
      </c>
      <c r="E165" s="50"/>
      <c r="F165" s="51"/>
      <c r="G165" s="74">
        <v>9.7500000000000003E-2</v>
      </c>
      <c r="H165" s="26">
        <f t="shared" si="22"/>
        <v>0</v>
      </c>
      <c r="I165" s="26">
        <f t="shared" si="23"/>
        <v>0</v>
      </c>
      <c r="J165" s="33">
        <f>E165/200</f>
        <v>0</v>
      </c>
      <c r="K165" s="35">
        <v>4.7500000000000001E-2</v>
      </c>
      <c r="L165" s="33">
        <f t="shared" si="24"/>
        <v>0</v>
      </c>
      <c r="M165" s="39" t="s">
        <v>318</v>
      </c>
    </row>
    <row r="166" spans="1:13" ht="15" x14ac:dyDescent="0.2">
      <c r="A166" s="38">
        <v>9941</v>
      </c>
      <c r="B166" s="54" t="s">
        <v>355</v>
      </c>
      <c r="C166" s="23"/>
      <c r="D166" s="25" t="s">
        <v>15</v>
      </c>
      <c r="E166" s="50"/>
      <c r="F166" s="51"/>
      <c r="G166" s="74">
        <v>9.7500000000000003E-2</v>
      </c>
      <c r="H166" s="26">
        <f t="shared" si="22"/>
        <v>0</v>
      </c>
      <c r="I166" s="26">
        <f t="shared" si="23"/>
        <v>0</v>
      </c>
      <c r="J166" s="33">
        <f t="shared" ref="J166:J171" si="26">E166/200</f>
        <v>0</v>
      </c>
      <c r="K166" s="35">
        <v>7.0000000000000007E-2</v>
      </c>
      <c r="L166" s="33">
        <f t="shared" si="24"/>
        <v>0</v>
      </c>
      <c r="M166" s="39" t="s">
        <v>319</v>
      </c>
    </row>
    <row r="167" spans="1:13" ht="15" x14ac:dyDescent="0.2">
      <c r="A167" s="38">
        <v>9187</v>
      </c>
      <c r="B167" s="54" t="s">
        <v>200</v>
      </c>
      <c r="C167" s="23"/>
      <c r="D167" s="25" t="s">
        <v>15</v>
      </c>
      <c r="E167" s="50"/>
      <c r="F167" s="51"/>
      <c r="G167" s="74">
        <v>9.7500000000000003E-2</v>
      </c>
      <c r="H167" s="26">
        <f t="shared" si="22"/>
        <v>0</v>
      </c>
      <c r="I167" s="26">
        <f t="shared" si="23"/>
        <v>0</v>
      </c>
      <c r="J167" s="33">
        <f t="shared" si="26"/>
        <v>0</v>
      </c>
      <c r="K167" s="35">
        <v>6.5000000000000002E-2</v>
      </c>
      <c r="L167" s="33">
        <f t="shared" si="24"/>
        <v>0</v>
      </c>
      <c r="M167" s="39" t="s">
        <v>319</v>
      </c>
    </row>
    <row r="168" spans="1:13" ht="15" x14ac:dyDescent="0.2">
      <c r="A168" s="38">
        <v>9194</v>
      </c>
      <c r="B168" s="54" t="s">
        <v>201</v>
      </c>
      <c r="C168" s="23"/>
      <c r="D168" s="25" t="s">
        <v>15</v>
      </c>
      <c r="E168" s="50"/>
      <c r="F168" s="51"/>
      <c r="G168" s="74">
        <v>9.7500000000000003E-2</v>
      </c>
      <c r="H168" s="26">
        <f t="shared" si="22"/>
        <v>0</v>
      </c>
      <c r="I168" s="26">
        <f t="shared" si="23"/>
        <v>0</v>
      </c>
      <c r="J168" s="33">
        <f t="shared" si="26"/>
        <v>0</v>
      </c>
      <c r="K168" s="35">
        <v>4.7500000000000001E-2</v>
      </c>
      <c r="L168" s="33">
        <f t="shared" si="24"/>
        <v>0</v>
      </c>
      <c r="M168" s="39" t="s">
        <v>318</v>
      </c>
    </row>
    <row r="169" spans="1:13" ht="15" x14ac:dyDescent="0.2">
      <c r="A169" s="38">
        <v>9200</v>
      </c>
      <c r="B169" s="54" t="s">
        <v>202</v>
      </c>
      <c r="C169" s="23"/>
      <c r="D169" s="25" t="s">
        <v>15</v>
      </c>
      <c r="E169" s="50"/>
      <c r="F169" s="51"/>
      <c r="G169" s="74">
        <v>9.7500000000000003E-2</v>
      </c>
      <c r="H169" s="26">
        <f t="shared" si="22"/>
        <v>0</v>
      </c>
      <c r="I169" s="26">
        <f t="shared" si="23"/>
        <v>0</v>
      </c>
      <c r="J169" s="33">
        <f t="shared" si="26"/>
        <v>0</v>
      </c>
      <c r="K169" s="35">
        <v>4.7500000000000001E-2</v>
      </c>
      <c r="L169" s="33">
        <f t="shared" si="24"/>
        <v>0</v>
      </c>
      <c r="M169" s="39" t="s">
        <v>318</v>
      </c>
    </row>
    <row r="170" spans="1:13" ht="15" x14ac:dyDescent="0.2">
      <c r="A170" s="38">
        <v>9217</v>
      </c>
      <c r="B170" s="54" t="s">
        <v>203</v>
      </c>
      <c r="C170" s="23"/>
      <c r="D170" s="25" t="s">
        <v>15</v>
      </c>
      <c r="E170" s="50"/>
      <c r="F170" s="51"/>
      <c r="G170" s="74">
        <v>9.7500000000000003E-2</v>
      </c>
      <c r="H170" s="26">
        <f t="shared" si="22"/>
        <v>0</v>
      </c>
      <c r="I170" s="26">
        <f t="shared" si="23"/>
        <v>0</v>
      </c>
      <c r="J170" s="33">
        <f t="shared" si="26"/>
        <v>0</v>
      </c>
      <c r="K170" s="35">
        <v>0.06</v>
      </c>
      <c r="L170" s="33">
        <f t="shared" si="24"/>
        <v>0</v>
      </c>
      <c r="M170" s="39" t="s">
        <v>319</v>
      </c>
    </row>
    <row r="171" spans="1:13" ht="15" x14ac:dyDescent="0.2">
      <c r="A171" s="38" t="s">
        <v>54</v>
      </c>
      <c r="B171" s="54" t="s">
        <v>204</v>
      </c>
      <c r="C171" s="23"/>
      <c r="D171" s="25" t="s">
        <v>15</v>
      </c>
      <c r="E171" s="50"/>
      <c r="F171" s="51"/>
      <c r="G171" s="74">
        <v>9.7500000000000003E-2</v>
      </c>
      <c r="H171" s="26">
        <f t="shared" si="22"/>
        <v>0</v>
      </c>
      <c r="I171" s="26">
        <f t="shared" si="23"/>
        <v>0</v>
      </c>
      <c r="J171" s="33">
        <f t="shared" si="26"/>
        <v>0</v>
      </c>
      <c r="K171" s="35">
        <v>0.01</v>
      </c>
      <c r="L171" s="33">
        <f t="shared" si="24"/>
        <v>0</v>
      </c>
      <c r="M171" s="39" t="s">
        <v>320</v>
      </c>
    </row>
    <row r="172" spans="1:13" ht="15.75" thickBot="1" x14ac:dyDescent="0.25">
      <c r="A172" s="38" t="s">
        <v>5</v>
      </c>
      <c r="B172" s="64" t="s">
        <v>132</v>
      </c>
      <c r="C172" s="65"/>
      <c r="D172" s="25" t="s">
        <v>57</v>
      </c>
      <c r="E172" s="50"/>
      <c r="F172" s="51"/>
      <c r="G172" s="74">
        <v>9.7500000000000003E-2</v>
      </c>
      <c r="H172" s="26">
        <f t="shared" si="22"/>
        <v>0</v>
      </c>
      <c r="I172" s="26">
        <f t="shared" si="23"/>
        <v>0</v>
      </c>
      <c r="J172" s="33">
        <f>E172/5</f>
        <v>0</v>
      </c>
      <c r="K172" s="35">
        <v>0.51500000000000001</v>
      </c>
      <c r="L172" s="33">
        <f t="shared" si="24"/>
        <v>0</v>
      </c>
      <c r="M172" s="39" t="s">
        <v>300</v>
      </c>
    </row>
    <row r="173" spans="1:13" ht="15" x14ac:dyDescent="0.2">
      <c r="A173" s="38">
        <v>2355</v>
      </c>
      <c r="B173" s="62" t="s">
        <v>205</v>
      </c>
      <c r="C173" s="63"/>
      <c r="D173" s="25" t="s">
        <v>19</v>
      </c>
      <c r="E173" s="50"/>
      <c r="F173" s="51"/>
      <c r="G173" s="27">
        <v>0</v>
      </c>
      <c r="H173" s="26">
        <f t="shared" si="22"/>
        <v>0</v>
      </c>
      <c r="I173" s="26">
        <f t="shared" si="23"/>
        <v>0</v>
      </c>
      <c r="J173" s="33">
        <f>E173/10</f>
        <v>0</v>
      </c>
      <c r="K173" s="35">
        <v>0.55000000000000004</v>
      </c>
      <c r="L173" s="33">
        <f t="shared" si="24"/>
        <v>0</v>
      </c>
      <c r="M173" s="39" t="s">
        <v>313</v>
      </c>
    </row>
    <row r="174" spans="1:13" ht="15" x14ac:dyDescent="0.2">
      <c r="A174" s="38">
        <v>2362</v>
      </c>
      <c r="B174" s="54" t="s">
        <v>206</v>
      </c>
      <c r="C174" s="23"/>
      <c r="D174" s="25" t="s">
        <v>19</v>
      </c>
      <c r="E174" s="50"/>
      <c r="F174" s="51"/>
      <c r="G174" s="27">
        <v>0</v>
      </c>
      <c r="H174" s="26">
        <f t="shared" si="22"/>
        <v>0</v>
      </c>
      <c r="I174" s="26">
        <f t="shared" si="23"/>
        <v>0</v>
      </c>
      <c r="J174" s="33">
        <f t="shared" ref="J174:J192" si="27">E174/10</f>
        <v>0</v>
      </c>
      <c r="K174" s="35">
        <v>0.55000000000000004</v>
      </c>
      <c r="L174" s="33">
        <f t="shared" si="24"/>
        <v>0</v>
      </c>
      <c r="M174" s="39" t="s">
        <v>313</v>
      </c>
    </row>
    <row r="175" spans="1:13" ht="15" x14ac:dyDescent="0.2">
      <c r="A175" s="38">
        <v>2379</v>
      </c>
      <c r="B175" s="54" t="s">
        <v>207</v>
      </c>
      <c r="C175" s="23"/>
      <c r="D175" s="25" t="s">
        <v>19</v>
      </c>
      <c r="E175" s="50"/>
      <c r="F175" s="51"/>
      <c r="G175" s="27">
        <v>0</v>
      </c>
      <c r="H175" s="26">
        <f t="shared" si="22"/>
        <v>0</v>
      </c>
      <c r="I175" s="26">
        <f t="shared" si="23"/>
        <v>0</v>
      </c>
      <c r="J175" s="33">
        <f t="shared" si="27"/>
        <v>0</v>
      </c>
      <c r="K175" s="35">
        <v>0.55000000000000004</v>
      </c>
      <c r="L175" s="33">
        <f t="shared" si="24"/>
        <v>0</v>
      </c>
      <c r="M175" s="39" t="s">
        <v>313</v>
      </c>
    </row>
    <row r="176" spans="1:13" ht="15" x14ac:dyDescent="0.2">
      <c r="A176" s="38">
        <v>2386</v>
      </c>
      <c r="B176" s="54" t="s">
        <v>208</v>
      </c>
      <c r="C176" s="23"/>
      <c r="D176" s="25" t="s">
        <v>19</v>
      </c>
      <c r="E176" s="50"/>
      <c r="F176" s="51"/>
      <c r="G176" s="27">
        <v>0</v>
      </c>
      <c r="H176" s="26">
        <f t="shared" si="22"/>
        <v>0</v>
      </c>
      <c r="I176" s="26">
        <f t="shared" si="23"/>
        <v>0</v>
      </c>
      <c r="J176" s="33">
        <f t="shared" si="27"/>
        <v>0</v>
      </c>
      <c r="K176" s="35">
        <v>0.55000000000000004</v>
      </c>
      <c r="L176" s="33">
        <f t="shared" si="24"/>
        <v>0</v>
      </c>
      <c r="M176" s="39" t="s">
        <v>313</v>
      </c>
    </row>
    <row r="177" spans="1:13" ht="15" x14ac:dyDescent="0.2">
      <c r="A177" s="38">
        <v>2393</v>
      </c>
      <c r="B177" s="54" t="s">
        <v>209</v>
      </c>
      <c r="C177" s="23"/>
      <c r="D177" s="25" t="s">
        <v>19</v>
      </c>
      <c r="E177" s="50"/>
      <c r="F177" s="51"/>
      <c r="G177" s="27">
        <v>0</v>
      </c>
      <c r="H177" s="26">
        <f t="shared" si="22"/>
        <v>0</v>
      </c>
      <c r="I177" s="26">
        <f t="shared" si="23"/>
        <v>0</v>
      </c>
      <c r="J177" s="33">
        <f t="shared" si="27"/>
        <v>0</v>
      </c>
      <c r="K177" s="35">
        <v>0.55000000000000004</v>
      </c>
      <c r="L177" s="33">
        <f t="shared" si="24"/>
        <v>0</v>
      </c>
      <c r="M177" s="39" t="s">
        <v>313</v>
      </c>
    </row>
    <row r="178" spans="1:13" ht="15" x14ac:dyDescent="0.2">
      <c r="A178" s="38">
        <v>2706</v>
      </c>
      <c r="B178" s="54" t="s">
        <v>210</v>
      </c>
      <c r="C178" s="23"/>
      <c r="D178" s="25" t="s">
        <v>19</v>
      </c>
      <c r="E178" s="50"/>
      <c r="F178" s="51"/>
      <c r="G178" s="27">
        <v>0</v>
      </c>
      <c r="H178" s="26">
        <f t="shared" si="22"/>
        <v>0</v>
      </c>
      <c r="I178" s="26">
        <f t="shared" si="23"/>
        <v>0</v>
      </c>
      <c r="J178" s="33">
        <f t="shared" si="27"/>
        <v>0</v>
      </c>
      <c r="K178" s="35">
        <v>0.55000000000000004</v>
      </c>
      <c r="L178" s="33">
        <f t="shared" si="24"/>
        <v>0</v>
      </c>
      <c r="M178" s="39" t="s">
        <v>313</v>
      </c>
    </row>
    <row r="179" spans="1:13" ht="15" x14ac:dyDescent="0.2">
      <c r="A179" s="38">
        <v>2560</v>
      </c>
      <c r="B179" s="54" t="s">
        <v>211</v>
      </c>
      <c r="C179" s="23"/>
      <c r="D179" s="25" t="s">
        <v>19</v>
      </c>
      <c r="E179" s="50"/>
      <c r="F179" s="51"/>
      <c r="G179" s="27">
        <v>0</v>
      </c>
      <c r="H179" s="26">
        <f t="shared" si="22"/>
        <v>0</v>
      </c>
      <c r="I179" s="26">
        <f t="shared" si="23"/>
        <v>0</v>
      </c>
      <c r="J179" s="33">
        <f t="shared" si="27"/>
        <v>0</v>
      </c>
      <c r="K179" s="35">
        <v>0.55000000000000004</v>
      </c>
      <c r="L179" s="33">
        <f t="shared" si="24"/>
        <v>0</v>
      </c>
      <c r="M179" s="39" t="s">
        <v>313</v>
      </c>
    </row>
    <row r="180" spans="1:13" ht="15" x14ac:dyDescent="0.2">
      <c r="A180" s="38">
        <v>2577</v>
      </c>
      <c r="B180" s="54" t="s">
        <v>212</v>
      </c>
      <c r="C180" s="23"/>
      <c r="D180" s="25" t="s">
        <v>19</v>
      </c>
      <c r="E180" s="50"/>
      <c r="F180" s="51"/>
      <c r="G180" s="27">
        <v>0</v>
      </c>
      <c r="H180" s="26">
        <f t="shared" si="22"/>
        <v>0</v>
      </c>
      <c r="I180" s="26">
        <f t="shared" si="23"/>
        <v>0</v>
      </c>
      <c r="J180" s="33">
        <f t="shared" si="27"/>
        <v>0</v>
      </c>
      <c r="K180" s="35">
        <v>0.55000000000000004</v>
      </c>
      <c r="L180" s="33">
        <f t="shared" si="24"/>
        <v>0</v>
      </c>
      <c r="M180" s="39" t="s">
        <v>313</v>
      </c>
    </row>
    <row r="181" spans="1:13" ht="15" x14ac:dyDescent="0.2">
      <c r="A181" s="38">
        <v>2584</v>
      </c>
      <c r="B181" s="54" t="s">
        <v>213</v>
      </c>
      <c r="C181" s="23"/>
      <c r="D181" s="25" t="s">
        <v>19</v>
      </c>
      <c r="E181" s="50"/>
      <c r="F181" s="51"/>
      <c r="G181" s="27">
        <v>0</v>
      </c>
      <c r="H181" s="26">
        <f t="shared" si="22"/>
        <v>0</v>
      </c>
      <c r="I181" s="26">
        <f t="shared" si="23"/>
        <v>0</v>
      </c>
      <c r="J181" s="33">
        <f t="shared" si="27"/>
        <v>0</v>
      </c>
      <c r="K181" s="35">
        <v>0.55000000000000004</v>
      </c>
      <c r="L181" s="33">
        <f t="shared" si="24"/>
        <v>0</v>
      </c>
      <c r="M181" s="39" t="s">
        <v>313</v>
      </c>
    </row>
    <row r="182" spans="1:13" ht="15" x14ac:dyDescent="0.2">
      <c r="A182" s="38">
        <v>2591</v>
      </c>
      <c r="B182" s="54" t="s">
        <v>214</v>
      </c>
      <c r="C182" s="23"/>
      <c r="D182" s="25" t="s">
        <v>19</v>
      </c>
      <c r="E182" s="50"/>
      <c r="F182" s="51"/>
      <c r="G182" s="27">
        <v>0</v>
      </c>
      <c r="H182" s="26">
        <f t="shared" si="22"/>
        <v>0</v>
      </c>
      <c r="I182" s="26">
        <f t="shared" si="23"/>
        <v>0</v>
      </c>
      <c r="J182" s="33">
        <f t="shared" si="27"/>
        <v>0</v>
      </c>
      <c r="K182" s="35">
        <v>0.55000000000000004</v>
      </c>
      <c r="L182" s="33">
        <f t="shared" si="24"/>
        <v>0</v>
      </c>
      <c r="M182" s="39" t="s">
        <v>313</v>
      </c>
    </row>
    <row r="183" spans="1:13" ht="15" x14ac:dyDescent="0.2">
      <c r="A183" s="38">
        <v>2898</v>
      </c>
      <c r="B183" s="54" t="s">
        <v>215</v>
      </c>
      <c r="C183" s="23"/>
      <c r="D183" s="25" t="s">
        <v>19</v>
      </c>
      <c r="E183" s="50"/>
      <c r="F183" s="51"/>
      <c r="G183" s="27">
        <v>0</v>
      </c>
      <c r="H183" s="26">
        <f t="shared" si="22"/>
        <v>0</v>
      </c>
      <c r="I183" s="26">
        <f t="shared" si="23"/>
        <v>0</v>
      </c>
      <c r="J183" s="33">
        <f t="shared" si="27"/>
        <v>0</v>
      </c>
      <c r="K183" s="35">
        <v>0.55000000000000004</v>
      </c>
      <c r="L183" s="33">
        <f t="shared" si="24"/>
        <v>0</v>
      </c>
      <c r="M183" s="39" t="s">
        <v>313</v>
      </c>
    </row>
    <row r="184" spans="1:13" ht="15.75" thickBot="1" x14ac:dyDescent="0.25">
      <c r="A184" s="38">
        <v>2928</v>
      </c>
      <c r="B184" s="64" t="s">
        <v>216</v>
      </c>
      <c r="C184" s="65"/>
      <c r="D184" s="25" t="s">
        <v>19</v>
      </c>
      <c r="E184" s="50"/>
      <c r="F184" s="51"/>
      <c r="G184" s="27">
        <v>0</v>
      </c>
      <c r="H184" s="26">
        <f t="shared" si="22"/>
        <v>0</v>
      </c>
      <c r="I184" s="26">
        <f t="shared" si="23"/>
        <v>0</v>
      </c>
      <c r="J184" s="33">
        <f t="shared" si="27"/>
        <v>0</v>
      </c>
      <c r="K184" s="35">
        <v>0.55000000000000004</v>
      </c>
      <c r="L184" s="33">
        <f t="shared" si="24"/>
        <v>0</v>
      </c>
      <c r="M184" s="39" t="s">
        <v>313</v>
      </c>
    </row>
    <row r="185" spans="1:13" ht="15" x14ac:dyDescent="0.2">
      <c r="A185" s="38">
        <v>2959</v>
      </c>
      <c r="B185" s="62" t="s">
        <v>279</v>
      </c>
      <c r="C185" s="63"/>
      <c r="D185" s="25" t="s">
        <v>19</v>
      </c>
      <c r="E185" s="50"/>
      <c r="F185" s="51"/>
      <c r="G185" s="27">
        <v>0</v>
      </c>
      <c r="H185" s="26">
        <f t="shared" si="22"/>
        <v>0</v>
      </c>
      <c r="I185" s="26">
        <f t="shared" si="23"/>
        <v>0</v>
      </c>
      <c r="J185" s="33">
        <f t="shared" si="27"/>
        <v>0</v>
      </c>
      <c r="K185" s="35">
        <v>0.55000000000000004</v>
      </c>
      <c r="L185" s="33">
        <f t="shared" si="24"/>
        <v>0</v>
      </c>
      <c r="M185" s="39" t="s">
        <v>313</v>
      </c>
    </row>
    <row r="186" spans="1:13" ht="15" x14ac:dyDescent="0.2">
      <c r="A186" s="38">
        <v>2972</v>
      </c>
      <c r="B186" s="54" t="s">
        <v>280</v>
      </c>
      <c r="C186" s="23"/>
      <c r="D186" s="25" t="s">
        <v>19</v>
      </c>
      <c r="E186" s="50"/>
      <c r="F186" s="51"/>
      <c r="G186" s="27">
        <v>0</v>
      </c>
      <c r="H186" s="26">
        <f t="shared" si="22"/>
        <v>0</v>
      </c>
      <c r="I186" s="26">
        <f t="shared" si="23"/>
        <v>0</v>
      </c>
      <c r="J186" s="33">
        <f t="shared" si="27"/>
        <v>0</v>
      </c>
      <c r="K186" s="35">
        <v>0.55000000000000004</v>
      </c>
      <c r="L186" s="33">
        <f t="shared" si="24"/>
        <v>0</v>
      </c>
      <c r="M186" s="39" t="s">
        <v>313</v>
      </c>
    </row>
    <row r="187" spans="1:13" ht="15" x14ac:dyDescent="0.2">
      <c r="A187" s="38">
        <v>2980</v>
      </c>
      <c r="B187" s="54" t="s">
        <v>281</v>
      </c>
      <c r="C187" s="23"/>
      <c r="D187" s="25" t="s">
        <v>19</v>
      </c>
      <c r="E187" s="50"/>
      <c r="F187" s="51"/>
      <c r="G187" s="27">
        <v>0</v>
      </c>
      <c r="H187" s="26">
        <f t="shared" si="22"/>
        <v>0</v>
      </c>
      <c r="I187" s="26">
        <f t="shared" si="23"/>
        <v>0</v>
      </c>
      <c r="J187" s="33">
        <f t="shared" si="27"/>
        <v>0</v>
      </c>
      <c r="K187" s="35">
        <v>0.55000000000000004</v>
      </c>
      <c r="L187" s="33">
        <f t="shared" si="24"/>
        <v>0</v>
      </c>
      <c r="M187" s="39" t="s">
        <v>313</v>
      </c>
    </row>
    <row r="188" spans="1:13" ht="15" x14ac:dyDescent="0.2">
      <c r="A188" s="38">
        <v>2997</v>
      </c>
      <c r="B188" s="54" t="s">
        <v>282</v>
      </c>
      <c r="C188" s="23"/>
      <c r="D188" s="25" t="s">
        <v>19</v>
      </c>
      <c r="E188" s="50"/>
      <c r="F188" s="51"/>
      <c r="G188" s="27">
        <v>0</v>
      </c>
      <c r="H188" s="26">
        <f t="shared" si="22"/>
        <v>0</v>
      </c>
      <c r="I188" s="26">
        <f t="shared" si="23"/>
        <v>0</v>
      </c>
      <c r="J188" s="33">
        <f t="shared" si="27"/>
        <v>0</v>
      </c>
      <c r="K188" s="35">
        <v>0.55000000000000004</v>
      </c>
      <c r="L188" s="33">
        <f t="shared" si="24"/>
        <v>0</v>
      </c>
      <c r="M188" s="39" t="s">
        <v>313</v>
      </c>
    </row>
    <row r="189" spans="1:13" ht="15" x14ac:dyDescent="0.2">
      <c r="A189" s="38">
        <v>2249</v>
      </c>
      <c r="B189" s="54" t="s">
        <v>283</v>
      </c>
      <c r="C189" s="23"/>
      <c r="D189" s="25" t="s">
        <v>19</v>
      </c>
      <c r="E189" s="50"/>
      <c r="F189" s="51"/>
      <c r="G189" s="27">
        <v>0</v>
      </c>
      <c r="H189" s="26">
        <f t="shared" si="22"/>
        <v>0</v>
      </c>
      <c r="I189" s="26">
        <f t="shared" si="23"/>
        <v>0</v>
      </c>
      <c r="J189" s="33">
        <f t="shared" si="27"/>
        <v>0</v>
      </c>
      <c r="K189" s="35">
        <v>0.55000000000000004</v>
      </c>
      <c r="L189" s="33">
        <f t="shared" si="24"/>
        <v>0</v>
      </c>
      <c r="M189" s="39" t="s">
        <v>313</v>
      </c>
    </row>
    <row r="190" spans="1:13" ht="15" x14ac:dyDescent="0.2">
      <c r="A190" s="38" t="s">
        <v>217</v>
      </c>
      <c r="B190" s="54" t="s">
        <v>284</v>
      </c>
      <c r="C190" s="23"/>
      <c r="D190" s="25" t="s">
        <v>19</v>
      </c>
      <c r="E190" s="50"/>
      <c r="F190" s="51"/>
      <c r="G190" s="27">
        <v>0</v>
      </c>
      <c r="H190" s="26">
        <f t="shared" si="22"/>
        <v>0</v>
      </c>
      <c r="I190" s="26">
        <f t="shared" si="23"/>
        <v>0</v>
      </c>
      <c r="J190" s="33">
        <f t="shared" si="27"/>
        <v>0</v>
      </c>
      <c r="K190" s="35">
        <v>0.55000000000000004</v>
      </c>
      <c r="L190" s="33">
        <f t="shared" si="24"/>
        <v>0</v>
      </c>
      <c r="M190" s="39" t="s">
        <v>313</v>
      </c>
    </row>
    <row r="191" spans="1:13" ht="15" x14ac:dyDescent="0.2">
      <c r="A191" s="38">
        <v>8876</v>
      </c>
      <c r="B191" s="54" t="s">
        <v>285</v>
      </c>
      <c r="C191" s="23"/>
      <c r="D191" s="25" t="s">
        <v>19</v>
      </c>
      <c r="E191" s="50"/>
      <c r="F191" s="51"/>
      <c r="G191" s="27">
        <v>0</v>
      </c>
      <c r="H191" s="26">
        <f t="shared" si="22"/>
        <v>0</v>
      </c>
      <c r="I191" s="26">
        <f t="shared" si="23"/>
        <v>0</v>
      </c>
      <c r="J191" s="33">
        <f t="shared" si="27"/>
        <v>0</v>
      </c>
      <c r="K191" s="35">
        <v>0.55000000000000004</v>
      </c>
      <c r="L191" s="33">
        <f t="shared" si="24"/>
        <v>0</v>
      </c>
      <c r="M191" s="39" t="s">
        <v>313</v>
      </c>
    </row>
    <row r="192" spans="1:13" ht="15.75" thickBot="1" x14ac:dyDescent="0.25">
      <c r="A192" s="38">
        <v>2799</v>
      </c>
      <c r="B192" s="64" t="s">
        <v>286</v>
      </c>
      <c r="C192" s="65"/>
      <c r="D192" s="25" t="s">
        <v>19</v>
      </c>
      <c r="E192" s="50"/>
      <c r="F192" s="51"/>
      <c r="G192" s="27">
        <v>0</v>
      </c>
      <c r="H192" s="26">
        <f t="shared" si="22"/>
        <v>0</v>
      </c>
      <c r="I192" s="26">
        <f t="shared" si="23"/>
        <v>0</v>
      </c>
      <c r="J192" s="33">
        <f t="shared" si="27"/>
        <v>0</v>
      </c>
      <c r="K192" s="35">
        <v>0.55000000000000004</v>
      </c>
      <c r="L192" s="33">
        <f t="shared" si="24"/>
        <v>0</v>
      </c>
      <c r="M192" s="39" t="s">
        <v>313</v>
      </c>
    </row>
    <row r="193" spans="1:13" ht="15" x14ac:dyDescent="0.2">
      <c r="A193" s="38">
        <v>7428</v>
      </c>
      <c r="B193" s="62" t="s">
        <v>356</v>
      </c>
      <c r="C193" s="63"/>
      <c r="D193" s="25" t="s">
        <v>59</v>
      </c>
      <c r="E193" s="50"/>
      <c r="F193" s="51"/>
      <c r="G193" s="74">
        <v>3.2500000000000001E-2</v>
      </c>
      <c r="H193" s="26">
        <f t="shared" si="22"/>
        <v>0</v>
      </c>
      <c r="I193" s="26">
        <f t="shared" si="23"/>
        <v>0</v>
      </c>
      <c r="J193" s="33">
        <f>E193/72</f>
        <v>0</v>
      </c>
      <c r="K193" s="35">
        <v>0.22</v>
      </c>
      <c r="L193" s="33">
        <f t="shared" si="24"/>
        <v>0</v>
      </c>
      <c r="M193" s="39" t="s">
        <v>298</v>
      </c>
    </row>
    <row r="194" spans="1:13" ht="15" x14ac:dyDescent="0.2">
      <c r="A194" s="38">
        <v>7435</v>
      </c>
      <c r="B194" s="54" t="s">
        <v>357</v>
      </c>
      <c r="C194" s="23"/>
      <c r="D194" s="25" t="s">
        <v>60</v>
      </c>
      <c r="E194" s="50"/>
      <c r="F194" s="51"/>
      <c r="G194" s="74">
        <v>3.2500000000000001E-2</v>
      </c>
      <c r="H194" s="26">
        <f t="shared" si="22"/>
        <v>0</v>
      </c>
      <c r="I194" s="26">
        <f t="shared" si="23"/>
        <v>0</v>
      </c>
      <c r="J194" s="33">
        <f>E194/80</f>
        <v>0</v>
      </c>
      <c r="K194" s="35">
        <v>0.17199999999999999</v>
      </c>
      <c r="L194" s="33">
        <f t="shared" si="24"/>
        <v>0</v>
      </c>
      <c r="M194" s="39" t="s">
        <v>300</v>
      </c>
    </row>
    <row r="195" spans="1:13" ht="15" x14ac:dyDescent="0.2">
      <c r="A195" s="38">
        <v>7442</v>
      </c>
      <c r="B195" s="54" t="s">
        <v>358</v>
      </c>
      <c r="C195" s="23"/>
      <c r="D195" s="25" t="s">
        <v>59</v>
      </c>
      <c r="E195" s="50"/>
      <c r="F195" s="51"/>
      <c r="G195" s="74">
        <v>3.2500000000000001E-2</v>
      </c>
      <c r="H195" s="26">
        <f t="shared" si="22"/>
        <v>0</v>
      </c>
      <c r="I195" s="26">
        <f t="shared" si="23"/>
        <v>0</v>
      </c>
      <c r="J195" s="33">
        <f>E195/72</f>
        <v>0</v>
      </c>
      <c r="K195" s="35">
        <v>0.22</v>
      </c>
      <c r="L195" s="33">
        <f t="shared" si="24"/>
        <v>0</v>
      </c>
      <c r="M195" s="39" t="s">
        <v>298</v>
      </c>
    </row>
    <row r="196" spans="1:13" ht="15" x14ac:dyDescent="0.2">
      <c r="A196" s="38">
        <v>7459</v>
      </c>
      <c r="B196" s="54" t="s">
        <v>359</v>
      </c>
      <c r="C196" s="23"/>
      <c r="D196" s="25" t="s">
        <v>60</v>
      </c>
      <c r="E196" s="50"/>
      <c r="F196" s="51"/>
      <c r="G196" s="74">
        <v>3.2500000000000001E-2</v>
      </c>
      <c r="H196" s="26">
        <f t="shared" si="22"/>
        <v>0</v>
      </c>
      <c r="I196" s="26">
        <f t="shared" si="23"/>
        <v>0</v>
      </c>
      <c r="J196" s="33">
        <f>E196/80</f>
        <v>0</v>
      </c>
      <c r="K196" s="35">
        <v>0.17199999999999999</v>
      </c>
      <c r="L196" s="33">
        <f t="shared" si="24"/>
        <v>0</v>
      </c>
      <c r="M196" s="39" t="s">
        <v>300</v>
      </c>
    </row>
    <row r="197" spans="1:13" ht="15" x14ac:dyDescent="0.2">
      <c r="A197" s="38">
        <v>8838</v>
      </c>
      <c r="B197" s="54" t="s">
        <v>360</v>
      </c>
      <c r="C197" s="23"/>
      <c r="D197" s="25" t="s">
        <v>56</v>
      </c>
      <c r="E197" s="50"/>
      <c r="F197" s="51"/>
      <c r="G197" s="74">
        <v>3.2500000000000001E-2</v>
      </c>
      <c r="H197" s="26">
        <f t="shared" si="22"/>
        <v>0</v>
      </c>
      <c r="I197" s="26">
        <f t="shared" si="23"/>
        <v>0</v>
      </c>
      <c r="J197" s="33">
        <f>E197/40</f>
        <v>0</v>
      </c>
      <c r="K197" s="35">
        <v>0.31</v>
      </c>
      <c r="L197" s="33">
        <f t="shared" si="24"/>
        <v>0</v>
      </c>
      <c r="M197" s="39" t="s">
        <v>295</v>
      </c>
    </row>
    <row r="198" spans="1:13" ht="15.75" thickBot="1" x14ac:dyDescent="0.25">
      <c r="A198" s="38">
        <v>9309</v>
      </c>
      <c r="B198" s="64" t="s">
        <v>289</v>
      </c>
      <c r="C198" s="65"/>
      <c r="D198" s="25" t="s">
        <v>56</v>
      </c>
      <c r="E198" s="50"/>
      <c r="F198" s="51"/>
      <c r="G198" s="27">
        <v>0</v>
      </c>
      <c r="H198" s="26">
        <f t="shared" si="22"/>
        <v>0</v>
      </c>
      <c r="I198" s="26">
        <f t="shared" si="23"/>
        <v>0</v>
      </c>
      <c r="J198" s="33">
        <f>E198/40</f>
        <v>0</v>
      </c>
      <c r="K198" s="35">
        <v>0.32</v>
      </c>
      <c r="L198" s="33">
        <f t="shared" si="24"/>
        <v>0</v>
      </c>
      <c r="M198" s="39" t="s">
        <v>321</v>
      </c>
    </row>
    <row r="199" spans="1:13" ht="15" x14ac:dyDescent="0.2">
      <c r="A199" s="38">
        <v>9033</v>
      </c>
      <c r="B199" s="54" t="s">
        <v>269</v>
      </c>
      <c r="C199" s="23"/>
      <c r="D199" s="25" t="s">
        <v>20</v>
      </c>
      <c r="E199" s="50"/>
      <c r="F199" s="51"/>
      <c r="G199" s="27">
        <v>0</v>
      </c>
      <c r="H199" s="26">
        <f t="shared" si="22"/>
        <v>0</v>
      </c>
      <c r="I199" s="26">
        <f t="shared" si="23"/>
        <v>0</v>
      </c>
      <c r="J199" s="33">
        <f>E199/12</f>
        <v>0</v>
      </c>
      <c r="K199" s="35">
        <v>0.13500000000000001</v>
      </c>
      <c r="L199" s="33">
        <f>E199*K199</f>
        <v>0</v>
      </c>
      <c r="M199" s="39" t="s">
        <v>313</v>
      </c>
    </row>
    <row r="200" spans="1:13" ht="15" x14ac:dyDescent="0.2">
      <c r="A200" s="38">
        <v>9019</v>
      </c>
      <c r="B200" s="54" t="s">
        <v>270</v>
      </c>
      <c r="C200" s="23"/>
      <c r="D200" s="25" t="s">
        <v>20</v>
      </c>
      <c r="E200" s="50"/>
      <c r="F200" s="51"/>
      <c r="G200" s="27">
        <v>0</v>
      </c>
      <c r="H200" s="26">
        <f t="shared" si="22"/>
        <v>0</v>
      </c>
      <c r="I200" s="26">
        <f t="shared" si="23"/>
        <v>0</v>
      </c>
      <c r="J200" s="33">
        <f>E200/12</f>
        <v>0</v>
      </c>
      <c r="K200" s="35">
        <v>0.13500000000000001</v>
      </c>
      <c r="L200" s="33">
        <f t="shared" si="24"/>
        <v>0</v>
      </c>
      <c r="M200" s="39" t="s">
        <v>313</v>
      </c>
    </row>
    <row r="201" spans="1:13" ht="15" x14ac:dyDescent="0.2">
      <c r="A201" s="38">
        <v>9026</v>
      </c>
      <c r="B201" s="54" t="s">
        <v>271</v>
      </c>
      <c r="C201" s="23"/>
      <c r="D201" s="25" t="s">
        <v>20</v>
      </c>
      <c r="E201" s="50"/>
      <c r="F201" s="51"/>
      <c r="G201" s="27">
        <v>0</v>
      </c>
      <c r="H201" s="26">
        <f t="shared" si="22"/>
        <v>0</v>
      </c>
      <c r="I201" s="26">
        <f t="shared" si="23"/>
        <v>0</v>
      </c>
      <c r="J201" s="33">
        <f>E201/12</f>
        <v>0</v>
      </c>
      <c r="K201" s="35">
        <v>0.13500000000000001</v>
      </c>
      <c r="L201" s="33">
        <f t="shared" si="24"/>
        <v>0</v>
      </c>
      <c r="M201" s="39" t="s">
        <v>313</v>
      </c>
    </row>
    <row r="202" spans="1:13" ht="15" x14ac:dyDescent="0.2">
      <c r="A202" s="40">
        <v>9040</v>
      </c>
      <c r="B202" s="55" t="s">
        <v>272</v>
      </c>
      <c r="C202" s="32"/>
      <c r="D202" s="31" t="s">
        <v>20</v>
      </c>
      <c r="E202" s="52"/>
      <c r="F202" s="53"/>
      <c r="G202" s="30">
        <v>0</v>
      </c>
      <c r="H202" s="29">
        <f t="shared" si="22"/>
        <v>0</v>
      </c>
      <c r="I202" s="29">
        <f t="shared" si="23"/>
        <v>0</v>
      </c>
      <c r="J202" s="34">
        <f>E202/12</f>
        <v>0</v>
      </c>
      <c r="K202" s="36">
        <v>0.13500000000000001</v>
      </c>
      <c r="L202" s="34">
        <f t="shared" si="24"/>
        <v>0</v>
      </c>
      <c r="M202" s="39" t="s">
        <v>313</v>
      </c>
    </row>
    <row r="203" spans="1:13" ht="13.5" thickBot="1" x14ac:dyDescent="0.25">
      <c r="A203" s="72" t="s">
        <v>363</v>
      </c>
      <c r="B203" s="89" t="s">
        <v>329</v>
      </c>
      <c r="C203" s="89"/>
      <c r="D203" s="89"/>
      <c r="E203" s="90"/>
      <c r="F203" s="82">
        <f>IF(M8="BA",'ST %'!B24,IF(M8="MG",'ST %'!B30,IF(M8="MT",'ST %'!E24,IF(M8="PR",'ST %'!E30,IF(M8="PR-SN",'ST %'!H24,IF(M8="SP",'ST %'!H30,IF(M8="RJ",'ST %'!K24,IF(M8="RS",'ST %'!K30,0))))))))</f>
        <v>0</v>
      </c>
      <c r="G203" s="83"/>
      <c r="H203" s="42">
        <f>SUM(H14:H202)</f>
        <v>0</v>
      </c>
      <c r="I203" s="41">
        <f>SUM(I14:I202,F203)</f>
        <v>0</v>
      </c>
      <c r="J203" s="59">
        <f>SUM(J14:J202)</f>
        <v>0</v>
      </c>
      <c r="K203" s="60" t="s">
        <v>361</v>
      </c>
      <c r="L203" s="59">
        <f>SUM(L14:L202)</f>
        <v>0</v>
      </c>
      <c r="M203" s="61" t="s">
        <v>362</v>
      </c>
    </row>
    <row r="204" spans="1:13" x14ac:dyDescent="0.2">
      <c r="A204" s="88"/>
      <c r="B204" s="88"/>
      <c r="C204" s="88"/>
      <c r="D204" s="88"/>
      <c r="E204" s="88"/>
      <c r="F204" s="88"/>
      <c r="G204" s="88"/>
      <c r="H204" s="88"/>
      <c r="I204" s="95" t="s">
        <v>328</v>
      </c>
      <c r="J204" s="80" t="s">
        <v>135</v>
      </c>
      <c r="K204" s="80"/>
      <c r="L204" s="80"/>
      <c r="M204" s="80"/>
    </row>
    <row r="205" spans="1:13" x14ac:dyDescent="0.2">
      <c r="A205" s="79"/>
      <c r="B205" s="79"/>
      <c r="C205" s="79"/>
      <c r="D205" s="79"/>
      <c r="E205" s="79"/>
      <c r="F205" s="79"/>
      <c r="G205" s="79"/>
      <c r="H205" s="79"/>
      <c r="I205" s="95"/>
      <c r="J205" s="80" t="s">
        <v>62</v>
      </c>
      <c r="K205" s="80"/>
      <c r="L205" s="80" t="s">
        <v>136</v>
      </c>
      <c r="M205" s="80"/>
    </row>
    <row r="206" spans="1:13" x14ac:dyDescent="0.2">
      <c r="A206" s="79"/>
      <c r="B206" s="79"/>
      <c r="C206" s="79"/>
      <c r="D206" s="79"/>
      <c r="E206" s="79"/>
      <c r="F206" s="79"/>
      <c r="G206" s="79"/>
      <c r="H206" s="79"/>
      <c r="I206" s="95"/>
      <c r="J206" s="80" t="s">
        <v>137</v>
      </c>
      <c r="K206" s="80"/>
      <c r="L206" s="80"/>
      <c r="M206" s="80"/>
    </row>
    <row r="207" spans="1:13" x14ac:dyDescent="0.2">
      <c r="A207" s="79"/>
      <c r="B207" s="79"/>
      <c r="C207" s="79"/>
      <c r="D207" s="79"/>
      <c r="E207" s="79"/>
      <c r="F207" s="79"/>
      <c r="G207" s="79"/>
      <c r="H207" s="79"/>
      <c r="I207" s="95"/>
      <c r="J207" s="81" t="s">
        <v>62</v>
      </c>
      <c r="K207" s="81"/>
      <c r="L207" s="80" t="s">
        <v>138</v>
      </c>
      <c r="M207" s="80"/>
    </row>
    <row r="208" spans="1:13" x14ac:dyDescent="0.2">
      <c r="A208" s="79"/>
      <c r="B208" s="79"/>
      <c r="C208" s="79"/>
      <c r="D208" s="79"/>
      <c r="E208" s="79"/>
      <c r="F208" s="79"/>
      <c r="G208" s="79"/>
      <c r="H208" s="79"/>
      <c r="I208" s="95"/>
      <c r="J208" s="81"/>
      <c r="K208" s="81"/>
      <c r="L208" s="80" t="s">
        <v>139</v>
      </c>
      <c r="M208" s="80"/>
    </row>
  </sheetData>
  <mergeCells count="43">
    <mergeCell ref="J9:M9"/>
    <mergeCell ref="I10:J10"/>
    <mergeCell ref="K10:M10"/>
    <mergeCell ref="A7:B7"/>
    <mergeCell ref="C7:D7"/>
    <mergeCell ref="E9:H9"/>
    <mergeCell ref="J6:M6"/>
    <mergeCell ref="F7:H7"/>
    <mergeCell ref="J7:M7"/>
    <mergeCell ref="I8:K8"/>
    <mergeCell ref="A1:M1"/>
    <mergeCell ref="A2:M2"/>
    <mergeCell ref="A3:M3"/>
    <mergeCell ref="A4:M4"/>
    <mergeCell ref="A5:M5"/>
    <mergeCell ref="A6:B6"/>
    <mergeCell ref="C6:H6"/>
    <mergeCell ref="A8:B8"/>
    <mergeCell ref="E8:G8"/>
    <mergeCell ref="A9:B9"/>
    <mergeCell ref="A10:B10"/>
    <mergeCell ref="E10:H10"/>
    <mergeCell ref="F203:G203"/>
    <mergeCell ref="J11:K11"/>
    <mergeCell ref="F11:H11"/>
    <mergeCell ref="J204:M204"/>
    <mergeCell ref="J205:K205"/>
    <mergeCell ref="L205:M205"/>
    <mergeCell ref="A204:H204"/>
    <mergeCell ref="A205:H205"/>
    <mergeCell ref="B203:E203"/>
    <mergeCell ref="I204:I208"/>
    <mergeCell ref="D11:E11"/>
    <mergeCell ref="A12:B12"/>
    <mergeCell ref="C12:M12"/>
    <mergeCell ref="A11:B11"/>
    <mergeCell ref="A206:H206"/>
    <mergeCell ref="A207:H207"/>
    <mergeCell ref="A208:H208"/>
    <mergeCell ref="J206:M206"/>
    <mergeCell ref="J207:K208"/>
    <mergeCell ref="L207:M207"/>
    <mergeCell ref="L208:M208"/>
  </mergeCells>
  <phoneticPr fontId="16" type="noConversion"/>
  <pageMargins left="0.511811024" right="0.511811024" top="0.78740157499999996" bottom="0.78740157499999996" header="0.31496062000000002" footer="0.31496062000000002"/>
  <pageSetup paperSize="9" scale="83" orientation="landscape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2"/>
  <sheetViews>
    <sheetView showGridLines="0" topLeftCell="A7" zoomScaleNormal="100" workbookViewId="0">
      <selection activeCell="B30" sqref="B30"/>
    </sheetView>
  </sheetViews>
  <sheetFormatPr defaultRowHeight="12.75" x14ac:dyDescent="0.2"/>
  <cols>
    <col min="2" max="2" width="14.42578125" bestFit="1" customWidth="1"/>
    <col min="3" max="3" width="7.42578125" customWidth="1"/>
    <col min="4" max="4" width="2" bestFit="1" customWidth="1"/>
    <col min="5" max="5" width="14.42578125" bestFit="1" customWidth="1"/>
    <col min="6" max="6" width="7.140625" customWidth="1"/>
    <col min="7" max="7" width="2" bestFit="1" customWidth="1"/>
    <col min="8" max="8" width="14.42578125" bestFit="1" customWidth="1"/>
    <col min="9" max="9" width="7.42578125" customWidth="1"/>
    <col min="10" max="10" width="2" bestFit="1" customWidth="1"/>
    <col min="11" max="11" width="14.42578125" bestFit="1" customWidth="1"/>
    <col min="12" max="12" width="7.28515625" customWidth="1"/>
    <col min="13" max="13" width="9.5703125" bestFit="1" customWidth="1"/>
  </cols>
  <sheetData>
    <row r="2" spans="2:12" x14ac:dyDescent="0.2">
      <c r="B2" s="125" t="s">
        <v>164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2:12" ht="17.25" customHeight="1" x14ac:dyDescent="0.2">
      <c r="B3" s="129" t="s">
        <v>163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</row>
    <row r="4" spans="2:12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2:12" ht="24.75" customHeight="1" x14ac:dyDescent="0.2">
      <c r="B5" s="127" t="s">
        <v>166</v>
      </c>
      <c r="C5" s="128"/>
      <c r="D5" s="5"/>
      <c r="E5" s="127" t="s">
        <v>167</v>
      </c>
      <c r="F5" s="128"/>
      <c r="G5" s="6"/>
      <c r="H5" s="127" t="s">
        <v>168</v>
      </c>
      <c r="I5" s="128"/>
      <c r="J5" s="6"/>
      <c r="K5" s="127" t="s">
        <v>169</v>
      </c>
      <c r="L5" s="128"/>
    </row>
    <row r="6" spans="2:12" x14ac:dyDescent="0.2">
      <c r="B6" s="12" t="s">
        <v>161</v>
      </c>
      <c r="C6" s="7">
        <v>0.38219999999999998</v>
      </c>
      <c r="D6" s="2"/>
      <c r="E6" s="12" t="s">
        <v>161</v>
      </c>
      <c r="F6" s="7">
        <v>0.28720000000000001</v>
      </c>
      <c r="G6" s="1"/>
      <c r="H6" s="12" t="s">
        <v>161</v>
      </c>
      <c r="I6" s="7">
        <v>0.35909999999999997</v>
      </c>
      <c r="J6" s="1"/>
      <c r="K6" s="12" t="s">
        <v>161</v>
      </c>
      <c r="L6" s="7">
        <v>0.35780000000000001</v>
      </c>
    </row>
    <row r="7" spans="2:12" x14ac:dyDescent="0.2">
      <c r="B7" s="13" t="s">
        <v>160</v>
      </c>
      <c r="C7" s="8">
        <v>0.15260000000000001</v>
      </c>
      <c r="D7" s="2"/>
      <c r="E7" s="13" t="s">
        <v>160</v>
      </c>
      <c r="F7" s="8">
        <v>0.15260000000000001</v>
      </c>
      <c r="G7" s="1"/>
      <c r="H7" s="13" t="s">
        <v>160</v>
      </c>
      <c r="I7" s="8">
        <v>0.14050000000000001</v>
      </c>
      <c r="J7" s="1"/>
      <c r="K7" s="13" t="s">
        <v>160</v>
      </c>
      <c r="L7" s="8">
        <v>0.14000000000000001</v>
      </c>
    </row>
    <row r="8" spans="2:12" x14ac:dyDescent="0.2">
      <c r="B8" s="13" t="s">
        <v>170</v>
      </c>
      <c r="C8" s="8">
        <v>0.20169999999999999</v>
      </c>
      <c r="D8" s="2"/>
      <c r="E8" s="13" t="s">
        <v>170</v>
      </c>
      <c r="F8" s="8">
        <v>0.20169999999999999</v>
      </c>
      <c r="G8" s="1"/>
      <c r="H8" s="13" t="s">
        <v>170</v>
      </c>
      <c r="I8" s="8">
        <v>0.20169999999999999</v>
      </c>
      <c r="J8" s="1"/>
      <c r="K8" s="13" t="s">
        <v>170</v>
      </c>
      <c r="L8" s="8">
        <v>0.20169999999999999</v>
      </c>
    </row>
    <row r="9" spans="2:12" x14ac:dyDescent="0.2">
      <c r="B9" s="14" t="s">
        <v>159</v>
      </c>
      <c r="C9" s="3">
        <v>0.30330000000000001</v>
      </c>
      <c r="D9" s="2"/>
      <c r="E9" s="14" t="s">
        <v>159</v>
      </c>
      <c r="F9" s="3">
        <v>0.22059999999999999</v>
      </c>
      <c r="G9" s="1"/>
      <c r="H9" s="14" t="s">
        <v>159</v>
      </c>
      <c r="I9" s="3">
        <v>0.31690000000000002</v>
      </c>
      <c r="J9" s="1"/>
      <c r="K9" s="14" t="s">
        <v>159</v>
      </c>
      <c r="L9" s="3">
        <v>0.30280000000000001</v>
      </c>
    </row>
    <row r="10" spans="2:12" x14ac:dyDescent="0.2">
      <c r="B10" s="14" t="s">
        <v>162</v>
      </c>
      <c r="C10" s="3">
        <v>0.1903</v>
      </c>
      <c r="D10" s="2"/>
      <c r="E10" s="14" t="s">
        <v>162</v>
      </c>
      <c r="F10" s="3">
        <v>0.12859999999999999</v>
      </c>
      <c r="G10" s="1"/>
      <c r="H10" s="14" t="s">
        <v>162</v>
      </c>
      <c r="I10" s="3">
        <v>0.19670000000000001</v>
      </c>
      <c r="J10" s="1"/>
      <c r="K10" s="14" t="s">
        <v>162</v>
      </c>
      <c r="L10" s="3">
        <v>0.1885</v>
      </c>
    </row>
    <row r="11" spans="2:12" x14ac:dyDescent="0.2">
      <c r="B11" s="14" t="s">
        <v>156</v>
      </c>
      <c r="C11" s="3">
        <v>0.30669999999999997</v>
      </c>
      <c r="D11" s="2"/>
      <c r="E11" s="14" t="s">
        <v>156</v>
      </c>
      <c r="F11" s="3">
        <v>0.19139999999999999</v>
      </c>
      <c r="G11" s="1"/>
      <c r="H11" s="14" t="s">
        <v>156</v>
      </c>
      <c r="I11" s="3">
        <v>0.30759999999999998</v>
      </c>
      <c r="J11" s="1"/>
      <c r="K11" s="14" t="s">
        <v>156</v>
      </c>
      <c r="L11" s="3">
        <v>0.3</v>
      </c>
    </row>
    <row r="12" spans="2:12" x14ac:dyDescent="0.2">
      <c r="B12" s="14" t="s">
        <v>157</v>
      </c>
      <c r="C12" s="3">
        <v>0.44059999999999999</v>
      </c>
      <c r="D12" s="2"/>
      <c r="E12" s="14" t="s">
        <v>157</v>
      </c>
      <c r="F12" s="3">
        <v>0.2671</v>
      </c>
      <c r="G12" s="1"/>
      <c r="H12" s="14" t="s">
        <v>157</v>
      </c>
      <c r="I12" s="3">
        <v>0.4138</v>
      </c>
      <c r="J12" s="1"/>
      <c r="K12" s="14" t="s">
        <v>157</v>
      </c>
      <c r="L12" s="3">
        <v>0.317</v>
      </c>
    </row>
    <row r="13" spans="2:12" x14ac:dyDescent="0.2">
      <c r="B13" s="14" t="s">
        <v>158</v>
      </c>
      <c r="C13" s="3">
        <v>0.29270000000000002</v>
      </c>
      <c r="D13" s="2"/>
      <c r="E13" s="14" t="s">
        <v>158</v>
      </c>
      <c r="F13" s="3">
        <v>0.189</v>
      </c>
      <c r="G13" s="1"/>
      <c r="H13" s="14" t="s">
        <v>158</v>
      </c>
      <c r="I13" s="3">
        <v>0.35909999999999997</v>
      </c>
      <c r="J13" s="1"/>
      <c r="K13" s="14" t="s">
        <v>158</v>
      </c>
      <c r="L13" s="3">
        <v>0.3085</v>
      </c>
    </row>
    <row r="14" spans="2:12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2">
      <c r="B15" s="126" t="s">
        <v>165</v>
      </c>
      <c r="C15" s="126"/>
      <c r="D15" s="126"/>
      <c r="E15" s="126"/>
      <c r="F15" s="126"/>
      <c r="G15" s="126"/>
      <c r="H15" s="126"/>
      <c r="I15" s="126"/>
      <c r="J15" s="126"/>
      <c r="K15" s="126"/>
      <c r="L15" s="126"/>
    </row>
    <row r="16" spans="2:12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x14ac:dyDescent="0.2">
      <c r="B18" s="124" t="s">
        <v>218</v>
      </c>
      <c r="C18" s="124"/>
      <c r="D18" s="124"/>
      <c r="E18" s="124"/>
      <c r="F18" s="124"/>
      <c r="G18" s="124"/>
      <c r="H18" s="124"/>
      <c r="I18" s="124"/>
      <c r="J18" s="124"/>
      <c r="K18" s="124"/>
    </row>
    <row r="19" spans="2:12" s="11" customFormat="1" x14ac:dyDescent="0.2">
      <c r="B19" s="15" t="s">
        <v>161</v>
      </c>
      <c r="E19" s="15" t="s">
        <v>170</v>
      </c>
      <c r="H19" s="17" t="s">
        <v>162</v>
      </c>
      <c r="K19" s="15" t="s">
        <v>157</v>
      </c>
    </row>
    <row r="20" spans="2:12" s="10" customFormat="1" x14ac:dyDescent="0.2">
      <c r="B20" s="10">
        <f>SUM(Gabarito!I22:I23)*C6</f>
        <v>0</v>
      </c>
      <c r="E20" s="10">
        <f>SUM(Gabarito!I22:I23)*C8</f>
        <v>0</v>
      </c>
      <c r="H20" s="10">
        <f>SUM(Gabarito!I22:I23)*C10</f>
        <v>0</v>
      </c>
      <c r="K20" s="10">
        <f>SUM(Gabarito!I22:I23)*C12</f>
        <v>0</v>
      </c>
    </row>
    <row r="21" spans="2:12" s="10" customFormat="1" x14ac:dyDescent="0.2">
      <c r="B21" s="10">
        <f>SUM(Gabarito!I160:I161)*F6</f>
        <v>0</v>
      </c>
      <c r="E21" s="10">
        <f>SUM(Gabarito!I160:I161)*I8</f>
        <v>0</v>
      </c>
      <c r="H21" s="10">
        <f>SUM(Gabarito!I160:I161)*F10</f>
        <v>0</v>
      </c>
      <c r="K21" s="10">
        <f>SUM(Gabarito!I160:I161)*F12</f>
        <v>0</v>
      </c>
    </row>
    <row r="22" spans="2:12" s="10" customFormat="1" x14ac:dyDescent="0.2">
      <c r="B22" s="10">
        <f>SUM(Gabarito!I165:I170)*I6</f>
        <v>0</v>
      </c>
      <c r="E22" s="10">
        <f>SUM(Gabarito!I165:I170)*L8</f>
        <v>0</v>
      </c>
      <c r="H22" s="10">
        <f>SUM(Gabarito!I165:I170)*I10</f>
        <v>0</v>
      </c>
      <c r="K22" s="10">
        <f>SUM(Gabarito!I165:I170)*I12</f>
        <v>0</v>
      </c>
    </row>
    <row r="23" spans="2:12" s="10" customFormat="1" x14ac:dyDescent="0.2">
      <c r="B23" s="18">
        <f>Gabarito!I198*L6</f>
        <v>0</v>
      </c>
      <c r="E23" s="18">
        <f>Gabarito!I198*L8</f>
        <v>0</v>
      </c>
      <c r="H23" s="18">
        <f>Gabarito!I198*L10</f>
        <v>0</v>
      </c>
      <c r="K23" s="18">
        <f>Gabarito!I198*L12</f>
        <v>0</v>
      </c>
    </row>
    <row r="24" spans="2:12" s="16" customFormat="1" x14ac:dyDescent="0.2">
      <c r="B24" s="16">
        <f>SUM(B20:B23)</f>
        <v>0</v>
      </c>
      <c r="E24" s="16">
        <f>SUM(E20:E23)</f>
        <v>0</v>
      </c>
      <c r="H24" s="16">
        <f>SUM(H20:H23)</f>
        <v>0</v>
      </c>
      <c r="K24" s="16">
        <f>SUM(K20:K23)</f>
        <v>0</v>
      </c>
    </row>
    <row r="25" spans="2:12" s="11" customFormat="1" x14ac:dyDescent="0.2">
      <c r="B25" s="15" t="s">
        <v>160</v>
      </c>
      <c r="E25" s="15" t="s">
        <v>159</v>
      </c>
      <c r="H25" s="15" t="s">
        <v>156</v>
      </c>
      <c r="K25" s="15" t="s">
        <v>158</v>
      </c>
    </row>
    <row r="26" spans="2:12" s="10" customFormat="1" x14ac:dyDescent="0.2">
      <c r="B26" s="10">
        <f>SUM(Gabarito!I22:I23)*C7</f>
        <v>0</v>
      </c>
      <c r="E26" s="10">
        <f>SUM(Gabarito!I22:I23)*C9</f>
        <v>0</v>
      </c>
      <c r="H26" s="10">
        <f>SUM(Gabarito!I22:I23)*C11</f>
        <v>0</v>
      </c>
      <c r="K26" s="10">
        <f>SUM(Gabarito!I22:I23)*C13</f>
        <v>0</v>
      </c>
    </row>
    <row r="27" spans="2:12" s="10" customFormat="1" x14ac:dyDescent="0.2">
      <c r="B27" s="10">
        <f>SUM(Gabarito!I160:I161)*F7</f>
        <v>0</v>
      </c>
      <c r="E27" s="10">
        <f>SUM(Gabarito!I160:I161)*F9</f>
        <v>0</v>
      </c>
      <c r="H27" s="10">
        <f>SUM(Gabarito!I160:I161)*F11</f>
        <v>0</v>
      </c>
      <c r="K27" s="10">
        <f>SUM(Gabarito!I160:I161)*F13</f>
        <v>0</v>
      </c>
    </row>
    <row r="28" spans="2:12" s="10" customFormat="1" x14ac:dyDescent="0.2">
      <c r="B28" s="10">
        <f>SUM(Gabarito!I165:I170)*I7</f>
        <v>0</v>
      </c>
      <c r="E28" s="10">
        <f>SUM(Gabarito!I165:I170)*I9</f>
        <v>0</v>
      </c>
      <c r="H28" s="10">
        <f>SUM(Gabarito!I165:I170)*I11</f>
        <v>0</v>
      </c>
      <c r="K28" s="10">
        <f>SUM(Gabarito!I165:I170)*I13</f>
        <v>0</v>
      </c>
    </row>
    <row r="29" spans="2:12" s="10" customFormat="1" x14ac:dyDescent="0.2">
      <c r="B29" s="18">
        <f>Gabarito!I198*L7</f>
        <v>0</v>
      </c>
      <c r="E29" s="18">
        <f>Gabarito!I198*L9</f>
        <v>0</v>
      </c>
      <c r="H29" s="18">
        <f>Gabarito!I198*L11</f>
        <v>0</v>
      </c>
      <c r="K29" s="18">
        <f>Gabarito!I198*L13</f>
        <v>0</v>
      </c>
    </row>
    <row r="30" spans="2:12" s="16" customFormat="1" x14ac:dyDescent="0.2">
      <c r="B30" s="16">
        <f>SUM(B26:B29)</f>
        <v>0</v>
      </c>
      <c r="E30" s="16">
        <f>SUM(E26:E29)</f>
        <v>0</v>
      </c>
      <c r="H30" s="16">
        <f>SUM(H26:H29)</f>
        <v>0</v>
      </c>
      <c r="K30" s="16">
        <f>SUM(K26:K29)</f>
        <v>0</v>
      </c>
    </row>
    <row r="33" spans="2:3" ht="13.5" thickBot="1" x14ac:dyDescent="0.25"/>
    <row r="34" spans="2:3" ht="30.75" thickBot="1" x14ac:dyDescent="0.25">
      <c r="B34" s="19" t="s">
        <v>220</v>
      </c>
      <c r="C34" s="19" t="s">
        <v>221</v>
      </c>
    </row>
    <row r="35" spans="2:3" ht="15.75" thickBot="1" x14ac:dyDescent="0.25">
      <c r="B35" s="20" t="s">
        <v>222</v>
      </c>
      <c r="C35" s="21" t="s">
        <v>219</v>
      </c>
    </row>
    <row r="36" spans="2:3" ht="15.75" thickBot="1" x14ac:dyDescent="0.25">
      <c r="B36" s="20" t="s">
        <v>223</v>
      </c>
      <c r="C36" s="21" t="s">
        <v>224</v>
      </c>
    </row>
    <row r="37" spans="2:3" ht="15.75" thickBot="1" x14ac:dyDescent="0.25">
      <c r="B37" s="20" t="s">
        <v>227</v>
      </c>
      <c r="C37" s="21" t="s">
        <v>228</v>
      </c>
    </row>
    <row r="38" spans="2:3" ht="15.75" thickBot="1" x14ac:dyDescent="0.25">
      <c r="B38" s="20" t="s">
        <v>225</v>
      </c>
      <c r="C38" s="21" t="s">
        <v>226</v>
      </c>
    </row>
    <row r="39" spans="2:3" ht="15.75" thickBot="1" x14ac:dyDescent="0.25">
      <c r="B39" s="20" t="s">
        <v>229</v>
      </c>
      <c r="C39" s="21" t="s">
        <v>161</v>
      </c>
    </row>
    <row r="40" spans="2:3" ht="15.75" thickBot="1" x14ac:dyDescent="0.25">
      <c r="B40" s="20" t="s">
        <v>230</v>
      </c>
      <c r="C40" s="21" t="s">
        <v>231</v>
      </c>
    </row>
    <row r="41" spans="2:3" ht="15.75" thickBot="1" x14ac:dyDescent="0.25">
      <c r="B41" s="20" t="s">
        <v>232</v>
      </c>
      <c r="C41" s="21" t="s">
        <v>233</v>
      </c>
    </row>
    <row r="42" spans="2:3" ht="15.75" thickBot="1" x14ac:dyDescent="0.25">
      <c r="B42" s="20" t="s">
        <v>234</v>
      </c>
      <c r="C42" s="21" t="s">
        <v>235</v>
      </c>
    </row>
    <row r="43" spans="2:3" ht="15.75" thickBot="1" x14ac:dyDescent="0.25">
      <c r="B43" s="20" t="s">
        <v>236</v>
      </c>
      <c r="C43" s="21" t="s">
        <v>237</v>
      </c>
    </row>
    <row r="44" spans="2:3" ht="15.75" thickBot="1" x14ac:dyDescent="0.25">
      <c r="B44" s="20" t="s">
        <v>238</v>
      </c>
      <c r="C44" s="21" t="s">
        <v>239</v>
      </c>
    </row>
    <row r="45" spans="2:3" ht="15.75" thickBot="1" x14ac:dyDescent="0.25">
      <c r="B45" s="20" t="s">
        <v>243</v>
      </c>
      <c r="C45" s="21" t="s">
        <v>160</v>
      </c>
    </row>
    <row r="46" spans="2:3" ht="26.25" thickBot="1" x14ac:dyDescent="0.25">
      <c r="B46" s="20" t="s">
        <v>241</v>
      </c>
      <c r="C46" s="21" t="s">
        <v>242</v>
      </c>
    </row>
    <row r="47" spans="2:3" ht="15.75" thickBot="1" x14ac:dyDescent="0.25">
      <c r="B47" s="20" t="s">
        <v>240</v>
      </c>
      <c r="C47" s="21" t="s">
        <v>170</v>
      </c>
    </row>
    <row r="48" spans="2:3" ht="15.75" thickBot="1" x14ac:dyDescent="0.25">
      <c r="B48" s="20" t="s">
        <v>244</v>
      </c>
      <c r="C48" s="21" t="s">
        <v>245</v>
      </c>
    </row>
    <row r="49" spans="2:3" ht="15.75" thickBot="1" x14ac:dyDescent="0.25">
      <c r="B49" s="20" t="s">
        <v>246</v>
      </c>
      <c r="C49" s="21" t="s">
        <v>247</v>
      </c>
    </row>
    <row r="50" spans="2:3" ht="15.75" thickBot="1" x14ac:dyDescent="0.25">
      <c r="B50" s="20" t="s">
        <v>248</v>
      </c>
      <c r="C50" s="21" t="s">
        <v>249</v>
      </c>
    </row>
    <row r="51" spans="2:3" ht="15.75" thickBot="1" x14ac:dyDescent="0.25">
      <c r="B51" s="20" t="s">
        <v>250</v>
      </c>
      <c r="C51" s="21" t="s">
        <v>251</v>
      </c>
    </row>
    <row r="52" spans="2:3" ht="39" thickBot="1" x14ac:dyDescent="0.25">
      <c r="B52" s="20" t="s">
        <v>275</v>
      </c>
      <c r="C52" s="21" t="s">
        <v>276</v>
      </c>
    </row>
    <row r="53" spans="2:3" ht="39" thickBot="1" x14ac:dyDescent="0.25">
      <c r="B53" s="20" t="s">
        <v>274</v>
      </c>
      <c r="C53" s="21" t="s">
        <v>159</v>
      </c>
    </row>
    <row r="54" spans="2:3" ht="15.75" thickBot="1" x14ac:dyDescent="0.25">
      <c r="B54" s="20" t="s">
        <v>252</v>
      </c>
      <c r="C54" s="21" t="s">
        <v>157</v>
      </c>
    </row>
    <row r="55" spans="2:3" ht="26.25" thickBot="1" x14ac:dyDescent="0.25">
      <c r="B55" s="20" t="s">
        <v>253</v>
      </c>
      <c r="C55" s="21" t="s">
        <v>254</v>
      </c>
    </row>
    <row r="56" spans="2:3" ht="15.75" thickBot="1" x14ac:dyDescent="0.25">
      <c r="B56" s="20" t="s">
        <v>256</v>
      </c>
      <c r="C56" s="21" t="s">
        <v>257</v>
      </c>
    </row>
    <row r="57" spans="2:3" ht="15.75" thickBot="1" x14ac:dyDescent="0.25">
      <c r="B57" s="20" t="s">
        <v>258</v>
      </c>
      <c r="C57" s="21" t="s">
        <v>259</v>
      </c>
    </row>
    <row r="58" spans="2:3" ht="26.25" thickBot="1" x14ac:dyDescent="0.25">
      <c r="B58" s="20" t="s">
        <v>255</v>
      </c>
      <c r="C58" s="21" t="s">
        <v>158</v>
      </c>
    </row>
    <row r="59" spans="2:3" ht="15.75" thickBot="1" x14ac:dyDescent="0.25">
      <c r="B59" s="20" t="s">
        <v>260</v>
      </c>
      <c r="C59" s="21" t="s">
        <v>261</v>
      </c>
    </row>
    <row r="60" spans="2:3" ht="15.75" thickBot="1" x14ac:dyDescent="0.25">
      <c r="B60" s="20" t="s">
        <v>263</v>
      </c>
      <c r="C60" s="21" t="s">
        <v>264</v>
      </c>
    </row>
    <row r="61" spans="2:3" ht="15.75" thickBot="1" x14ac:dyDescent="0.25">
      <c r="B61" s="20" t="s">
        <v>262</v>
      </c>
      <c r="C61" s="21" t="s">
        <v>156</v>
      </c>
    </row>
    <row r="62" spans="2:3" ht="15.75" thickBot="1" x14ac:dyDescent="0.25">
      <c r="B62" s="20" t="s">
        <v>265</v>
      </c>
      <c r="C62" s="21" t="s">
        <v>266</v>
      </c>
    </row>
  </sheetData>
  <autoFilter ref="C34:C62" xr:uid="{00000000-0009-0000-0000-000001000000}">
    <sortState xmlns:xlrd2="http://schemas.microsoft.com/office/spreadsheetml/2017/richdata2" ref="B35:C62">
      <sortCondition ref="C34:C62"/>
    </sortState>
  </autoFilter>
  <mergeCells count="8">
    <mergeCell ref="B18:K18"/>
    <mergeCell ref="B2:L2"/>
    <mergeCell ref="B15:L15"/>
    <mergeCell ref="B5:C5"/>
    <mergeCell ref="E5:F5"/>
    <mergeCell ref="H5:I5"/>
    <mergeCell ref="K5:L5"/>
    <mergeCell ref="B3:L3"/>
  </mergeCells>
  <hyperlinks>
    <hyperlink ref="B35" r:id="rId1" display="https://www.todamateria.com.br/estado-do-acre/" xr:uid="{00000000-0004-0000-0100-000000000000}"/>
    <hyperlink ref="B36" r:id="rId2" display="https://www.todamateria.com.br/estado-de-alagoas/" xr:uid="{00000000-0004-0000-0100-000001000000}"/>
    <hyperlink ref="B38" r:id="rId3" display="https://www.todamateria.com.br/amapa/" xr:uid="{00000000-0004-0000-0100-000002000000}"/>
    <hyperlink ref="B37" r:id="rId4" display="https://www.todamateria.com.br/estado-do-amazonas/" xr:uid="{00000000-0004-0000-0100-000003000000}"/>
    <hyperlink ref="B39" r:id="rId5" display="https://www.todamateria.com.br/estado-da-bahia/" xr:uid="{00000000-0004-0000-0100-000004000000}"/>
    <hyperlink ref="B40" r:id="rId6" display="https://www.todamateria.com.br/estado-do-ceara/" xr:uid="{00000000-0004-0000-0100-000005000000}"/>
    <hyperlink ref="B41" r:id="rId7" display="https://www.todamateria.com.br/distrito-federal/" xr:uid="{00000000-0004-0000-0100-000006000000}"/>
    <hyperlink ref="B42" r:id="rId8" display="https://www.todamateria.com.br/estado-do-espirito-santo/" xr:uid="{00000000-0004-0000-0100-000007000000}"/>
    <hyperlink ref="B43" r:id="rId9" display="https://www.todamateria.com.br/estado-de-goias/" xr:uid="{00000000-0004-0000-0100-000008000000}"/>
    <hyperlink ref="B44" r:id="rId10" display="https://www.todamateria.com.br/estado-do-maranhao/" xr:uid="{00000000-0004-0000-0100-000009000000}"/>
    <hyperlink ref="B47" r:id="rId11" display="https://www.todamateria.com.br/estado-de-mato-grosso/" xr:uid="{00000000-0004-0000-0100-00000A000000}"/>
    <hyperlink ref="B46" r:id="rId12" display="https://www.todamateria.com.br/estado-do-mato-grosso-do-sul/" xr:uid="{00000000-0004-0000-0100-00000B000000}"/>
    <hyperlink ref="B45" r:id="rId13" display="https://www.todamateria.com.br/estado-de-minas-gerais/" xr:uid="{00000000-0004-0000-0100-00000C000000}"/>
    <hyperlink ref="B48" r:id="rId14" display="https://www.todamateria.com.br/estado-do-para/" xr:uid="{00000000-0004-0000-0100-00000D000000}"/>
    <hyperlink ref="B49" r:id="rId15" display="https://www.todamateria.com.br/estado-da-paraiba/" xr:uid="{00000000-0004-0000-0100-00000E000000}"/>
    <hyperlink ref="B50" r:id="rId16" display="https://www.todamateria.com.br/estado-de-pernambuco/" xr:uid="{00000000-0004-0000-0100-00000F000000}"/>
    <hyperlink ref="B51" r:id="rId17" display="https://www.todamateria.com.br/estado-do-piaui/" xr:uid="{00000000-0004-0000-0100-000010000000}"/>
    <hyperlink ref="B54" r:id="rId18" display="https://www.todamateria.com.br/estado-do-rio-de-janeiro/" xr:uid="{00000000-0004-0000-0100-000011000000}"/>
    <hyperlink ref="B55" r:id="rId19" display="https://www.todamateria.com.br/rio-grande-do-norte/" xr:uid="{00000000-0004-0000-0100-000012000000}"/>
    <hyperlink ref="B58" r:id="rId20" display="https://www.todamateria.com.br/rio-grande-do-sul/" xr:uid="{00000000-0004-0000-0100-000013000000}"/>
    <hyperlink ref="B56" r:id="rId21" display="https://www.todamateria.com.br/estado-de-rondonia/" xr:uid="{00000000-0004-0000-0100-000014000000}"/>
    <hyperlink ref="B57" r:id="rId22" display="https://www.todamateria.com.br/estado-de-roraima/" xr:uid="{00000000-0004-0000-0100-000015000000}"/>
    <hyperlink ref="B59" r:id="rId23" display="https://www.todamateria.com.br/estado-de-santa-catarina/" xr:uid="{00000000-0004-0000-0100-000016000000}"/>
    <hyperlink ref="B61" r:id="rId24" display="https://www.todamateria.com.br/estado-de-sao-paulo/" xr:uid="{00000000-0004-0000-0100-000017000000}"/>
    <hyperlink ref="B60" r:id="rId25" display="https://www.todamateria.com.br/estado-de-sergipe/" xr:uid="{00000000-0004-0000-0100-000018000000}"/>
    <hyperlink ref="B62" r:id="rId26" display="https://www.todamateria.com.br/estado-do-tocantins/" xr:uid="{00000000-0004-0000-0100-000019000000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</vt:lpstr>
      <vt:lpstr>ST %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</dc:creator>
  <cp:lastModifiedBy>Pichau</cp:lastModifiedBy>
  <cp:lastPrinted>2021-07-07T13:55:57Z</cp:lastPrinted>
  <dcterms:created xsi:type="dcterms:W3CDTF">2003-08-13T10:34:10Z</dcterms:created>
  <dcterms:modified xsi:type="dcterms:W3CDTF">2022-08-12T02:06:23Z</dcterms:modified>
</cp:coreProperties>
</file>