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300" yWindow="0" windowWidth="25600" windowHeight="13600" tabRatio="500"/>
  </bookViews>
  <sheets>
    <sheet name="Ex. 1" sheetId="1" r:id="rId1"/>
    <sheet name="Ex. 2" sheetId="2" r:id="rId2"/>
    <sheet name="Ex. 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K14" i="2"/>
  <c r="L14" i="2"/>
  <c r="M14" i="2"/>
  <c r="N14" i="2"/>
  <c r="M20" i="2"/>
  <c r="N20" i="2"/>
  <c r="J26" i="2"/>
  <c r="M26" i="2"/>
  <c r="N26" i="2"/>
  <c r="N31" i="2"/>
  <c r="Z13" i="3"/>
  <c r="J14" i="3"/>
  <c r="P14" i="3"/>
  <c r="V14" i="3"/>
  <c r="W14" i="3"/>
  <c r="X14" i="3"/>
  <c r="Y14" i="3"/>
  <c r="Z14" i="3"/>
  <c r="Z15" i="3"/>
  <c r="Y12" i="3"/>
  <c r="Z12" i="3"/>
  <c r="T27" i="3"/>
  <c r="T21" i="3"/>
  <c r="T13" i="3"/>
  <c r="T14" i="3"/>
  <c r="T15" i="3"/>
  <c r="S12" i="3"/>
  <c r="T12" i="3"/>
  <c r="M27" i="3"/>
  <c r="N27" i="3"/>
  <c r="M26" i="3"/>
  <c r="N26" i="3"/>
  <c r="N21" i="3"/>
  <c r="J20" i="3"/>
  <c r="K20" i="3"/>
  <c r="M20" i="3"/>
  <c r="N20" i="3"/>
  <c r="J12" i="3"/>
  <c r="K12" i="3"/>
  <c r="L12" i="3"/>
  <c r="M12" i="3"/>
  <c r="N12" i="3"/>
  <c r="H27" i="3"/>
  <c r="H26" i="3"/>
  <c r="H20" i="3"/>
  <c r="H21" i="3"/>
  <c r="H19" i="3"/>
  <c r="H30" i="3"/>
  <c r="H14" i="3"/>
  <c r="H31" i="3"/>
  <c r="H15" i="3"/>
  <c r="H32" i="3"/>
  <c r="D12" i="3"/>
  <c r="G12" i="3"/>
  <c r="H12" i="3"/>
  <c r="H18" i="3"/>
  <c r="C24" i="3"/>
  <c r="D24" i="3"/>
  <c r="G24" i="3"/>
  <c r="H24" i="3"/>
  <c r="H29" i="3"/>
  <c r="T36" i="3"/>
  <c r="N15" i="3"/>
  <c r="N32" i="3"/>
  <c r="T37" i="3"/>
  <c r="T32" i="3"/>
  <c r="T38" i="3"/>
  <c r="D27" i="3"/>
  <c r="J27" i="3"/>
  <c r="P27" i="3"/>
  <c r="V27" i="3"/>
  <c r="Y27" i="3"/>
  <c r="Z27" i="3"/>
  <c r="Z32" i="3"/>
  <c r="T39" i="3"/>
  <c r="T40" i="3"/>
  <c r="S36" i="3"/>
  <c r="N14" i="3"/>
  <c r="N31" i="3"/>
  <c r="S37" i="3"/>
  <c r="D26" i="3"/>
  <c r="J26" i="3"/>
  <c r="P26" i="3"/>
  <c r="S26" i="3"/>
  <c r="T26" i="3"/>
  <c r="T31" i="3"/>
  <c r="S38" i="3"/>
  <c r="Z26" i="3"/>
  <c r="Z31" i="3"/>
  <c r="S39" i="3"/>
  <c r="S40" i="3"/>
  <c r="R36" i="3"/>
  <c r="T30" i="3"/>
  <c r="R38" i="3"/>
  <c r="Z25" i="3"/>
  <c r="Z30" i="3"/>
  <c r="R39" i="3"/>
  <c r="R40" i="3"/>
  <c r="Q36" i="3"/>
  <c r="N18" i="3"/>
  <c r="N29" i="3"/>
  <c r="Q37" i="3"/>
  <c r="T24" i="3"/>
  <c r="T29" i="3"/>
  <c r="Q38" i="3"/>
  <c r="Z24" i="3"/>
  <c r="Z29" i="3"/>
  <c r="Q39" i="3"/>
  <c r="Q40" i="3"/>
  <c r="U39" i="3"/>
  <c r="U38" i="3"/>
  <c r="U37" i="3"/>
  <c r="U36" i="3"/>
  <c r="Y32" i="3"/>
  <c r="S32" i="3"/>
  <c r="M32" i="3"/>
  <c r="G32" i="3"/>
  <c r="Y31" i="3"/>
  <c r="S31" i="3"/>
  <c r="M31" i="3"/>
  <c r="G31" i="3"/>
  <c r="Y30" i="3"/>
  <c r="S30" i="3"/>
  <c r="N19" i="3"/>
  <c r="N25" i="3"/>
  <c r="N30" i="3"/>
  <c r="M30" i="3"/>
  <c r="G30" i="3"/>
  <c r="Y29" i="3"/>
  <c r="S29" i="3"/>
  <c r="M29" i="3"/>
  <c r="G29" i="3"/>
  <c r="P15" i="2"/>
  <c r="V15" i="2"/>
  <c r="Y15" i="2"/>
  <c r="Z15" i="2"/>
  <c r="Y21" i="2"/>
  <c r="Z21" i="2"/>
  <c r="J27" i="2"/>
  <c r="P27" i="2"/>
  <c r="V27" i="2"/>
  <c r="Y27" i="2"/>
  <c r="Z27" i="2"/>
  <c r="Z32" i="2"/>
  <c r="T39" i="2"/>
  <c r="H15" i="2"/>
  <c r="H27" i="2"/>
  <c r="H32" i="2"/>
  <c r="T36" i="2"/>
  <c r="J15" i="2"/>
  <c r="K15" i="2"/>
  <c r="L15" i="2"/>
  <c r="M15" i="2"/>
  <c r="N15" i="2"/>
  <c r="M21" i="2"/>
  <c r="N21" i="2"/>
  <c r="K27" i="2"/>
  <c r="L27" i="2"/>
  <c r="M27" i="2"/>
  <c r="N27" i="2"/>
  <c r="N32" i="2"/>
  <c r="T37" i="2"/>
  <c r="S15" i="2"/>
  <c r="T15" i="2"/>
  <c r="S21" i="2"/>
  <c r="T21" i="2"/>
  <c r="Q27" i="2"/>
  <c r="R27" i="2"/>
  <c r="S27" i="2"/>
  <c r="T27" i="2"/>
  <c r="T32" i="2"/>
  <c r="T38" i="2"/>
  <c r="T40" i="2"/>
  <c r="P14" i="2"/>
  <c r="V14" i="2"/>
  <c r="Y14" i="2"/>
  <c r="Z14" i="2"/>
  <c r="W20" i="2"/>
  <c r="X20" i="2"/>
  <c r="Y20" i="2"/>
  <c r="Z20" i="2"/>
  <c r="P26" i="2"/>
  <c r="V26" i="2"/>
  <c r="Y26" i="2"/>
  <c r="Z26" i="2"/>
  <c r="Z31" i="2"/>
  <c r="S39" i="2"/>
  <c r="H14" i="2"/>
  <c r="H26" i="2"/>
  <c r="H31" i="2"/>
  <c r="S36" i="2"/>
  <c r="S37" i="2"/>
  <c r="S14" i="2"/>
  <c r="T14" i="2"/>
  <c r="S20" i="2"/>
  <c r="T20" i="2"/>
  <c r="S26" i="2"/>
  <c r="T26" i="2"/>
  <c r="T31" i="2"/>
  <c r="S38" i="2"/>
  <c r="S40" i="2"/>
  <c r="P13" i="2"/>
  <c r="V13" i="2"/>
  <c r="Y13" i="2"/>
  <c r="Z13" i="2"/>
  <c r="W19" i="2"/>
  <c r="X19" i="2"/>
  <c r="Y19" i="2"/>
  <c r="Z19" i="2"/>
  <c r="J25" i="2"/>
  <c r="P25" i="2"/>
  <c r="V25" i="2"/>
  <c r="Y25" i="2"/>
  <c r="Z25" i="2"/>
  <c r="Z30" i="2"/>
  <c r="R39" i="2"/>
  <c r="H13" i="2"/>
  <c r="H25" i="2"/>
  <c r="H30" i="2"/>
  <c r="R36" i="2"/>
  <c r="T13" i="2"/>
  <c r="T25" i="2"/>
  <c r="T30" i="2"/>
  <c r="R38" i="2"/>
  <c r="R40" i="2"/>
  <c r="P12" i="2"/>
  <c r="V12" i="2"/>
  <c r="W12" i="2"/>
  <c r="X12" i="2"/>
  <c r="Y12" i="2"/>
  <c r="Z12" i="2"/>
  <c r="Y18" i="2"/>
  <c r="Z18" i="2"/>
  <c r="J24" i="2"/>
  <c r="P24" i="2"/>
  <c r="V24" i="2"/>
  <c r="Y24" i="2"/>
  <c r="Z24" i="2"/>
  <c r="Z29" i="2"/>
  <c r="Q39" i="2"/>
  <c r="C12" i="2"/>
  <c r="D12" i="2"/>
  <c r="G12" i="2"/>
  <c r="H12" i="2"/>
  <c r="C18" i="2"/>
  <c r="D18" i="2"/>
  <c r="G18" i="2"/>
  <c r="H18" i="2"/>
  <c r="D24" i="2"/>
  <c r="G24" i="2"/>
  <c r="H24" i="2"/>
  <c r="H29" i="2"/>
  <c r="Q36" i="2"/>
  <c r="J12" i="2"/>
  <c r="K12" i="2"/>
  <c r="L12" i="2"/>
  <c r="M12" i="2"/>
  <c r="N12" i="2"/>
  <c r="N18" i="2"/>
  <c r="M24" i="2"/>
  <c r="N24" i="2"/>
  <c r="N29" i="2"/>
  <c r="Q37" i="2"/>
  <c r="Q12" i="2"/>
  <c r="R12" i="2"/>
  <c r="S12" i="2"/>
  <c r="T12" i="2"/>
  <c r="S18" i="2"/>
  <c r="T18" i="2"/>
  <c r="T24" i="2"/>
  <c r="T29" i="2"/>
  <c r="Q38" i="2"/>
  <c r="Q40" i="2"/>
  <c r="U38" i="2"/>
  <c r="U39" i="2"/>
  <c r="U36" i="2"/>
  <c r="U37" i="2"/>
  <c r="G32" i="2"/>
  <c r="M32" i="2"/>
  <c r="S32" i="2"/>
  <c r="Y32" i="2"/>
  <c r="Y31" i="2"/>
  <c r="Y30" i="2"/>
  <c r="Y29" i="2"/>
  <c r="N13" i="2"/>
  <c r="N19" i="2"/>
  <c r="N25" i="2"/>
  <c r="N30" i="2"/>
  <c r="S31" i="2"/>
  <c r="M31" i="2"/>
  <c r="G31" i="2"/>
  <c r="S30" i="2"/>
  <c r="M30" i="2"/>
  <c r="G30" i="2"/>
  <c r="S29" i="2"/>
  <c r="M29" i="2"/>
  <c r="G29" i="2"/>
  <c r="L28" i="1"/>
  <c r="K28" i="1"/>
  <c r="J28" i="1"/>
  <c r="M27" i="1"/>
  <c r="M26" i="1"/>
  <c r="M25" i="1"/>
  <c r="S13" i="1"/>
  <c r="T13" i="1"/>
  <c r="S18" i="1"/>
  <c r="T18" i="1"/>
  <c r="T22" i="1"/>
  <c r="S22" i="1"/>
  <c r="M13" i="1"/>
  <c r="N13" i="1"/>
  <c r="K18" i="1"/>
  <c r="L18" i="1"/>
  <c r="M18" i="1"/>
  <c r="N18" i="1"/>
  <c r="N22" i="1"/>
  <c r="M22" i="1"/>
  <c r="G13" i="1"/>
  <c r="H13" i="1"/>
  <c r="G18" i="1"/>
  <c r="H18" i="1"/>
  <c r="H22" i="1"/>
  <c r="G22" i="1"/>
  <c r="Q12" i="1"/>
  <c r="R12" i="1"/>
  <c r="S12" i="1"/>
  <c r="T12" i="1"/>
  <c r="S17" i="1"/>
  <c r="T17" i="1"/>
  <c r="T21" i="1"/>
  <c r="S21" i="1"/>
  <c r="M12" i="1"/>
  <c r="N12" i="1"/>
  <c r="M17" i="1"/>
  <c r="N17" i="1"/>
  <c r="N21" i="1"/>
  <c r="M21" i="1"/>
  <c r="E12" i="1"/>
  <c r="F12" i="1"/>
  <c r="G12" i="1"/>
  <c r="H12" i="1"/>
  <c r="G17" i="1"/>
  <c r="H17" i="1"/>
  <c r="H21" i="1"/>
  <c r="G21" i="1"/>
  <c r="Q11" i="1"/>
  <c r="R11" i="1"/>
  <c r="S11" i="1"/>
  <c r="T11" i="1"/>
  <c r="Q16" i="1"/>
  <c r="R16" i="1"/>
  <c r="S16" i="1"/>
  <c r="T16" i="1"/>
  <c r="T20" i="1"/>
  <c r="S20" i="1"/>
  <c r="M11" i="1"/>
  <c r="N11" i="1"/>
  <c r="K16" i="1"/>
  <c r="L16" i="1"/>
  <c r="M16" i="1"/>
  <c r="N16" i="1"/>
  <c r="N20" i="1"/>
  <c r="M20" i="1"/>
  <c r="G11" i="1"/>
  <c r="H11" i="1"/>
  <c r="G16" i="1"/>
  <c r="H16" i="1"/>
  <c r="H20" i="1"/>
  <c r="G20" i="1"/>
  <c r="D8" i="2"/>
  <c r="E8" i="2"/>
  <c r="C8" i="2"/>
  <c r="D25" i="3"/>
  <c r="J25" i="3"/>
  <c r="P25" i="3"/>
  <c r="V25" i="3"/>
  <c r="V26" i="3"/>
  <c r="J24" i="3"/>
  <c r="P24" i="3"/>
  <c r="V24" i="3"/>
  <c r="C25" i="3"/>
  <c r="C26" i="3"/>
  <c r="C27" i="3"/>
  <c r="W27" i="3"/>
  <c r="X27" i="3"/>
  <c r="Q27" i="3"/>
  <c r="R27" i="3"/>
  <c r="K27" i="3"/>
  <c r="E27" i="3"/>
  <c r="F27" i="3"/>
  <c r="W26" i="3"/>
  <c r="Q26" i="3"/>
  <c r="R26" i="3"/>
  <c r="K26" i="3"/>
  <c r="E26" i="3"/>
  <c r="F26" i="3"/>
  <c r="W25" i="3"/>
  <c r="Q25" i="3"/>
  <c r="K25" i="3"/>
  <c r="E25" i="3"/>
  <c r="W24" i="3"/>
  <c r="Q24" i="3"/>
  <c r="K24" i="3"/>
  <c r="E24" i="3"/>
  <c r="F24" i="3"/>
  <c r="J19" i="3"/>
  <c r="P19" i="3"/>
  <c r="V19" i="3"/>
  <c r="W19" i="3"/>
  <c r="P20" i="3"/>
  <c r="V20" i="3"/>
  <c r="W20" i="3"/>
  <c r="J21" i="3"/>
  <c r="P21" i="3"/>
  <c r="V21" i="3"/>
  <c r="W21" i="3"/>
  <c r="J18" i="3"/>
  <c r="P18" i="3"/>
  <c r="V18" i="3"/>
  <c r="W18" i="3"/>
  <c r="Q19" i="3"/>
  <c r="Q18" i="3"/>
  <c r="Q20" i="3"/>
  <c r="Q21" i="3"/>
  <c r="K19" i="3"/>
  <c r="K18" i="3"/>
  <c r="K21" i="3"/>
  <c r="D19" i="3"/>
  <c r="E19" i="3"/>
  <c r="D20" i="3"/>
  <c r="E20" i="3"/>
  <c r="D21" i="3"/>
  <c r="E21" i="3"/>
  <c r="C18" i="3"/>
  <c r="D18" i="3"/>
  <c r="E18" i="3"/>
  <c r="J13" i="3"/>
  <c r="P13" i="3"/>
  <c r="V13" i="3"/>
  <c r="W13" i="3"/>
  <c r="J15" i="3"/>
  <c r="P15" i="3"/>
  <c r="V15" i="3"/>
  <c r="P12" i="3"/>
  <c r="V12" i="3"/>
  <c r="Q15" i="3"/>
  <c r="R15" i="3"/>
  <c r="Q13" i="3"/>
  <c r="W15" i="3"/>
  <c r="X15" i="3"/>
  <c r="W12" i="3"/>
  <c r="Q14" i="3"/>
  <c r="R14" i="3"/>
  <c r="Q12" i="3"/>
  <c r="D13" i="3"/>
  <c r="E13" i="3"/>
  <c r="F13" i="3"/>
  <c r="E12" i="3"/>
  <c r="F12" i="3"/>
  <c r="D14" i="3"/>
  <c r="D15" i="3"/>
  <c r="K15" i="3"/>
  <c r="L15" i="3"/>
  <c r="E15" i="3"/>
  <c r="F15" i="3"/>
  <c r="K14" i="3"/>
  <c r="L14" i="3"/>
  <c r="E14" i="3"/>
  <c r="F14" i="3"/>
  <c r="D25" i="2"/>
  <c r="D26" i="2"/>
  <c r="D27" i="2"/>
  <c r="W27" i="2"/>
  <c r="E27" i="2"/>
  <c r="F27" i="2"/>
  <c r="W26" i="2"/>
  <c r="Q26" i="2"/>
  <c r="R26" i="2"/>
  <c r="K26" i="2"/>
  <c r="E26" i="2"/>
  <c r="W25" i="2"/>
  <c r="Q25" i="2"/>
  <c r="K25" i="2"/>
  <c r="E25" i="2"/>
  <c r="W24" i="2"/>
  <c r="X24" i="2"/>
  <c r="Q24" i="2"/>
  <c r="K24" i="2"/>
  <c r="E24" i="2"/>
  <c r="F24" i="2"/>
  <c r="S19" i="2"/>
  <c r="Q19" i="2"/>
  <c r="K19" i="2"/>
  <c r="C21" i="2"/>
  <c r="D21" i="2"/>
  <c r="E21" i="2"/>
  <c r="C19" i="2"/>
  <c r="D19" i="2"/>
  <c r="E19" i="2"/>
  <c r="C20" i="2"/>
  <c r="D20" i="2"/>
  <c r="E20" i="2"/>
  <c r="E18" i="2"/>
  <c r="W13" i="2"/>
  <c r="X13" i="2"/>
  <c r="Q13" i="2"/>
  <c r="E12" i="2"/>
  <c r="F12" i="2"/>
  <c r="J13" i="2"/>
  <c r="K13" i="2"/>
  <c r="W21" i="2"/>
  <c r="X21" i="2"/>
  <c r="W18" i="2"/>
  <c r="W15" i="2"/>
  <c r="W14" i="2"/>
  <c r="D13" i="2"/>
  <c r="E13" i="2"/>
  <c r="F13" i="2"/>
  <c r="D15" i="2"/>
  <c r="D14" i="2"/>
  <c r="Q21" i="2"/>
  <c r="R21" i="2"/>
  <c r="K21" i="2"/>
  <c r="F21" i="2"/>
  <c r="G21" i="2"/>
  <c r="H21" i="2"/>
  <c r="Q20" i="2"/>
  <c r="R20" i="2"/>
  <c r="K20" i="2"/>
  <c r="F20" i="2"/>
  <c r="G20" i="2"/>
  <c r="H20" i="2"/>
  <c r="Q18" i="2"/>
  <c r="K18" i="2"/>
  <c r="F18" i="2"/>
  <c r="Q15" i="2"/>
  <c r="R15" i="2"/>
  <c r="E15" i="2"/>
  <c r="F15" i="2"/>
  <c r="Q14" i="2"/>
  <c r="R14" i="2"/>
  <c r="E14" i="2"/>
  <c r="F14" i="2"/>
  <c r="Q18" i="1"/>
  <c r="R18" i="1"/>
  <c r="E18" i="1"/>
  <c r="F18" i="1"/>
  <c r="Q17" i="1"/>
  <c r="R17" i="1"/>
  <c r="K17" i="1"/>
  <c r="L17" i="1"/>
  <c r="E17" i="1"/>
  <c r="F17" i="1"/>
  <c r="E16" i="1"/>
  <c r="F16" i="1"/>
  <c r="Q13" i="1"/>
  <c r="R13" i="1"/>
  <c r="K13" i="1"/>
  <c r="L13" i="1"/>
  <c r="E13" i="1"/>
  <c r="F13" i="1"/>
  <c r="K12" i="1"/>
  <c r="L12" i="1"/>
  <c r="K11" i="1"/>
  <c r="L11" i="1"/>
  <c r="E11" i="1"/>
  <c r="F11" i="1"/>
</calcChain>
</file>

<file path=xl/sharedStrings.xml><?xml version="1.0" encoding="utf-8"?>
<sst xmlns="http://schemas.openxmlformats.org/spreadsheetml/2006/main" count="109" uniqueCount="44">
  <si>
    <t>P = 4</t>
  </si>
  <si>
    <t>P = 6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</si>
  <si>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ab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</si>
  <si>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</si>
  <si>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</si>
  <si>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</si>
  <si>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</si>
  <si>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P(δ</t>
    </r>
    <r>
      <rPr>
        <sz val="7"/>
        <color theme="1"/>
        <rFont val="Calibri"/>
      </rPr>
      <t>ab</t>
    </r>
    <r>
      <rPr>
        <sz val="11"/>
        <color theme="1"/>
        <rFont val="Calibri"/>
        <family val="2"/>
      </rPr>
      <t>)</t>
    </r>
  </si>
  <si>
    <t>Prazer</t>
  </si>
  <si>
    <t>Tempo de Filme</t>
  </si>
  <si>
    <t xml:space="preserve">Novidade </t>
  </si>
  <si>
    <t>1.2</t>
  </si>
  <si>
    <t>0.95</t>
  </si>
  <si>
    <t>1.0</t>
  </si>
  <si>
    <t>0.8</t>
  </si>
  <si>
    <r>
      <t>f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</si>
  <si>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</si>
  <si>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t>MAX</t>
  </si>
  <si>
    <t>MIN</t>
  </si>
  <si>
    <t>Horas de Trabalho</t>
  </si>
  <si>
    <t>Salário</t>
  </si>
  <si>
    <t>Realização Profissional</t>
  </si>
  <si>
    <t>Pesos</t>
  </si>
  <si>
    <t>Lagoa Azul</t>
  </si>
  <si>
    <t xml:space="preserve">Loucademia de Polícia </t>
  </si>
  <si>
    <t xml:space="preserve">Os Goonies </t>
  </si>
  <si>
    <t>Os Caça-Fantasmas</t>
  </si>
  <si>
    <t>Microsoft</t>
  </si>
  <si>
    <t>Apple</t>
  </si>
  <si>
    <t>Petrobrás</t>
  </si>
  <si>
    <t>Casas Bahia</t>
  </si>
  <si>
    <t>Retorno</t>
  </si>
  <si>
    <t>Risco</t>
  </si>
  <si>
    <t>Ativo 1</t>
  </si>
  <si>
    <t>Ativo 2</t>
  </si>
  <si>
    <t>Ativo 3</t>
  </si>
  <si>
    <t>Φ+</t>
  </si>
  <si>
    <t>Φ-</t>
  </si>
  <si>
    <r>
      <t>x</t>
    </r>
    <r>
      <rPr>
        <vertAlign val="subscript"/>
        <sz val="11"/>
        <color theme="1"/>
        <rFont val="Calibri"/>
        <family val="2"/>
      </rPr>
      <t>a</t>
    </r>
  </si>
  <si>
    <r>
      <t>x</t>
    </r>
    <r>
      <rPr>
        <vertAlign val="subscript"/>
        <sz val="11"/>
        <color theme="1"/>
        <rFont val="Calibri"/>
        <family val="2"/>
      </rPr>
      <t>b</t>
    </r>
  </si>
  <si>
    <r>
      <t>δ</t>
    </r>
    <r>
      <rPr>
        <vertAlign val="subscript"/>
        <sz val="11"/>
        <color theme="1"/>
        <rFont val="Calibri"/>
        <family val="2"/>
      </rPr>
      <t>ba</t>
    </r>
  </si>
  <si>
    <r>
      <t>P(δ</t>
    </r>
    <r>
      <rPr>
        <sz val="7"/>
        <color theme="1"/>
        <rFont val="Calibri"/>
      </rPr>
      <t>ba</t>
    </r>
    <r>
      <rPr>
        <sz val="11"/>
        <color theme="1"/>
        <rFont val="Calibri"/>
        <family val="2"/>
      </rPr>
      <t>)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</si>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</sst>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theme="1"/>
      <name val="Calibri"/>
    </font>
    <font>
      <sz val="11"/>
      <color theme="1"/>
      <name val="Calibri"/>
      <scheme val="minor"/>
    </font>
    <font>
      <sz val="11"/>
      <color theme="1"/>
      <name val="Cambria"/>
    </font>
    <font>
      <sz val="11"/>
      <color indexed="206"/>
      <name val="Calibri"/>
      <family val="2"/>
    </font>
    <font>
      <sz val="12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2"/>
      <color indexed="206"/>
      <name val="Calibri"/>
      <family val="2"/>
    </font>
    <font>
      <b/>
      <sz val="12"/>
      <color rgb="FF000000"/>
      <name val="Calibri"/>
      <scheme val="minor"/>
    </font>
    <font>
      <sz val="12"/>
      <name val="Calibri"/>
      <scheme val="minor"/>
    </font>
    <font>
      <sz val="12"/>
      <color theme="5"/>
      <name val="Calibri"/>
      <scheme val="minor"/>
    </font>
    <font>
      <sz val="12"/>
      <color rgb="FFC0504D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/>
    <xf numFmtId="16" fontId="0" fillId="0" borderId="1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0" borderId="0" xfId="35"/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5" fillId="0" borderId="34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4" xfId="0" applyFont="1" applyBorder="1" applyAlignment="1">
      <alignment horizontal="center"/>
    </xf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showGridLines="0" showRowColHeaders="0" tabSelected="1" topLeftCell="A2" workbookViewId="0">
      <selection activeCell="Q19" sqref="Q19"/>
    </sheetView>
  </sheetViews>
  <sheetFormatPr baseColWidth="10" defaultRowHeight="15" x14ac:dyDescent="0"/>
  <sheetData>
    <row r="2" spans="1:20">
      <c r="F2" s="16"/>
    </row>
    <row r="3" spans="1:20">
      <c r="C3" s="30" t="s">
        <v>31</v>
      </c>
      <c r="D3" s="30" t="s">
        <v>32</v>
      </c>
      <c r="F3" s="15"/>
    </row>
    <row r="4" spans="1:20">
      <c r="B4" s="30" t="s">
        <v>33</v>
      </c>
      <c r="C4" s="1">
        <v>5.2</v>
      </c>
      <c r="D4" s="1">
        <v>3.5</v>
      </c>
    </row>
    <row r="5" spans="1:20">
      <c r="B5" s="30" t="s">
        <v>34</v>
      </c>
      <c r="C5" s="1">
        <v>4.3</v>
      </c>
      <c r="D5" s="1">
        <v>1.2</v>
      </c>
    </row>
    <row r="6" spans="1:20">
      <c r="B6" s="30" t="s">
        <v>35</v>
      </c>
      <c r="C6" s="1">
        <v>6.7</v>
      </c>
      <c r="D6" s="1">
        <v>2</v>
      </c>
    </row>
    <row r="7" spans="1:20">
      <c r="B7" s="31" t="s">
        <v>22</v>
      </c>
      <c r="C7" s="32" t="s">
        <v>0</v>
      </c>
      <c r="D7" s="32" t="s">
        <v>1</v>
      </c>
    </row>
    <row r="8" spans="1:20">
      <c r="C8" s="2"/>
      <c r="D8" s="2"/>
    </row>
    <row r="9" spans="1:20" s="12" customFormat="1" ht="17" thickBot="1">
      <c r="C9" s="11" t="s">
        <v>38</v>
      </c>
      <c r="D9" s="11" t="s">
        <v>39</v>
      </c>
      <c r="E9" s="11" t="s">
        <v>2</v>
      </c>
      <c r="F9" s="11" t="s">
        <v>7</v>
      </c>
      <c r="G9" s="13" t="s">
        <v>3</v>
      </c>
      <c r="H9" s="13" t="s">
        <v>4</v>
      </c>
      <c r="I9" s="11" t="s">
        <v>38</v>
      </c>
      <c r="J9" s="11" t="s">
        <v>39</v>
      </c>
      <c r="K9" s="11" t="s">
        <v>2</v>
      </c>
      <c r="L9" s="11" t="s">
        <v>7</v>
      </c>
      <c r="M9" s="13" t="s">
        <v>5</v>
      </c>
      <c r="N9" s="13" t="s">
        <v>43</v>
      </c>
      <c r="O9" s="11" t="s">
        <v>38</v>
      </c>
      <c r="P9" s="11" t="s">
        <v>39</v>
      </c>
      <c r="Q9" s="11" t="s">
        <v>2</v>
      </c>
      <c r="R9" s="11" t="s">
        <v>7</v>
      </c>
      <c r="S9" s="13" t="s">
        <v>5</v>
      </c>
      <c r="T9" s="13" t="s">
        <v>43</v>
      </c>
    </row>
    <row r="10" spans="1:20" ht="16" thickBot="1">
      <c r="A10" s="2"/>
      <c r="B10" s="68" t="s">
        <v>5</v>
      </c>
      <c r="C10" s="71">
        <v>1</v>
      </c>
      <c r="D10" s="72"/>
      <c r="E10" s="72"/>
      <c r="F10" s="72"/>
      <c r="G10" s="72"/>
      <c r="H10" s="73"/>
      <c r="I10" s="71">
        <v>2</v>
      </c>
      <c r="J10" s="72"/>
      <c r="K10" s="72"/>
      <c r="L10" s="72"/>
      <c r="M10" s="72"/>
      <c r="N10" s="73"/>
      <c r="O10" s="71">
        <v>3</v>
      </c>
      <c r="P10" s="72"/>
      <c r="Q10" s="72"/>
      <c r="R10" s="72"/>
      <c r="S10" s="72"/>
      <c r="T10" s="73"/>
    </row>
    <row r="11" spans="1:20">
      <c r="A11" s="2" t="s">
        <v>17</v>
      </c>
      <c r="B11" s="69"/>
      <c r="C11" s="3">
        <v>5.2</v>
      </c>
      <c r="D11" s="4">
        <v>5.2</v>
      </c>
      <c r="E11" s="4">
        <f>ABS(C11-D11)</f>
        <v>0</v>
      </c>
      <c r="F11" s="4">
        <f>IF(E11&gt;2,1,E11/2)</f>
        <v>0</v>
      </c>
      <c r="G11" s="4">
        <f>IF(C11-D11&gt;0,F11,0)</f>
        <v>0</v>
      </c>
      <c r="H11" s="5">
        <f>4/10*G11</f>
        <v>0</v>
      </c>
      <c r="I11" s="3">
        <v>4.3</v>
      </c>
      <c r="J11" s="4">
        <v>5.2</v>
      </c>
      <c r="K11" s="4">
        <f>ABS(I11-J11)</f>
        <v>0.90000000000000036</v>
      </c>
      <c r="L11" s="4">
        <f>IF(K11&gt;2,1,K11/2)</f>
        <v>0.45000000000000018</v>
      </c>
      <c r="M11" s="4">
        <f>IF(I11-J11&gt;0,L11,0)</f>
        <v>0</v>
      </c>
      <c r="N11" s="5">
        <f t="shared" ref="N11:N13" si="0">4/10*M11</f>
        <v>0</v>
      </c>
      <c r="O11" s="3">
        <v>6.7</v>
      </c>
      <c r="P11" s="4">
        <v>5.2</v>
      </c>
      <c r="Q11" s="4">
        <f>ABS(O11-P11)</f>
        <v>1.5</v>
      </c>
      <c r="R11" s="4">
        <f>IF(Q11&gt;2,1,Q11/2)</f>
        <v>0.75</v>
      </c>
      <c r="S11" s="4">
        <f>IF(O11-P11&gt;0,R11,0)</f>
        <v>0.75</v>
      </c>
      <c r="T11" s="5">
        <f>4/10*S11</f>
        <v>0.30000000000000004</v>
      </c>
    </row>
    <row r="12" spans="1:20">
      <c r="A12" s="2"/>
      <c r="B12" s="69"/>
      <c r="C12" s="6">
        <v>5.2</v>
      </c>
      <c r="D12" s="1">
        <v>4.3</v>
      </c>
      <c r="E12" s="1">
        <f t="shared" ref="E12:E13" si="1">ABS(C12-D12)</f>
        <v>0.90000000000000036</v>
      </c>
      <c r="F12" s="1">
        <f>IF(E12&gt;2,1,E12/2)</f>
        <v>0.45000000000000018</v>
      </c>
      <c r="G12" s="1">
        <f t="shared" ref="G12:G13" si="2">IF(C12-D12&gt;0,F12,0)</f>
        <v>0.45000000000000018</v>
      </c>
      <c r="H12" s="7">
        <f t="shared" ref="H12:H13" si="3">4/10*G12</f>
        <v>0.18000000000000008</v>
      </c>
      <c r="I12" s="6">
        <v>4.3</v>
      </c>
      <c r="J12" s="1">
        <v>4.3</v>
      </c>
      <c r="K12" s="1">
        <f t="shared" ref="K12:K13" si="4">ABS(I12-J12)</f>
        <v>0</v>
      </c>
      <c r="L12" s="1">
        <f t="shared" ref="L12:L13" si="5">IF(K12&gt;2,1,K12/2)</f>
        <v>0</v>
      </c>
      <c r="M12" s="1">
        <f t="shared" ref="M12:M13" si="6">IF(I12-J12&gt;0,L12,0)</f>
        <v>0</v>
      </c>
      <c r="N12" s="7">
        <f t="shared" si="0"/>
        <v>0</v>
      </c>
      <c r="O12" s="6">
        <v>6.7</v>
      </c>
      <c r="P12" s="1">
        <v>4.3</v>
      </c>
      <c r="Q12" s="1">
        <f t="shared" ref="Q12:Q13" si="7">ABS(O12-P12)</f>
        <v>2.4000000000000004</v>
      </c>
      <c r="R12" s="1">
        <f t="shared" ref="R12:R13" si="8">IF(Q12&gt;2,1,Q12/2)</f>
        <v>1</v>
      </c>
      <c r="S12" s="1">
        <f t="shared" ref="S12:S13" si="9">IF(O12-P12&gt;0,R12,0)</f>
        <v>1</v>
      </c>
      <c r="T12" s="7">
        <f t="shared" ref="T12:T13" si="10">4/10*S12</f>
        <v>0.4</v>
      </c>
    </row>
    <row r="13" spans="1:20" ht="16" thickBot="1">
      <c r="A13" s="2"/>
      <c r="B13" s="70"/>
      <c r="C13" s="8">
        <v>5.2</v>
      </c>
      <c r="D13" s="9">
        <v>6.7</v>
      </c>
      <c r="E13" s="9">
        <f t="shared" si="1"/>
        <v>1.5</v>
      </c>
      <c r="F13" s="9">
        <f t="shared" ref="F13" si="11">IF(E13&gt;2,1,E13/2)</f>
        <v>0.75</v>
      </c>
      <c r="G13" s="9">
        <f t="shared" si="2"/>
        <v>0</v>
      </c>
      <c r="H13" s="10">
        <f t="shared" si="3"/>
        <v>0</v>
      </c>
      <c r="I13" s="8">
        <v>4.3</v>
      </c>
      <c r="J13" s="9">
        <v>6.7</v>
      </c>
      <c r="K13" s="9">
        <f t="shared" si="4"/>
        <v>2.4000000000000004</v>
      </c>
      <c r="L13" s="9">
        <f t="shared" si="5"/>
        <v>1</v>
      </c>
      <c r="M13" s="9">
        <f t="shared" si="6"/>
        <v>0</v>
      </c>
      <c r="N13" s="10">
        <f t="shared" si="0"/>
        <v>0</v>
      </c>
      <c r="O13" s="8">
        <v>6.7</v>
      </c>
      <c r="P13" s="9">
        <v>6.7</v>
      </c>
      <c r="Q13" s="9">
        <f t="shared" si="7"/>
        <v>0</v>
      </c>
      <c r="R13" s="9">
        <f t="shared" si="8"/>
        <v>0</v>
      </c>
      <c r="S13" s="9">
        <f t="shared" si="9"/>
        <v>0</v>
      </c>
      <c r="T13" s="10">
        <f t="shared" si="10"/>
        <v>0</v>
      </c>
    </row>
    <row r="14" spans="1:20" ht="17" thickBot="1">
      <c r="A14" s="2"/>
      <c r="C14" s="11" t="s">
        <v>39</v>
      </c>
      <c r="D14" s="11" t="s">
        <v>38</v>
      </c>
      <c r="E14" s="11" t="s">
        <v>40</v>
      </c>
      <c r="F14" s="11" t="s">
        <v>41</v>
      </c>
      <c r="G14" s="13" t="s">
        <v>6</v>
      </c>
      <c r="H14" s="13" t="s">
        <v>42</v>
      </c>
      <c r="I14" s="11" t="s">
        <v>39</v>
      </c>
      <c r="J14" s="11" t="s">
        <v>38</v>
      </c>
      <c r="K14" s="11" t="s">
        <v>40</v>
      </c>
      <c r="L14" s="11" t="s">
        <v>41</v>
      </c>
      <c r="M14" s="13" t="s">
        <v>6</v>
      </c>
      <c r="N14" s="13" t="s">
        <v>42</v>
      </c>
      <c r="O14" s="11" t="s">
        <v>39</v>
      </c>
      <c r="P14" s="11" t="s">
        <v>38</v>
      </c>
      <c r="Q14" s="11" t="s">
        <v>40</v>
      </c>
      <c r="R14" s="11" t="s">
        <v>41</v>
      </c>
      <c r="S14" s="13" t="s">
        <v>6</v>
      </c>
      <c r="T14" s="13" t="s">
        <v>42</v>
      </c>
    </row>
    <row r="15" spans="1:20" ht="16" thickBot="1">
      <c r="A15" s="2"/>
      <c r="B15" s="68" t="s">
        <v>6</v>
      </c>
      <c r="C15" s="71">
        <v>1</v>
      </c>
      <c r="D15" s="72"/>
      <c r="E15" s="72"/>
      <c r="F15" s="72"/>
      <c r="G15" s="72"/>
      <c r="H15" s="73"/>
      <c r="I15" s="71">
        <v>2</v>
      </c>
      <c r="J15" s="72"/>
      <c r="K15" s="72"/>
      <c r="L15" s="72"/>
      <c r="M15" s="72"/>
      <c r="N15" s="73"/>
      <c r="O15" s="71">
        <v>3</v>
      </c>
      <c r="P15" s="72"/>
      <c r="Q15" s="72"/>
      <c r="R15" s="72"/>
      <c r="S15" s="72"/>
      <c r="T15" s="73"/>
    </row>
    <row r="16" spans="1:20">
      <c r="A16" s="2" t="s">
        <v>18</v>
      </c>
      <c r="B16" s="69"/>
      <c r="C16" s="3">
        <v>3.5</v>
      </c>
      <c r="D16" s="4">
        <v>3.5</v>
      </c>
      <c r="E16" s="4">
        <f>ABS(C16-D16)</f>
        <v>0</v>
      </c>
      <c r="F16" s="4">
        <f>IF(E16&lt;=0.5,0,IF(E16&lt;=1,(E16-0.5)/(1-0.5),1))</f>
        <v>0</v>
      </c>
      <c r="G16" s="4">
        <f>IF(C16-D16&lt;0,F16,0)</f>
        <v>0</v>
      </c>
      <c r="H16" s="5">
        <f>6/10*G16</f>
        <v>0</v>
      </c>
      <c r="I16" s="3">
        <v>1.2</v>
      </c>
      <c r="J16" s="4">
        <v>3.5</v>
      </c>
      <c r="K16" s="4">
        <f>ABS(I16-J16)</f>
        <v>2.2999999999999998</v>
      </c>
      <c r="L16" s="4">
        <f>IF(K16&lt;=0.5,0,IF(K16&lt;=1,(K16-0.5)/(1-0.5),1))</f>
        <v>1</v>
      </c>
      <c r="M16" s="4">
        <f>IF(I16-J16&lt;0,L16,0)</f>
        <v>1</v>
      </c>
      <c r="N16" s="5">
        <f t="shared" ref="N16:N18" si="12">6/10*M16</f>
        <v>0.6</v>
      </c>
      <c r="O16" s="3">
        <v>2</v>
      </c>
      <c r="P16" s="4">
        <v>3.5</v>
      </c>
      <c r="Q16" s="4">
        <f>ABS(O16-P16)</f>
        <v>1.5</v>
      </c>
      <c r="R16" s="4">
        <f>IF(Q16&lt;=0.5,0,IF(Q16&lt;=1,(Q16-0.5)/(1-0.5),1))</f>
        <v>1</v>
      </c>
      <c r="S16" s="4">
        <f>IF(O16-P16&lt;0,R16,0)</f>
        <v>1</v>
      </c>
      <c r="T16" s="5">
        <f t="shared" ref="T16:T18" si="13">6/10*S16</f>
        <v>0.6</v>
      </c>
    </row>
    <row r="17" spans="1:20">
      <c r="A17" s="2"/>
      <c r="B17" s="69"/>
      <c r="C17" s="6">
        <v>3.5</v>
      </c>
      <c r="D17" s="1">
        <v>1.2</v>
      </c>
      <c r="E17" s="1">
        <f t="shared" ref="E17:E18" si="14">ABS(C17-D17)</f>
        <v>2.2999999999999998</v>
      </c>
      <c r="F17" s="1">
        <f t="shared" ref="F17:F18" si="15">IF(E17&lt;=0.5,0,IF(E17&lt;=1,(E17-0.5)/(1-0.5),1))</f>
        <v>1</v>
      </c>
      <c r="G17" s="1">
        <f>IF(C17-D17&lt;0,F17,0)</f>
        <v>0</v>
      </c>
      <c r="H17" s="7">
        <f t="shared" ref="H17:H18" si="16">6/10*G17</f>
        <v>0</v>
      </c>
      <c r="I17" s="6">
        <v>1.2</v>
      </c>
      <c r="J17" s="1">
        <v>1.2</v>
      </c>
      <c r="K17" s="1">
        <f t="shared" ref="K17:K18" si="17">ABS(I17-J17)</f>
        <v>0</v>
      </c>
      <c r="L17" s="1">
        <f t="shared" ref="L17:L18" si="18">IF(K17&lt;=0.5,0,IF(K17&lt;=1,(K17-0.5)/(1-0.5),1))</f>
        <v>0</v>
      </c>
      <c r="M17" s="1">
        <f>IF(I17-J17&lt;0,L17,0)</f>
        <v>0</v>
      </c>
      <c r="N17" s="7">
        <f t="shared" si="12"/>
        <v>0</v>
      </c>
      <c r="O17" s="6">
        <v>2</v>
      </c>
      <c r="P17" s="1">
        <v>1.2</v>
      </c>
      <c r="Q17" s="1">
        <f t="shared" ref="Q17:Q18" si="19">ABS(O17-P17)</f>
        <v>0.8</v>
      </c>
      <c r="R17" s="1">
        <f t="shared" ref="R17:R18" si="20">IF(Q17&lt;=0.5,0,IF(Q17&lt;=1,(Q17-0.5)/(1-0.5),1))</f>
        <v>0.60000000000000009</v>
      </c>
      <c r="S17" s="1">
        <f>IF(O17-P17&lt;0,R17,0)</f>
        <v>0</v>
      </c>
      <c r="T17" s="7">
        <f t="shared" si="13"/>
        <v>0</v>
      </c>
    </row>
    <row r="18" spans="1:20" ht="16" thickBot="1">
      <c r="A18" s="2"/>
      <c r="B18" s="70"/>
      <c r="C18" s="8">
        <v>3.5</v>
      </c>
      <c r="D18" s="9">
        <v>2</v>
      </c>
      <c r="E18" s="9">
        <f t="shared" si="14"/>
        <v>1.5</v>
      </c>
      <c r="F18" s="9">
        <f t="shared" si="15"/>
        <v>1</v>
      </c>
      <c r="G18" s="9">
        <f t="shared" ref="G18" si="21">IF(C18-D18&lt;0,F18,0)</f>
        <v>0</v>
      </c>
      <c r="H18" s="10">
        <f t="shared" si="16"/>
        <v>0</v>
      </c>
      <c r="I18" s="8">
        <v>1.2</v>
      </c>
      <c r="J18" s="9">
        <v>2</v>
      </c>
      <c r="K18" s="9">
        <f t="shared" si="17"/>
        <v>0.8</v>
      </c>
      <c r="L18" s="9">
        <f t="shared" si="18"/>
        <v>0.60000000000000009</v>
      </c>
      <c r="M18" s="9">
        <f t="shared" ref="M18" si="22">IF(I18-J18&lt;0,L18,0)</f>
        <v>0.60000000000000009</v>
      </c>
      <c r="N18" s="10">
        <f t="shared" si="12"/>
        <v>0.36000000000000004</v>
      </c>
      <c r="O18" s="8">
        <v>2</v>
      </c>
      <c r="P18" s="9">
        <v>2</v>
      </c>
      <c r="Q18" s="9">
        <f t="shared" si="19"/>
        <v>0</v>
      </c>
      <c r="R18" s="9">
        <f t="shared" si="20"/>
        <v>0</v>
      </c>
      <c r="S18" s="9">
        <f t="shared" ref="S18" si="23">IF(O18-P18&lt;0,R18,0)</f>
        <v>0</v>
      </c>
      <c r="T18" s="10">
        <f t="shared" si="13"/>
        <v>0</v>
      </c>
    </row>
    <row r="19" spans="1:20">
      <c r="A19" s="2"/>
    </row>
    <row r="20" spans="1:20">
      <c r="B20" s="14"/>
      <c r="G20" s="35" t="str">
        <f>"1-1"</f>
        <v>1-1</v>
      </c>
      <c r="H20" s="1">
        <f>(H11+H16)</f>
        <v>0</v>
      </c>
      <c r="M20" s="1" t="str">
        <f>"2-1"</f>
        <v>2-1</v>
      </c>
      <c r="N20" s="1">
        <f>(N11+N16)</f>
        <v>0.6</v>
      </c>
      <c r="S20" s="1" t="str">
        <f>"3-1"</f>
        <v>3-1</v>
      </c>
      <c r="T20" s="1">
        <f>(T11+T16)</f>
        <v>0.9</v>
      </c>
    </row>
    <row r="21" spans="1:20">
      <c r="G21" s="1" t="str">
        <f>"1-2"</f>
        <v>1-2</v>
      </c>
      <c r="H21" s="1">
        <f t="shared" ref="H21:H22" si="24">(H12+H17)</f>
        <v>0.18000000000000008</v>
      </c>
      <c r="M21" s="1" t="str">
        <f>"2-2"</f>
        <v>2-2</v>
      </c>
      <c r="N21" s="1">
        <f t="shared" ref="N21:N22" si="25">(N12+N17)</f>
        <v>0</v>
      </c>
      <c r="S21" s="1" t="str">
        <f>"3-2"</f>
        <v>3-2</v>
      </c>
      <c r="T21" s="1">
        <f t="shared" ref="T21:T22" si="26">(T12+T17)</f>
        <v>0.4</v>
      </c>
    </row>
    <row r="22" spans="1:20">
      <c r="G22" s="1" t="str">
        <f>"1-3"</f>
        <v>1-3</v>
      </c>
      <c r="H22" s="1">
        <f t="shared" si="24"/>
        <v>0</v>
      </c>
      <c r="M22" s="1" t="str">
        <f>"2-3"</f>
        <v>2-3</v>
      </c>
      <c r="N22" s="1">
        <f t="shared" si="25"/>
        <v>0.36000000000000004</v>
      </c>
      <c r="S22" s="1" t="str">
        <f>"3-3"</f>
        <v>3-3</v>
      </c>
      <c r="T22" s="1">
        <f t="shared" si="26"/>
        <v>0</v>
      </c>
    </row>
    <row r="23" spans="1:20" ht="16" thickBot="1">
      <c r="B23" s="34"/>
    </row>
    <row r="24" spans="1:20" ht="16" thickBot="1">
      <c r="I24" s="46"/>
      <c r="J24" s="62">
        <v>1</v>
      </c>
      <c r="K24" s="63">
        <v>2</v>
      </c>
      <c r="L24" s="64">
        <v>3</v>
      </c>
      <c r="M24" s="59" t="s">
        <v>36</v>
      </c>
    </row>
    <row r="25" spans="1:20">
      <c r="I25" s="61">
        <v>1</v>
      </c>
      <c r="J25" s="40">
        <v>0</v>
      </c>
      <c r="K25" s="41">
        <v>0.18000000000000008</v>
      </c>
      <c r="L25" s="53">
        <v>0</v>
      </c>
      <c r="M25" s="66">
        <f>SUM(J25:L25)</f>
        <v>0.18000000000000008</v>
      </c>
    </row>
    <row r="26" spans="1:20">
      <c r="I26" s="57">
        <v>2</v>
      </c>
      <c r="J26" s="23">
        <v>0.6</v>
      </c>
      <c r="K26" s="18">
        <v>0</v>
      </c>
      <c r="L26" s="54">
        <v>0.36000000000000004</v>
      </c>
      <c r="M26" s="36">
        <f t="shared" ref="M26:M27" si="27">SUM(J26:L26)</f>
        <v>0.96</v>
      </c>
    </row>
    <row r="27" spans="1:20" ht="16" thickBot="1">
      <c r="I27" s="58">
        <v>3</v>
      </c>
      <c r="J27" s="49">
        <v>0.9</v>
      </c>
      <c r="K27" s="50">
        <v>0.4</v>
      </c>
      <c r="L27" s="55">
        <v>0</v>
      </c>
      <c r="M27" s="37">
        <f t="shared" si="27"/>
        <v>1.3</v>
      </c>
    </row>
    <row r="28" spans="1:20" ht="16" thickBot="1">
      <c r="I28" s="59" t="s">
        <v>37</v>
      </c>
      <c r="J28" s="60">
        <f>SUM(J25:J27)</f>
        <v>1.5</v>
      </c>
      <c r="K28" s="26">
        <f t="shared" ref="K28:L28" si="28">SUM(K25:K27)</f>
        <v>0.58000000000000007</v>
      </c>
      <c r="L28" s="65">
        <f t="shared" si="28"/>
        <v>0.36000000000000004</v>
      </c>
      <c r="M28" s="67"/>
    </row>
  </sheetData>
  <mergeCells count="8">
    <mergeCell ref="B10:B13"/>
    <mergeCell ref="C10:H10"/>
    <mergeCell ref="I10:N10"/>
    <mergeCell ref="O10:T10"/>
    <mergeCell ref="B15:B18"/>
    <mergeCell ref="C15:H15"/>
    <mergeCell ref="I15:N15"/>
    <mergeCell ref="O15:T15"/>
  </mergeCells>
  <pageMargins left="0.75" right="0.75" top="1" bottom="1" header="0.5" footer="0.5"/>
  <ignoredErrors>
    <ignoredError sqref="J28:L28 M25:M2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0"/>
  <sheetViews>
    <sheetView showGridLines="0" showRowColHeaders="0" topLeftCell="D23" workbookViewId="0">
      <selection activeCell="V38" sqref="V38"/>
    </sheetView>
  </sheetViews>
  <sheetFormatPr baseColWidth="10" defaultRowHeight="15" x14ac:dyDescent="0"/>
  <cols>
    <col min="2" max="2" width="19.6640625" bestFit="1" customWidth="1"/>
  </cols>
  <sheetData>
    <row r="3" spans="1:26" ht="29" customHeight="1">
      <c r="C3" s="18" t="s">
        <v>8</v>
      </c>
      <c r="D3" s="19" t="s">
        <v>9</v>
      </c>
      <c r="E3" s="18" t="s">
        <v>10</v>
      </c>
      <c r="F3" s="17"/>
    </row>
    <row r="4" spans="1:26">
      <c r="B4" s="30" t="s">
        <v>23</v>
      </c>
      <c r="C4" s="1">
        <v>3</v>
      </c>
      <c r="D4" s="1" t="s">
        <v>11</v>
      </c>
      <c r="E4" s="1">
        <v>3</v>
      </c>
      <c r="F4" s="17"/>
    </row>
    <row r="5" spans="1:26">
      <c r="B5" s="30" t="s">
        <v>24</v>
      </c>
      <c r="C5" s="1">
        <v>6</v>
      </c>
      <c r="D5" s="1" t="s">
        <v>12</v>
      </c>
      <c r="E5" s="1">
        <v>2</v>
      </c>
      <c r="F5" s="17"/>
    </row>
    <row r="6" spans="1:26">
      <c r="B6" s="30" t="s">
        <v>25</v>
      </c>
      <c r="C6" s="1">
        <v>5</v>
      </c>
      <c r="D6" s="1" t="s">
        <v>13</v>
      </c>
      <c r="E6" s="1">
        <v>4</v>
      </c>
      <c r="F6" s="17"/>
    </row>
    <row r="7" spans="1:26">
      <c r="B7" s="30" t="s">
        <v>26</v>
      </c>
      <c r="C7" s="1">
        <v>5</v>
      </c>
      <c r="D7" s="1" t="s">
        <v>14</v>
      </c>
      <c r="E7" s="1">
        <v>1</v>
      </c>
      <c r="F7" s="17"/>
    </row>
    <row r="8" spans="1:26">
      <c r="B8" s="31" t="s">
        <v>22</v>
      </c>
      <c r="C8" s="32">
        <f>1/3</f>
        <v>0.33333333333333331</v>
      </c>
      <c r="D8" s="32">
        <f t="shared" ref="D8:E8" si="0">1/3</f>
        <v>0.33333333333333331</v>
      </c>
      <c r="E8" s="32">
        <f t="shared" si="0"/>
        <v>0.33333333333333331</v>
      </c>
      <c r="F8" s="17"/>
    </row>
    <row r="10" spans="1:26" ht="17" thickBot="1">
      <c r="B10" s="12"/>
      <c r="C10" s="12"/>
      <c r="D10" s="12"/>
      <c r="E10" s="11" t="s">
        <v>2</v>
      </c>
      <c r="F10" s="11" t="s">
        <v>7</v>
      </c>
      <c r="G10" s="13" t="s">
        <v>3</v>
      </c>
      <c r="H10" s="13" t="s">
        <v>4</v>
      </c>
      <c r="I10" s="12"/>
      <c r="J10" s="12"/>
      <c r="K10" s="11" t="s">
        <v>2</v>
      </c>
      <c r="L10" s="12"/>
      <c r="M10" s="13" t="s">
        <v>3</v>
      </c>
      <c r="N10" s="13" t="s">
        <v>4</v>
      </c>
      <c r="O10" s="12"/>
      <c r="P10" s="12"/>
      <c r="Q10" s="11" t="s">
        <v>2</v>
      </c>
      <c r="R10" s="12"/>
      <c r="S10" s="13" t="s">
        <v>3</v>
      </c>
      <c r="T10" s="13" t="s">
        <v>4</v>
      </c>
      <c r="U10" s="12"/>
      <c r="V10" s="12"/>
      <c r="W10" s="11" t="s">
        <v>2</v>
      </c>
      <c r="X10" s="12"/>
      <c r="Y10" s="13" t="s">
        <v>3</v>
      </c>
      <c r="Z10" s="13" t="s">
        <v>4</v>
      </c>
    </row>
    <row r="11" spans="1:26" ht="16" thickBot="1">
      <c r="A11" s="2"/>
      <c r="B11" s="68" t="s">
        <v>5</v>
      </c>
      <c r="C11" s="71">
        <v>1</v>
      </c>
      <c r="D11" s="72"/>
      <c r="E11" s="72"/>
      <c r="F11" s="72"/>
      <c r="G11" s="72"/>
      <c r="H11" s="73"/>
      <c r="I11" s="71">
        <v>2</v>
      </c>
      <c r="J11" s="72"/>
      <c r="K11" s="72"/>
      <c r="L11" s="72"/>
      <c r="M11" s="72"/>
      <c r="N11" s="73"/>
      <c r="O11" s="71">
        <v>3</v>
      </c>
      <c r="P11" s="72"/>
      <c r="Q11" s="72"/>
      <c r="R11" s="72"/>
      <c r="S11" s="72"/>
      <c r="T11" s="73"/>
      <c r="U11" s="71">
        <v>4</v>
      </c>
      <c r="V11" s="72"/>
      <c r="W11" s="72"/>
      <c r="X11" s="72"/>
      <c r="Y11" s="72"/>
      <c r="Z11" s="73"/>
    </row>
    <row r="12" spans="1:26">
      <c r="A12" s="2"/>
      <c r="B12" s="69"/>
      <c r="C12" s="3">
        <f>C4</f>
        <v>3</v>
      </c>
      <c r="D12" s="4">
        <f>C4</f>
        <v>3</v>
      </c>
      <c r="E12" s="4">
        <f>ABS(C12-D12)</f>
        <v>0</v>
      </c>
      <c r="F12" s="4">
        <f>IF(E12&gt;2,1,E12/2)</f>
        <v>0</v>
      </c>
      <c r="G12" s="4">
        <f>IF(C12-D12&gt;0,F12,0)</f>
        <v>0</v>
      </c>
      <c r="H12" s="5">
        <f>4/10*G12</f>
        <v>0</v>
      </c>
      <c r="I12" s="3">
        <v>6</v>
      </c>
      <c r="J12" s="4">
        <f>C4</f>
        <v>3</v>
      </c>
      <c r="K12" s="4">
        <f>ABS(I12-J12)</f>
        <v>3</v>
      </c>
      <c r="L12" s="4">
        <f>IF(K12&gt;0,1,1)</f>
        <v>1</v>
      </c>
      <c r="M12" s="4">
        <f>IF(I12-J12&gt;0,L12,0)</f>
        <v>1</v>
      </c>
      <c r="N12" s="5">
        <f>1/3*M12</f>
        <v>0.33333333333333331</v>
      </c>
      <c r="O12" s="3">
        <v>5</v>
      </c>
      <c r="P12" s="4">
        <f>C4</f>
        <v>3</v>
      </c>
      <c r="Q12" s="4">
        <f>ABS(O12-P12)</f>
        <v>2</v>
      </c>
      <c r="R12" s="4">
        <f>IF(Q12&gt;2,1,Q12/2)</f>
        <v>1</v>
      </c>
      <c r="S12" s="4">
        <f>IF(O12-P12&gt;0,R12,0)</f>
        <v>1</v>
      </c>
      <c r="T12" s="5">
        <f>1/3*S12</f>
        <v>0.33333333333333331</v>
      </c>
      <c r="U12" s="3">
        <v>5</v>
      </c>
      <c r="V12" s="4">
        <f>P12</f>
        <v>3</v>
      </c>
      <c r="W12" s="4">
        <f>ABS(U12-V12)</f>
        <v>2</v>
      </c>
      <c r="X12" s="4">
        <f>IF(W12&gt;2,1,W12/2)</f>
        <v>1</v>
      </c>
      <c r="Y12" s="4">
        <f>IF(U12-V12&gt;0,X12,0)</f>
        <v>1</v>
      </c>
      <c r="Z12" s="5">
        <f>1/3*Y12</f>
        <v>0.33333333333333331</v>
      </c>
    </row>
    <row r="13" spans="1:26">
      <c r="A13" s="2" t="s">
        <v>17</v>
      </c>
      <c r="B13" s="69"/>
      <c r="C13" s="3">
        <v>3</v>
      </c>
      <c r="D13" s="4">
        <f>C5</f>
        <v>6</v>
      </c>
      <c r="E13" s="4">
        <f>ABS(C13-D13)</f>
        <v>3</v>
      </c>
      <c r="F13" s="4">
        <f>IF(E13&gt;2,1,E13/2)</f>
        <v>1</v>
      </c>
      <c r="G13" s="4">
        <v>0</v>
      </c>
      <c r="H13" s="7">
        <f>1/3*G13</f>
        <v>0</v>
      </c>
      <c r="I13" s="3">
        <v>6</v>
      </c>
      <c r="J13" s="4">
        <f>C5</f>
        <v>6</v>
      </c>
      <c r="K13" s="4">
        <f t="shared" ref="K13:K15" si="1">ABS(I13-J13)</f>
        <v>0</v>
      </c>
      <c r="L13" s="4">
        <v>0</v>
      </c>
      <c r="M13" s="4">
        <v>0</v>
      </c>
      <c r="N13" s="5">
        <f t="shared" ref="N13:N15" si="2">1/3*M13</f>
        <v>0</v>
      </c>
      <c r="O13" s="3">
        <v>5</v>
      </c>
      <c r="P13" s="4">
        <f>C5</f>
        <v>6</v>
      </c>
      <c r="Q13" s="4">
        <f>ABS(O13-P13)</f>
        <v>1</v>
      </c>
      <c r="R13" s="4">
        <v>0</v>
      </c>
      <c r="S13" s="4">
        <v>0</v>
      </c>
      <c r="T13" s="5">
        <f>1/3*S13</f>
        <v>0</v>
      </c>
      <c r="U13" s="3">
        <v>5</v>
      </c>
      <c r="V13" s="4">
        <f t="shared" ref="V13:V15" si="3">P13</f>
        <v>6</v>
      </c>
      <c r="W13" s="4">
        <f>ABS(U13-V13)</f>
        <v>1</v>
      </c>
      <c r="X13" s="4">
        <f>IF(W13&gt;2,1,W13/2)</f>
        <v>0.5</v>
      </c>
      <c r="Y13" s="4">
        <f>IF(U13-V13&gt;0,X13,0)</f>
        <v>0</v>
      </c>
      <c r="Z13" s="5">
        <f t="shared" ref="Z13:Z15" si="4">1/3*Y13</f>
        <v>0</v>
      </c>
    </row>
    <row r="14" spans="1:26">
      <c r="A14" s="2"/>
      <c r="B14" s="69"/>
      <c r="C14" s="3">
        <v>3</v>
      </c>
      <c r="D14" s="4">
        <f>C6</f>
        <v>5</v>
      </c>
      <c r="E14" s="1">
        <f t="shared" ref="E14:E15" si="5">ABS(C14-D14)</f>
        <v>2</v>
      </c>
      <c r="F14" s="1">
        <f>IF(E14&gt;2,1,E14/2)</f>
        <v>1</v>
      </c>
      <c r="G14" s="1">
        <v>0</v>
      </c>
      <c r="H14" s="7">
        <f>1/3*G14</f>
        <v>0</v>
      </c>
      <c r="I14" s="6">
        <v>6</v>
      </c>
      <c r="J14" s="4">
        <f>C6</f>
        <v>5</v>
      </c>
      <c r="K14" s="4">
        <f t="shared" si="1"/>
        <v>1</v>
      </c>
      <c r="L14" s="4">
        <f t="shared" ref="L14:L15" si="6">IF(K14&gt;0,1,1)</f>
        <v>1</v>
      </c>
      <c r="M14" s="1">
        <f t="shared" ref="M14:M15" si="7">IF(I14-J14&gt;0,L14,0)</f>
        <v>1</v>
      </c>
      <c r="N14" s="5">
        <f t="shared" si="2"/>
        <v>0.33333333333333331</v>
      </c>
      <c r="O14" s="6">
        <v>5</v>
      </c>
      <c r="P14" s="4">
        <f>C6</f>
        <v>5</v>
      </c>
      <c r="Q14" s="1">
        <f t="shared" ref="Q14:Q15" si="8">ABS(O14-P14)</f>
        <v>0</v>
      </c>
      <c r="R14" s="1">
        <f t="shared" ref="R14:R15" si="9">IF(Q14&gt;2,1,Q14/2)</f>
        <v>0</v>
      </c>
      <c r="S14" s="1">
        <f t="shared" ref="S14:S15" si="10">IF(O14-P14&gt;0,R14,0)</f>
        <v>0</v>
      </c>
      <c r="T14" s="5">
        <f t="shared" ref="T14:T15" si="11">1/3*S14</f>
        <v>0</v>
      </c>
      <c r="U14" s="6">
        <v>5</v>
      </c>
      <c r="V14" s="4">
        <f t="shared" si="3"/>
        <v>5</v>
      </c>
      <c r="W14" s="1">
        <f t="shared" ref="W14:W15" si="12">ABS(U14-V14)</f>
        <v>0</v>
      </c>
      <c r="X14" s="1">
        <v>1</v>
      </c>
      <c r="Y14" s="1">
        <f t="shared" ref="Y14:Y15" si="13">IF(U14-V14&gt;0,X14,0)</f>
        <v>0</v>
      </c>
      <c r="Z14" s="5">
        <f t="shared" si="4"/>
        <v>0</v>
      </c>
    </row>
    <row r="15" spans="1:26" ht="16" thickBot="1">
      <c r="A15" s="2"/>
      <c r="B15" s="70"/>
      <c r="C15" s="8">
        <v>3</v>
      </c>
      <c r="D15" s="9">
        <f>C7</f>
        <v>5</v>
      </c>
      <c r="E15" s="9">
        <f t="shared" si="5"/>
        <v>2</v>
      </c>
      <c r="F15" s="9">
        <f t="shared" ref="F15" si="14">IF(E15&gt;2,1,E15/2)</f>
        <v>1</v>
      </c>
      <c r="G15" s="9">
        <v>0</v>
      </c>
      <c r="H15" s="10">
        <f>1/3*G15</f>
        <v>0</v>
      </c>
      <c r="I15" s="8">
        <v>6</v>
      </c>
      <c r="J15" s="9">
        <f>C7</f>
        <v>5</v>
      </c>
      <c r="K15" s="9">
        <f t="shared" si="1"/>
        <v>1</v>
      </c>
      <c r="L15" s="9">
        <f t="shared" si="6"/>
        <v>1</v>
      </c>
      <c r="M15" s="9">
        <f t="shared" si="7"/>
        <v>1</v>
      </c>
      <c r="N15" s="5">
        <f t="shared" si="2"/>
        <v>0.33333333333333331</v>
      </c>
      <c r="O15" s="8">
        <v>5</v>
      </c>
      <c r="P15" s="9">
        <f>C7</f>
        <v>5</v>
      </c>
      <c r="Q15" s="9">
        <f t="shared" si="8"/>
        <v>0</v>
      </c>
      <c r="R15" s="9">
        <f t="shared" si="9"/>
        <v>0</v>
      </c>
      <c r="S15" s="9">
        <f t="shared" si="10"/>
        <v>0</v>
      </c>
      <c r="T15" s="5">
        <f t="shared" si="11"/>
        <v>0</v>
      </c>
      <c r="U15" s="8">
        <v>5</v>
      </c>
      <c r="V15" s="9">
        <f t="shared" si="3"/>
        <v>5</v>
      </c>
      <c r="W15" s="9">
        <f t="shared" si="12"/>
        <v>0</v>
      </c>
      <c r="X15" s="9">
        <v>1</v>
      </c>
      <c r="Y15" s="9">
        <f t="shared" si="13"/>
        <v>0</v>
      </c>
      <c r="Z15" s="5">
        <f t="shared" si="4"/>
        <v>0</v>
      </c>
    </row>
    <row r="16" spans="1:26" ht="16" thickBot="1">
      <c r="A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6" ht="16" thickBot="1">
      <c r="A17" s="2"/>
      <c r="B17" s="68" t="s">
        <v>6</v>
      </c>
      <c r="C17" s="71">
        <v>1</v>
      </c>
      <c r="D17" s="72"/>
      <c r="E17" s="72"/>
      <c r="F17" s="72"/>
      <c r="G17" s="72"/>
      <c r="H17" s="73"/>
      <c r="I17" s="71">
        <v>2</v>
      </c>
      <c r="J17" s="72"/>
      <c r="K17" s="72"/>
      <c r="L17" s="72"/>
      <c r="M17" s="72"/>
      <c r="N17" s="73"/>
      <c r="O17" s="71">
        <v>3</v>
      </c>
      <c r="P17" s="72"/>
      <c r="Q17" s="72"/>
      <c r="R17" s="72"/>
      <c r="S17" s="72"/>
      <c r="T17" s="73"/>
      <c r="U17" s="71">
        <v>4</v>
      </c>
      <c r="V17" s="72"/>
      <c r="W17" s="72"/>
      <c r="X17" s="72"/>
      <c r="Y17" s="72"/>
      <c r="Z17" s="73"/>
    </row>
    <row r="18" spans="1:26">
      <c r="A18" s="2"/>
      <c r="B18" s="69"/>
      <c r="C18" s="3">
        <f>1.2</f>
        <v>1.2</v>
      </c>
      <c r="D18" s="4">
        <f>1.2</f>
        <v>1.2</v>
      </c>
      <c r="E18" s="4">
        <f>ABS(C18-D18)</f>
        <v>0</v>
      </c>
      <c r="F18" s="4">
        <f>IF(E18&lt;=0.5,0,IF(E18&lt;=1,(E18-0.5)/(1-0.5),1))</f>
        <v>0</v>
      </c>
      <c r="G18" s="4">
        <f>IF(C18-D18&lt;0,F18,0)</f>
        <v>0</v>
      </c>
      <c r="H18" s="5">
        <f>6/10*G18</f>
        <v>0</v>
      </c>
      <c r="I18" s="3">
        <v>0.95</v>
      </c>
      <c r="J18" s="4">
        <v>1.2</v>
      </c>
      <c r="K18" s="4">
        <f>ABS(I18-J18)</f>
        <v>0.25</v>
      </c>
      <c r="L18" s="4">
        <v>0.25</v>
      </c>
      <c r="M18" s="4">
        <v>1</v>
      </c>
      <c r="N18" s="5">
        <f>1/3*M18</f>
        <v>0.33333333333333331</v>
      </c>
      <c r="O18" s="3">
        <v>1</v>
      </c>
      <c r="P18" s="4">
        <v>1.2</v>
      </c>
      <c r="Q18" s="4">
        <f>ABS(O18-P18)</f>
        <v>0.19999999999999996</v>
      </c>
      <c r="R18" s="4">
        <v>0.2</v>
      </c>
      <c r="S18" s="4">
        <f>R18/0.25</f>
        <v>0.8</v>
      </c>
      <c r="T18" s="5">
        <f>1/3*S18</f>
        <v>0.26666666666666666</v>
      </c>
      <c r="U18" s="3">
        <v>0.8</v>
      </c>
      <c r="V18" s="4">
        <v>1.2</v>
      </c>
      <c r="W18" s="4">
        <f>ABS(U18-V18)</f>
        <v>0.39999999999999991</v>
      </c>
      <c r="X18" s="4">
        <v>1</v>
      </c>
      <c r="Y18" s="4">
        <f>IF(U18-V18&lt;0,X18,0)</f>
        <v>1</v>
      </c>
      <c r="Z18" s="5">
        <f>1/3*Y18</f>
        <v>0.33333333333333331</v>
      </c>
    </row>
    <row r="19" spans="1:26">
      <c r="A19" s="2" t="s">
        <v>18</v>
      </c>
      <c r="B19" s="69"/>
      <c r="C19" s="3">
        <f t="shared" ref="C19:C21" si="15">1.2</f>
        <v>1.2</v>
      </c>
      <c r="D19" s="4">
        <f>0.95</f>
        <v>0.95</v>
      </c>
      <c r="E19" s="4">
        <f t="shared" ref="E19:E20" si="16">ABS(C19-D19)</f>
        <v>0.25</v>
      </c>
      <c r="F19" s="4">
        <v>0</v>
      </c>
      <c r="G19" s="4">
        <v>0</v>
      </c>
      <c r="H19" s="5">
        <v>0</v>
      </c>
      <c r="I19" s="3">
        <v>0.95</v>
      </c>
      <c r="J19" s="4">
        <v>0.95</v>
      </c>
      <c r="K19" s="4">
        <f>ABS(I19-J19)</f>
        <v>0</v>
      </c>
      <c r="L19" s="4">
        <v>0</v>
      </c>
      <c r="M19" s="4">
        <v>0</v>
      </c>
      <c r="N19" s="5">
        <f t="shared" ref="N19:N21" si="17">1/3*M19</f>
        <v>0</v>
      </c>
      <c r="O19" s="3">
        <v>1</v>
      </c>
      <c r="P19" s="4">
        <v>0.95</v>
      </c>
      <c r="Q19" s="4">
        <f>ABS(O19-P19)</f>
        <v>5.0000000000000044E-2</v>
      </c>
      <c r="R19" s="4">
        <v>0</v>
      </c>
      <c r="S19" s="4">
        <f>IF(O19-P19&lt;0,R19,0)</f>
        <v>0</v>
      </c>
      <c r="T19" s="5">
        <v>0</v>
      </c>
      <c r="U19" s="3">
        <v>0.8</v>
      </c>
      <c r="V19" s="4">
        <v>0.95</v>
      </c>
      <c r="W19" s="4">
        <f>ABS(U19-V19)</f>
        <v>0.14999999999999991</v>
      </c>
      <c r="X19" s="4">
        <f>W19/0.25</f>
        <v>0.59999999999999964</v>
      </c>
      <c r="Y19" s="4">
        <f>IF(U19-V19&lt;0,X19,0)</f>
        <v>0.59999999999999964</v>
      </c>
      <c r="Z19" s="5">
        <f t="shared" ref="Z19:Z21" si="18">1/3*Y19</f>
        <v>0.19999999999999987</v>
      </c>
    </row>
    <row r="20" spans="1:26">
      <c r="A20" s="2"/>
      <c r="B20" s="69"/>
      <c r="C20" s="3">
        <f t="shared" si="15"/>
        <v>1.2</v>
      </c>
      <c r="D20" s="4">
        <f>1</f>
        <v>1</v>
      </c>
      <c r="E20" s="4">
        <f t="shared" si="16"/>
        <v>0.19999999999999996</v>
      </c>
      <c r="F20" s="1">
        <f t="shared" ref="F20:F21" si="19">IF(E20&lt;=0.5,0,IF(E20&lt;=1,(E20-0.5)/(1-0.5),1))</f>
        <v>0</v>
      </c>
      <c r="G20" s="1">
        <f>IF(C20-D20&lt;0,F20,0)</f>
        <v>0</v>
      </c>
      <c r="H20" s="7">
        <f t="shared" ref="H20:H21" si="20">6/10*G20</f>
        <v>0</v>
      </c>
      <c r="I20" s="3">
        <v>0.95</v>
      </c>
      <c r="J20" s="1">
        <v>1</v>
      </c>
      <c r="K20" s="1">
        <f t="shared" ref="K20:K21" si="21">ABS(I20-J20)</f>
        <v>5.0000000000000044E-2</v>
      </c>
      <c r="L20" s="1">
        <v>0.05</v>
      </c>
      <c r="M20" s="1">
        <f>L20/0.25</f>
        <v>0.2</v>
      </c>
      <c r="N20" s="5">
        <f t="shared" si="17"/>
        <v>6.6666666666666666E-2</v>
      </c>
      <c r="O20" s="6">
        <v>1</v>
      </c>
      <c r="P20" s="1">
        <v>1</v>
      </c>
      <c r="Q20" s="1">
        <f t="shared" ref="Q20:Q21" si="22">ABS(O20-P20)</f>
        <v>0</v>
      </c>
      <c r="R20" s="1">
        <f t="shared" ref="R20:R21" si="23">IF(Q20&lt;=0.5,0,IF(Q20&lt;=1,(Q20-0.5)/(1-0.5),1))</f>
        <v>0</v>
      </c>
      <c r="S20" s="1">
        <f>IF(O20-P20&lt;0,R20,0)</f>
        <v>0</v>
      </c>
      <c r="T20" s="7">
        <f t="shared" ref="T20:T21" si="24">6/10*S20</f>
        <v>0</v>
      </c>
      <c r="U20" s="3">
        <v>0.8</v>
      </c>
      <c r="V20" s="1">
        <v>1</v>
      </c>
      <c r="W20" s="1">
        <f t="shared" ref="W20:W21" si="25">ABS(U20-V20)</f>
        <v>0.19999999999999996</v>
      </c>
      <c r="X20" s="1">
        <f>W20/0.25</f>
        <v>0.79999999999999982</v>
      </c>
      <c r="Y20" s="1">
        <f>IF(U20-V20&lt;0,X20,0)</f>
        <v>0.79999999999999982</v>
      </c>
      <c r="Z20" s="5">
        <f t="shared" si="18"/>
        <v>0.26666666666666661</v>
      </c>
    </row>
    <row r="21" spans="1:26" ht="16" thickBot="1">
      <c r="A21" s="2"/>
      <c r="B21" s="70"/>
      <c r="C21" s="8">
        <f t="shared" si="15"/>
        <v>1.2</v>
      </c>
      <c r="D21" s="9">
        <f>0.8</f>
        <v>0.8</v>
      </c>
      <c r="E21" s="9">
        <f>ABS(C21-D21)</f>
        <v>0.39999999999999991</v>
      </c>
      <c r="F21" s="9">
        <f t="shared" si="19"/>
        <v>0</v>
      </c>
      <c r="G21" s="9">
        <f t="shared" ref="G21" si="26">IF(C21-D21&lt;0,F21,0)</f>
        <v>0</v>
      </c>
      <c r="H21" s="10">
        <f t="shared" si="20"/>
        <v>0</v>
      </c>
      <c r="I21" s="8">
        <v>0.95</v>
      </c>
      <c r="J21" s="9">
        <v>0.8</v>
      </c>
      <c r="K21" s="9">
        <f t="shared" si="21"/>
        <v>0.14999999999999991</v>
      </c>
      <c r="L21" s="9">
        <v>0</v>
      </c>
      <c r="M21" s="9">
        <f>L21/0.25</f>
        <v>0</v>
      </c>
      <c r="N21" s="10">
        <f t="shared" si="17"/>
        <v>0</v>
      </c>
      <c r="O21" s="8">
        <v>1</v>
      </c>
      <c r="P21" s="9">
        <v>0.8</v>
      </c>
      <c r="Q21" s="9">
        <f t="shared" si="22"/>
        <v>0.19999999999999996</v>
      </c>
      <c r="R21" s="9">
        <f t="shared" si="23"/>
        <v>0</v>
      </c>
      <c r="S21" s="9">
        <f t="shared" ref="S21" si="27">IF(O21-P21&lt;0,R21,0)</f>
        <v>0</v>
      </c>
      <c r="T21" s="10">
        <f t="shared" si="24"/>
        <v>0</v>
      </c>
      <c r="U21" s="8">
        <v>0.8</v>
      </c>
      <c r="V21" s="9">
        <v>0.8</v>
      </c>
      <c r="W21" s="9">
        <f t="shared" si="25"/>
        <v>0</v>
      </c>
      <c r="X21" s="9">
        <f t="shared" ref="X21" si="28">IF(W21&lt;=0.5,0,IF(W21&lt;=1,(W21-0.5)/(1-0.5),1))</f>
        <v>0</v>
      </c>
      <c r="Y21" s="9">
        <f t="shared" ref="Y21" si="29">IF(U21-V21&lt;0,X21,0)</f>
        <v>0</v>
      </c>
      <c r="Z21" s="10">
        <f t="shared" si="18"/>
        <v>0</v>
      </c>
    </row>
    <row r="22" spans="1:26" ht="16" thickBot="1">
      <c r="A22" s="2"/>
    </row>
    <row r="23" spans="1:26" ht="16" thickBot="1">
      <c r="A23" s="2"/>
      <c r="B23" s="68" t="s">
        <v>16</v>
      </c>
      <c r="C23" s="71">
        <v>1</v>
      </c>
      <c r="D23" s="72"/>
      <c r="E23" s="72"/>
      <c r="F23" s="72"/>
      <c r="G23" s="72"/>
      <c r="H23" s="73"/>
      <c r="I23" s="71">
        <v>2</v>
      </c>
      <c r="J23" s="72"/>
      <c r="K23" s="72"/>
      <c r="L23" s="72"/>
      <c r="M23" s="72"/>
      <c r="N23" s="73"/>
      <c r="O23" s="71">
        <v>3</v>
      </c>
      <c r="P23" s="72"/>
      <c r="Q23" s="72"/>
      <c r="R23" s="72"/>
      <c r="S23" s="72"/>
      <c r="T23" s="73"/>
      <c r="U23" s="71">
        <v>4</v>
      </c>
      <c r="V23" s="72"/>
      <c r="W23" s="72"/>
      <c r="X23" s="72"/>
      <c r="Y23" s="72"/>
      <c r="Z23" s="73"/>
    </row>
    <row r="24" spans="1:26">
      <c r="A24" s="2"/>
      <c r="B24" s="69"/>
      <c r="C24" s="3">
        <v>3</v>
      </c>
      <c r="D24" s="4">
        <f>E4</f>
        <v>3</v>
      </c>
      <c r="E24" s="4">
        <f>ABS(C24-D24)</f>
        <v>0</v>
      </c>
      <c r="F24" s="4">
        <f>IF(E24&gt;2,1,E24/2)</f>
        <v>0</v>
      </c>
      <c r="G24" s="4">
        <f>IF(C24-D24&gt;0,F24,0)</f>
        <v>0</v>
      </c>
      <c r="H24" s="5">
        <f>4/10*G24</f>
        <v>0</v>
      </c>
      <c r="I24" s="3">
        <v>2</v>
      </c>
      <c r="J24" s="4">
        <f>E4</f>
        <v>3</v>
      </c>
      <c r="K24" s="4">
        <f>ABS(I24-J24)</f>
        <v>1</v>
      </c>
      <c r="L24" s="4">
        <v>0</v>
      </c>
      <c r="M24" s="4">
        <f>IF(I24-J24&gt;0,L24,0)</f>
        <v>0</v>
      </c>
      <c r="N24" s="5">
        <f>1/3*M24</f>
        <v>0</v>
      </c>
      <c r="O24" s="3">
        <v>4</v>
      </c>
      <c r="P24" s="4">
        <f>J24</f>
        <v>3</v>
      </c>
      <c r="Q24" s="4">
        <f>ABS(O24-P24)</f>
        <v>1</v>
      </c>
      <c r="R24" s="4">
        <v>1</v>
      </c>
      <c r="S24" s="4">
        <v>1</v>
      </c>
      <c r="T24" s="5">
        <f>1/3*S24</f>
        <v>0.33333333333333331</v>
      </c>
      <c r="U24" s="3">
        <v>1</v>
      </c>
      <c r="V24" s="4">
        <f>P24</f>
        <v>3</v>
      </c>
      <c r="W24" s="4">
        <f>ABS(U24-V24)</f>
        <v>2</v>
      </c>
      <c r="X24" s="4">
        <f>IF(W24&gt;2,1,W24/2)</f>
        <v>1</v>
      </c>
      <c r="Y24" s="4">
        <f>IF(U24-V24&gt;0,X24,0)</f>
        <v>0</v>
      </c>
      <c r="Z24" s="5">
        <f>1/3*Y24</f>
        <v>0</v>
      </c>
    </row>
    <row r="25" spans="1:26">
      <c r="A25" s="2" t="s">
        <v>17</v>
      </c>
      <c r="B25" s="69"/>
      <c r="C25" s="3">
        <v>3</v>
      </c>
      <c r="D25" s="4">
        <f>E5</f>
        <v>2</v>
      </c>
      <c r="E25" s="4">
        <f>ABS(C25-D25)</f>
        <v>1</v>
      </c>
      <c r="F25" s="4">
        <v>1</v>
      </c>
      <c r="G25" s="4">
        <v>1</v>
      </c>
      <c r="H25" s="7">
        <f>1/3*G25</f>
        <v>0.33333333333333331</v>
      </c>
      <c r="I25" s="3">
        <v>2</v>
      </c>
      <c r="J25" s="4">
        <f>E5</f>
        <v>2</v>
      </c>
      <c r="K25" s="4">
        <f t="shared" ref="K25:K27" si="30">ABS(I25-J25)</f>
        <v>0</v>
      </c>
      <c r="L25" s="4">
        <v>0</v>
      </c>
      <c r="M25" s="4">
        <v>0</v>
      </c>
      <c r="N25" s="5">
        <f t="shared" ref="N25:N27" si="31">1/3*M25</f>
        <v>0</v>
      </c>
      <c r="O25" s="3">
        <v>4</v>
      </c>
      <c r="P25" s="4">
        <f t="shared" ref="P25:P27" si="32">J25</f>
        <v>2</v>
      </c>
      <c r="Q25" s="4">
        <f>ABS(O25-P25)</f>
        <v>2</v>
      </c>
      <c r="R25" s="4">
        <v>1</v>
      </c>
      <c r="S25" s="4">
        <v>1</v>
      </c>
      <c r="T25" s="5">
        <f>1/3*S25</f>
        <v>0.33333333333333331</v>
      </c>
      <c r="U25" s="3">
        <v>1</v>
      </c>
      <c r="V25" s="4">
        <f t="shared" ref="V25:V27" si="33">P25</f>
        <v>2</v>
      </c>
      <c r="W25" s="4">
        <f>ABS(U25-V25)</f>
        <v>1</v>
      </c>
      <c r="X25" s="4">
        <v>1</v>
      </c>
      <c r="Y25" s="4">
        <f>IF(U25-V25&gt;0,X25,0)</f>
        <v>0</v>
      </c>
      <c r="Z25" s="5">
        <f t="shared" ref="Z25:Z27" si="34">1/3*Y25</f>
        <v>0</v>
      </c>
    </row>
    <row r="26" spans="1:26">
      <c r="A26" s="2"/>
      <c r="B26" s="69"/>
      <c r="C26" s="3">
        <v>3</v>
      </c>
      <c r="D26" s="4">
        <f>E6</f>
        <v>4</v>
      </c>
      <c r="E26" s="1">
        <f t="shared" ref="E26:E27" si="35">ABS(C26-D26)</f>
        <v>1</v>
      </c>
      <c r="F26" s="1">
        <v>0</v>
      </c>
      <c r="G26" s="1">
        <v>0</v>
      </c>
      <c r="H26" s="7">
        <f>1/3*G26</f>
        <v>0</v>
      </c>
      <c r="I26" s="3">
        <v>2</v>
      </c>
      <c r="J26" s="4">
        <f>E6</f>
        <v>4</v>
      </c>
      <c r="K26" s="4">
        <f t="shared" si="30"/>
        <v>2</v>
      </c>
      <c r="L26" s="4">
        <v>1</v>
      </c>
      <c r="M26" s="1">
        <f t="shared" ref="M26:M27" si="36">IF(I26-J26&gt;0,L26,0)</f>
        <v>0</v>
      </c>
      <c r="N26" s="5">
        <f t="shared" si="31"/>
        <v>0</v>
      </c>
      <c r="O26" s="3">
        <v>4</v>
      </c>
      <c r="P26" s="4">
        <f t="shared" si="32"/>
        <v>4</v>
      </c>
      <c r="Q26" s="1">
        <f t="shared" ref="Q26:Q27" si="37">ABS(O26-P26)</f>
        <v>0</v>
      </c>
      <c r="R26" s="1">
        <f t="shared" ref="R26:R27" si="38">IF(Q26&gt;2,1,Q26/2)</f>
        <v>0</v>
      </c>
      <c r="S26" s="1">
        <f t="shared" ref="S26:S27" si="39">IF(O26-P26&gt;0,R26,0)</f>
        <v>0</v>
      </c>
      <c r="T26" s="5">
        <f t="shared" ref="T26:T27" si="40">1/3*S26</f>
        <v>0</v>
      </c>
      <c r="U26" s="6">
        <v>1</v>
      </c>
      <c r="V26" s="4">
        <f t="shared" si="33"/>
        <v>4</v>
      </c>
      <c r="W26" s="1">
        <f t="shared" ref="W26:W27" si="41">ABS(U26-V26)</f>
        <v>3</v>
      </c>
      <c r="X26" s="1">
        <v>1</v>
      </c>
      <c r="Y26" s="1">
        <f t="shared" ref="Y26:Y27" si="42">IF(U26-V26&gt;0,X26,0)</f>
        <v>0</v>
      </c>
      <c r="Z26" s="5">
        <f t="shared" si="34"/>
        <v>0</v>
      </c>
    </row>
    <row r="27" spans="1:26" ht="16" thickBot="1">
      <c r="A27" s="2"/>
      <c r="B27" s="70"/>
      <c r="C27" s="8">
        <v>3</v>
      </c>
      <c r="D27" s="9">
        <f>E7</f>
        <v>1</v>
      </c>
      <c r="E27" s="9">
        <f t="shared" si="35"/>
        <v>2</v>
      </c>
      <c r="F27" s="9">
        <f t="shared" ref="F27" si="43">IF(E27&gt;2,1,E27/2)</f>
        <v>1</v>
      </c>
      <c r="G27" s="9">
        <v>1</v>
      </c>
      <c r="H27" s="10">
        <f>1/3*G27</f>
        <v>0.33333333333333331</v>
      </c>
      <c r="I27" s="3">
        <v>2</v>
      </c>
      <c r="J27" s="4">
        <f>E7</f>
        <v>1</v>
      </c>
      <c r="K27" s="9">
        <f t="shared" si="30"/>
        <v>1</v>
      </c>
      <c r="L27" s="9">
        <f t="shared" ref="L27" si="44">IF(K27&gt;0,1,1)</f>
        <v>1</v>
      </c>
      <c r="M27" s="9">
        <f t="shared" si="36"/>
        <v>1</v>
      </c>
      <c r="N27" s="5">
        <f t="shared" si="31"/>
        <v>0.33333333333333331</v>
      </c>
      <c r="O27" s="3">
        <v>4</v>
      </c>
      <c r="P27" s="4">
        <f t="shared" si="32"/>
        <v>1</v>
      </c>
      <c r="Q27" s="9">
        <f t="shared" si="37"/>
        <v>3</v>
      </c>
      <c r="R27" s="9">
        <f t="shared" si="38"/>
        <v>1</v>
      </c>
      <c r="S27" s="9">
        <f t="shared" si="39"/>
        <v>1</v>
      </c>
      <c r="T27" s="5">
        <f t="shared" si="40"/>
        <v>0.33333333333333331</v>
      </c>
      <c r="U27" s="8">
        <v>1</v>
      </c>
      <c r="V27" s="9">
        <f t="shared" si="33"/>
        <v>1</v>
      </c>
      <c r="W27" s="9">
        <f t="shared" si="41"/>
        <v>0</v>
      </c>
      <c r="X27" s="9">
        <v>0</v>
      </c>
      <c r="Y27" s="9">
        <f t="shared" si="42"/>
        <v>0</v>
      </c>
      <c r="Z27" s="5">
        <f t="shared" si="34"/>
        <v>0</v>
      </c>
    </row>
    <row r="29" spans="1:26">
      <c r="G29" s="35" t="str">
        <f>"1-1"</f>
        <v>1-1</v>
      </c>
      <c r="H29" s="1">
        <f>H12+H18+H24</f>
        <v>0</v>
      </c>
      <c r="M29" s="1" t="str">
        <f>"2-1"</f>
        <v>2-1</v>
      </c>
      <c r="N29" s="1">
        <f>N12+N18+N24</f>
        <v>0.66666666666666663</v>
      </c>
      <c r="S29" s="1" t="str">
        <f>"3-1"</f>
        <v>3-1</v>
      </c>
      <c r="T29" s="1">
        <f>T12+T18+T24</f>
        <v>0.93333333333333335</v>
      </c>
      <c r="Y29" s="1" t="str">
        <f>"4-1"</f>
        <v>4-1</v>
      </c>
      <c r="Z29" s="1">
        <f>Z12+Z18+Z24</f>
        <v>0.66666666666666663</v>
      </c>
    </row>
    <row r="30" spans="1:26">
      <c r="G30" s="1" t="str">
        <f>"1-2"</f>
        <v>1-2</v>
      </c>
      <c r="H30" s="1">
        <f t="shared" ref="H30:H32" si="45">H13+H25</f>
        <v>0.33333333333333331</v>
      </c>
      <c r="M30" s="1" t="str">
        <f>"2-2"</f>
        <v>2-2</v>
      </c>
      <c r="N30" s="1">
        <f t="shared" ref="N30:N32" si="46">N13+N19+N25</f>
        <v>0</v>
      </c>
      <c r="S30" s="1" t="str">
        <f>"3-2"</f>
        <v>3-2</v>
      </c>
      <c r="T30" s="1">
        <f t="shared" ref="T30:T32" si="47">T13+T19+T25</f>
        <v>0.33333333333333331</v>
      </c>
      <c r="Y30" s="1" t="str">
        <f>"4-2"</f>
        <v>4-2</v>
      </c>
      <c r="Z30" s="1">
        <f t="shared" ref="Z30:Z32" si="48">Z13+Z19+Z25</f>
        <v>0.19999999999999987</v>
      </c>
    </row>
    <row r="31" spans="1:26">
      <c r="G31" s="1" t="str">
        <f>"1-3"</f>
        <v>1-3</v>
      </c>
      <c r="H31" s="1">
        <f t="shared" si="45"/>
        <v>0</v>
      </c>
      <c r="M31" s="1" t="str">
        <f>"2-3"</f>
        <v>2-3</v>
      </c>
      <c r="N31" s="1">
        <f>N14+N20+N26</f>
        <v>0.39999999999999997</v>
      </c>
      <c r="S31" s="1" t="str">
        <f>"3-3"</f>
        <v>3-3</v>
      </c>
      <c r="T31" s="1">
        <f t="shared" si="47"/>
        <v>0</v>
      </c>
      <c r="X31" s="38"/>
      <c r="Y31" s="1" t="str">
        <f>"4-3"</f>
        <v>4-3</v>
      </c>
      <c r="Z31" s="1">
        <f t="shared" si="48"/>
        <v>0.26666666666666661</v>
      </c>
    </row>
    <row r="32" spans="1:26">
      <c r="G32" s="35" t="str">
        <f>"1-4"</f>
        <v>1-4</v>
      </c>
      <c r="H32" s="1">
        <f t="shared" si="45"/>
        <v>0.33333333333333331</v>
      </c>
      <c r="M32" s="35" t="str">
        <f>"2-4"</f>
        <v>2-4</v>
      </c>
      <c r="N32" s="1">
        <f t="shared" si="46"/>
        <v>0.66666666666666663</v>
      </c>
      <c r="S32" s="1" t="str">
        <f>"3-4"</f>
        <v>3-4</v>
      </c>
      <c r="T32" s="1">
        <f t="shared" si="47"/>
        <v>0.33333333333333331</v>
      </c>
      <c r="Y32" s="1" t="str">
        <f>"4-4"</f>
        <v>4-4</v>
      </c>
      <c r="Z32" s="1">
        <f t="shared" si="48"/>
        <v>0</v>
      </c>
    </row>
    <row r="34" spans="16:21" ht="16" thickBot="1"/>
    <row r="35" spans="16:21" ht="16" thickBot="1">
      <c r="P35" s="46"/>
      <c r="Q35" s="44">
        <v>1</v>
      </c>
      <c r="R35" s="43">
        <v>2</v>
      </c>
      <c r="S35" s="43">
        <v>3</v>
      </c>
      <c r="T35" s="52">
        <v>4</v>
      </c>
      <c r="U35" s="48" t="s">
        <v>36</v>
      </c>
    </row>
    <row r="36" spans="16:21">
      <c r="P36" s="45">
        <v>1</v>
      </c>
      <c r="Q36" s="40">
        <f>H29</f>
        <v>0</v>
      </c>
      <c r="R36" s="41">
        <f>H30</f>
        <v>0.33333333333333331</v>
      </c>
      <c r="S36" s="41">
        <f>H31</f>
        <v>0</v>
      </c>
      <c r="T36" s="53">
        <f>H32</f>
        <v>0.33333333333333331</v>
      </c>
      <c r="U36" s="45">
        <f>SUM(Q36:T36)</f>
        <v>0.66666666666666663</v>
      </c>
    </row>
    <row r="37" spans="16:21">
      <c r="P37" s="57">
        <v>2</v>
      </c>
      <c r="Q37" s="23">
        <f>N29</f>
        <v>0.66666666666666663</v>
      </c>
      <c r="R37" s="18">
        <v>0</v>
      </c>
      <c r="S37" s="18">
        <f>N31</f>
        <v>0.39999999999999997</v>
      </c>
      <c r="T37" s="54">
        <f>N32</f>
        <v>0.66666666666666663</v>
      </c>
      <c r="U37" s="39">
        <f>SUM(Q37:T37)</f>
        <v>1.7333333333333334</v>
      </c>
    </row>
    <row r="38" spans="16:21">
      <c r="P38" s="39">
        <v>3</v>
      </c>
      <c r="Q38" s="23">
        <f>T29</f>
        <v>0.93333333333333335</v>
      </c>
      <c r="R38" s="18">
        <f>T30</f>
        <v>0.33333333333333331</v>
      </c>
      <c r="S38" s="18">
        <f>T31</f>
        <v>0</v>
      </c>
      <c r="T38" s="54">
        <f>T32</f>
        <v>0.33333333333333331</v>
      </c>
      <c r="U38" s="39">
        <f t="shared" ref="U38:U39" si="49">SUM(Q38:T38)</f>
        <v>1.5999999999999999</v>
      </c>
    </row>
    <row r="39" spans="16:21" ht="16" thickBot="1">
      <c r="P39" s="47">
        <v>4</v>
      </c>
      <c r="Q39" s="49">
        <f>Z29</f>
        <v>0.66666666666666663</v>
      </c>
      <c r="R39" s="50">
        <f>Z30</f>
        <v>0.19999999999999987</v>
      </c>
      <c r="S39" s="51">
        <f>Z31</f>
        <v>0.26666666666666661</v>
      </c>
      <c r="T39" s="55">
        <f>Z32</f>
        <v>0</v>
      </c>
      <c r="U39" s="56">
        <f t="shared" si="49"/>
        <v>1.1333333333333331</v>
      </c>
    </row>
    <row r="40" spans="16:21" ht="16" thickBot="1">
      <c r="P40" s="48" t="s">
        <v>37</v>
      </c>
      <c r="Q40" s="42">
        <f>SUM(Q36:Q39)</f>
        <v>2.2666666666666666</v>
      </c>
      <c r="R40" s="43">
        <f>SUM(R36:R39)</f>
        <v>0.86666666666666647</v>
      </c>
      <c r="S40" s="43">
        <f>SUM(S36:S39)</f>
        <v>0.66666666666666652</v>
      </c>
      <c r="T40" s="52">
        <f>SUM(T36:T39)</f>
        <v>1.3333333333333333</v>
      </c>
      <c r="U40" s="46"/>
    </row>
  </sheetData>
  <mergeCells count="15">
    <mergeCell ref="U11:Z11"/>
    <mergeCell ref="U17:Z17"/>
    <mergeCell ref="B23:B27"/>
    <mergeCell ref="C23:H23"/>
    <mergeCell ref="I23:N23"/>
    <mergeCell ref="O23:T23"/>
    <mergeCell ref="U23:Z23"/>
    <mergeCell ref="B11:B15"/>
    <mergeCell ref="C11:H11"/>
    <mergeCell ref="I11:N11"/>
    <mergeCell ref="O11:T11"/>
    <mergeCell ref="B17:B21"/>
    <mergeCell ref="C17:H17"/>
    <mergeCell ref="I17:N17"/>
    <mergeCell ref="O17:T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0"/>
  <sheetViews>
    <sheetView showGridLines="0" showRowColHeaders="0" topLeftCell="G23" workbookViewId="0">
      <selection activeCell="R38" sqref="R38"/>
    </sheetView>
  </sheetViews>
  <sheetFormatPr baseColWidth="10" defaultRowHeight="15" x14ac:dyDescent="0"/>
  <sheetData>
    <row r="2" spans="1:26" ht="30">
      <c r="C2" s="24" t="s">
        <v>19</v>
      </c>
      <c r="D2" s="22" t="s">
        <v>20</v>
      </c>
      <c r="E2" s="22" t="s">
        <v>21</v>
      </c>
    </row>
    <row r="3" spans="1:26">
      <c r="B3" s="30" t="s">
        <v>27</v>
      </c>
      <c r="C3" s="20">
        <v>60</v>
      </c>
      <c r="D3" s="20">
        <v>34000</v>
      </c>
      <c r="E3" s="20">
        <v>8</v>
      </c>
    </row>
    <row r="4" spans="1:26">
      <c r="B4" s="30" t="s">
        <v>28</v>
      </c>
      <c r="C4" s="20">
        <v>55</v>
      </c>
      <c r="D4" s="20">
        <v>30000</v>
      </c>
      <c r="E4" s="20">
        <v>8</v>
      </c>
    </row>
    <row r="5" spans="1:26">
      <c r="B5" s="30" t="s">
        <v>29</v>
      </c>
      <c r="C5" s="20">
        <v>40</v>
      </c>
      <c r="D5" s="20">
        <v>28700</v>
      </c>
      <c r="E5" s="20">
        <v>7</v>
      </c>
    </row>
    <row r="6" spans="1:26">
      <c r="B6" s="30" t="s">
        <v>30</v>
      </c>
      <c r="C6" s="20">
        <v>35</v>
      </c>
      <c r="D6" s="20">
        <v>25000</v>
      </c>
      <c r="E6" s="20">
        <v>5</v>
      </c>
    </row>
    <row r="7" spans="1:26">
      <c r="B7" s="31" t="s">
        <v>22</v>
      </c>
      <c r="C7" s="33">
        <v>3</v>
      </c>
      <c r="D7" s="33">
        <v>4</v>
      </c>
      <c r="E7" s="33">
        <v>3</v>
      </c>
    </row>
    <row r="8" spans="1:26">
      <c r="C8" s="25"/>
      <c r="D8" s="25"/>
      <c r="E8" s="25"/>
    </row>
    <row r="10" spans="1:26" ht="17" thickBot="1">
      <c r="B10" s="12"/>
      <c r="C10" s="12"/>
      <c r="D10" s="12"/>
      <c r="E10" s="11" t="s">
        <v>2</v>
      </c>
      <c r="F10" s="11" t="s">
        <v>7</v>
      </c>
      <c r="G10" s="13" t="s">
        <v>3</v>
      </c>
      <c r="H10" s="13" t="s">
        <v>4</v>
      </c>
      <c r="I10" s="12"/>
      <c r="J10" s="12"/>
      <c r="K10" s="11" t="s">
        <v>2</v>
      </c>
      <c r="L10" s="12"/>
      <c r="M10" s="13" t="s">
        <v>3</v>
      </c>
      <c r="N10" s="13" t="s">
        <v>4</v>
      </c>
      <c r="O10" s="12"/>
      <c r="P10" s="12"/>
      <c r="Q10" s="11" t="s">
        <v>2</v>
      </c>
      <c r="R10" s="12"/>
      <c r="S10" s="13" t="s">
        <v>3</v>
      </c>
      <c r="T10" s="13" t="s">
        <v>4</v>
      </c>
    </row>
    <row r="11" spans="1:26" ht="16" thickBot="1">
      <c r="A11" s="2"/>
      <c r="B11" s="68" t="s">
        <v>5</v>
      </c>
      <c r="C11" s="71">
        <v>1</v>
      </c>
      <c r="D11" s="72"/>
      <c r="E11" s="72"/>
      <c r="F11" s="72"/>
      <c r="G11" s="72"/>
      <c r="H11" s="73"/>
      <c r="I11" s="71">
        <v>2</v>
      </c>
      <c r="J11" s="72"/>
      <c r="K11" s="72"/>
      <c r="L11" s="72"/>
      <c r="M11" s="72"/>
      <c r="N11" s="73"/>
      <c r="O11" s="71">
        <v>3</v>
      </c>
      <c r="P11" s="72"/>
      <c r="Q11" s="72"/>
      <c r="R11" s="72"/>
      <c r="S11" s="72"/>
      <c r="T11" s="73"/>
      <c r="U11" s="71">
        <v>4</v>
      </c>
      <c r="V11" s="72"/>
      <c r="W11" s="72"/>
      <c r="X11" s="72"/>
      <c r="Y11" s="72"/>
      <c r="Z11" s="73"/>
    </row>
    <row r="12" spans="1:26">
      <c r="A12" s="2" t="s">
        <v>18</v>
      </c>
      <c r="B12" s="69"/>
      <c r="C12" s="3">
        <v>60</v>
      </c>
      <c r="D12" s="4">
        <f>C3</f>
        <v>60</v>
      </c>
      <c r="E12" s="4">
        <f>ABS(C12-D12)</f>
        <v>0</v>
      </c>
      <c r="F12" s="4">
        <f>E12/8</f>
        <v>0</v>
      </c>
      <c r="G12" s="4">
        <f>IF(C12-D12&gt;0,F12,0)</f>
        <v>0</v>
      </c>
      <c r="H12" s="5">
        <f>4/10*G12</f>
        <v>0</v>
      </c>
      <c r="I12" s="3">
        <v>55</v>
      </c>
      <c r="J12" s="4">
        <f>C3</f>
        <v>60</v>
      </c>
      <c r="K12" s="4">
        <f>ABS(I12-J12)</f>
        <v>5</v>
      </c>
      <c r="L12" s="4">
        <f>K12/8</f>
        <v>0.625</v>
      </c>
      <c r="M12" s="4">
        <f>L12</f>
        <v>0.625</v>
      </c>
      <c r="N12" s="5">
        <f>3/10*M12</f>
        <v>0.1875</v>
      </c>
      <c r="O12" s="3">
        <v>40</v>
      </c>
      <c r="P12" s="4">
        <f>J12</f>
        <v>60</v>
      </c>
      <c r="Q12" s="4">
        <f>ABS(O12-P12)</f>
        <v>20</v>
      </c>
      <c r="R12" s="4">
        <v>1</v>
      </c>
      <c r="S12" s="4">
        <f>R12</f>
        <v>1</v>
      </c>
      <c r="T12" s="5">
        <f>3/10*S12</f>
        <v>0.3</v>
      </c>
      <c r="U12" s="3">
        <v>35</v>
      </c>
      <c r="V12" s="4">
        <f>P12</f>
        <v>60</v>
      </c>
      <c r="W12" s="4">
        <f>ABS(U12-V12)</f>
        <v>25</v>
      </c>
      <c r="X12" s="4">
        <v>1</v>
      </c>
      <c r="Y12" s="4">
        <f>X12</f>
        <v>1</v>
      </c>
      <c r="Z12" s="5">
        <f>3/10*Y12</f>
        <v>0.3</v>
      </c>
    </row>
    <row r="13" spans="1:26">
      <c r="A13" s="2"/>
      <c r="B13" s="69"/>
      <c r="C13" s="3">
        <v>60</v>
      </c>
      <c r="D13" s="4">
        <f t="shared" ref="D13:D15" si="0">C4</f>
        <v>55</v>
      </c>
      <c r="E13" s="4">
        <f>ABS(C13-D13)</f>
        <v>5</v>
      </c>
      <c r="F13" s="4">
        <f>E13/8</f>
        <v>0.625</v>
      </c>
      <c r="G13" s="4">
        <v>0</v>
      </c>
      <c r="H13" s="5">
        <v>0</v>
      </c>
      <c r="I13" s="3">
        <v>55</v>
      </c>
      <c r="J13" s="4">
        <f t="shared" ref="J13:J15" si="1">C4</f>
        <v>55</v>
      </c>
      <c r="K13" s="4">
        <v>0</v>
      </c>
      <c r="L13" s="4">
        <v>0</v>
      </c>
      <c r="M13" s="4">
        <v>0</v>
      </c>
      <c r="N13" s="5">
        <v>0</v>
      </c>
      <c r="O13" s="3">
        <v>40</v>
      </c>
      <c r="P13" s="4">
        <f t="shared" ref="P13:P15" si="2">J13</f>
        <v>55</v>
      </c>
      <c r="Q13" s="4">
        <f>ABS(O13-P13)</f>
        <v>15</v>
      </c>
      <c r="R13" s="4">
        <v>1</v>
      </c>
      <c r="S13" s="4">
        <v>1</v>
      </c>
      <c r="T13" s="5">
        <f t="shared" ref="T13:T15" si="3">3/10*S13</f>
        <v>0.3</v>
      </c>
      <c r="U13" s="3">
        <v>35</v>
      </c>
      <c r="V13" s="4">
        <f t="shared" ref="V13:V15" si="4">P13</f>
        <v>55</v>
      </c>
      <c r="W13" s="4">
        <f>ABS(U13-V13)</f>
        <v>20</v>
      </c>
      <c r="X13" s="4">
        <v>1</v>
      </c>
      <c r="Y13" s="4">
        <v>1</v>
      </c>
      <c r="Z13" s="5">
        <f t="shared" ref="Z13:Z15" si="5">3/10*Y13</f>
        <v>0.3</v>
      </c>
    </row>
    <row r="14" spans="1:26">
      <c r="A14" s="2"/>
      <c r="B14" s="69"/>
      <c r="C14" s="3">
        <v>60</v>
      </c>
      <c r="D14" s="4">
        <f t="shared" si="0"/>
        <v>40</v>
      </c>
      <c r="E14" s="1">
        <f t="shared" ref="E14:E15" si="6">ABS(C14-D14)</f>
        <v>20</v>
      </c>
      <c r="F14" s="1">
        <f>IF(E14&gt;2,1,E14/2)</f>
        <v>1</v>
      </c>
      <c r="G14" s="1">
        <v>0</v>
      </c>
      <c r="H14" s="7">
        <f t="shared" ref="H14:H15" si="7">4/10*G14</f>
        <v>0</v>
      </c>
      <c r="I14" s="3">
        <v>55</v>
      </c>
      <c r="J14" s="4">
        <f t="shared" si="1"/>
        <v>40</v>
      </c>
      <c r="K14" s="1">
        <f t="shared" ref="K14:K15" si="8">ABS(I14-J14)</f>
        <v>15</v>
      </c>
      <c r="L14" s="1">
        <f t="shared" ref="L14:L15" si="9">IF(K14&gt;2,1,K14/2)</f>
        <v>1</v>
      </c>
      <c r="M14" s="1">
        <v>0</v>
      </c>
      <c r="N14" s="7">
        <f t="shared" ref="N14:N15" si="10">4/10*M14</f>
        <v>0</v>
      </c>
      <c r="O14" s="3">
        <v>40</v>
      </c>
      <c r="P14" s="4">
        <f t="shared" si="2"/>
        <v>40</v>
      </c>
      <c r="Q14" s="1">
        <f t="shared" ref="Q14:Q15" si="11">ABS(O14-P14)</f>
        <v>0</v>
      </c>
      <c r="R14" s="1">
        <f t="shared" ref="R14" si="12">IF(Q14&gt;2,1,Q14/2)</f>
        <v>0</v>
      </c>
      <c r="S14" s="1">
        <v>0</v>
      </c>
      <c r="T14" s="5">
        <f t="shared" si="3"/>
        <v>0</v>
      </c>
      <c r="U14" s="3">
        <v>35</v>
      </c>
      <c r="V14" s="4">
        <f t="shared" si="4"/>
        <v>40</v>
      </c>
      <c r="W14" s="1">
        <f t="shared" ref="W14:W15" si="13">ABS(U14-V14)</f>
        <v>5</v>
      </c>
      <c r="X14" s="1">
        <f>W14/8</f>
        <v>0.625</v>
      </c>
      <c r="Y14" s="1">
        <f>X14</f>
        <v>0.625</v>
      </c>
      <c r="Z14" s="5">
        <f t="shared" si="5"/>
        <v>0.1875</v>
      </c>
    </row>
    <row r="15" spans="1:26" ht="16" thickBot="1">
      <c r="A15" s="2"/>
      <c r="B15" s="70"/>
      <c r="C15" s="8">
        <v>60</v>
      </c>
      <c r="D15" s="9">
        <f t="shared" si="0"/>
        <v>35</v>
      </c>
      <c r="E15" s="9">
        <f t="shared" si="6"/>
        <v>25</v>
      </c>
      <c r="F15" s="9">
        <f t="shared" ref="F15" si="14">IF(E15&gt;2,1,E15/2)</f>
        <v>1</v>
      </c>
      <c r="G15" s="9">
        <v>0</v>
      </c>
      <c r="H15" s="10">
        <f t="shared" si="7"/>
        <v>0</v>
      </c>
      <c r="I15" s="8">
        <v>55</v>
      </c>
      <c r="J15" s="9">
        <f t="shared" si="1"/>
        <v>35</v>
      </c>
      <c r="K15" s="9">
        <f t="shared" si="8"/>
        <v>20</v>
      </c>
      <c r="L15" s="9">
        <f t="shared" si="9"/>
        <v>1</v>
      </c>
      <c r="M15" s="9">
        <v>0</v>
      </c>
      <c r="N15" s="10">
        <f t="shared" si="10"/>
        <v>0</v>
      </c>
      <c r="O15" s="8">
        <v>40</v>
      </c>
      <c r="P15" s="9">
        <f t="shared" si="2"/>
        <v>35</v>
      </c>
      <c r="Q15" s="9">
        <f t="shared" si="11"/>
        <v>5</v>
      </c>
      <c r="R15" s="9">
        <f>Q15/8</f>
        <v>0.625</v>
      </c>
      <c r="S15" s="9">
        <v>0</v>
      </c>
      <c r="T15" s="5">
        <f t="shared" si="3"/>
        <v>0</v>
      </c>
      <c r="U15" s="8">
        <v>35</v>
      </c>
      <c r="V15" s="9">
        <f t="shared" si="4"/>
        <v>35</v>
      </c>
      <c r="W15" s="9">
        <f t="shared" si="13"/>
        <v>0</v>
      </c>
      <c r="X15" s="9">
        <f t="shared" ref="X15" si="15">IF(W15&gt;2,1,W15/2)</f>
        <v>0</v>
      </c>
      <c r="Y15" s="9">
        <v>0</v>
      </c>
      <c r="Z15" s="5">
        <f t="shared" si="5"/>
        <v>0</v>
      </c>
    </row>
    <row r="16" spans="1:26" ht="16" thickBot="1">
      <c r="A16" s="2"/>
    </row>
    <row r="17" spans="1:26" ht="16" thickBot="1">
      <c r="A17" s="2"/>
      <c r="B17" s="74" t="s">
        <v>15</v>
      </c>
      <c r="C17" s="77">
        <v>1</v>
      </c>
      <c r="D17" s="78"/>
      <c r="E17" s="78"/>
      <c r="F17" s="78"/>
      <c r="G17" s="78"/>
      <c r="H17" s="79"/>
      <c r="I17" s="80">
        <v>2</v>
      </c>
      <c r="J17" s="78"/>
      <c r="K17" s="78"/>
      <c r="L17" s="78"/>
      <c r="M17" s="78"/>
      <c r="N17" s="79"/>
      <c r="O17" s="80">
        <v>3</v>
      </c>
      <c r="P17" s="78"/>
      <c r="Q17" s="78"/>
      <c r="R17" s="78"/>
      <c r="S17" s="78"/>
      <c r="T17" s="79"/>
      <c r="U17" s="80">
        <v>4</v>
      </c>
      <c r="V17" s="78"/>
      <c r="W17" s="78"/>
      <c r="X17" s="78"/>
      <c r="Y17" s="78"/>
      <c r="Z17" s="79"/>
    </row>
    <row r="18" spans="1:26">
      <c r="A18" s="2" t="s">
        <v>17</v>
      </c>
      <c r="B18" s="75"/>
      <c r="C18" s="20">
        <f>D3</f>
        <v>34000</v>
      </c>
      <c r="D18" s="20">
        <f>D3</f>
        <v>34000</v>
      </c>
      <c r="E18" s="20">
        <f>C18-D18</f>
        <v>0</v>
      </c>
      <c r="F18" s="20">
        <v>0</v>
      </c>
      <c r="G18" s="20">
        <v>0</v>
      </c>
      <c r="H18" s="21">
        <f>4*G18</f>
        <v>0</v>
      </c>
      <c r="I18" s="20">
        <v>30000</v>
      </c>
      <c r="J18" s="20">
        <f>D3</f>
        <v>34000</v>
      </c>
      <c r="K18" s="20">
        <f>ABS(I18-J18)</f>
        <v>4000</v>
      </c>
      <c r="L18" s="20">
        <v>1</v>
      </c>
      <c r="M18" s="20">
        <v>0</v>
      </c>
      <c r="N18" s="21">
        <f>4*M18</f>
        <v>0</v>
      </c>
      <c r="O18" s="20">
        <v>28700</v>
      </c>
      <c r="P18" s="20">
        <f>J18</f>
        <v>34000</v>
      </c>
      <c r="Q18" s="20">
        <f>ABS(O18-P18)</f>
        <v>5300</v>
      </c>
      <c r="R18" s="20">
        <v>1</v>
      </c>
      <c r="S18" s="20">
        <v>0</v>
      </c>
      <c r="T18" s="21">
        <v>0</v>
      </c>
      <c r="U18" s="20">
        <v>25000</v>
      </c>
      <c r="V18" s="20">
        <f>P18</f>
        <v>34000</v>
      </c>
      <c r="W18" s="20">
        <f>ABS(U18-V18)</f>
        <v>9000</v>
      </c>
      <c r="X18" s="20">
        <v>1</v>
      </c>
      <c r="Y18" s="20">
        <v>0</v>
      </c>
      <c r="Z18" s="21">
        <v>0</v>
      </c>
    </row>
    <row r="19" spans="1:26">
      <c r="A19" s="2"/>
      <c r="B19" s="75"/>
      <c r="C19" s="20">
        <v>34000</v>
      </c>
      <c r="D19" s="20">
        <f t="shared" ref="D19:D21" si="16">D4</f>
        <v>30000</v>
      </c>
      <c r="E19" s="20">
        <f t="shared" ref="E19:E21" si="17">C19-D19</f>
        <v>4000</v>
      </c>
      <c r="F19" s="20">
        <v>1</v>
      </c>
      <c r="G19" s="20">
        <v>1</v>
      </c>
      <c r="H19" s="21">
        <f>4/10*G19</f>
        <v>0.4</v>
      </c>
      <c r="I19" s="20">
        <v>30000</v>
      </c>
      <c r="J19" s="20">
        <f t="shared" ref="J19:J21" si="18">D4</f>
        <v>30000</v>
      </c>
      <c r="K19" s="20">
        <f>I19-J19</f>
        <v>0</v>
      </c>
      <c r="L19" s="20">
        <v>0</v>
      </c>
      <c r="M19" s="20">
        <v>0</v>
      </c>
      <c r="N19" s="21">
        <f t="shared" ref="N19" si="19">4*M19</f>
        <v>0</v>
      </c>
      <c r="O19" s="20">
        <v>28700</v>
      </c>
      <c r="P19" s="20">
        <f t="shared" ref="P19:P20" si="20">J19</f>
        <v>30000</v>
      </c>
      <c r="Q19" s="20">
        <f>ABS(O19-P19)</f>
        <v>1300</v>
      </c>
      <c r="R19" s="20">
        <v>1</v>
      </c>
      <c r="S19" s="20">
        <v>0</v>
      </c>
      <c r="T19" s="21">
        <v>0</v>
      </c>
      <c r="U19" s="20">
        <v>25000</v>
      </c>
      <c r="V19" s="20">
        <f t="shared" ref="V19:V21" si="21">P19</f>
        <v>30000</v>
      </c>
      <c r="W19" s="20">
        <f t="shared" ref="W19:W21" si="22">ABS(U19-V19)</f>
        <v>5000</v>
      </c>
      <c r="X19" s="20">
        <v>1</v>
      </c>
      <c r="Y19" s="20">
        <v>0</v>
      </c>
      <c r="Z19" s="21">
        <v>0</v>
      </c>
    </row>
    <row r="20" spans="1:26">
      <c r="A20" s="2"/>
      <c r="B20" s="75"/>
      <c r="C20" s="20">
        <v>34000</v>
      </c>
      <c r="D20" s="20">
        <f t="shared" si="16"/>
        <v>28700</v>
      </c>
      <c r="E20" s="20">
        <f t="shared" si="17"/>
        <v>5300</v>
      </c>
      <c r="F20" s="20">
        <v>1</v>
      </c>
      <c r="G20" s="20">
        <v>1</v>
      </c>
      <c r="H20" s="21">
        <f t="shared" ref="H20:H21" si="23">4/10*G20</f>
        <v>0.4</v>
      </c>
      <c r="I20" s="20">
        <v>30000</v>
      </c>
      <c r="J20" s="20">
        <f t="shared" si="18"/>
        <v>28700</v>
      </c>
      <c r="K20" s="20">
        <f t="shared" ref="K20:K21" si="24">I20-J20</f>
        <v>1300</v>
      </c>
      <c r="L20" s="20">
        <v>1</v>
      </c>
      <c r="M20" s="20">
        <f>K20/2000</f>
        <v>0.65</v>
      </c>
      <c r="N20" s="21">
        <f>4/10*M20</f>
        <v>0.26</v>
      </c>
      <c r="O20" s="20">
        <v>28700</v>
      </c>
      <c r="P20" s="20">
        <f t="shared" si="20"/>
        <v>28700</v>
      </c>
      <c r="Q20" s="20">
        <f t="shared" ref="Q20:Q21" si="25">O20-P20</f>
        <v>0</v>
      </c>
      <c r="R20" s="20">
        <v>0</v>
      </c>
      <c r="S20" s="20">
        <v>0</v>
      </c>
      <c r="T20" s="21">
        <v>0</v>
      </c>
      <c r="U20" s="20">
        <v>25000</v>
      </c>
      <c r="V20" s="20">
        <f t="shared" si="21"/>
        <v>28700</v>
      </c>
      <c r="W20" s="20">
        <f t="shared" si="22"/>
        <v>3700</v>
      </c>
      <c r="X20" s="20">
        <v>1</v>
      </c>
      <c r="Y20" s="20">
        <v>0</v>
      </c>
      <c r="Z20" s="21">
        <v>0</v>
      </c>
    </row>
    <row r="21" spans="1:26" ht="16" thickBot="1">
      <c r="A21" s="2"/>
      <c r="B21" s="76"/>
      <c r="C21" s="27">
        <v>34000</v>
      </c>
      <c r="D21" s="28">
        <f t="shared" si="16"/>
        <v>25000</v>
      </c>
      <c r="E21" s="28">
        <f t="shared" si="17"/>
        <v>9000</v>
      </c>
      <c r="F21" s="28">
        <v>1</v>
      </c>
      <c r="G21" s="28">
        <v>1</v>
      </c>
      <c r="H21" s="21">
        <f t="shared" si="23"/>
        <v>0.4</v>
      </c>
      <c r="I21" s="28">
        <v>30000</v>
      </c>
      <c r="J21" s="28">
        <f t="shared" si="18"/>
        <v>25000</v>
      </c>
      <c r="K21" s="28">
        <f t="shared" si="24"/>
        <v>5000</v>
      </c>
      <c r="L21" s="28">
        <v>1</v>
      </c>
      <c r="M21" s="28">
        <v>1</v>
      </c>
      <c r="N21" s="21">
        <f>4/10*M21</f>
        <v>0.4</v>
      </c>
      <c r="O21" s="28">
        <v>28700</v>
      </c>
      <c r="P21" s="28">
        <f>J21</f>
        <v>25000</v>
      </c>
      <c r="Q21" s="28">
        <f t="shared" si="25"/>
        <v>3700</v>
      </c>
      <c r="R21" s="28">
        <v>1</v>
      </c>
      <c r="S21" s="28">
        <v>1</v>
      </c>
      <c r="T21" s="29">
        <f>4/10*R21</f>
        <v>0.4</v>
      </c>
      <c r="U21" s="28">
        <v>25000</v>
      </c>
      <c r="V21" s="28">
        <f t="shared" si="21"/>
        <v>25000</v>
      </c>
      <c r="W21" s="28">
        <f t="shared" si="22"/>
        <v>0</v>
      </c>
      <c r="X21" s="28">
        <v>0</v>
      </c>
      <c r="Y21" s="28">
        <v>0</v>
      </c>
      <c r="Z21" s="29">
        <v>0</v>
      </c>
    </row>
    <row r="22" spans="1:26" ht="16" thickBot="1">
      <c r="A22" s="2"/>
    </row>
    <row r="23" spans="1:26" ht="16" thickBot="1">
      <c r="A23" s="2"/>
      <c r="B23" s="68" t="s">
        <v>16</v>
      </c>
      <c r="C23" s="71">
        <v>1</v>
      </c>
      <c r="D23" s="72"/>
      <c r="E23" s="72"/>
      <c r="F23" s="72"/>
      <c r="G23" s="72"/>
      <c r="H23" s="73"/>
      <c r="I23" s="71">
        <v>2</v>
      </c>
      <c r="J23" s="72"/>
      <c r="K23" s="72"/>
      <c r="L23" s="72"/>
      <c r="M23" s="72"/>
      <c r="N23" s="73"/>
      <c r="O23" s="71">
        <v>3</v>
      </c>
      <c r="P23" s="72"/>
      <c r="Q23" s="72"/>
      <c r="R23" s="72"/>
      <c r="S23" s="72"/>
      <c r="T23" s="73"/>
      <c r="U23" s="71">
        <v>4</v>
      </c>
      <c r="V23" s="72"/>
      <c r="W23" s="72"/>
      <c r="X23" s="72"/>
      <c r="Y23" s="72"/>
      <c r="Z23" s="73"/>
    </row>
    <row r="24" spans="1:26">
      <c r="A24" s="2" t="s">
        <v>17</v>
      </c>
      <c r="B24" s="69"/>
      <c r="C24" s="3">
        <f>8</f>
        <v>8</v>
      </c>
      <c r="D24" s="4">
        <f>E3</f>
        <v>8</v>
      </c>
      <c r="E24" s="4">
        <f>ABS(C24-D24)</f>
        <v>0</v>
      </c>
      <c r="F24" s="4">
        <f>IF(E24&lt;=0.5,0,IF(E24&lt;=1,(E24-0.5)/(1-0.5),1))</f>
        <v>0</v>
      </c>
      <c r="G24" s="4">
        <f>IF(C24-D24&lt;0,F24,0)</f>
        <v>0</v>
      </c>
      <c r="H24" s="5">
        <f>6/10*G24</f>
        <v>0</v>
      </c>
      <c r="I24" s="3">
        <v>8</v>
      </c>
      <c r="J24" s="4">
        <f>D24</f>
        <v>8</v>
      </c>
      <c r="K24" s="4">
        <f>ABS(I24-J24)</f>
        <v>0</v>
      </c>
      <c r="L24" s="4">
        <v>0</v>
      </c>
      <c r="M24" s="4">
        <v>0</v>
      </c>
      <c r="N24" s="5">
        <v>0</v>
      </c>
      <c r="O24" s="3">
        <v>7</v>
      </c>
      <c r="P24" s="4">
        <f>J24</f>
        <v>8</v>
      </c>
      <c r="Q24" s="4">
        <f>ABS(O24-P24)</f>
        <v>1</v>
      </c>
      <c r="R24" s="4">
        <v>1</v>
      </c>
      <c r="S24" s="4">
        <v>0</v>
      </c>
      <c r="T24" s="5">
        <f>1/3*S24</f>
        <v>0</v>
      </c>
      <c r="U24" s="3">
        <v>5</v>
      </c>
      <c r="V24" s="4">
        <f>P24</f>
        <v>8</v>
      </c>
      <c r="W24" s="4">
        <f>ABS(U24-V24)</f>
        <v>3</v>
      </c>
      <c r="X24" s="4">
        <v>1</v>
      </c>
      <c r="Y24" s="4">
        <v>0</v>
      </c>
      <c r="Z24" s="5">
        <f>1/3*Y24</f>
        <v>0</v>
      </c>
    </row>
    <row r="25" spans="1:26">
      <c r="A25" s="2"/>
      <c r="B25" s="69"/>
      <c r="C25" s="3">
        <f>8</f>
        <v>8</v>
      </c>
      <c r="D25" s="4">
        <f t="shared" ref="D25:D26" si="26">E4</f>
        <v>8</v>
      </c>
      <c r="E25" s="4">
        <f t="shared" ref="E25:E26" si="27">ABS(C25-D25)</f>
        <v>0</v>
      </c>
      <c r="F25" s="4">
        <v>0</v>
      </c>
      <c r="G25" s="4">
        <v>0</v>
      </c>
      <c r="H25" s="5">
        <v>0</v>
      </c>
      <c r="I25" s="3">
        <v>8</v>
      </c>
      <c r="J25" s="4">
        <f t="shared" ref="J25:J27" si="28">D25</f>
        <v>8</v>
      </c>
      <c r="K25" s="4">
        <f>ABS(I25-J25)</f>
        <v>0</v>
      </c>
      <c r="L25" s="4">
        <v>0</v>
      </c>
      <c r="M25" s="4">
        <v>0</v>
      </c>
      <c r="N25" s="5">
        <f t="shared" ref="N25" si="29">1/3*M25</f>
        <v>0</v>
      </c>
      <c r="O25" s="3">
        <v>7</v>
      </c>
      <c r="P25" s="4">
        <f t="shared" ref="P25:P27" si="30">J25</f>
        <v>8</v>
      </c>
      <c r="Q25" s="4">
        <f>ABS(O25-P25)</f>
        <v>1</v>
      </c>
      <c r="R25" s="4">
        <v>1</v>
      </c>
      <c r="S25" s="4">
        <v>0</v>
      </c>
      <c r="T25" s="5">
        <v>0</v>
      </c>
      <c r="U25" s="3">
        <v>5</v>
      </c>
      <c r="V25" s="4">
        <f t="shared" ref="V25:V27" si="31">P25</f>
        <v>8</v>
      </c>
      <c r="W25" s="4">
        <f>ABS(U25-V25)</f>
        <v>3</v>
      </c>
      <c r="X25" s="4">
        <v>1</v>
      </c>
      <c r="Y25" s="4">
        <v>0</v>
      </c>
      <c r="Z25" s="5">
        <f t="shared" ref="Z25:Z27" si="32">1/3*Y25</f>
        <v>0</v>
      </c>
    </row>
    <row r="26" spans="1:26">
      <c r="A26" s="2"/>
      <c r="B26" s="69"/>
      <c r="C26" s="3">
        <f>8</f>
        <v>8</v>
      </c>
      <c r="D26" s="4">
        <f t="shared" si="26"/>
        <v>7</v>
      </c>
      <c r="E26" s="4">
        <f t="shared" si="27"/>
        <v>1</v>
      </c>
      <c r="F26" s="1">
        <f t="shared" ref="F26:F27" si="33">IF(E26&lt;=0.5,0,IF(E26&lt;=1,(E26-0.5)/(1-0.5),1))</f>
        <v>1</v>
      </c>
      <c r="G26" s="1">
        <v>1</v>
      </c>
      <c r="H26" s="7">
        <f>3/10*G26</f>
        <v>0.3</v>
      </c>
      <c r="I26" s="3">
        <v>8</v>
      </c>
      <c r="J26" s="4">
        <f t="shared" si="28"/>
        <v>7</v>
      </c>
      <c r="K26" s="1">
        <f t="shared" ref="K26:K27" si="34">ABS(I26-J26)</f>
        <v>1</v>
      </c>
      <c r="L26" s="1">
        <v>1</v>
      </c>
      <c r="M26" s="1">
        <f>L26</f>
        <v>1</v>
      </c>
      <c r="N26" s="5">
        <f>3/10*M26</f>
        <v>0.3</v>
      </c>
      <c r="O26" s="6">
        <v>7</v>
      </c>
      <c r="P26" s="4">
        <f t="shared" si="30"/>
        <v>7</v>
      </c>
      <c r="Q26" s="1">
        <f t="shared" ref="Q26:Q27" si="35">ABS(O26-P26)</f>
        <v>0</v>
      </c>
      <c r="R26" s="1">
        <f t="shared" ref="R26:R27" si="36">IF(Q26&lt;=0.5,0,IF(Q26&lt;=1,(Q26-0.5)/(1-0.5),1))</f>
        <v>0</v>
      </c>
      <c r="S26" s="1">
        <f>IF(O26-P26&lt;0,R26,0)</f>
        <v>0</v>
      </c>
      <c r="T26" s="7">
        <f t="shared" ref="T26" si="37">6/10*S26</f>
        <v>0</v>
      </c>
      <c r="U26" s="3">
        <v>5</v>
      </c>
      <c r="V26" s="4">
        <f t="shared" si="31"/>
        <v>7</v>
      </c>
      <c r="W26" s="1">
        <f t="shared" ref="W26:W27" si="38">ABS(U26-V26)</f>
        <v>2</v>
      </c>
      <c r="X26" s="1">
        <v>1</v>
      </c>
      <c r="Y26" s="1">
        <v>0</v>
      </c>
      <c r="Z26" s="5">
        <f t="shared" si="32"/>
        <v>0</v>
      </c>
    </row>
    <row r="27" spans="1:26" ht="16" thickBot="1">
      <c r="A27" s="2"/>
      <c r="B27" s="70"/>
      <c r="C27" s="8">
        <f>8</f>
        <v>8</v>
      </c>
      <c r="D27" s="9">
        <f>E6</f>
        <v>5</v>
      </c>
      <c r="E27" s="9">
        <f>ABS(C27-D27)</f>
        <v>3</v>
      </c>
      <c r="F27" s="9">
        <f t="shared" si="33"/>
        <v>1</v>
      </c>
      <c r="G27" s="9">
        <v>1</v>
      </c>
      <c r="H27" s="7">
        <f>3/10*G27</f>
        <v>0.3</v>
      </c>
      <c r="I27" s="8">
        <v>8</v>
      </c>
      <c r="J27" s="9">
        <f t="shared" si="28"/>
        <v>5</v>
      </c>
      <c r="K27" s="9">
        <f t="shared" si="34"/>
        <v>3</v>
      </c>
      <c r="L27" s="9">
        <v>1</v>
      </c>
      <c r="M27" s="9">
        <f>L27</f>
        <v>1</v>
      </c>
      <c r="N27" s="5">
        <f>3/10*M27</f>
        <v>0.3</v>
      </c>
      <c r="O27" s="8">
        <v>7</v>
      </c>
      <c r="P27" s="9">
        <f t="shared" si="30"/>
        <v>5</v>
      </c>
      <c r="Q27" s="9">
        <f t="shared" si="35"/>
        <v>2</v>
      </c>
      <c r="R27" s="9">
        <f t="shared" si="36"/>
        <v>1</v>
      </c>
      <c r="S27" s="9">
        <v>1</v>
      </c>
      <c r="T27" s="10">
        <f>3/10*S27</f>
        <v>0.3</v>
      </c>
      <c r="U27" s="8">
        <v>5</v>
      </c>
      <c r="V27" s="9">
        <f t="shared" si="31"/>
        <v>5</v>
      </c>
      <c r="W27" s="9">
        <f t="shared" si="38"/>
        <v>0</v>
      </c>
      <c r="X27" s="9">
        <f t="shared" ref="X27" si="39">IF(W27&lt;=0.5,0,IF(W27&lt;=1,(W27-0.5)/(1-0.5),1))</f>
        <v>0</v>
      </c>
      <c r="Y27" s="9">
        <f t="shared" ref="Y27" si="40">IF(U27-V27&lt;0,X27,0)</f>
        <v>0</v>
      </c>
      <c r="Z27" s="10">
        <f t="shared" si="32"/>
        <v>0</v>
      </c>
    </row>
    <row r="29" spans="1:26">
      <c r="G29" s="35" t="str">
        <f>"1-1"</f>
        <v>1-1</v>
      </c>
      <c r="H29" s="1">
        <f>H12+H18+H24</f>
        <v>0</v>
      </c>
      <c r="M29" s="1" t="str">
        <f>"2-1"</f>
        <v>2-1</v>
      </c>
      <c r="N29" s="1">
        <f>N12+N18+N24</f>
        <v>0.1875</v>
      </c>
      <c r="S29" s="1" t="str">
        <f>"3-1"</f>
        <v>3-1</v>
      </c>
      <c r="T29" s="1">
        <f>T12+T18+T24</f>
        <v>0.3</v>
      </c>
      <c r="Y29" s="1" t="str">
        <f>"4-1"</f>
        <v>4-1</v>
      </c>
      <c r="Z29" s="1">
        <f>Z12+Z18+Z24</f>
        <v>0.3</v>
      </c>
    </row>
    <row r="30" spans="1:26">
      <c r="G30" s="1" t="str">
        <f>"1-2"</f>
        <v>1-2</v>
      </c>
      <c r="H30" s="1">
        <f t="shared" ref="H30:H32" si="41">H13+H19+H25</f>
        <v>0.4</v>
      </c>
      <c r="M30" s="1" t="str">
        <f>"2-2"</f>
        <v>2-2</v>
      </c>
      <c r="N30" s="1">
        <f t="shared" ref="N30:N32" si="42">N13+N19+N25</f>
        <v>0</v>
      </c>
      <c r="S30" s="1" t="str">
        <f>"3-2"</f>
        <v>3-2</v>
      </c>
      <c r="T30" s="1">
        <f t="shared" ref="T30:T32" si="43">T13+T19+T25</f>
        <v>0.3</v>
      </c>
      <c r="Y30" s="1" t="str">
        <f>"4-2"</f>
        <v>4-2</v>
      </c>
      <c r="Z30" s="1">
        <f t="shared" ref="Z30:Z32" si="44">Z13+Z19+Z25</f>
        <v>0.3</v>
      </c>
    </row>
    <row r="31" spans="1:26">
      <c r="G31" s="1" t="str">
        <f>"1-3"</f>
        <v>1-3</v>
      </c>
      <c r="H31" s="1">
        <f t="shared" si="41"/>
        <v>0.7</v>
      </c>
      <c r="M31" s="1" t="str">
        <f>"2-3"</f>
        <v>2-3</v>
      </c>
      <c r="N31" s="1">
        <f t="shared" si="42"/>
        <v>0.56000000000000005</v>
      </c>
      <c r="S31" s="1" t="str">
        <f>"3-3"</f>
        <v>3-3</v>
      </c>
      <c r="T31" s="1">
        <f t="shared" si="43"/>
        <v>0</v>
      </c>
      <c r="X31" s="38"/>
      <c r="Y31" s="1" t="str">
        <f>"4-3"</f>
        <v>4-3</v>
      </c>
      <c r="Z31" s="1">
        <f t="shared" si="44"/>
        <v>0.1875</v>
      </c>
    </row>
    <row r="32" spans="1:26">
      <c r="G32" s="35" t="str">
        <f>"1-4"</f>
        <v>1-4</v>
      </c>
      <c r="H32" s="1">
        <f t="shared" si="41"/>
        <v>0.7</v>
      </c>
      <c r="M32" s="35" t="str">
        <f>"2-4"</f>
        <v>2-4</v>
      </c>
      <c r="N32" s="1">
        <f t="shared" si="42"/>
        <v>0.7</v>
      </c>
      <c r="S32" s="1" t="str">
        <f>"3-4"</f>
        <v>3-4</v>
      </c>
      <c r="T32" s="1">
        <f t="shared" si="43"/>
        <v>0.7</v>
      </c>
      <c r="Y32" s="1" t="str">
        <f>"4-4"</f>
        <v>4-4</v>
      </c>
      <c r="Z32" s="1">
        <f t="shared" si="44"/>
        <v>0</v>
      </c>
    </row>
    <row r="34" spans="16:21" ht="16" thickBot="1"/>
    <row r="35" spans="16:21" ht="16" thickBot="1">
      <c r="P35" s="46"/>
      <c r="Q35" s="44">
        <v>1</v>
      </c>
      <c r="R35" s="43">
        <v>2</v>
      </c>
      <c r="S35" s="43">
        <v>3</v>
      </c>
      <c r="T35" s="52">
        <v>4</v>
      </c>
      <c r="U35" s="48" t="s">
        <v>36</v>
      </c>
    </row>
    <row r="36" spans="16:21">
      <c r="P36" s="45">
        <v>1</v>
      </c>
      <c r="Q36" s="40">
        <f>H29</f>
        <v>0</v>
      </c>
      <c r="R36" s="41">
        <f>H30</f>
        <v>0.4</v>
      </c>
      <c r="S36" s="41">
        <f>H31</f>
        <v>0.7</v>
      </c>
      <c r="T36" s="53">
        <f>H32</f>
        <v>0.7</v>
      </c>
      <c r="U36" s="45">
        <f>SUM(Q36:T36)</f>
        <v>1.8</v>
      </c>
    </row>
    <row r="37" spans="16:21">
      <c r="P37" s="39">
        <v>2</v>
      </c>
      <c r="Q37" s="23">
        <f>N29</f>
        <v>0.1875</v>
      </c>
      <c r="R37" s="18">
        <v>0</v>
      </c>
      <c r="S37" s="18">
        <f>N31</f>
        <v>0.56000000000000005</v>
      </c>
      <c r="T37" s="54">
        <f>N32</f>
        <v>0.7</v>
      </c>
      <c r="U37" s="39">
        <f>SUM(Q37:T37)</f>
        <v>1.4475</v>
      </c>
    </row>
    <row r="38" spans="16:21">
      <c r="P38" s="39">
        <v>3</v>
      </c>
      <c r="Q38" s="23">
        <f>T29</f>
        <v>0.3</v>
      </c>
      <c r="R38" s="18">
        <f>T30</f>
        <v>0.3</v>
      </c>
      <c r="S38" s="18">
        <f>T31</f>
        <v>0</v>
      </c>
      <c r="T38" s="54">
        <f>T32</f>
        <v>0.7</v>
      </c>
      <c r="U38" s="39">
        <f t="shared" ref="U38:U39" si="45">SUM(Q38:T38)</f>
        <v>1.2999999999999998</v>
      </c>
    </row>
    <row r="39" spans="16:21" ht="16" thickBot="1">
      <c r="P39" s="47">
        <v>4</v>
      </c>
      <c r="Q39" s="49">
        <f>Z29</f>
        <v>0.3</v>
      </c>
      <c r="R39" s="50">
        <f>Z30</f>
        <v>0.3</v>
      </c>
      <c r="S39" s="51">
        <f>Z31</f>
        <v>0.1875</v>
      </c>
      <c r="T39" s="55">
        <f>Z32</f>
        <v>0</v>
      </c>
      <c r="U39" s="47">
        <f t="shared" si="45"/>
        <v>0.78749999999999998</v>
      </c>
    </row>
    <row r="40" spans="16:21" ht="16" thickBot="1">
      <c r="P40" s="48" t="s">
        <v>37</v>
      </c>
      <c r="Q40" s="44">
        <f>SUM(Q36:Q39)</f>
        <v>0.78749999999999998</v>
      </c>
      <c r="R40" s="43">
        <f>SUM(R36:R39)</f>
        <v>1</v>
      </c>
      <c r="S40" s="43">
        <f>SUM(S36:S39)</f>
        <v>1.4475</v>
      </c>
      <c r="T40" s="52">
        <f>SUM(T36:T39)</f>
        <v>2.0999999999999996</v>
      </c>
      <c r="U40" s="46"/>
    </row>
  </sheetData>
  <mergeCells count="15">
    <mergeCell ref="B17:B21"/>
    <mergeCell ref="C17:H17"/>
    <mergeCell ref="I17:N17"/>
    <mergeCell ref="O17:T17"/>
    <mergeCell ref="U17:Z17"/>
    <mergeCell ref="B11:B15"/>
    <mergeCell ref="C11:H11"/>
    <mergeCell ref="I11:N11"/>
    <mergeCell ref="O11:T11"/>
    <mergeCell ref="U11:Z11"/>
    <mergeCell ref="B23:B27"/>
    <mergeCell ref="C23:H23"/>
    <mergeCell ref="I23:N23"/>
    <mergeCell ref="O23:T23"/>
    <mergeCell ref="U23:Z23"/>
  </mergeCells>
  <phoneticPr fontId="18" type="noConversion"/>
  <pageMargins left="0.75" right="0.75" top="1" bottom="1" header="0.5" footer="0.5"/>
  <ignoredErrors>
    <ignoredError sqref="H1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Ex. 1</vt:lpstr>
      <vt:lpstr>Ex. 2</vt:lpstr>
      <vt:lpstr>Ex. 3</vt:lpstr>
    </vt:vector>
  </TitlesOfParts>
  <Company>----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Rosa</dc:creator>
  <cp:lastModifiedBy>Mariana Rosa</cp:lastModifiedBy>
  <cp:lastPrinted>2013-05-21T20:44:49Z</cp:lastPrinted>
  <dcterms:created xsi:type="dcterms:W3CDTF">2013-05-21T17:36:06Z</dcterms:created>
  <dcterms:modified xsi:type="dcterms:W3CDTF">2013-05-22T19:14:16Z</dcterms:modified>
</cp:coreProperties>
</file>