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Luciana\Aulas ETEC_atual_19.09.20\ALIMENTOS\ROTULAGEM NUTRICIONAL\"/>
    </mc:Choice>
  </mc:AlternateContent>
  <xr:revisionPtr revIDLastSave="0" documentId="13_ncr:1_{0AE7C7E0-431E-4A83-904E-97A4FF43DDB7}" xr6:coauthVersionLast="36" xr6:coauthVersionMax="36" xr10:uidLastSave="{00000000-0000-0000-0000-000000000000}"/>
  <bookViews>
    <workbookView xWindow="0" yWindow="0" windowWidth="23040" windowHeight="9060" activeTab="3" xr2:uid="{F53FE846-0A33-4E14-B91E-63EA31EFBC7B}"/>
  </bookViews>
  <sheets>
    <sheet name="Ficha Técnica" sheetId="1" r:id="rId1"/>
    <sheet name="Dados tabelas Nutricionais" sheetId="2" r:id="rId2"/>
    <sheet name="Resultados por 100g e porção" sheetId="3" r:id="rId3"/>
    <sheet name="Tabela Nutriciona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5" i="2" l="1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B5" i="3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6" i="1"/>
  <c r="D6" i="4"/>
  <c r="B1" i="3"/>
  <c r="A1" i="3"/>
  <c r="K46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17" i="1"/>
  <c r="L17" i="1" s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H18" i="1"/>
  <c r="G18" i="1"/>
  <c r="G17" i="1"/>
  <c r="K16" i="1"/>
  <c r="H32" i="1"/>
  <c r="H16" i="1"/>
  <c r="H15" i="1"/>
  <c r="H14" i="1"/>
  <c r="H17" i="1"/>
  <c r="G16" i="1"/>
  <c r="L15" i="1"/>
  <c r="L14" i="1"/>
  <c r="G15" i="1"/>
  <c r="G14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H30" i="1" s="1"/>
  <c r="F31" i="1"/>
  <c r="F32" i="1"/>
  <c r="F33" i="1"/>
  <c r="H33" i="1" s="1"/>
  <c r="F34" i="1"/>
  <c r="F35" i="1"/>
  <c r="F36" i="1"/>
  <c r="H36" i="1" s="1"/>
  <c r="F37" i="1"/>
  <c r="H37" i="1" s="1"/>
  <c r="F38" i="1"/>
  <c r="H38" i="1" s="1"/>
  <c r="F39" i="1"/>
  <c r="F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15" i="1"/>
  <c r="D14" i="1"/>
  <c r="E10" i="1"/>
  <c r="K14" i="1"/>
  <c r="B33" i="2"/>
  <c r="B4" i="3" s="1"/>
  <c r="B8" i="1"/>
  <c r="B32" i="2" s="1"/>
  <c r="B3" i="3" s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4" i="2"/>
  <c r="H29" i="1" l="1"/>
  <c r="H28" i="1"/>
  <c r="H25" i="1"/>
  <c r="H22" i="1"/>
  <c r="H21" i="1"/>
  <c r="H35" i="1"/>
  <c r="H27" i="1"/>
  <c r="H34" i="1"/>
  <c r="H26" i="1"/>
  <c r="H24" i="1"/>
  <c r="H39" i="1"/>
  <c r="H31" i="1"/>
  <c r="H23" i="1"/>
  <c r="H20" i="1"/>
  <c r="H19" i="1"/>
  <c r="B5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4" i="2"/>
  <c r="A28" i="2"/>
  <c r="A62" i="2" s="1"/>
  <c r="A29" i="2"/>
  <c r="A63" i="2" s="1"/>
  <c r="A5" i="2"/>
  <c r="A39" i="2" s="1"/>
  <c r="A6" i="2"/>
  <c r="A40" i="2" s="1"/>
  <c r="A7" i="2"/>
  <c r="A41" i="2" s="1"/>
  <c r="A8" i="2"/>
  <c r="A42" i="2" s="1"/>
  <c r="A9" i="2"/>
  <c r="A43" i="2" s="1"/>
  <c r="A10" i="2"/>
  <c r="A44" i="2" s="1"/>
  <c r="A11" i="2"/>
  <c r="A45" i="2" s="1"/>
  <c r="A12" i="2"/>
  <c r="A46" i="2" s="1"/>
  <c r="A13" i="2"/>
  <c r="A47" i="2" s="1"/>
  <c r="A14" i="2"/>
  <c r="A48" i="2" s="1"/>
  <c r="A15" i="2"/>
  <c r="A49" i="2" s="1"/>
  <c r="A16" i="2"/>
  <c r="A50" i="2" s="1"/>
  <c r="A17" i="2"/>
  <c r="A51" i="2" s="1"/>
  <c r="A18" i="2"/>
  <c r="A52" i="2" s="1"/>
  <c r="A19" i="2"/>
  <c r="A53" i="2" s="1"/>
  <c r="A20" i="2"/>
  <c r="A54" i="2" s="1"/>
  <c r="A21" i="2"/>
  <c r="A55" i="2" s="1"/>
  <c r="A22" i="2"/>
  <c r="A56" i="2" s="1"/>
  <c r="A23" i="2"/>
  <c r="A57" i="2" s="1"/>
  <c r="A24" i="2"/>
  <c r="A58" i="2" s="1"/>
  <c r="A25" i="2"/>
  <c r="A59" i="2" s="1"/>
  <c r="A26" i="2"/>
  <c r="A60" i="2" s="1"/>
  <c r="A27" i="2"/>
  <c r="A61" i="2" s="1"/>
  <c r="A4" i="2"/>
  <c r="A38" i="2" s="1"/>
  <c r="B49" i="1"/>
  <c r="C40" i="1"/>
  <c r="F14" i="1"/>
  <c r="K15" i="1"/>
  <c r="K40" i="1" s="1"/>
  <c r="B9" i="1" s="1"/>
  <c r="I54" i="2" l="1"/>
  <c r="D54" i="2"/>
  <c r="L54" i="2"/>
  <c r="H54" i="2"/>
  <c r="B54" i="2"/>
  <c r="F54" i="2"/>
  <c r="K54" i="2"/>
  <c r="J54" i="2"/>
  <c r="E54" i="2"/>
  <c r="L61" i="2"/>
  <c r="H61" i="2"/>
  <c r="B61" i="2"/>
  <c r="E61" i="2"/>
  <c r="K61" i="2"/>
  <c r="J61" i="2"/>
  <c r="F61" i="2"/>
  <c r="I61" i="2"/>
  <c r="D61" i="2"/>
  <c r="L45" i="2"/>
  <c r="H45" i="2"/>
  <c r="B45" i="2"/>
  <c r="K45" i="2"/>
  <c r="J45" i="2"/>
  <c r="E45" i="2"/>
  <c r="F45" i="2"/>
  <c r="I45" i="2"/>
  <c r="D45" i="2"/>
  <c r="K60" i="2"/>
  <c r="J60" i="2"/>
  <c r="F60" i="2"/>
  <c r="E60" i="2"/>
  <c r="I60" i="2"/>
  <c r="D60" i="2"/>
  <c r="L60" i="2"/>
  <c r="H60" i="2"/>
  <c r="B60" i="2"/>
  <c r="K52" i="2"/>
  <c r="J52" i="2"/>
  <c r="F52" i="2"/>
  <c r="E52" i="2"/>
  <c r="D52" i="2"/>
  <c r="L52" i="2"/>
  <c r="H52" i="2"/>
  <c r="B52" i="2"/>
  <c r="I52" i="2"/>
  <c r="K44" i="2"/>
  <c r="J44" i="2"/>
  <c r="F44" i="2"/>
  <c r="E44" i="2"/>
  <c r="L44" i="2"/>
  <c r="H44" i="2"/>
  <c r="B44" i="2"/>
  <c r="I44" i="2"/>
  <c r="D44" i="2"/>
  <c r="J43" i="2"/>
  <c r="G43" i="2"/>
  <c r="L43" i="2"/>
  <c r="H43" i="2"/>
  <c r="B43" i="2"/>
  <c r="D43" i="2"/>
  <c r="E43" i="2"/>
  <c r="I43" i="2"/>
  <c r="K43" i="2"/>
  <c r="F43" i="2"/>
  <c r="F58" i="2"/>
  <c r="E58" i="2"/>
  <c r="L58" i="2"/>
  <c r="B58" i="2"/>
  <c r="I58" i="2"/>
  <c r="D58" i="2"/>
  <c r="H58" i="2"/>
  <c r="K58" i="2"/>
  <c r="J58" i="2"/>
  <c r="K50" i="2"/>
  <c r="F50" i="2"/>
  <c r="B50" i="2"/>
  <c r="E50" i="2"/>
  <c r="L50" i="2"/>
  <c r="H50" i="2"/>
  <c r="I50" i="2"/>
  <c r="D50" i="2"/>
  <c r="C50" i="2" s="1"/>
  <c r="J50" i="2"/>
  <c r="F42" i="2"/>
  <c r="E42" i="2"/>
  <c r="L42" i="2"/>
  <c r="B42" i="2"/>
  <c r="I42" i="2"/>
  <c r="D42" i="2"/>
  <c r="H42" i="2"/>
  <c r="J42" i="2"/>
  <c r="G42" i="2"/>
  <c r="K42" i="2"/>
  <c r="I62" i="2"/>
  <c r="D62" i="2"/>
  <c r="L62" i="2"/>
  <c r="H62" i="2"/>
  <c r="B62" i="2"/>
  <c r="K62" i="2"/>
  <c r="F62" i="2"/>
  <c r="J62" i="2"/>
  <c r="E62" i="2"/>
  <c r="I46" i="2"/>
  <c r="D46" i="2"/>
  <c r="F46" i="2"/>
  <c r="L46" i="2"/>
  <c r="H46" i="2"/>
  <c r="B46" i="2"/>
  <c r="K46" i="2"/>
  <c r="J46" i="2"/>
  <c r="E46" i="2"/>
  <c r="L53" i="2"/>
  <c r="H53" i="2"/>
  <c r="C53" i="2" s="1"/>
  <c r="B53" i="2"/>
  <c r="K53" i="2"/>
  <c r="J53" i="2"/>
  <c r="E53" i="2"/>
  <c r="F53" i="2"/>
  <c r="I53" i="2"/>
  <c r="D53" i="2"/>
  <c r="J59" i="2"/>
  <c r="B59" i="2"/>
  <c r="I59" i="2"/>
  <c r="L59" i="2"/>
  <c r="H59" i="2"/>
  <c r="E59" i="2"/>
  <c r="D59" i="2"/>
  <c r="C59" i="2" s="1"/>
  <c r="K59" i="2"/>
  <c r="F59" i="2"/>
  <c r="J51" i="2"/>
  <c r="D51" i="2"/>
  <c r="B51" i="2"/>
  <c r="F51" i="2"/>
  <c r="H51" i="2"/>
  <c r="E51" i="2"/>
  <c r="I51" i="2"/>
  <c r="L51" i="2"/>
  <c r="K51" i="2"/>
  <c r="F57" i="2"/>
  <c r="I57" i="2"/>
  <c r="D57" i="2"/>
  <c r="C57" i="2" s="1"/>
  <c r="K57" i="2"/>
  <c r="L57" i="2"/>
  <c r="H57" i="2"/>
  <c r="B57" i="2"/>
  <c r="J57" i="2"/>
  <c r="E57" i="2"/>
  <c r="F49" i="2"/>
  <c r="E49" i="2"/>
  <c r="I49" i="2"/>
  <c r="D49" i="2"/>
  <c r="K49" i="2"/>
  <c r="L49" i="2"/>
  <c r="H49" i="2"/>
  <c r="B49" i="2"/>
  <c r="J49" i="2"/>
  <c r="F41" i="2"/>
  <c r="E41" i="2"/>
  <c r="B41" i="2"/>
  <c r="I41" i="2"/>
  <c r="D41" i="2"/>
  <c r="K41" i="2"/>
  <c r="J41" i="2"/>
  <c r="L41" i="2"/>
  <c r="H41" i="2"/>
  <c r="G41" i="2"/>
  <c r="I38" i="2"/>
  <c r="E38" i="2"/>
  <c r="H38" i="2"/>
  <c r="L38" i="2"/>
  <c r="G38" i="2"/>
  <c r="K38" i="2"/>
  <c r="D38" i="2"/>
  <c r="D64" i="2" s="1"/>
  <c r="D10" i="3" s="1"/>
  <c r="J38" i="2"/>
  <c r="F38" i="2"/>
  <c r="B38" i="2"/>
  <c r="D56" i="2"/>
  <c r="E56" i="2"/>
  <c r="L56" i="2"/>
  <c r="H56" i="2"/>
  <c r="B56" i="2"/>
  <c r="J56" i="2"/>
  <c r="K56" i="2"/>
  <c r="F56" i="2"/>
  <c r="I56" i="2"/>
  <c r="E48" i="2"/>
  <c r="D48" i="2"/>
  <c r="C48" i="2" s="1"/>
  <c r="I48" i="2"/>
  <c r="L48" i="2"/>
  <c r="H48" i="2"/>
  <c r="B48" i="2"/>
  <c r="J48" i="2"/>
  <c r="K48" i="2"/>
  <c r="F48" i="2"/>
  <c r="I40" i="2"/>
  <c r="E40" i="2"/>
  <c r="D40" i="2"/>
  <c r="L40" i="2"/>
  <c r="H40" i="2"/>
  <c r="G40" i="2"/>
  <c r="K40" i="2"/>
  <c r="B40" i="2"/>
  <c r="J40" i="2"/>
  <c r="F40" i="2"/>
  <c r="E63" i="2"/>
  <c r="I63" i="2"/>
  <c r="D63" i="2"/>
  <c r="B63" i="2"/>
  <c r="L63" i="2"/>
  <c r="H63" i="2"/>
  <c r="K63" i="2"/>
  <c r="J63" i="2"/>
  <c r="F63" i="2"/>
  <c r="E55" i="2"/>
  <c r="B55" i="2"/>
  <c r="I55" i="2"/>
  <c r="D55" i="2"/>
  <c r="F55" i="2"/>
  <c r="L55" i="2"/>
  <c r="K55" i="2"/>
  <c r="J55" i="2"/>
  <c r="E47" i="2"/>
  <c r="H47" i="2"/>
  <c r="I47" i="2"/>
  <c r="D47" i="2"/>
  <c r="L47" i="2"/>
  <c r="B47" i="2"/>
  <c r="K47" i="2"/>
  <c r="J47" i="2"/>
  <c r="F47" i="2"/>
  <c r="E39" i="2"/>
  <c r="C39" i="2" s="1"/>
  <c r="L39" i="2"/>
  <c r="I39" i="2"/>
  <c r="H39" i="2"/>
  <c r="K39" i="2"/>
  <c r="B39" i="2"/>
  <c r="F39" i="2"/>
  <c r="J39" i="2"/>
  <c r="G39" i="2"/>
  <c r="G64" i="2" s="1"/>
  <c r="G10" i="3" s="1"/>
  <c r="D39" i="2"/>
  <c r="L40" i="1"/>
  <c r="D45" i="1" s="1"/>
  <c r="D11" i="3" l="1"/>
  <c r="C11" i="4" s="1"/>
  <c r="D11" i="4"/>
  <c r="E11" i="4" s="1"/>
  <c r="C55" i="2"/>
  <c r="C43" i="2"/>
  <c r="C54" i="2"/>
  <c r="C47" i="2"/>
  <c r="L10" i="3"/>
  <c r="L64" i="2"/>
  <c r="D14" i="4"/>
  <c r="E14" i="4" s="1"/>
  <c r="G11" i="3"/>
  <c r="C14" i="4" s="1"/>
  <c r="C56" i="2"/>
  <c r="C41" i="2"/>
  <c r="C38" i="2"/>
  <c r="E64" i="2"/>
  <c r="E10" i="3" s="1"/>
  <c r="C52" i="2"/>
  <c r="C45" i="2"/>
  <c r="C63" i="2"/>
  <c r="C40" i="2"/>
  <c r="F64" i="2"/>
  <c r="F10" i="3" s="1"/>
  <c r="I64" i="2"/>
  <c r="I10" i="3" s="1"/>
  <c r="K64" i="2"/>
  <c r="K10" i="3" s="1"/>
  <c r="C60" i="2"/>
  <c r="C46" i="2"/>
  <c r="H64" i="2"/>
  <c r="H10" i="3" s="1"/>
  <c r="C51" i="2"/>
  <c r="C62" i="2"/>
  <c r="J64" i="2"/>
  <c r="J10" i="3" s="1"/>
  <c r="C49" i="2"/>
  <c r="C42" i="2"/>
  <c r="C58" i="2"/>
  <c r="C44" i="2"/>
  <c r="C61" i="2"/>
  <c r="E9" i="1"/>
  <c r="D49" i="1"/>
  <c r="B50" i="1" s="1"/>
  <c r="D16" i="4" l="1"/>
  <c r="E16" i="4" s="1"/>
  <c r="L11" i="3"/>
  <c r="C16" i="4" s="1"/>
  <c r="D8" i="4"/>
  <c r="E8" i="4" s="1"/>
  <c r="H11" i="3"/>
  <c r="C8" i="4" s="1"/>
  <c r="D12" i="4"/>
  <c r="E12" i="4" s="1"/>
  <c r="E11" i="3"/>
  <c r="C12" i="4" s="1"/>
  <c r="K11" i="3"/>
  <c r="C15" i="4" s="1"/>
  <c r="D15" i="4"/>
  <c r="E15" i="4" s="1"/>
  <c r="C64" i="2"/>
  <c r="D9" i="4"/>
  <c r="I11" i="3"/>
  <c r="C9" i="4" s="1"/>
  <c r="J11" i="3"/>
  <c r="C10" i="4" s="1"/>
  <c r="D10" i="4"/>
  <c r="E10" i="4" s="1"/>
  <c r="D13" i="4"/>
  <c r="E13" i="4" s="1"/>
  <c r="F11" i="3"/>
  <c r="C13" i="4" s="1"/>
  <c r="G44" i="1"/>
  <c r="K44" i="1" s="1"/>
  <c r="K45" i="1" s="1"/>
  <c r="G48" i="1"/>
  <c r="K47" i="1" s="1"/>
  <c r="C10" i="3" l="1"/>
  <c r="D7" i="4" s="1"/>
  <c r="E7" i="4" s="1"/>
  <c r="C11" i="3" l="1"/>
  <c r="C7" i="4" s="1"/>
</calcChain>
</file>

<file path=xl/sharedStrings.xml><?xml version="1.0" encoding="utf-8"?>
<sst xmlns="http://schemas.openxmlformats.org/spreadsheetml/2006/main" count="139" uniqueCount="110">
  <si>
    <t>Categoria/Descrição:</t>
  </si>
  <si>
    <t>Tempo de preparo:</t>
  </si>
  <si>
    <t>Rendimento total (peso):</t>
  </si>
  <si>
    <t>Peso da porção individudal (g)</t>
  </si>
  <si>
    <t>Rendimento do número de porções:</t>
  </si>
  <si>
    <t>Ingredientes</t>
  </si>
  <si>
    <t>FC</t>
  </si>
  <si>
    <t>PC Bruto</t>
  </si>
  <si>
    <t>IPC</t>
  </si>
  <si>
    <t>Custo Unitário</t>
  </si>
  <si>
    <t>100g</t>
  </si>
  <si>
    <t>PB(g)</t>
  </si>
  <si>
    <t>PL(g)</t>
  </si>
  <si>
    <t>Alimento cozido (g)</t>
  </si>
  <si>
    <t>PC Alim. Pronto (g)</t>
  </si>
  <si>
    <t>Quantidade por Embalagem(g)</t>
  </si>
  <si>
    <t>Custo por embalagem (g/ml)</t>
  </si>
  <si>
    <t>Custo Total</t>
  </si>
  <si>
    <t>Custo por porção individual:</t>
  </si>
  <si>
    <t>TOTAL</t>
  </si>
  <si>
    <t>Preparação/Formulação:</t>
  </si>
  <si>
    <t>Legenda</t>
  </si>
  <si>
    <t>Peso Bruto</t>
  </si>
  <si>
    <t>Peso Líquido</t>
  </si>
  <si>
    <t>Indice de Partes comestíveis</t>
  </si>
  <si>
    <t>Fator de Cocção</t>
  </si>
  <si>
    <t>PC: Per capita</t>
  </si>
  <si>
    <t>Energia Elétrica</t>
  </si>
  <si>
    <t>Gás GLP</t>
  </si>
  <si>
    <t>Mão de Obra</t>
  </si>
  <si>
    <t>Aluguel (se aplicável)</t>
  </si>
  <si>
    <t>Margem de Contribuição</t>
  </si>
  <si>
    <t>Margem de Contribuição = Valor das Vendas - (Custos Variáveis + Despesas Variáveis)</t>
  </si>
  <si>
    <t>Embalagens</t>
  </si>
  <si>
    <t>Matérias primas</t>
  </si>
  <si>
    <t>Marketing</t>
  </si>
  <si>
    <t>Custos Fixos (rateio)</t>
  </si>
  <si>
    <t>Custos Variáveis (rateio)</t>
  </si>
  <si>
    <t>Transporte</t>
  </si>
  <si>
    <t>Markup</t>
  </si>
  <si>
    <t>Total</t>
  </si>
  <si>
    <t>60 minutos</t>
  </si>
  <si>
    <t>Custo Total da prepração</t>
  </si>
  <si>
    <t>Número de vezes em que é preparado no mês</t>
  </si>
  <si>
    <t>Número de porções ao mês</t>
  </si>
  <si>
    <t>Márgem de contribuição</t>
  </si>
  <si>
    <t>Valor de Vendas no Mês</t>
  </si>
  <si>
    <t>Lucro</t>
  </si>
  <si>
    <t>PRECIFICAÇÃO</t>
  </si>
  <si>
    <t>Markup da Margem de contribuição</t>
  </si>
  <si>
    <t>Outros (imposstos)</t>
  </si>
  <si>
    <t>Valor total de vendas com Markup</t>
  </si>
  <si>
    <t>Markup = Preço de custo * lucro desejado</t>
  </si>
  <si>
    <t>CUSTOS = Fixos + Variáveis</t>
  </si>
  <si>
    <t xml:space="preserve">FICHA TÉCNICA </t>
  </si>
  <si>
    <t>Dados das Tabelas Nutricionais</t>
  </si>
  <si>
    <t>Alimento</t>
  </si>
  <si>
    <t>Quantidade</t>
  </si>
  <si>
    <t>Kcal</t>
  </si>
  <si>
    <t>Proteínas (g)</t>
  </si>
  <si>
    <t>G. Totais (g)</t>
  </si>
  <si>
    <t>G. Sat (g)</t>
  </si>
  <si>
    <t>G. Trans (g)</t>
  </si>
  <si>
    <t>Carboidratos</t>
  </si>
  <si>
    <t>Açúcares Adic.</t>
  </si>
  <si>
    <t>Fibra Alimentar</t>
  </si>
  <si>
    <t>Sódio (mg)</t>
  </si>
  <si>
    <t>(Composição centesimal, ou seja, ppr 100g de alimento)</t>
  </si>
  <si>
    <t>TOTAL DA PREPARAÇÃO COMPLETA</t>
  </si>
  <si>
    <t>Número de porções (rendimento)</t>
  </si>
  <si>
    <t>Peso da Porção Individual (g)</t>
  </si>
  <si>
    <t>Medida Caseira</t>
  </si>
  <si>
    <t>Brigadeiro</t>
  </si>
  <si>
    <t>Sobremesa</t>
  </si>
  <si>
    <t>1unidade</t>
  </si>
  <si>
    <t>Achocolatado (10 colheres de sopa - 200g)</t>
  </si>
  <si>
    <t>Leite condensado (5 latas de 400g)</t>
  </si>
  <si>
    <t>Margarina (6 colheres de sopa - 200g)</t>
  </si>
  <si>
    <t>Granulado de Chocolate (1 pacote de 600g)</t>
  </si>
  <si>
    <t>EPIs/Prod Limpeza</t>
  </si>
  <si>
    <t>Lucro desejado (%)</t>
  </si>
  <si>
    <t>Markup desejado (%)</t>
  </si>
  <si>
    <t xml:space="preserve">Medida caseira </t>
  </si>
  <si>
    <t>1 unidade</t>
  </si>
  <si>
    <t>Resultados da Composição Nutricional</t>
  </si>
  <si>
    <t>( por 100g e porção individual)</t>
  </si>
  <si>
    <t>Referência</t>
  </si>
  <si>
    <t>Por porção individual (1 unidade de 30g)</t>
  </si>
  <si>
    <t>Por 100g de alimento pronto para consumo</t>
  </si>
  <si>
    <t>INFORMAÇÃO NUTRICIONAL</t>
  </si>
  <si>
    <t>%VD*</t>
  </si>
  <si>
    <t>Valor Energético (kcal)</t>
  </si>
  <si>
    <t>Carboidratos (g)</t>
  </si>
  <si>
    <t xml:space="preserve"> Açúcares totais (g)</t>
  </si>
  <si>
    <t xml:space="preserve">  Açúcares adicionados (g)</t>
  </si>
  <si>
    <t>Gorduras Totais (g)</t>
  </si>
  <si>
    <t xml:space="preserve"> Gorduras Saturadas (g)</t>
  </si>
  <si>
    <t xml:space="preserve"> Gorduras Trans (g)</t>
  </si>
  <si>
    <t>Fibras alimentares (g)</t>
  </si>
  <si>
    <t>* Percentual de valores diários fornecidos pela porção</t>
  </si>
  <si>
    <t>Porções por embalagem: 1</t>
  </si>
  <si>
    <t>Porção: 30g (1 unidade )</t>
  </si>
  <si>
    <t>30g</t>
  </si>
  <si>
    <t>Açúc. Totais</t>
  </si>
  <si>
    <t>Açuc. Totais</t>
  </si>
  <si>
    <t>Modo de preparo:</t>
  </si>
  <si>
    <t>Embalagem frontal</t>
  </si>
  <si>
    <t>Existe necissidade de incluir a lupa na embalagem frontal? Se sim, para quais Nutrientes?</t>
  </si>
  <si>
    <t>Resposta:</t>
  </si>
  <si>
    <t>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</si>
</sst>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6" formatCode="_-* #,##0_-;\-* #,##0_-;_-* &quot;-&quot;??_-;_-@_-"/>
    <numFmt numFmtId="172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3">
    <xf numFmtId="0" fontId="0" fillId="0" borderId="0" xfId="0"/>
    <xf numFmtId="0" fontId="0" fillId="2" borderId="1" xfId="0" applyFill="1" applyBorder="1"/>
    <xf numFmtId="0" fontId="2" fillId="0" borderId="0" xfId="0" applyFont="1" applyAlignment="1">
      <alignment horizontal="center"/>
    </xf>
    <xf numFmtId="0" fontId="0" fillId="3" borderId="0" xfId="0" applyFill="1" applyBorder="1"/>
    <xf numFmtId="0" fontId="0" fillId="2" borderId="11" xfId="0" applyFill="1" applyBorder="1"/>
    <xf numFmtId="0" fontId="0" fillId="4" borderId="0" xfId="0" applyFill="1"/>
    <xf numFmtId="0" fontId="2" fillId="4" borderId="4" xfId="0" applyFont="1" applyFill="1" applyBorder="1" applyAlignment="1">
      <alignment horizontal="center"/>
    </xf>
    <xf numFmtId="0" fontId="0" fillId="0" borderId="0" xfId="0" applyBorder="1"/>
    <xf numFmtId="0" fontId="2" fillId="4" borderId="0" xfId="0" applyFont="1" applyFill="1"/>
    <xf numFmtId="0" fontId="0" fillId="6" borderId="1" xfId="0" applyFill="1" applyBorder="1"/>
    <xf numFmtId="0" fontId="2" fillId="4" borderId="1" xfId="0" applyFont="1" applyFill="1" applyBorder="1" applyAlignment="1" applyProtection="1">
      <alignment horizontal="center"/>
      <protection locked="0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2" fillId="4" borderId="8" xfId="0" applyFont="1" applyFill="1" applyBorder="1"/>
    <xf numFmtId="0" fontId="2" fillId="4" borderId="9" xfId="0" applyFont="1" applyFill="1" applyBorder="1" applyAlignment="1" applyProtection="1">
      <alignment horizontal="center"/>
      <protection locked="0"/>
    </xf>
    <xf numFmtId="0" fontId="0" fillId="6" borderId="8" xfId="0" applyFill="1" applyBorder="1"/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0" xfId="0" applyFont="1" applyFill="1" applyBorder="1"/>
    <xf numFmtId="0" fontId="2" fillId="2" borderId="31" xfId="0" applyFont="1" applyFill="1" applyBorder="1"/>
    <xf numFmtId="0" fontId="2" fillId="6" borderId="5" xfId="0" applyFont="1" applyFill="1" applyBorder="1"/>
    <xf numFmtId="0" fontId="0" fillId="2" borderId="7" xfId="0" applyFill="1" applyBorder="1"/>
    <xf numFmtId="0" fontId="2" fillId="6" borderId="8" xfId="0" applyFont="1" applyFill="1" applyBorder="1"/>
    <xf numFmtId="0" fontId="0" fillId="2" borderId="9" xfId="0" applyFill="1" applyBorder="1"/>
    <xf numFmtId="0" fontId="2" fillId="6" borderId="10" xfId="0" applyFont="1" applyFill="1" applyBorder="1"/>
    <xf numFmtId="0" fontId="0" fillId="0" borderId="12" xfId="0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3" fillId="3" borderId="33" xfId="0" applyFont="1" applyFill="1" applyBorder="1" applyAlignment="1" applyProtection="1">
      <alignment horizontal="center"/>
      <protection locked="0"/>
    </xf>
    <xf numFmtId="0" fontId="3" fillId="3" borderId="34" xfId="0" applyFont="1" applyFill="1" applyBorder="1" applyAlignment="1" applyProtection="1">
      <alignment horizontal="center"/>
      <protection locked="0"/>
    </xf>
    <xf numFmtId="0" fontId="3" fillId="3" borderId="35" xfId="0" applyFont="1" applyFill="1" applyBorder="1" applyAlignment="1" applyProtection="1">
      <alignment horizontal="center"/>
      <protection locked="0"/>
    </xf>
    <xf numFmtId="0" fontId="4" fillId="3" borderId="42" xfId="0" applyFont="1" applyFill="1" applyBorder="1" applyProtection="1"/>
    <xf numFmtId="0" fontId="5" fillId="3" borderId="43" xfId="0" applyFont="1" applyFill="1" applyBorder="1" applyAlignment="1" applyProtection="1">
      <alignment horizontal="center"/>
    </xf>
    <xf numFmtId="1" fontId="5" fillId="3" borderId="43" xfId="0" applyNumberFormat="1" applyFont="1" applyFill="1" applyBorder="1" applyAlignment="1" applyProtection="1">
      <alignment horizontal="center"/>
    </xf>
    <xf numFmtId="1" fontId="5" fillId="3" borderId="44" xfId="0" applyNumberFormat="1" applyFont="1" applyFill="1" applyBorder="1" applyAlignment="1" applyProtection="1">
      <alignment horizontal="center"/>
    </xf>
    <xf numFmtId="0" fontId="4" fillId="3" borderId="8" xfId="0" applyFont="1" applyFill="1" applyBorder="1" applyProtection="1"/>
    <xf numFmtId="1" fontId="4" fillId="3" borderId="1" xfId="0" applyNumberFormat="1" applyFont="1" applyFill="1" applyBorder="1" applyAlignment="1" applyProtection="1">
      <alignment horizontal="center"/>
    </xf>
    <xf numFmtId="1" fontId="4" fillId="3" borderId="9" xfId="0" applyNumberFormat="1" applyFont="1" applyFill="1" applyBorder="1" applyAlignment="1" applyProtection="1">
      <alignment horizontal="center"/>
    </xf>
    <xf numFmtId="172" fontId="4" fillId="3" borderId="1" xfId="0" applyNumberFormat="1" applyFont="1" applyFill="1" applyBorder="1" applyAlignment="1" applyProtection="1">
      <alignment horizontal="center"/>
    </xf>
    <xf numFmtId="0" fontId="4" fillId="3" borderId="9" xfId="0" applyFont="1" applyFill="1" applyBorder="1" applyAlignment="1" applyProtection="1">
      <alignment horizontal="center"/>
    </xf>
    <xf numFmtId="0" fontId="4" fillId="3" borderId="10" xfId="0" applyFont="1" applyFill="1" applyBorder="1" applyAlignment="1" applyProtection="1">
      <alignment horizontal="left"/>
    </xf>
    <xf numFmtId="0" fontId="4" fillId="3" borderId="11" xfId="0" applyFont="1" applyFill="1" applyBorder="1" applyAlignment="1" applyProtection="1">
      <alignment horizontal="left"/>
    </xf>
    <xf numFmtId="0" fontId="4" fillId="3" borderId="12" xfId="0" applyFont="1" applyFill="1" applyBorder="1" applyAlignment="1" applyProtection="1">
      <alignment horizontal="left"/>
    </xf>
    <xf numFmtId="0" fontId="0" fillId="0" borderId="6" xfId="0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2" fillId="0" borderId="23" xfId="0" quotePrefix="1" applyFont="1" applyBorder="1" applyAlignment="1" applyProtection="1">
      <alignment horizontal="left" vertical="top"/>
      <protection locked="0"/>
    </xf>
    <xf numFmtId="0" fontId="2" fillId="0" borderId="24" xfId="0" quotePrefix="1" applyFont="1" applyBorder="1" applyAlignment="1" applyProtection="1">
      <alignment horizontal="left" vertical="top"/>
      <protection locked="0"/>
    </xf>
    <xf numFmtId="0" fontId="2" fillId="0" borderId="25" xfId="0" quotePrefix="1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left"/>
      <protection locked="0"/>
    </xf>
    <xf numFmtId="0" fontId="2" fillId="0" borderId="45" xfId="0" quotePrefix="1" applyFont="1" applyBorder="1" applyAlignment="1" applyProtection="1">
      <alignment horizontal="left" vertical="top"/>
      <protection locked="0"/>
    </xf>
    <xf numFmtId="0" fontId="2" fillId="0" borderId="0" xfId="0" quotePrefix="1" applyFont="1" applyBorder="1" applyAlignment="1" applyProtection="1">
      <alignment horizontal="left" vertical="top"/>
      <protection locked="0"/>
    </xf>
    <xf numFmtId="0" fontId="2" fillId="0" borderId="19" xfId="0" quotePrefix="1" applyFon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32" xfId="0" applyBorder="1" applyAlignment="1" applyProtection="1">
      <alignment horizontal="left"/>
      <protection locked="0"/>
    </xf>
    <xf numFmtId="166" fontId="0" fillId="3" borderId="11" xfId="1" applyNumberFormat="1" applyFont="1" applyFill="1" applyBorder="1" applyAlignment="1" applyProtection="1">
      <protection locked="0"/>
    </xf>
    <xf numFmtId="0" fontId="2" fillId="0" borderId="46" xfId="0" quotePrefix="1" applyFont="1" applyBorder="1" applyAlignment="1" applyProtection="1">
      <alignment horizontal="left" vertical="top"/>
      <protection locked="0"/>
    </xf>
    <xf numFmtId="0" fontId="2" fillId="0" borderId="21" xfId="0" quotePrefix="1" applyFont="1" applyBorder="1" applyAlignment="1" applyProtection="1">
      <alignment horizontal="left" vertical="top"/>
      <protection locked="0"/>
    </xf>
    <xf numFmtId="0" fontId="2" fillId="0" borderId="22" xfId="0" quotePrefix="1" applyFont="1" applyBorder="1" applyAlignment="1" applyProtection="1">
      <alignment horizontal="left" vertical="top"/>
      <protection locked="0"/>
    </xf>
    <xf numFmtId="0" fontId="2" fillId="0" borderId="8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44" fontId="0" fillId="0" borderId="1" xfId="2" applyFont="1" applyBorder="1" applyAlignment="1" applyProtection="1">
      <alignment horizontal="center"/>
      <protection locked="0"/>
    </xf>
    <xf numFmtId="44" fontId="0" fillId="0" borderId="1" xfId="2" applyFont="1" applyBorder="1" applyProtection="1">
      <protection locked="0"/>
    </xf>
    <xf numFmtId="0" fontId="0" fillId="0" borderId="8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66" fontId="0" fillId="0" borderId="1" xfId="1" applyNumberFormat="1" applyFont="1" applyBorder="1" applyAlignment="1" applyProtection="1">
      <alignment horizontal="center"/>
      <protection locked="0"/>
    </xf>
    <xf numFmtId="44" fontId="0" fillId="0" borderId="11" xfId="2" applyFont="1" applyBorder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</xf>
    <xf numFmtId="0" fontId="0" fillId="0" borderId="0" xfId="0" applyProtection="1"/>
    <xf numFmtId="0" fontId="2" fillId="5" borderId="5" xfId="0" applyFont="1" applyFill="1" applyBorder="1" applyProtection="1"/>
    <xf numFmtId="0" fontId="0" fillId="0" borderId="0" xfId="0" applyAlignment="1" applyProtection="1"/>
    <xf numFmtId="0" fontId="2" fillId="5" borderId="8" xfId="0" applyFont="1" applyFill="1" applyBorder="1" applyProtection="1"/>
    <xf numFmtId="0" fontId="0" fillId="2" borderId="1" xfId="0" applyFill="1" applyBorder="1" applyAlignment="1" applyProtection="1">
      <alignment horizontal="left"/>
    </xf>
    <xf numFmtId="0" fontId="0" fillId="2" borderId="9" xfId="0" applyFill="1" applyBorder="1" applyAlignment="1" applyProtection="1">
      <alignment horizontal="left"/>
    </xf>
    <xf numFmtId="44" fontId="0" fillId="2" borderId="1" xfId="2" applyFont="1" applyFill="1" applyBorder="1" applyAlignment="1" applyProtection="1"/>
    <xf numFmtId="43" fontId="2" fillId="5" borderId="1" xfId="1" applyNumberFormat="1" applyFont="1" applyFill="1" applyBorder="1" applyAlignment="1" applyProtection="1">
      <alignment horizontal="center"/>
    </xf>
    <xf numFmtId="43" fontId="0" fillId="2" borderId="9" xfId="1" applyNumberFormat="1" applyFont="1" applyFill="1" applyBorder="1" applyAlignment="1" applyProtection="1"/>
    <xf numFmtId="43" fontId="0" fillId="0" borderId="0" xfId="1" applyNumberFormat="1" applyFont="1" applyAlignment="1" applyProtection="1"/>
    <xf numFmtId="0" fontId="2" fillId="5" borderId="10" xfId="0" applyFont="1" applyFill="1" applyBorder="1" applyProtection="1"/>
    <xf numFmtId="43" fontId="2" fillId="5" borderId="11" xfId="1" applyNumberFormat="1" applyFont="1" applyFill="1" applyBorder="1" applyAlignment="1" applyProtection="1">
      <alignment horizontal="center"/>
    </xf>
    <xf numFmtId="166" fontId="0" fillId="2" borderId="12" xfId="1" applyNumberFormat="1" applyFont="1" applyFill="1" applyBorder="1" applyAlignment="1" applyProtection="1"/>
    <xf numFmtId="0" fontId="2" fillId="0" borderId="0" xfId="0" applyFont="1" applyProtection="1"/>
    <xf numFmtId="0" fontId="0" fillId="0" borderId="0" xfId="0" applyAlignment="1" applyProtection="1">
      <alignment horizontal="left"/>
    </xf>
    <xf numFmtId="0" fontId="2" fillId="5" borderId="5" xfId="0" applyFont="1" applyFill="1" applyBorder="1" applyAlignment="1" applyProtection="1">
      <alignment horizontal="center"/>
    </xf>
    <xf numFmtId="0" fontId="2" fillId="5" borderId="6" xfId="0" applyFont="1" applyFill="1" applyBorder="1" applyProtection="1"/>
    <xf numFmtId="0" fontId="2" fillId="0" borderId="6" xfId="0" applyFont="1" applyBorder="1" applyProtection="1"/>
    <xf numFmtId="0" fontId="2" fillId="5" borderId="6" xfId="0" applyFont="1" applyFill="1" applyBorder="1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2" fillId="5" borderId="1" xfId="0" applyFont="1" applyFill="1" applyBorder="1" applyAlignment="1" applyProtection="1">
      <alignment horizontal="center"/>
    </xf>
    <xf numFmtId="0" fontId="2" fillId="5" borderId="9" xfId="0" applyFon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44" fontId="0" fillId="2" borderId="1" xfId="2" applyFont="1" applyFill="1" applyBorder="1" applyAlignment="1" applyProtection="1">
      <alignment horizontal="center"/>
    </xf>
    <xf numFmtId="44" fontId="0" fillId="2" borderId="9" xfId="2" applyFont="1" applyFill="1" applyBorder="1" applyAlignment="1" applyProtection="1">
      <alignment horizontal="center"/>
    </xf>
    <xf numFmtId="166" fontId="0" fillId="2" borderId="1" xfId="1" applyNumberFormat="1" applyFont="1" applyFill="1" applyBorder="1" applyAlignment="1" applyProtection="1">
      <alignment horizontal="center" vertical="center"/>
    </xf>
    <xf numFmtId="0" fontId="0" fillId="5" borderId="10" xfId="0" applyFill="1" applyBorder="1" applyAlignment="1" applyProtection="1">
      <alignment horizontal="center"/>
    </xf>
    <xf numFmtId="0" fontId="0" fillId="5" borderId="11" xfId="0" applyFill="1" applyBorder="1" applyAlignment="1" applyProtection="1">
      <alignment horizontal="center"/>
    </xf>
    <xf numFmtId="0" fontId="0" fillId="2" borderId="11" xfId="0" applyFill="1" applyBorder="1" applyProtection="1"/>
    <xf numFmtId="0" fontId="0" fillId="5" borderId="13" xfId="0" applyFill="1" applyBorder="1" applyAlignment="1" applyProtection="1">
      <alignment horizontal="center"/>
    </xf>
    <xf numFmtId="0" fontId="0" fillId="5" borderId="14" xfId="0" applyFill="1" applyBorder="1" applyAlignment="1" applyProtection="1">
      <alignment horizontal="center"/>
    </xf>
    <xf numFmtId="0" fontId="0" fillId="5" borderId="15" xfId="0" applyFill="1" applyBorder="1" applyAlignment="1" applyProtection="1">
      <alignment horizontal="center"/>
    </xf>
    <xf numFmtId="44" fontId="0" fillId="2" borderId="11" xfId="2" applyFont="1" applyFill="1" applyBorder="1" applyProtection="1"/>
    <xf numFmtId="44" fontId="0" fillId="2" borderId="12" xfId="0" applyNumberFormat="1" applyFill="1" applyBorder="1" applyProtection="1"/>
    <xf numFmtId="0" fontId="0" fillId="0" borderId="0" xfId="0" applyBorder="1" applyAlignment="1" applyProtection="1">
      <alignment horizontal="center"/>
    </xf>
    <xf numFmtId="0" fontId="0" fillId="3" borderId="0" xfId="0" applyFill="1" applyBorder="1" applyProtection="1"/>
    <xf numFmtId="44" fontId="0" fillId="3" borderId="0" xfId="2" applyFont="1" applyFill="1" applyBorder="1" applyProtection="1"/>
    <xf numFmtId="44" fontId="0" fillId="3" borderId="0" xfId="0" applyNumberFormat="1" applyFill="1" applyBorder="1" applyProtection="1"/>
    <xf numFmtId="0" fontId="2" fillId="4" borderId="16" xfId="0" applyFont="1" applyFill="1" applyBorder="1" applyAlignment="1" applyProtection="1">
      <alignment horizontal="center"/>
    </xf>
    <xf numFmtId="0" fontId="2" fillId="4" borderId="17" xfId="0" applyFont="1" applyFill="1" applyBorder="1" applyAlignment="1" applyProtection="1">
      <alignment horizontal="center"/>
    </xf>
    <xf numFmtId="0" fontId="2" fillId="4" borderId="18" xfId="0" applyFont="1" applyFill="1" applyBorder="1" applyAlignment="1" applyProtection="1">
      <alignment horizontal="center"/>
    </xf>
    <xf numFmtId="0" fontId="2" fillId="5" borderId="8" xfId="0" applyFont="1" applyFill="1" applyBorder="1" applyAlignment="1" applyProtection="1">
      <alignment horizontal="center"/>
    </xf>
    <xf numFmtId="0" fontId="2" fillId="5" borderId="1" xfId="0" applyFont="1" applyFill="1" applyBorder="1" applyAlignment="1" applyProtection="1">
      <alignment horizontal="center"/>
    </xf>
    <xf numFmtId="0" fontId="2" fillId="5" borderId="2" xfId="0" applyFont="1" applyFill="1" applyBorder="1" applyAlignment="1" applyProtection="1">
      <alignment horizontal="center"/>
    </xf>
    <xf numFmtId="0" fontId="2" fillId="5" borderId="9" xfId="0" applyFont="1" applyFill="1" applyBorder="1" applyAlignment="1" applyProtection="1">
      <alignment horizontal="center"/>
    </xf>
    <xf numFmtId="0" fontId="2" fillId="5" borderId="1" xfId="0" applyFont="1" applyFill="1" applyBorder="1" applyProtection="1"/>
    <xf numFmtId="44" fontId="0" fillId="2" borderId="2" xfId="0" applyNumberFormat="1" applyFill="1" applyBorder="1" applyAlignment="1" applyProtection="1">
      <alignment horizontal="center"/>
    </xf>
    <xf numFmtId="44" fontId="0" fillId="2" borderId="3" xfId="0" applyNumberFormat="1" applyFill="1" applyBorder="1" applyAlignment="1" applyProtection="1">
      <alignment horizontal="center"/>
    </xf>
    <xf numFmtId="44" fontId="0" fillId="2" borderId="9" xfId="0" applyNumberFormat="1" applyFill="1" applyBorder="1" applyProtection="1"/>
    <xf numFmtId="0" fontId="0" fillId="0" borderId="0" xfId="0" applyBorder="1" applyProtection="1"/>
    <xf numFmtId="43" fontId="0" fillId="2" borderId="9" xfId="1" applyFont="1" applyFill="1" applyBorder="1" applyProtection="1"/>
    <xf numFmtId="0" fontId="2" fillId="0" borderId="0" xfId="0" applyFont="1" applyBorder="1" applyAlignment="1" applyProtection="1"/>
    <xf numFmtId="166" fontId="0" fillId="2" borderId="9" xfId="0" applyNumberFormat="1" applyFill="1" applyBorder="1" applyProtection="1"/>
    <xf numFmtId="44" fontId="0" fillId="2" borderId="1" xfId="0" applyNumberFormat="1" applyFill="1" applyBorder="1" applyAlignment="1" applyProtection="1">
      <alignment horizontal="center"/>
    </xf>
    <xf numFmtId="0" fontId="0" fillId="0" borderId="19" xfId="0" applyBorder="1" applyProtection="1"/>
    <xf numFmtId="44" fontId="0" fillId="2" borderId="1" xfId="2" applyFont="1" applyFill="1" applyBorder="1" applyProtection="1"/>
    <xf numFmtId="44" fontId="0" fillId="0" borderId="0" xfId="0" applyNumberFormat="1" applyBorder="1" applyProtection="1"/>
    <xf numFmtId="44" fontId="0" fillId="2" borderId="1" xfId="0" applyNumberFormat="1" applyFill="1" applyBorder="1" applyAlignment="1" applyProtection="1">
      <alignment horizontal="left"/>
    </xf>
    <xf numFmtId="0" fontId="2" fillId="5" borderId="20" xfId="0" applyFont="1" applyFill="1" applyBorder="1" applyProtection="1"/>
    <xf numFmtId="0" fontId="0" fillId="0" borderId="21" xfId="0" applyBorder="1" applyProtection="1"/>
    <xf numFmtId="0" fontId="0" fillId="0" borderId="22" xfId="0" applyBorder="1" applyProtection="1"/>
    <xf numFmtId="0" fontId="0" fillId="0" borderId="1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0" fontId="4" fillId="3" borderId="36" xfId="0" applyFont="1" applyFill="1" applyBorder="1" applyAlignment="1" applyProtection="1">
      <alignment horizontal="left"/>
      <protection locked="0"/>
    </xf>
    <xf numFmtId="0" fontId="4" fillId="3" borderId="37" xfId="0" applyFont="1" applyFill="1" applyBorder="1" applyAlignment="1" applyProtection="1">
      <alignment horizontal="left"/>
      <protection locked="0"/>
    </xf>
    <xf numFmtId="0" fontId="4" fillId="3" borderId="38" xfId="0" applyFont="1" applyFill="1" applyBorder="1" applyAlignment="1" applyProtection="1">
      <alignment horizontal="left"/>
      <protection locked="0"/>
    </xf>
    <xf numFmtId="0" fontId="4" fillId="3" borderId="39" xfId="0" applyFont="1" applyFill="1" applyBorder="1" applyAlignment="1" applyProtection="1">
      <alignment horizontal="left"/>
      <protection locked="0"/>
    </xf>
    <xf numFmtId="0" fontId="4" fillId="3" borderId="40" xfId="0" applyFont="1" applyFill="1" applyBorder="1" applyAlignment="1" applyProtection="1">
      <alignment horizontal="left"/>
      <protection locked="0"/>
    </xf>
    <xf numFmtId="0" fontId="4" fillId="3" borderId="41" xfId="0" applyFont="1" applyFill="1" applyBorder="1" applyAlignment="1" applyProtection="1">
      <alignment horizontal="left"/>
      <protection locked="0"/>
    </xf>
    <xf numFmtId="0" fontId="2" fillId="7" borderId="0" xfId="0" applyFont="1" applyFill="1"/>
    <xf numFmtId="0" fontId="2" fillId="0" borderId="23" xfId="0" applyFont="1" applyBorder="1" applyAlignment="1" applyProtection="1">
      <alignment horizontal="left" vertical="top"/>
      <protection locked="0"/>
    </xf>
    <xf numFmtId="0" fontId="0" fillId="0" borderId="24" xfId="0" applyBorder="1" applyAlignment="1" applyProtection="1">
      <alignment horizontal="left" vertical="top"/>
      <protection locked="0"/>
    </xf>
    <xf numFmtId="0" fontId="0" fillId="0" borderId="25" xfId="0" applyBorder="1" applyAlignment="1" applyProtection="1">
      <alignment horizontal="left" vertical="top"/>
      <protection locked="0"/>
    </xf>
    <xf numFmtId="0" fontId="0" fillId="0" borderId="45" xfId="0" applyBorder="1" applyAlignment="1" applyProtection="1">
      <alignment horizontal="left" vertical="top"/>
      <protection locked="0"/>
    </xf>
    <xf numFmtId="0" fontId="0" fillId="0" borderId="0" xfId="0" applyBorder="1" applyAlignment="1" applyProtection="1">
      <alignment horizontal="left" vertical="top"/>
      <protection locked="0"/>
    </xf>
    <xf numFmtId="0" fontId="0" fillId="0" borderId="19" xfId="0" applyBorder="1" applyAlignment="1" applyProtection="1">
      <alignment horizontal="left" vertical="top"/>
      <protection locked="0"/>
    </xf>
    <xf numFmtId="0" fontId="0" fillId="0" borderId="46" xfId="0" applyBorder="1" applyAlignment="1" applyProtection="1">
      <alignment horizontal="left" vertical="top"/>
      <protection locked="0"/>
    </xf>
    <xf numFmtId="0" fontId="0" fillId="0" borderId="21" xfId="0" applyBorder="1" applyAlignment="1" applyProtection="1">
      <alignment horizontal="left" vertical="top"/>
      <protection locked="0"/>
    </xf>
    <xf numFmtId="0" fontId="0" fillId="0" borderId="22" xfId="0" applyBorder="1" applyAlignment="1" applyProtection="1">
      <alignment horizontal="left" vertical="top"/>
      <protection locked="0"/>
    </xf>
    <xf numFmtId="2" fontId="0" fillId="2" borderId="11" xfId="0" applyNumberFormat="1" applyFill="1" applyBorder="1"/>
    <xf numFmtId="2" fontId="0" fillId="2" borderId="12" xfId="0" applyNumberFormat="1" applyFill="1" applyBorder="1"/>
    <xf numFmtId="0" fontId="0" fillId="6" borderId="10" xfId="0" applyFill="1" applyBorder="1"/>
    <xf numFmtId="0" fontId="0" fillId="6" borderId="11" xfId="0" applyFill="1" applyBorder="1"/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0" fillId="2" borderId="1" xfId="0" applyFill="1" applyBorder="1" applyProtection="1"/>
    <xf numFmtId="0" fontId="0" fillId="2" borderId="28" xfId="0" applyFill="1" applyBorder="1" applyProtection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</xdr:colOff>
      <xdr:row>2</xdr:row>
      <xdr:rowOff>106680</xdr:rowOff>
    </xdr:from>
    <xdr:to>
      <xdr:col>12</xdr:col>
      <xdr:colOff>533080</xdr:colOff>
      <xdr:row>15</xdr:row>
      <xdr:rowOff>131671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7D6338-60A0-449F-9E0B-3B265B098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2520" y="480060"/>
          <a:ext cx="4198300" cy="24481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E8D8-253B-4FCF-B730-FFE2F50EF3DD}">
  <dimension ref="A1:L51"/>
  <sheetViews>
    <sheetView topLeftCell="A6" workbookViewId="0">
      <selection activeCell="A34" sqref="A34"/>
    </sheetView>
  </sheetViews>
  <sheetFormatPr defaultRowHeight="14.4" x14ac:dyDescent="0.3"/>
  <cols>
    <col min="1" max="1" width="39.5546875" style="83" customWidth="1"/>
    <col min="2" max="2" width="12.88671875" style="83" bestFit="1" customWidth="1"/>
    <col min="3" max="3" width="16.77734375" style="83" bestFit="1" customWidth="1"/>
    <col min="4" max="4" width="24.21875" style="83" bestFit="1" customWidth="1"/>
    <col min="5" max="5" width="21.44140625" style="83" bestFit="1" customWidth="1"/>
    <col min="6" max="6" width="14.44140625" style="83" bestFit="1" customWidth="1"/>
    <col min="7" max="7" width="12.88671875" style="83" bestFit="1" customWidth="1"/>
    <col min="8" max="8" width="17.21875" style="83" bestFit="1" customWidth="1"/>
    <col min="9" max="9" width="27.33203125" style="83" bestFit="1" customWidth="1"/>
    <col min="10" max="10" width="31.88671875" style="83" bestFit="1" customWidth="1"/>
    <col min="11" max="11" width="13.109375" style="83" bestFit="1" customWidth="1"/>
    <col min="12" max="12" width="12.33203125" style="83" customWidth="1"/>
    <col min="13" max="16384" width="8.88671875" style="83"/>
  </cols>
  <sheetData>
    <row r="1" spans="1:12" ht="15" thickBot="1" x14ac:dyDescent="0.35">
      <c r="A1" s="82" t="s">
        <v>54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12" x14ac:dyDescent="0.3">
      <c r="A2" s="84" t="s">
        <v>20</v>
      </c>
      <c r="B2" s="57" t="s">
        <v>72</v>
      </c>
      <c r="C2" s="57"/>
      <c r="D2" s="57"/>
      <c r="E2" s="58"/>
      <c r="F2" s="85"/>
      <c r="G2" s="59" t="s">
        <v>105</v>
      </c>
      <c r="H2" s="60"/>
      <c r="I2" s="60"/>
      <c r="J2" s="60"/>
      <c r="K2" s="60"/>
      <c r="L2" s="61"/>
    </row>
    <row r="3" spans="1:12" x14ac:dyDescent="0.3">
      <c r="A3" s="86" t="s">
        <v>0</v>
      </c>
      <c r="B3" s="62" t="s">
        <v>73</v>
      </c>
      <c r="C3" s="62"/>
      <c r="D3" s="62"/>
      <c r="E3" s="63"/>
      <c r="F3" s="85"/>
      <c r="G3" s="64"/>
      <c r="H3" s="65"/>
      <c r="I3" s="65"/>
      <c r="J3" s="65"/>
      <c r="K3" s="65"/>
      <c r="L3" s="66"/>
    </row>
    <row r="4" spans="1:12" x14ac:dyDescent="0.3">
      <c r="A4" s="86" t="s">
        <v>1</v>
      </c>
      <c r="B4" s="62" t="s">
        <v>41</v>
      </c>
      <c r="C4" s="62"/>
      <c r="D4" s="62"/>
      <c r="E4" s="63"/>
      <c r="F4" s="85"/>
      <c r="G4" s="64"/>
      <c r="H4" s="65"/>
      <c r="I4" s="65"/>
      <c r="J4" s="65"/>
      <c r="K4" s="65"/>
      <c r="L4" s="66"/>
    </row>
    <row r="5" spans="1:12" x14ac:dyDescent="0.3">
      <c r="A5" s="86" t="s">
        <v>2</v>
      </c>
      <c r="B5" s="62">
        <v>3000</v>
      </c>
      <c r="C5" s="62"/>
      <c r="D5" s="62"/>
      <c r="E5" s="63"/>
      <c r="F5" s="85"/>
      <c r="G5" s="64"/>
      <c r="H5" s="65"/>
      <c r="I5" s="65"/>
      <c r="J5" s="65"/>
      <c r="K5" s="65"/>
      <c r="L5" s="66"/>
    </row>
    <row r="6" spans="1:12" x14ac:dyDescent="0.3">
      <c r="A6" s="86" t="s">
        <v>3</v>
      </c>
      <c r="B6" s="62">
        <v>30</v>
      </c>
      <c r="C6" s="62"/>
      <c r="D6" s="62"/>
      <c r="E6" s="63"/>
      <c r="F6" s="85"/>
      <c r="G6" s="64"/>
      <c r="H6" s="65"/>
      <c r="I6" s="65"/>
      <c r="J6" s="65"/>
      <c r="K6" s="65"/>
      <c r="L6" s="66"/>
    </row>
    <row r="7" spans="1:12" x14ac:dyDescent="0.3">
      <c r="A7" s="86" t="s">
        <v>71</v>
      </c>
      <c r="B7" s="67" t="s">
        <v>74</v>
      </c>
      <c r="C7" s="68"/>
      <c r="D7" s="68"/>
      <c r="E7" s="69"/>
      <c r="F7" s="85"/>
      <c r="G7" s="64"/>
      <c r="H7" s="65"/>
      <c r="I7" s="65"/>
      <c r="J7" s="65"/>
      <c r="K7" s="65"/>
      <c r="L7" s="66"/>
    </row>
    <row r="8" spans="1:12" x14ac:dyDescent="0.3">
      <c r="A8" s="86" t="s">
        <v>4</v>
      </c>
      <c r="B8" s="87">
        <f>B5/B6</f>
        <v>100</v>
      </c>
      <c r="C8" s="87"/>
      <c r="D8" s="87"/>
      <c r="E8" s="88"/>
      <c r="F8" s="85"/>
      <c r="G8" s="64"/>
      <c r="H8" s="65"/>
      <c r="I8" s="65"/>
      <c r="J8" s="65"/>
      <c r="K8" s="65"/>
      <c r="L8" s="66"/>
    </row>
    <row r="9" spans="1:12" x14ac:dyDescent="0.3">
      <c r="A9" s="86" t="s">
        <v>18</v>
      </c>
      <c r="B9" s="89">
        <f>K40</f>
        <v>0.70435999999999999</v>
      </c>
      <c r="C9" s="90" t="s">
        <v>42</v>
      </c>
      <c r="D9" s="90"/>
      <c r="E9" s="91">
        <f>L40</f>
        <v>70.435999999999865</v>
      </c>
      <c r="F9" s="92"/>
      <c r="G9" s="64"/>
      <c r="H9" s="65"/>
      <c r="I9" s="65"/>
      <c r="J9" s="65"/>
      <c r="K9" s="65"/>
      <c r="L9" s="66"/>
    </row>
    <row r="10" spans="1:12" ht="15" thickBot="1" x14ac:dyDescent="0.35">
      <c r="A10" s="93" t="s">
        <v>43</v>
      </c>
      <c r="B10" s="70">
        <v>20</v>
      </c>
      <c r="C10" s="94" t="s">
        <v>44</v>
      </c>
      <c r="D10" s="94"/>
      <c r="E10" s="95">
        <f>-B8*B10</f>
        <v>-2000</v>
      </c>
      <c r="F10" s="92"/>
      <c r="G10" s="71"/>
      <c r="H10" s="72"/>
      <c r="I10" s="72"/>
      <c r="J10" s="72"/>
      <c r="K10" s="72"/>
      <c r="L10" s="73"/>
    </row>
    <row r="11" spans="1:12" ht="15" thickBot="1" x14ac:dyDescent="0.35">
      <c r="A11" s="96"/>
      <c r="B11" s="97"/>
      <c r="C11" s="97"/>
      <c r="D11" s="97"/>
      <c r="E11" s="97"/>
      <c r="F11" s="97"/>
      <c r="G11" s="97"/>
      <c r="H11" s="97"/>
      <c r="I11" s="97"/>
      <c r="J11" s="97"/>
    </row>
    <row r="12" spans="1:12" x14ac:dyDescent="0.3">
      <c r="A12" s="98" t="s">
        <v>21</v>
      </c>
      <c r="B12" s="99" t="s">
        <v>22</v>
      </c>
      <c r="C12" s="99" t="s">
        <v>23</v>
      </c>
      <c r="D12" s="99" t="s">
        <v>24</v>
      </c>
      <c r="E12" s="100"/>
      <c r="F12" s="99" t="s">
        <v>25</v>
      </c>
      <c r="G12" s="101" t="s">
        <v>26</v>
      </c>
      <c r="H12" s="101"/>
      <c r="I12" s="102"/>
      <c r="J12" s="102"/>
      <c r="K12" s="102"/>
      <c r="L12" s="103"/>
    </row>
    <row r="13" spans="1:12" x14ac:dyDescent="0.3">
      <c r="A13" s="86" t="s">
        <v>5</v>
      </c>
      <c r="B13" s="104" t="s">
        <v>11</v>
      </c>
      <c r="C13" s="104" t="s">
        <v>12</v>
      </c>
      <c r="D13" s="104" t="s">
        <v>8</v>
      </c>
      <c r="E13" s="104" t="s">
        <v>13</v>
      </c>
      <c r="F13" s="104" t="s">
        <v>6</v>
      </c>
      <c r="G13" s="104" t="s">
        <v>7</v>
      </c>
      <c r="H13" s="104" t="s">
        <v>14</v>
      </c>
      <c r="I13" s="104" t="s">
        <v>15</v>
      </c>
      <c r="J13" s="104" t="s">
        <v>16</v>
      </c>
      <c r="K13" s="104" t="s">
        <v>9</v>
      </c>
      <c r="L13" s="105" t="s">
        <v>17</v>
      </c>
    </row>
    <row r="14" spans="1:12" x14ac:dyDescent="0.3">
      <c r="A14" s="74" t="s">
        <v>76</v>
      </c>
      <c r="B14" s="75">
        <v>2000</v>
      </c>
      <c r="C14" s="75">
        <v>2000</v>
      </c>
      <c r="D14" s="106">
        <f>B14/C14</f>
        <v>1</v>
      </c>
      <c r="E14" s="75">
        <v>2000</v>
      </c>
      <c r="F14" s="106">
        <f>E14/C14</f>
        <v>1</v>
      </c>
      <c r="G14" s="106">
        <f>E14/B8</f>
        <v>20</v>
      </c>
      <c r="H14" s="106">
        <f>G14*F14</f>
        <v>20</v>
      </c>
      <c r="I14" s="75">
        <v>400</v>
      </c>
      <c r="J14" s="76">
        <v>9</v>
      </c>
      <c r="K14" s="107">
        <f>(J14/I14)*G14</f>
        <v>0.44999999999999996</v>
      </c>
      <c r="L14" s="108">
        <f>K14*B8</f>
        <v>44.999999999999993</v>
      </c>
    </row>
    <row r="15" spans="1:12" x14ac:dyDescent="0.3">
      <c r="A15" s="74" t="s">
        <v>75</v>
      </c>
      <c r="B15" s="75">
        <v>200</v>
      </c>
      <c r="C15" s="75">
        <v>200</v>
      </c>
      <c r="D15" s="106">
        <f>B15/C15</f>
        <v>1</v>
      </c>
      <c r="E15" s="75">
        <v>200</v>
      </c>
      <c r="F15" s="106">
        <f>E15/C15</f>
        <v>1</v>
      </c>
      <c r="G15" s="109">
        <f>E15/B8</f>
        <v>2</v>
      </c>
      <c r="H15" s="106">
        <f t="shared" ref="H15:H16" si="0">G15*F15</f>
        <v>2</v>
      </c>
      <c r="I15" s="75">
        <v>400</v>
      </c>
      <c r="J15" s="77">
        <v>8.9</v>
      </c>
      <c r="K15" s="107">
        <f>(J15/I15)*G15</f>
        <v>4.4500000000000005E-2</v>
      </c>
      <c r="L15" s="108">
        <f>K15*B8</f>
        <v>4.45</v>
      </c>
    </row>
    <row r="16" spans="1:12" x14ac:dyDescent="0.3">
      <c r="A16" s="74" t="s">
        <v>77</v>
      </c>
      <c r="B16" s="75">
        <v>200</v>
      </c>
      <c r="C16" s="75">
        <v>200</v>
      </c>
      <c r="D16" s="106">
        <f t="shared" ref="D16:D39" si="1">B16/C16</f>
        <v>1</v>
      </c>
      <c r="E16" s="75">
        <v>200</v>
      </c>
      <c r="F16" s="106">
        <f t="shared" ref="F16:F39" si="2">E16/C16</f>
        <v>1</v>
      </c>
      <c r="G16" s="106">
        <f>E16/B8</f>
        <v>2</v>
      </c>
      <c r="H16" s="106">
        <f>G16*F16</f>
        <v>2</v>
      </c>
      <c r="I16" s="75">
        <v>500</v>
      </c>
      <c r="J16" s="77">
        <v>9.49</v>
      </c>
      <c r="K16" s="107">
        <f>(J16/I16)*G16</f>
        <v>3.7960000000000001E-2</v>
      </c>
      <c r="L16" s="108">
        <f>K16*B8</f>
        <v>3.7960000000000003</v>
      </c>
    </row>
    <row r="17" spans="1:12" x14ac:dyDescent="0.3">
      <c r="A17" s="74" t="s">
        <v>78</v>
      </c>
      <c r="B17" s="75">
        <v>600</v>
      </c>
      <c r="C17" s="75">
        <v>600</v>
      </c>
      <c r="D17" s="106">
        <f t="shared" si="1"/>
        <v>1</v>
      </c>
      <c r="E17" s="75">
        <v>600</v>
      </c>
      <c r="F17" s="106">
        <f t="shared" si="2"/>
        <v>1</v>
      </c>
      <c r="G17" s="106">
        <f>E17/B8</f>
        <v>6</v>
      </c>
      <c r="H17" s="106">
        <f t="shared" ref="H17:H39" si="3">G17*F17</f>
        <v>6</v>
      </c>
      <c r="I17" s="75">
        <v>600</v>
      </c>
      <c r="J17" s="77">
        <v>14.99</v>
      </c>
      <c r="K17" s="107">
        <f>(J17/I17)*G17</f>
        <v>0.14990000000000001</v>
      </c>
      <c r="L17" s="108">
        <f>K17*B8</f>
        <v>14.99</v>
      </c>
    </row>
    <row r="18" spans="1:12" x14ac:dyDescent="0.3">
      <c r="A18" s="78"/>
      <c r="B18" s="75">
        <v>100</v>
      </c>
      <c r="C18" s="75">
        <v>100</v>
      </c>
      <c r="D18" s="106">
        <f t="shared" si="1"/>
        <v>1</v>
      </c>
      <c r="E18" s="75">
        <v>100</v>
      </c>
      <c r="F18" s="106">
        <f t="shared" si="2"/>
        <v>1</v>
      </c>
      <c r="G18" s="106">
        <f>E18/B8</f>
        <v>1</v>
      </c>
      <c r="H18" s="106">
        <f>G18*F18</f>
        <v>1</v>
      </c>
      <c r="I18" s="79">
        <v>1000</v>
      </c>
      <c r="J18" s="77">
        <v>1</v>
      </c>
      <c r="K18" s="107">
        <f>(J18/I18)*G18</f>
        <v>1E-3</v>
      </c>
      <c r="L18" s="108">
        <f>K18*B8</f>
        <v>0.1</v>
      </c>
    </row>
    <row r="19" spans="1:12" x14ac:dyDescent="0.3">
      <c r="A19" s="78"/>
      <c r="B19" s="75">
        <v>100</v>
      </c>
      <c r="C19" s="75">
        <v>100</v>
      </c>
      <c r="D19" s="106">
        <f t="shared" si="1"/>
        <v>1</v>
      </c>
      <c r="E19" s="75">
        <v>100</v>
      </c>
      <c r="F19" s="106">
        <f t="shared" si="2"/>
        <v>1</v>
      </c>
      <c r="G19" s="106">
        <f>E19/B8</f>
        <v>1</v>
      </c>
      <c r="H19" s="106">
        <f t="shared" si="3"/>
        <v>1</v>
      </c>
      <c r="I19" s="79">
        <v>1000</v>
      </c>
      <c r="J19" s="77">
        <v>1</v>
      </c>
      <c r="K19" s="107">
        <f t="shared" ref="K18:K39" si="4">(J19/I19)*G19</f>
        <v>1E-3</v>
      </c>
      <c r="L19" s="108">
        <f>K19*B8</f>
        <v>0.1</v>
      </c>
    </row>
    <row r="20" spans="1:12" x14ac:dyDescent="0.3">
      <c r="A20" s="78"/>
      <c r="B20" s="75">
        <v>100</v>
      </c>
      <c r="C20" s="75">
        <v>100</v>
      </c>
      <c r="D20" s="106">
        <f t="shared" si="1"/>
        <v>1</v>
      </c>
      <c r="E20" s="75">
        <v>100</v>
      </c>
      <c r="F20" s="106">
        <f t="shared" si="2"/>
        <v>1</v>
      </c>
      <c r="G20" s="106">
        <f>E20/B8</f>
        <v>1</v>
      </c>
      <c r="H20" s="106">
        <f t="shared" si="3"/>
        <v>1</v>
      </c>
      <c r="I20" s="79">
        <v>1000</v>
      </c>
      <c r="J20" s="77">
        <v>1</v>
      </c>
      <c r="K20" s="107">
        <f t="shared" si="4"/>
        <v>1E-3</v>
      </c>
      <c r="L20" s="108">
        <f>K20*B8</f>
        <v>0.1</v>
      </c>
    </row>
    <row r="21" spans="1:12" x14ac:dyDescent="0.3">
      <c r="A21" s="78"/>
      <c r="B21" s="75">
        <v>100</v>
      </c>
      <c r="C21" s="75">
        <v>100</v>
      </c>
      <c r="D21" s="106">
        <f t="shared" si="1"/>
        <v>1</v>
      </c>
      <c r="E21" s="75">
        <v>100</v>
      </c>
      <c r="F21" s="106">
        <f t="shared" si="2"/>
        <v>1</v>
      </c>
      <c r="G21" s="106">
        <f>E21/B8</f>
        <v>1</v>
      </c>
      <c r="H21" s="106">
        <f t="shared" si="3"/>
        <v>1</v>
      </c>
      <c r="I21" s="79">
        <v>1000</v>
      </c>
      <c r="J21" s="77">
        <v>1</v>
      </c>
      <c r="K21" s="107">
        <f t="shared" si="4"/>
        <v>1E-3</v>
      </c>
      <c r="L21" s="108">
        <f>K21*B8</f>
        <v>0.1</v>
      </c>
    </row>
    <row r="22" spans="1:12" x14ac:dyDescent="0.3">
      <c r="A22" s="78"/>
      <c r="B22" s="75">
        <v>100</v>
      </c>
      <c r="C22" s="75">
        <v>100</v>
      </c>
      <c r="D22" s="106">
        <f t="shared" si="1"/>
        <v>1</v>
      </c>
      <c r="E22" s="75">
        <v>100</v>
      </c>
      <c r="F22" s="106">
        <f t="shared" si="2"/>
        <v>1</v>
      </c>
      <c r="G22" s="106">
        <f>E22/B8</f>
        <v>1</v>
      </c>
      <c r="H22" s="106">
        <f t="shared" si="3"/>
        <v>1</v>
      </c>
      <c r="I22" s="79">
        <v>1000</v>
      </c>
      <c r="J22" s="77">
        <v>1</v>
      </c>
      <c r="K22" s="107">
        <f t="shared" si="4"/>
        <v>1E-3</v>
      </c>
      <c r="L22" s="108">
        <f>K22*B8</f>
        <v>0.1</v>
      </c>
    </row>
    <row r="23" spans="1:12" x14ac:dyDescent="0.3">
      <c r="A23" s="78"/>
      <c r="B23" s="75">
        <v>100</v>
      </c>
      <c r="C23" s="75">
        <v>100</v>
      </c>
      <c r="D23" s="106">
        <f t="shared" si="1"/>
        <v>1</v>
      </c>
      <c r="E23" s="75">
        <v>100</v>
      </c>
      <c r="F23" s="106">
        <f t="shared" si="2"/>
        <v>1</v>
      </c>
      <c r="G23" s="106">
        <f>E23/B8</f>
        <v>1</v>
      </c>
      <c r="H23" s="106">
        <f t="shared" si="3"/>
        <v>1</v>
      </c>
      <c r="I23" s="79">
        <v>1000</v>
      </c>
      <c r="J23" s="77">
        <v>1</v>
      </c>
      <c r="K23" s="107">
        <f t="shared" si="4"/>
        <v>1E-3</v>
      </c>
      <c r="L23" s="108">
        <f>K23*B8</f>
        <v>0.1</v>
      </c>
    </row>
    <row r="24" spans="1:12" x14ac:dyDescent="0.3">
      <c r="A24" s="78"/>
      <c r="B24" s="75">
        <v>100</v>
      </c>
      <c r="C24" s="75">
        <v>100</v>
      </c>
      <c r="D24" s="106">
        <f t="shared" si="1"/>
        <v>1</v>
      </c>
      <c r="E24" s="75">
        <v>100</v>
      </c>
      <c r="F24" s="106">
        <f t="shared" si="2"/>
        <v>1</v>
      </c>
      <c r="G24" s="106">
        <f>E24/B8</f>
        <v>1</v>
      </c>
      <c r="H24" s="106">
        <f t="shared" si="3"/>
        <v>1</v>
      </c>
      <c r="I24" s="79">
        <v>1000</v>
      </c>
      <c r="J24" s="77">
        <v>1</v>
      </c>
      <c r="K24" s="107">
        <f t="shared" si="4"/>
        <v>1E-3</v>
      </c>
      <c r="L24" s="108">
        <f>K24*B8</f>
        <v>0.1</v>
      </c>
    </row>
    <row r="25" spans="1:12" x14ac:dyDescent="0.3">
      <c r="A25" s="78"/>
      <c r="B25" s="75">
        <v>100</v>
      </c>
      <c r="C25" s="75">
        <v>100</v>
      </c>
      <c r="D25" s="106">
        <f t="shared" si="1"/>
        <v>1</v>
      </c>
      <c r="E25" s="75">
        <v>100</v>
      </c>
      <c r="F25" s="106">
        <f t="shared" si="2"/>
        <v>1</v>
      </c>
      <c r="G25" s="106">
        <f>E25/B8</f>
        <v>1</v>
      </c>
      <c r="H25" s="106">
        <f t="shared" si="3"/>
        <v>1</v>
      </c>
      <c r="I25" s="79">
        <v>1000</v>
      </c>
      <c r="J25" s="77">
        <v>1</v>
      </c>
      <c r="K25" s="107">
        <f t="shared" si="4"/>
        <v>1E-3</v>
      </c>
      <c r="L25" s="108">
        <f>K25*B8</f>
        <v>0.1</v>
      </c>
    </row>
    <row r="26" spans="1:12" x14ac:dyDescent="0.3">
      <c r="A26" s="78"/>
      <c r="B26" s="75">
        <v>100</v>
      </c>
      <c r="C26" s="75">
        <v>100</v>
      </c>
      <c r="D26" s="106">
        <f t="shared" si="1"/>
        <v>1</v>
      </c>
      <c r="E26" s="75">
        <v>100</v>
      </c>
      <c r="F26" s="106">
        <f t="shared" si="2"/>
        <v>1</v>
      </c>
      <c r="G26" s="106">
        <f>E26/B8</f>
        <v>1</v>
      </c>
      <c r="H26" s="106">
        <f t="shared" si="3"/>
        <v>1</v>
      </c>
      <c r="I26" s="79">
        <v>1000</v>
      </c>
      <c r="J26" s="77">
        <v>1</v>
      </c>
      <c r="K26" s="107">
        <f t="shared" si="4"/>
        <v>1E-3</v>
      </c>
      <c r="L26" s="108">
        <f>K26*B8</f>
        <v>0.1</v>
      </c>
    </row>
    <row r="27" spans="1:12" x14ac:dyDescent="0.3">
      <c r="A27" s="78"/>
      <c r="B27" s="75">
        <v>100</v>
      </c>
      <c r="C27" s="75">
        <v>100</v>
      </c>
      <c r="D27" s="106">
        <f t="shared" si="1"/>
        <v>1</v>
      </c>
      <c r="E27" s="75">
        <v>100</v>
      </c>
      <c r="F27" s="106">
        <f t="shared" si="2"/>
        <v>1</v>
      </c>
      <c r="G27" s="106">
        <f>E27/B8</f>
        <v>1</v>
      </c>
      <c r="H27" s="106">
        <f t="shared" si="3"/>
        <v>1</v>
      </c>
      <c r="I27" s="79">
        <v>1000</v>
      </c>
      <c r="J27" s="77">
        <v>1</v>
      </c>
      <c r="K27" s="107">
        <f t="shared" si="4"/>
        <v>1E-3</v>
      </c>
      <c r="L27" s="108">
        <f>K27*B8</f>
        <v>0.1</v>
      </c>
    </row>
    <row r="28" spans="1:12" x14ac:dyDescent="0.3">
      <c r="A28" s="78"/>
      <c r="B28" s="75">
        <v>100</v>
      </c>
      <c r="C28" s="75">
        <v>100</v>
      </c>
      <c r="D28" s="106">
        <f t="shared" si="1"/>
        <v>1</v>
      </c>
      <c r="E28" s="75">
        <v>100</v>
      </c>
      <c r="F28" s="106">
        <f t="shared" si="2"/>
        <v>1</v>
      </c>
      <c r="G28" s="106">
        <f>E28/B8</f>
        <v>1</v>
      </c>
      <c r="H28" s="106">
        <f t="shared" si="3"/>
        <v>1</v>
      </c>
      <c r="I28" s="79">
        <v>1000</v>
      </c>
      <c r="J28" s="77">
        <v>1</v>
      </c>
      <c r="K28" s="107">
        <f t="shared" si="4"/>
        <v>1E-3</v>
      </c>
      <c r="L28" s="108">
        <f>K28*B8</f>
        <v>0.1</v>
      </c>
    </row>
    <row r="29" spans="1:12" x14ac:dyDescent="0.3">
      <c r="A29" s="78"/>
      <c r="B29" s="75">
        <v>100</v>
      </c>
      <c r="C29" s="75">
        <v>100</v>
      </c>
      <c r="D29" s="106">
        <f t="shared" si="1"/>
        <v>1</v>
      </c>
      <c r="E29" s="75">
        <v>100</v>
      </c>
      <c r="F29" s="106">
        <f t="shared" si="2"/>
        <v>1</v>
      </c>
      <c r="G29" s="106">
        <f>E29/B8</f>
        <v>1</v>
      </c>
      <c r="H29" s="106">
        <f t="shared" si="3"/>
        <v>1</v>
      </c>
      <c r="I29" s="79">
        <v>1000</v>
      </c>
      <c r="J29" s="77">
        <v>1</v>
      </c>
      <c r="K29" s="107">
        <f t="shared" si="4"/>
        <v>1E-3</v>
      </c>
      <c r="L29" s="108">
        <f>K29*B8</f>
        <v>0.1</v>
      </c>
    </row>
    <row r="30" spans="1:12" x14ac:dyDescent="0.3">
      <c r="A30" s="78"/>
      <c r="B30" s="75">
        <v>100</v>
      </c>
      <c r="C30" s="75">
        <v>100</v>
      </c>
      <c r="D30" s="106">
        <f t="shared" si="1"/>
        <v>1</v>
      </c>
      <c r="E30" s="75">
        <v>100</v>
      </c>
      <c r="F30" s="106">
        <f t="shared" si="2"/>
        <v>1</v>
      </c>
      <c r="G30" s="106">
        <f>E30/B8</f>
        <v>1</v>
      </c>
      <c r="H30" s="106">
        <f t="shared" si="3"/>
        <v>1</v>
      </c>
      <c r="I30" s="79">
        <v>1000</v>
      </c>
      <c r="J30" s="77">
        <v>1</v>
      </c>
      <c r="K30" s="107">
        <f t="shared" si="4"/>
        <v>1E-3</v>
      </c>
      <c r="L30" s="108">
        <f>K30*B8</f>
        <v>0.1</v>
      </c>
    </row>
    <row r="31" spans="1:12" x14ac:dyDescent="0.3">
      <c r="A31" s="78"/>
      <c r="B31" s="75">
        <v>100</v>
      </c>
      <c r="C31" s="75">
        <v>100</v>
      </c>
      <c r="D31" s="106">
        <f t="shared" si="1"/>
        <v>1</v>
      </c>
      <c r="E31" s="75">
        <v>100</v>
      </c>
      <c r="F31" s="106">
        <f t="shared" si="2"/>
        <v>1</v>
      </c>
      <c r="G31" s="106">
        <f>E31/B8</f>
        <v>1</v>
      </c>
      <c r="H31" s="106">
        <f t="shared" si="3"/>
        <v>1</v>
      </c>
      <c r="I31" s="79">
        <v>1000</v>
      </c>
      <c r="J31" s="77">
        <v>1</v>
      </c>
      <c r="K31" s="107">
        <f t="shared" si="4"/>
        <v>1E-3</v>
      </c>
      <c r="L31" s="108">
        <f>K31*B8</f>
        <v>0.1</v>
      </c>
    </row>
    <row r="32" spans="1:12" x14ac:dyDescent="0.3">
      <c r="A32" s="78"/>
      <c r="B32" s="75">
        <v>100</v>
      </c>
      <c r="C32" s="75">
        <v>100</v>
      </c>
      <c r="D32" s="106">
        <f t="shared" si="1"/>
        <v>1</v>
      </c>
      <c r="E32" s="75">
        <v>100</v>
      </c>
      <c r="F32" s="106">
        <f t="shared" si="2"/>
        <v>1</v>
      </c>
      <c r="G32" s="106">
        <f>E32/B8</f>
        <v>1</v>
      </c>
      <c r="H32" s="106">
        <f t="shared" si="3"/>
        <v>1</v>
      </c>
      <c r="I32" s="79">
        <v>1000</v>
      </c>
      <c r="J32" s="77">
        <v>1</v>
      </c>
      <c r="K32" s="107">
        <f t="shared" si="4"/>
        <v>1E-3</v>
      </c>
      <c r="L32" s="108">
        <f>K32*B8</f>
        <v>0.1</v>
      </c>
    </row>
    <row r="33" spans="1:12" x14ac:dyDescent="0.3">
      <c r="A33" s="78"/>
      <c r="B33" s="75">
        <v>100</v>
      </c>
      <c r="C33" s="75">
        <v>100</v>
      </c>
      <c r="D33" s="106">
        <f t="shared" si="1"/>
        <v>1</v>
      </c>
      <c r="E33" s="75">
        <v>100</v>
      </c>
      <c r="F33" s="106">
        <f t="shared" si="2"/>
        <v>1</v>
      </c>
      <c r="G33" s="106">
        <f>E33/B8</f>
        <v>1</v>
      </c>
      <c r="H33" s="106">
        <f t="shared" si="3"/>
        <v>1</v>
      </c>
      <c r="I33" s="79">
        <v>1000</v>
      </c>
      <c r="J33" s="77">
        <v>1</v>
      </c>
      <c r="K33" s="107">
        <f t="shared" si="4"/>
        <v>1E-3</v>
      </c>
      <c r="L33" s="108">
        <f>K33*B8</f>
        <v>0.1</v>
      </c>
    </row>
    <row r="34" spans="1:12" x14ac:dyDescent="0.3">
      <c r="A34" s="78"/>
      <c r="B34" s="75">
        <v>100</v>
      </c>
      <c r="C34" s="75">
        <v>100</v>
      </c>
      <c r="D34" s="106">
        <f t="shared" si="1"/>
        <v>1</v>
      </c>
      <c r="E34" s="75">
        <v>100</v>
      </c>
      <c r="F34" s="106">
        <f t="shared" si="2"/>
        <v>1</v>
      </c>
      <c r="G34" s="106">
        <f>E34/B8</f>
        <v>1</v>
      </c>
      <c r="H34" s="106">
        <f t="shared" si="3"/>
        <v>1</v>
      </c>
      <c r="I34" s="79">
        <v>1000</v>
      </c>
      <c r="J34" s="77">
        <v>1</v>
      </c>
      <c r="K34" s="107">
        <f t="shared" si="4"/>
        <v>1E-3</v>
      </c>
      <c r="L34" s="108">
        <f>K34*B8</f>
        <v>0.1</v>
      </c>
    </row>
    <row r="35" spans="1:12" x14ac:dyDescent="0.3">
      <c r="A35" s="78"/>
      <c r="B35" s="75">
        <v>100</v>
      </c>
      <c r="C35" s="75">
        <v>100</v>
      </c>
      <c r="D35" s="106">
        <f t="shared" si="1"/>
        <v>1</v>
      </c>
      <c r="E35" s="75">
        <v>100</v>
      </c>
      <c r="F35" s="106">
        <f t="shared" si="2"/>
        <v>1</v>
      </c>
      <c r="G35" s="106">
        <f>E35/B8</f>
        <v>1</v>
      </c>
      <c r="H35" s="106">
        <f t="shared" si="3"/>
        <v>1</v>
      </c>
      <c r="I35" s="79">
        <v>1000</v>
      </c>
      <c r="J35" s="77">
        <v>1</v>
      </c>
      <c r="K35" s="107">
        <f t="shared" si="4"/>
        <v>1E-3</v>
      </c>
      <c r="L35" s="108">
        <f>K35*B8</f>
        <v>0.1</v>
      </c>
    </row>
    <row r="36" spans="1:12" x14ac:dyDescent="0.3">
      <c r="A36" s="78"/>
      <c r="B36" s="75">
        <v>100</v>
      </c>
      <c r="C36" s="75">
        <v>100</v>
      </c>
      <c r="D36" s="106">
        <f t="shared" si="1"/>
        <v>1</v>
      </c>
      <c r="E36" s="75">
        <v>100</v>
      </c>
      <c r="F36" s="106">
        <f t="shared" si="2"/>
        <v>1</v>
      </c>
      <c r="G36" s="106">
        <f>E36/B8</f>
        <v>1</v>
      </c>
      <c r="H36" s="106">
        <f t="shared" si="3"/>
        <v>1</v>
      </c>
      <c r="I36" s="79">
        <v>1000</v>
      </c>
      <c r="J36" s="77">
        <v>1</v>
      </c>
      <c r="K36" s="107">
        <f t="shared" si="4"/>
        <v>1E-3</v>
      </c>
      <c r="L36" s="108">
        <f>K36*B8</f>
        <v>0.1</v>
      </c>
    </row>
    <row r="37" spans="1:12" x14ac:dyDescent="0.3">
      <c r="A37" s="78"/>
      <c r="B37" s="75">
        <v>100</v>
      </c>
      <c r="C37" s="75">
        <v>100</v>
      </c>
      <c r="D37" s="106">
        <f t="shared" si="1"/>
        <v>1</v>
      </c>
      <c r="E37" s="75">
        <v>100</v>
      </c>
      <c r="F37" s="106">
        <f t="shared" si="2"/>
        <v>1</v>
      </c>
      <c r="G37" s="106">
        <f>E37/B8</f>
        <v>1</v>
      </c>
      <c r="H37" s="106">
        <f t="shared" si="3"/>
        <v>1</v>
      </c>
      <c r="I37" s="79">
        <v>1000</v>
      </c>
      <c r="J37" s="77">
        <v>1</v>
      </c>
      <c r="K37" s="107">
        <f t="shared" si="4"/>
        <v>1E-3</v>
      </c>
      <c r="L37" s="108">
        <f>K37*B8</f>
        <v>0.1</v>
      </c>
    </row>
    <row r="38" spans="1:12" x14ac:dyDescent="0.3">
      <c r="A38" s="78"/>
      <c r="B38" s="75">
        <v>100</v>
      </c>
      <c r="C38" s="75">
        <v>100</v>
      </c>
      <c r="D38" s="106">
        <f t="shared" si="1"/>
        <v>1</v>
      </c>
      <c r="E38" s="75">
        <v>100</v>
      </c>
      <c r="F38" s="106">
        <f t="shared" si="2"/>
        <v>1</v>
      </c>
      <c r="G38" s="106">
        <f>E38/B8</f>
        <v>1</v>
      </c>
      <c r="H38" s="106">
        <f t="shared" si="3"/>
        <v>1</v>
      </c>
      <c r="I38" s="79">
        <v>1000</v>
      </c>
      <c r="J38" s="77">
        <v>1</v>
      </c>
      <c r="K38" s="107">
        <f t="shared" si="4"/>
        <v>1E-3</v>
      </c>
      <c r="L38" s="108">
        <f>K38*B8</f>
        <v>0.1</v>
      </c>
    </row>
    <row r="39" spans="1:12" x14ac:dyDescent="0.3">
      <c r="A39" s="78"/>
      <c r="B39" s="75">
        <v>100</v>
      </c>
      <c r="C39" s="75">
        <v>100</v>
      </c>
      <c r="D39" s="106">
        <f t="shared" si="1"/>
        <v>1</v>
      </c>
      <c r="E39" s="75">
        <v>100</v>
      </c>
      <c r="F39" s="106">
        <f t="shared" si="2"/>
        <v>1</v>
      </c>
      <c r="G39" s="106">
        <f>E39/B8</f>
        <v>1</v>
      </c>
      <c r="H39" s="106">
        <f t="shared" si="3"/>
        <v>1</v>
      </c>
      <c r="I39" s="79">
        <v>1000</v>
      </c>
      <c r="J39" s="77">
        <v>1</v>
      </c>
      <c r="K39" s="107">
        <f t="shared" si="4"/>
        <v>1E-3</v>
      </c>
      <c r="L39" s="108">
        <f>K39*B8</f>
        <v>0.1</v>
      </c>
    </row>
    <row r="40" spans="1:12" ht="15" thickBot="1" x14ac:dyDescent="0.35">
      <c r="A40" s="110" t="s">
        <v>19</v>
      </c>
      <c r="B40" s="111"/>
      <c r="C40" s="112">
        <f>SUM(C14:C39)</f>
        <v>5200</v>
      </c>
      <c r="D40" s="113" t="s">
        <v>19</v>
      </c>
      <c r="E40" s="114"/>
      <c r="F40" s="114"/>
      <c r="G40" s="114"/>
      <c r="H40" s="114"/>
      <c r="I40" s="114"/>
      <c r="J40" s="115"/>
      <c r="K40" s="116">
        <f>SUM(K14:K39)</f>
        <v>0.70435999999999999</v>
      </c>
      <c r="L40" s="117">
        <f>SUM(L14:L39)</f>
        <v>70.435999999999865</v>
      </c>
    </row>
    <row r="41" spans="1:12" ht="15" thickBot="1" x14ac:dyDescent="0.35">
      <c r="A41" s="118"/>
      <c r="B41" s="118"/>
      <c r="C41" s="119"/>
      <c r="D41" s="118"/>
      <c r="E41" s="118"/>
      <c r="F41" s="118"/>
      <c r="G41" s="118"/>
      <c r="H41" s="118"/>
      <c r="I41" s="118"/>
      <c r="J41" s="118"/>
      <c r="K41" s="120"/>
      <c r="L41" s="121"/>
    </row>
    <row r="42" spans="1:12" x14ac:dyDescent="0.3">
      <c r="A42" s="122" t="s">
        <v>48</v>
      </c>
      <c r="B42" s="123"/>
      <c r="C42" s="123"/>
      <c r="D42" s="123"/>
      <c r="E42" s="123"/>
      <c r="F42" s="123"/>
      <c r="G42" s="123"/>
      <c r="H42" s="123"/>
      <c r="I42" s="123"/>
      <c r="J42" s="123"/>
      <c r="K42" s="124"/>
    </row>
    <row r="43" spans="1:12" x14ac:dyDescent="0.3">
      <c r="A43" s="125" t="s">
        <v>36</v>
      </c>
      <c r="B43" s="126"/>
      <c r="C43" s="126" t="s">
        <v>37</v>
      </c>
      <c r="D43" s="126"/>
      <c r="E43" s="126" t="s">
        <v>32</v>
      </c>
      <c r="F43" s="126"/>
      <c r="G43" s="126"/>
      <c r="H43" s="126"/>
      <c r="I43" s="127"/>
      <c r="J43" s="126" t="s">
        <v>47</v>
      </c>
      <c r="K43" s="128"/>
    </row>
    <row r="44" spans="1:12" x14ac:dyDescent="0.3">
      <c r="A44" s="86" t="s">
        <v>27</v>
      </c>
      <c r="B44" s="77">
        <v>35</v>
      </c>
      <c r="C44" s="129" t="s">
        <v>33</v>
      </c>
      <c r="D44" s="77">
        <v>180</v>
      </c>
      <c r="E44" s="126" t="s">
        <v>45</v>
      </c>
      <c r="F44" s="126"/>
      <c r="G44" s="130">
        <f>B51-B50</f>
        <v>2941.2800000000025</v>
      </c>
      <c r="H44" s="131"/>
      <c r="I44" s="131"/>
      <c r="J44" s="129" t="s">
        <v>31</v>
      </c>
      <c r="K44" s="132">
        <f>G44</f>
        <v>2941.2800000000025</v>
      </c>
    </row>
    <row r="45" spans="1:12" x14ac:dyDescent="0.3">
      <c r="A45" s="86" t="s">
        <v>28</v>
      </c>
      <c r="B45" s="77">
        <v>20</v>
      </c>
      <c r="C45" s="129" t="s">
        <v>34</v>
      </c>
      <c r="D45" s="77">
        <f>B10*L40</f>
        <v>1408.7199999999973</v>
      </c>
      <c r="E45" s="133"/>
      <c r="F45" s="133"/>
      <c r="G45" s="133"/>
      <c r="H45" s="133"/>
      <c r="I45" s="133"/>
      <c r="J45" s="129" t="s">
        <v>49</v>
      </c>
      <c r="K45" s="134">
        <f>K44/B50*100</f>
        <v>96.160485431814763</v>
      </c>
    </row>
    <row r="46" spans="1:12" x14ac:dyDescent="0.3">
      <c r="A46" s="86" t="s">
        <v>30</v>
      </c>
      <c r="B46" s="77">
        <v>0</v>
      </c>
      <c r="C46" s="129" t="s">
        <v>35</v>
      </c>
      <c r="D46" s="77">
        <v>200</v>
      </c>
      <c r="E46" s="126" t="s">
        <v>52</v>
      </c>
      <c r="F46" s="126"/>
      <c r="G46" s="126"/>
      <c r="H46" s="126"/>
      <c r="I46" s="135"/>
      <c r="J46" s="129" t="s">
        <v>81</v>
      </c>
      <c r="K46" s="136">
        <f>G47</f>
        <v>100</v>
      </c>
    </row>
    <row r="47" spans="1:12" x14ac:dyDescent="0.3">
      <c r="A47" s="86" t="s">
        <v>29</v>
      </c>
      <c r="B47" s="77">
        <v>1000</v>
      </c>
      <c r="C47" s="129" t="s">
        <v>38</v>
      </c>
      <c r="D47" s="77">
        <v>200</v>
      </c>
      <c r="E47" s="126" t="s">
        <v>80</v>
      </c>
      <c r="F47" s="126"/>
      <c r="G47" s="80">
        <v>100</v>
      </c>
      <c r="H47" s="80"/>
      <c r="I47" s="133"/>
      <c r="J47" s="129" t="s">
        <v>51</v>
      </c>
      <c r="K47" s="134">
        <f>G48+B50</f>
        <v>6118.4399999999951</v>
      </c>
    </row>
    <row r="48" spans="1:12" x14ac:dyDescent="0.3">
      <c r="A48" s="86" t="s">
        <v>50</v>
      </c>
      <c r="B48" s="77">
        <v>0</v>
      </c>
      <c r="C48" s="129" t="s">
        <v>79</v>
      </c>
      <c r="D48" s="77">
        <v>15</v>
      </c>
      <c r="E48" s="126" t="s">
        <v>39</v>
      </c>
      <c r="F48" s="126"/>
      <c r="G48" s="137">
        <f>B50+G47%</f>
        <v>3059.7199999999975</v>
      </c>
      <c r="H48" s="137"/>
      <c r="I48" s="133"/>
      <c r="J48" s="133"/>
      <c r="K48" s="138"/>
    </row>
    <row r="49" spans="1:11" x14ac:dyDescent="0.3">
      <c r="A49" s="86" t="s">
        <v>40</v>
      </c>
      <c r="B49" s="139">
        <f>SUM(B44:B48)</f>
        <v>1055</v>
      </c>
      <c r="C49" s="129" t="s">
        <v>40</v>
      </c>
      <c r="D49" s="139">
        <f>SUM(D44:D48)</f>
        <v>2003.7199999999973</v>
      </c>
      <c r="E49" s="133"/>
      <c r="F49" s="133"/>
      <c r="G49" s="133"/>
      <c r="H49" s="133"/>
      <c r="I49" s="140"/>
      <c r="J49" s="140"/>
      <c r="K49" s="138"/>
    </row>
    <row r="50" spans="1:11" x14ac:dyDescent="0.3">
      <c r="A50" s="86" t="s">
        <v>53</v>
      </c>
      <c r="B50" s="141">
        <f>B49+D49</f>
        <v>3058.7199999999975</v>
      </c>
      <c r="C50" s="141"/>
      <c r="D50" s="133"/>
      <c r="E50" s="133"/>
      <c r="F50" s="133"/>
      <c r="G50" s="133"/>
      <c r="H50" s="140"/>
      <c r="I50" s="133"/>
      <c r="J50" s="133"/>
      <c r="K50" s="138"/>
    </row>
    <row r="51" spans="1:11" ht="15" thickBot="1" x14ac:dyDescent="0.35">
      <c r="A51" s="142" t="s">
        <v>46</v>
      </c>
      <c r="B51" s="81">
        <v>6000</v>
      </c>
      <c r="C51" s="81"/>
      <c r="D51" s="143"/>
      <c r="E51" s="143"/>
      <c r="F51" s="143"/>
      <c r="G51" s="143"/>
      <c r="H51" s="143"/>
      <c r="I51" s="143"/>
      <c r="J51" s="143"/>
      <c r="K51" s="144"/>
    </row>
  </sheetData>
  <sheetProtection algorithmName="SHA-512" hashValue="0uXD80sDZdXYq3qQhQlv6S3Qw27bs/YNsbhp6wN1op53aPoPJWZrP+fBXVpFAKFjHtuTDvvVoPkNCx6jIk72nQ==" saltValue="Lk9wlnU897reenfn7VzF+A==" spinCount="100000" sheet="1" objects="1" scenarios="1" selectLockedCells="1"/>
  <mergeCells count="28">
    <mergeCell ref="E46:H46"/>
    <mergeCell ref="G47:H47"/>
    <mergeCell ref="G48:H48"/>
    <mergeCell ref="A1:L1"/>
    <mergeCell ref="A42:K42"/>
    <mergeCell ref="B7:E7"/>
    <mergeCell ref="G2:L10"/>
    <mergeCell ref="B50:C50"/>
    <mergeCell ref="B51:C51"/>
    <mergeCell ref="J43:K43"/>
    <mergeCell ref="E47:F47"/>
    <mergeCell ref="E48:F48"/>
    <mergeCell ref="G44:I44"/>
    <mergeCell ref="B6:E6"/>
    <mergeCell ref="B8:E8"/>
    <mergeCell ref="B2:E2"/>
    <mergeCell ref="D40:J40"/>
    <mergeCell ref="C10:D10"/>
    <mergeCell ref="E44:F44"/>
    <mergeCell ref="A40:B40"/>
    <mergeCell ref="G12:H12"/>
    <mergeCell ref="E43:I43"/>
    <mergeCell ref="A43:B43"/>
    <mergeCell ref="C43:D43"/>
    <mergeCell ref="C9:D9"/>
    <mergeCell ref="B3:E3"/>
    <mergeCell ref="B4:E4"/>
    <mergeCell ref="B5:E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25E5B-EE89-46B1-BB4F-04563510B99D}">
  <dimension ref="A1:L64"/>
  <sheetViews>
    <sheetView topLeftCell="A31" workbookViewId="0">
      <selection activeCell="K48" sqref="K48"/>
    </sheetView>
  </sheetViews>
  <sheetFormatPr defaultRowHeight="14.4" x14ac:dyDescent="0.3"/>
  <cols>
    <col min="1" max="1" width="41.5546875" customWidth="1"/>
    <col min="2" max="2" width="15" customWidth="1"/>
    <col min="3" max="3" width="8.88671875" customWidth="1"/>
    <col min="4" max="4" width="11.6640625" bestFit="1" customWidth="1"/>
    <col min="5" max="5" width="11" bestFit="1" customWidth="1"/>
    <col min="6" max="6" width="8.6640625" bestFit="1" customWidth="1"/>
    <col min="7" max="7" width="10.5546875" bestFit="1" customWidth="1"/>
    <col min="8" max="8" width="11.77734375" bestFit="1" customWidth="1"/>
    <col min="9" max="9" width="10.88671875" bestFit="1" customWidth="1"/>
    <col min="10" max="10" width="13.33203125" bestFit="1" customWidth="1"/>
    <col min="11" max="11" width="13.88671875" bestFit="1" customWidth="1"/>
    <col min="12" max="12" width="10.21875" bestFit="1" customWidth="1"/>
  </cols>
  <sheetData>
    <row r="1" spans="1:12" x14ac:dyDescent="0.3">
      <c r="A1" s="14" t="s">
        <v>55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x14ac:dyDescent="0.3">
      <c r="A2" s="17" t="s">
        <v>67</v>
      </c>
      <c r="B2" s="6"/>
      <c r="C2" s="6"/>
      <c r="D2" s="6"/>
      <c r="E2" s="6"/>
      <c r="F2" s="6"/>
      <c r="G2" s="6"/>
      <c r="H2" s="6"/>
      <c r="I2" s="6"/>
      <c r="J2" s="6"/>
      <c r="K2" s="6"/>
      <c r="L2" s="18"/>
    </row>
    <row r="3" spans="1:12" x14ac:dyDescent="0.3">
      <c r="A3" s="19" t="s">
        <v>56</v>
      </c>
      <c r="B3" s="11" t="s">
        <v>57</v>
      </c>
      <c r="C3" s="12" t="s">
        <v>58</v>
      </c>
      <c r="D3" s="10" t="s">
        <v>59</v>
      </c>
      <c r="E3" s="10" t="s">
        <v>60</v>
      </c>
      <c r="F3" s="10" t="s">
        <v>61</v>
      </c>
      <c r="G3" s="10" t="s">
        <v>62</v>
      </c>
      <c r="H3" s="10" t="s">
        <v>63</v>
      </c>
      <c r="I3" s="10" t="s">
        <v>104</v>
      </c>
      <c r="J3" s="10" t="s">
        <v>64</v>
      </c>
      <c r="K3" s="10" t="s">
        <v>65</v>
      </c>
      <c r="L3" s="20" t="s">
        <v>66</v>
      </c>
    </row>
    <row r="4" spans="1:12" x14ac:dyDescent="0.3">
      <c r="A4" s="21" t="str">
        <f>'Ficha Técnica'!A14</f>
        <v>Leite condensado (5 latas de 400g)</v>
      </c>
      <c r="B4" s="9">
        <f>'Ficha Técnica'!C14</f>
        <v>2000</v>
      </c>
      <c r="C4" s="1">
        <f>(D4*4)+(E4*9)+(H4*4)</f>
        <v>323.10000000000002</v>
      </c>
      <c r="D4" s="145">
        <v>7.7</v>
      </c>
      <c r="E4" s="145">
        <v>6.7</v>
      </c>
      <c r="F4" s="145">
        <v>4</v>
      </c>
      <c r="G4" s="145">
        <v>0</v>
      </c>
      <c r="H4" s="145">
        <v>58</v>
      </c>
      <c r="I4" s="145">
        <v>58</v>
      </c>
      <c r="J4" s="145">
        <v>42</v>
      </c>
      <c r="K4" s="145">
        <v>0</v>
      </c>
      <c r="L4" s="146">
        <v>30</v>
      </c>
    </row>
    <row r="5" spans="1:12" x14ac:dyDescent="0.3">
      <c r="A5" s="21" t="str">
        <f>'Ficha Técnica'!A15</f>
        <v>Achocolatado (10 colheres de sopa - 200g)</v>
      </c>
      <c r="B5" s="9">
        <f>'Ficha Técnica'!C15</f>
        <v>200</v>
      </c>
      <c r="C5" s="1">
        <f t="shared" ref="C5:C29" si="0">(D5*4)+(E5*9)+(H5*4)</f>
        <v>444</v>
      </c>
      <c r="D5" s="145">
        <v>2</v>
      </c>
      <c r="E5" s="145">
        <v>8</v>
      </c>
      <c r="F5" s="145">
        <v>1</v>
      </c>
      <c r="G5" s="145">
        <v>0.5</v>
      </c>
      <c r="H5" s="145">
        <v>91</v>
      </c>
      <c r="I5" s="145">
        <v>91</v>
      </c>
      <c r="J5" s="145">
        <v>52</v>
      </c>
      <c r="K5" s="145">
        <v>0</v>
      </c>
      <c r="L5" s="146">
        <v>28</v>
      </c>
    </row>
    <row r="6" spans="1:12" x14ac:dyDescent="0.3">
      <c r="A6" s="21" t="str">
        <f>'Ficha Técnica'!A16</f>
        <v>Margarina (6 colheres de sopa - 200g)</v>
      </c>
      <c r="B6" s="9">
        <f>'Ficha Técnica'!C16</f>
        <v>200</v>
      </c>
      <c r="C6" s="1">
        <f t="shared" si="0"/>
        <v>891</v>
      </c>
      <c r="D6" s="145">
        <v>0</v>
      </c>
      <c r="E6" s="145">
        <v>99</v>
      </c>
      <c r="F6" s="145">
        <v>78</v>
      </c>
      <c r="G6" s="145">
        <v>22</v>
      </c>
      <c r="H6" s="145">
        <v>0</v>
      </c>
      <c r="I6" s="145">
        <v>0</v>
      </c>
      <c r="J6" s="145">
        <v>0</v>
      </c>
      <c r="K6" s="145">
        <v>0</v>
      </c>
      <c r="L6" s="146">
        <v>320</v>
      </c>
    </row>
    <row r="7" spans="1:12" x14ac:dyDescent="0.3">
      <c r="A7" s="21" t="str">
        <f>'Ficha Técnica'!A17</f>
        <v>Granulado de Chocolate (1 pacote de 600g)</v>
      </c>
      <c r="B7" s="9">
        <f>'Ficha Técnica'!C17</f>
        <v>600</v>
      </c>
      <c r="C7" s="1">
        <f t="shared" si="0"/>
        <v>392</v>
      </c>
      <c r="D7" s="145">
        <v>0</v>
      </c>
      <c r="E7" s="145">
        <v>8</v>
      </c>
      <c r="F7" s="145">
        <v>12</v>
      </c>
      <c r="G7" s="145">
        <v>7</v>
      </c>
      <c r="H7" s="145">
        <v>80</v>
      </c>
      <c r="I7" s="145">
        <v>80</v>
      </c>
      <c r="J7" s="145">
        <v>80</v>
      </c>
      <c r="K7" s="145">
        <v>0</v>
      </c>
      <c r="L7" s="146">
        <v>20</v>
      </c>
    </row>
    <row r="8" spans="1:12" x14ac:dyDescent="0.3">
      <c r="A8" s="21">
        <f>'Ficha Técnica'!A18</f>
        <v>0</v>
      </c>
      <c r="B8" s="9">
        <f>'Ficha Técnica'!C18</f>
        <v>100</v>
      </c>
      <c r="C8" s="1">
        <f t="shared" si="0"/>
        <v>0</v>
      </c>
      <c r="D8" s="145"/>
      <c r="E8" s="145"/>
      <c r="F8" s="145"/>
      <c r="G8" s="145"/>
      <c r="H8" s="145"/>
      <c r="I8" s="145"/>
      <c r="J8" s="145"/>
      <c r="K8" s="145"/>
      <c r="L8" s="146"/>
    </row>
    <row r="9" spans="1:12" x14ac:dyDescent="0.3">
      <c r="A9" s="21">
        <f>'Ficha Técnica'!A19</f>
        <v>0</v>
      </c>
      <c r="B9" s="9">
        <f>'Ficha Técnica'!C19</f>
        <v>100</v>
      </c>
      <c r="C9" s="1">
        <f t="shared" si="0"/>
        <v>0</v>
      </c>
      <c r="D9" s="145"/>
      <c r="E9" s="145"/>
      <c r="F9" s="145"/>
      <c r="G9" s="145"/>
      <c r="H9" s="145"/>
      <c r="I9" s="145"/>
      <c r="J9" s="145"/>
      <c r="K9" s="145"/>
      <c r="L9" s="146"/>
    </row>
    <row r="10" spans="1:12" x14ac:dyDescent="0.3">
      <c r="A10" s="21">
        <f>'Ficha Técnica'!A20</f>
        <v>0</v>
      </c>
      <c r="B10" s="9">
        <f>'Ficha Técnica'!C20</f>
        <v>100</v>
      </c>
      <c r="C10" s="1">
        <f t="shared" si="0"/>
        <v>0</v>
      </c>
      <c r="D10" s="145"/>
      <c r="E10" s="145"/>
      <c r="F10" s="145"/>
      <c r="G10" s="145"/>
      <c r="H10" s="145"/>
      <c r="I10" s="145"/>
      <c r="J10" s="145"/>
      <c r="K10" s="145"/>
      <c r="L10" s="146"/>
    </row>
    <row r="11" spans="1:12" x14ac:dyDescent="0.3">
      <c r="A11" s="21">
        <f>'Ficha Técnica'!A21</f>
        <v>0</v>
      </c>
      <c r="B11" s="9">
        <f>'Ficha Técnica'!C21</f>
        <v>100</v>
      </c>
      <c r="C11" s="1">
        <f t="shared" si="0"/>
        <v>0</v>
      </c>
      <c r="D11" s="145"/>
      <c r="E11" s="145"/>
      <c r="F11" s="145"/>
      <c r="G11" s="145"/>
      <c r="H11" s="145"/>
      <c r="I11" s="145"/>
      <c r="J11" s="145"/>
      <c r="K11" s="145"/>
      <c r="L11" s="146"/>
    </row>
    <row r="12" spans="1:12" x14ac:dyDescent="0.3">
      <c r="A12" s="21">
        <f>'Ficha Técnica'!A22</f>
        <v>0</v>
      </c>
      <c r="B12" s="9">
        <f>'Ficha Técnica'!C22</f>
        <v>100</v>
      </c>
      <c r="C12" s="1">
        <f t="shared" si="0"/>
        <v>0</v>
      </c>
      <c r="D12" s="145"/>
      <c r="E12" s="145"/>
      <c r="F12" s="145"/>
      <c r="G12" s="145"/>
      <c r="H12" s="145"/>
      <c r="I12" s="145"/>
      <c r="J12" s="145"/>
      <c r="K12" s="145"/>
      <c r="L12" s="146"/>
    </row>
    <row r="13" spans="1:12" x14ac:dyDescent="0.3">
      <c r="A13" s="21">
        <f>'Ficha Técnica'!A23</f>
        <v>0</v>
      </c>
      <c r="B13" s="9">
        <f>'Ficha Técnica'!C23</f>
        <v>100</v>
      </c>
      <c r="C13" s="1">
        <f t="shared" si="0"/>
        <v>0</v>
      </c>
      <c r="D13" s="145"/>
      <c r="E13" s="145"/>
      <c r="F13" s="145"/>
      <c r="G13" s="145"/>
      <c r="H13" s="145"/>
      <c r="I13" s="145"/>
      <c r="J13" s="145"/>
      <c r="K13" s="145"/>
      <c r="L13" s="146"/>
    </row>
    <row r="14" spans="1:12" x14ac:dyDescent="0.3">
      <c r="A14" s="21">
        <f>'Ficha Técnica'!A24</f>
        <v>0</v>
      </c>
      <c r="B14" s="9">
        <f>'Ficha Técnica'!C24</f>
        <v>100</v>
      </c>
      <c r="C14" s="1">
        <f t="shared" si="0"/>
        <v>0</v>
      </c>
      <c r="D14" s="145"/>
      <c r="E14" s="145"/>
      <c r="F14" s="145"/>
      <c r="G14" s="145"/>
      <c r="H14" s="145"/>
      <c r="I14" s="145"/>
      <c r="J14" s="145"/>
      <c r="K14" s="145"/>
      <c r="L14" s="146"/>
    </row>
    <row r="15" spans="1:12" x14ac:dyDescent="0.3">
      <c r="A15" s="21">
        <f>'Ficha Técnica'!A25</f>
        <v>0</v>
      </c>
      <c r="B15" s="9">
        <f>'Ficha Técnica'!C25</f>
        <v>100</v>
      </c>
      <c r="C15" s="1">
        <f t="shared" si="0"/>
        <v>0</v>
      </c>
      <c r="D15" s="145"/>
      <c r="E15" s="145"/>
      <c r="F15" s="145"/>
      <c r="G15" s="145"/>
      <c r="H15" s="145"/>
      <c r="I15" s="145"/>
      <c r="J15" s="145"/>
      <c r="K15" s="145"/>
      <c r="L15" s="146"/>
    </row>
    <row r="16" spans="1:12" x14ac:dyDescent="0.3">
      <c r="A16" s="21">
        <f>'Ficha Técnica'!A26</f>
        <v>0</v>
      </c>
      <c r="B16" s="9">
        <f>'Ficha Técnica'!C26</f>
        <v>100</v>
      </c>
      <c r="C16" s="1">
        <f t="shared" si="0"/>
        <v>0</v>
      </c>
      <c r="D16" s="145"/>
      <c r="E16" s="145"/>
      <c r="F16" s="145"/>
      <c r="G16" s="145"/>
      <c r="H16" s="145"/>
      <c r="I16" s="145"/>
      <c r="J16" s="145"/>
      <c r="K16" s="145"/>
      <c r="L16" s="146"/>
    </row>
    <row r="17" spans="1:12" x14ac:dyDescent="0.3">
      <c r="A17" s="21">
        <f>'Ficha Técnica'!A27</f>
        <v>0</v>
      </c>
      <c r="B17" s="9">
        <f>'Ficha Técnica'!C27</f>
        <v>100</v>
      </c>
      <c r="C17" s="1">
        <f t="shared" si="0"/>
        <v>0</v>
      </c>
      <c r="D17" s="145"/>
      <c r="E17" s="145"/>
      <c r="F17" s="145"/>
      <c r="G17" s="145"/>
      <c r="H17" s="145"/>
      <c r="I17" s="145"/>
      <c r="J17" s="145"/>
      <c r="K17" s="145"/>
      <c r="L17" s="146"/>
    </row>
    <row r="18" spans="1:12" x14ac:dyDescent="0.3">
      <c r="A18" s="21">
        <f>'Ficha Técnica'!A28</f>
        <v>0</v>
      </c>
      <c r="B18" s="9">
        <f>'Ficha Técnica'!C28</f>
        <v>100</v>
      </c>
      <c r="C18" s="1">
        <f t="shared" si="0"/>
        <v>0</v>
      </c>
      <c r="D18" s="145"/>
      <c r="E18" s="145"/>
      <c r="F18" s="145"/>
      <c r="G18" s="145"/>
      <c r="H18" s="145"/>
      <c r="I18" s="145"/>
      <c r="J18" s="145"/>
      <c r="K18" s="145"/>
      <c r="L18" s="146"/>
    </row>
    <row r="19" spans="1:12" x14ac:dyDescent="0.3">
      <c r="A19" s="21">
        <f>'Ficha Técnica'!A29</f>
        <v>0</v>
      </c>
      <c r="B19" s="9">
        <f>'Ficha Técnica'!C29</f>
        <v>100</v>
      </c>
      <c r="C19" s="1">
        <f t="shared" si="0"/>
        <v>0</v>
      </c>
      <c r="D19" s="145"/>
      <c r="E19" s="145"/>
      <c r="F19" s="145"/>
      <c r="G19" s="145"/>
      <c r="H19" s="145"/>
      <c r="I19" s="145"/>
      <c r="J19" s="145"/>
      <c r="K19" s="145"/>
      <c r="L19" s="146"/>
    </row>
    <row r="20" spans="1:12" x14ac:dyDescent="0.3">
      <c r="A20" s="21">
        <f>'Ficha Técnica'!A30</f>
        <v>0</v>
      </c>
      <c r="B20" s="9">
        <f>'Ficha Técnica'!C30</f>
        <v>100</v>
      </c>
      <c r="C20" s="1">
        <f t="shared" si="0"/>
        <v>0</v>
      </c>
      <c r="D20" s="145"/>
      <c r="E20" s="145"/>
      <c r="F20" s="145"/>
      <c r="G20" s="145"/>
      <c r="H20" s="145"/>
      <c r="I20" s="145"/>
      <c r="J20" s="145"/>
      <c r="K20" s="145"/>
      <c r="L20" s="146"/>
    </row>
    <row r="21" spans="1:12" x14ac:dyDescent="0.3">
      <c r="A21" s="21">
        <f>'Ficha Técnica'!A31</f>
        <v>0</v>
      </c>
      <c r="B21" s="9">
        <f>'Ficha Técnica'!C31</f>
        <v>100</v>
      </c>
      <c r="C21" s="1">
        <f t="shared" si="0"/>
        <v>0</v>
      </c>
      <c r="D21" s="145"/>
      <c r="E21" s="145"/>
      <c r="F21" s="145"/>
      <c r="G21" s="145"/>
      <c r="H21" s="145"/>
      <c r="I21" s="145"/>
      <c r="J21" s="145"/>
      <c r="K21" s="145"/>
      <c r="L21" s="146"/>
    </row>
    <row r="22" spans="1:12" x14ac:dyDescent="0.3">
      <c r="A22" s="21">
        <f>'Ficha Técnica'!A32</f>
        <v>0</v>
      </c>
      <c r="B22" s="9">
        <f>'Ficha Técnica'!C32</f>
        <v>100</v>
      </c>
      <c r="C22" s="1">
        <f t="shared" si="0"/>
        <v>0</v>
      </c>
      <c r="D22" s="145"/>
      <c r="E22" s="145"/>
      <c r="F22" s="145"/>
      <c r="G22" s="145"/>
      <c r="H22" s="145"/>
      <c r="I22" s="145"/>
      <c r="J22" s="145"/>
      <c r="K22" s="145"/>
      <c r="L22" s="146"/>
    </row>
    <row r="23" spans="1:12" x14ac:dyDescent="0.3">
      <c r="A23" s="21">
        <f>'Ficha Técnica'!A33</f>
        <v>0</v>
      </c>
      <c r="B23" s="9">
        <f>'Ficha Técnica'!C33</f>
        <v>100</v>
      </c>
      <c r="C23" s="1">
        <f t="shared" si="0"/>
        <v>0</v>
      </c>
      <c r="D23" s="145"/>
      <c r="E23" s="145"/>
      <c r="F23" s="145"/>
      <c r="G23" s="145"/>
      <c r="H23" s="145"/>
      <c r="I23" s="145"/>
      <c r="J23" s="145"/>
      <c r="K23" s="145"/>
      <c r="L23" s="146"/>
    </row>
    <row r="24" spans="1:12" x14ac:dyDescent="0.3">
      <c r="A24" s="21">
        <f>'Ficha Técnica'!A34</f>
        <v>0</v>
      </c>
      <c r="B24" s="9">
        <f>'Ficha Técnica'!C34</f>
        <v>100</v>
      </c>
      <c r="C24" s="1">
        <f t="shared" si="0"/>
        <v>0</v>
      </c>
      <c r="D24" s="145"/>
      <c r="E24" s="145"/>
      <c r="F24" s="145"/>
      <c r="G24" s="145"/>
      <c r="H24" s="145"/>
      <c r="I24" s="145"/>
      <c r="J24" s="145"/>
      <c r="K24" s="145"/>
      <c r="L24" s="146"/>
    </row>
    <row r="25" spans="1:12" x14ac:dyDescent="0.3">
      <c r="A25" s="21">
        <f>'Ficha Técnica'!A35</f>
        <v>0</v>
      </c>
      <c r="B25" s="9">
        <f>'Ficha Técnica'!C35</f>
        <v>100</v>
      </c>
      <c r="C25" s="1">
        <f t="shared" si="0"/>
        <v>0</v>
      </c>
      <c r="D25" s="145"/>
      <c r="E25" s="145"/>
      <c r="F25" s="145"/>
      <c r="G25" s="145"/>
      <c r="H25" s="145"/>
      <c r="I25" s="145"/>
      <c r="J25" s="145"/>
      <c r="K25" s="145"/>
      <c r="L25" s="146"/>
    </row>
    <row r="26" spans="1:12" x14ac:dyDescent="0.3">
      <c r="A26" s="21">
        <f>'Ficha Técnica'!A36</f>
        <v>0</v>
      </c>
      <c r="B26" s="9">
        <f>'Ficha Técnica'!C36</f>
        <v>100</v>
      </c>
      <c r="C26" s="1">
        <f t="shared" si="0"/>
        <v>0</v>
      </c>
      <c r="D26" s="145"/>
      <c r="E26" s="145"/>
      <c r="F26" s="145"/>
      <c r="G26" s="145"/>
      <c r="H26" s="145"/>
      <c r="I26" s="145"/>
      <c r="J26" s="145"/>
      <c r="K26" s="145"/>
      <c r="L26" s="146"/>
    </row>
    <row r="27" spans="1:12" x14ac:dyDescent="0.3">
      <c r="A27" s="21">
        <f>'Ficha Técnica'!A37</f>
        <v>0</v>
      </c>
      <c r="B27" s="9">
        <f>'Ficha Técnica'!C37</f>
        <v>100</v>
      </c>
      <c r="C27" s="1">
        <f t="shared" si="0"/>
        <v>0</v>
      </c>
      <c r="D27" s="145"/>
      <c r="E27" s="145"/>
      <c r="F27" s="145"/>
      <c r="G27" s="145"/>
      <c r="H27" s="145"/>
      <c r="I27" s="145"/>
      <c r="J27" s="145"/>
      <c r="K27" s="145"/>
      <c r="L27" s="146"/>
    </row>
    <row r="28" spans="1:12" x14ac:dyDescent="0.3">
      <c r="A28" s="21">
        <f>'Ficha Técnica'!A38</f>
        <v>0</v>
      </c>
      <c r="B28" s="9">
        <f>'Ficha Técnica'!C38</f>
        <v>100</v>
      </c>
      <c r="C28" s="1">
        <f t="shared" si="0"/>
        <v>0</v>
      </c>
      <c r="D28" s="145"/>
      <c r="E28" s="145"/>
      <c r="F28" s="145"/>
      <c r="G28" s="145"/>
      <c r="H28" s="145"/>
      <c r="I28" s="145"/>
      <c r="J28" s="145"/>
      <c r="K28" s="145"/>
      <c r="L28" s="146"/>
    </row>
    <row r="29" spans="1:12" ht="15" thickBot="1" x14ac:dyDescent="0.35">
      <c r="A29" s="167">
        <f>'Ficha Técnica'!A39</f>
        <v>0</v>
      </c>
      <c r="B29" s="168">
        <f>'Ficha Técnica'!C39</f>
        <v>100</v>
      </c>
      <c r="C29" s="4">
        <f t="shared" si="0"/>
        <v>0</v>
      </c>
      <c r="D29" s="169"/>
      <c r="E29" s="169"/>
      <c r="F29" s="169"/>
      <c r="G29" s="169"/>
      <c r="H29" s="169"/>
      <c r="I29" s="169"/>
      <c r="J29" s="169"/>
      <c r="K29" s="169"/>
      <c r="L29" s="170"/>
    </row>
    <row r="30" spans="1:12" x14ac:dyDescent="0.3">
      <c r="A30" s="13"/>
      <c r="B30" s="13"/>
      <c r="C30" s="3"/>
      <c r="D30" s="3"/>
      <c r="E30" s="3"/>
      <c r="F30" s="7"/>
      <c r="G30" s="7"/>
      <c r="H30" s="7"/>
      <c r="I30" s="7"/>
      <c r="J30" s="7"/>
      <c r="K30" s="7"/>
      <c r="L30" s="7"/>
    </row>
    <row r="31" spans="1:12" ht="15" thickBot="1" x14ac:dyDescent="0.35"/>
    <row r="32" spans="1:12" x14ac:dyDescent="0.3">
      <c r="A32" s="26" t="s">
        <v>69</v>
      </c>
      <c r="B32" s="27">
        <f>'Ficha Técnica'!B8:E8</f>
        <v>100</v>
      </c>
    </row>
    <row r="33" spans="1:12" x14ac:dyDescent="0.3">
      <c r="A33" s="28" t="s">
        <v>70</v>
      </c>
      <c r="B33" s="29">
        <f>'Ficha Técnica'!B6:E6</f>
        <v>30</v>
      </c>
    </row>
    <row r="34" spans="1:12" ht="15" thickBot="1" x14ac:dyDescent="0.35">
      <c r="A34" s="30" t="s">
        <v>82</v>
      </c>
      <c r="B34" s="147" t="s">
        <v>83</v>
      </c>
    </row>
    <row r="36" spans="1:12" x14ac:dyDescent="0.3">
      <c r="A36" s="17" t="s">
        <v>109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18"/>
    </row>
    <row r="37" spans="1:12" x14ac:dyDescent="0.3">
      <c r="A37" s="19" t="s">
        <v>56</v>
      </c>
      <c r="B37" s="11" t="s">
        <v>57</v>
      </c>
      <c r="C37" s="12" t="s">
        <v>58</v>
      </c>
      <c r="D37" s="10" t="s">
        <v>59</v>
      </c>
      <c r="E37" s="10" t="s">
        <v>60</v>
      </c>
      <c r="F37" s="10" t="s">
        <v>61</v>
      </c>
      <c r="G37" s="10" t="s">
        <v>62</v>
      </c>
      <c r="H37" s="10" t="s">
        <v>63</v>
      </c>
      <c r="I37" s="10" t="s">
        <v>104</v>
      </c>
      <c r="J37" s="10" t="s">
        <v>64</v>
      </c>
      <c r="K37" s="10" t="s">
        <v>65</v>
      </c>
      <c r="L37" s="20" t="s">
        <v>66</v>
      </c>
    </row>
    <row r="38" spans="1:12" x14ac:dyDescent="0.3">
      <c r="A38" s="21" t="str">
        <f>A4</f>
        <v>Leite condensado (5 latas de 400g)</v>
      </c>
      <c r="B38" s="9">
        <f>B4</f>
        <v>2000</v>
      </c>
      <c r="C38" s="171">
        <f>(D38*4)+(E38*9)+(H38*4)</f>
        <v>6462</v>
      </c>
      <c r="D38" s="171">
        <f>D4*B4/100</f>
        <v>154</v>
      </c>
      <c r="E38" s="171">
        <f>E4*B4/100</f>
        <v>134</v>
      </c>
      <c r="F38" s="171">
        <f>F4*B4/100</f>
        <v>80</v>
      </c>
      <c r="G38" s="171">
        <f>G4*B4/100</f>
        <v>0</v>
      </c>
      <c r="H38" s="171">
        <f>H4*B4/100</f>
        <v>1160</v>
      </c>
      <c r="I38" s="171">
        <f>I4*B4/100</f>
        <v>1160</v>
      </c>
      <c r="J38" s="171">
        <f>J4*B4/100</f>
        <v>840</v>
      </c>
      <c r="K38" s="171">
        <f>K4*B4/100</f>
        <v>0</v>
      </c>
      <c r="L38" s="171">
        <f>L4*B4/100</f>
        <v>600</v>
      </c>
    </row>
    <row r="39" spans="1:12" x14ac:dyDescent="0.3">
      <c r="A39" s="21" t="str">
        <f t="shared" ref="A39:B63" si="1">A5</f>
        <v>Achocolatado (10 colheres de sopa - 200g)</v>
      </c>
      <c r="B39" s="9">
        <f t="shared" si="1"/>
        <v>200</v>
      </c>
      <c r="C39" s="171">
        <f t="shared" ref="C39:C63" si="2">(D39*4)+(E39*9)+(H39*4)</f>
        <v>888</v>
      </c>
      <c r="D39" s="171">
        <f>D5*B5/100</f>
        <v>4</v>
      </c>
      <c r="E39" s="171">
        <f>E5*B5/100</f>
        <v>16</v>
      </c>
      <c r="F39" s="171">
        <f>F5*B5/100</f>
        <v>2</v>
      </c>
      <c r="G39" s="171">
        <f>G5*B5/100</f>
        <v>1</v>
      </c>
      <c r="H39" s="171">
        <f>H5*B5/100</f>
        <v>182</v>
      </c>
      <c r="I39" s="171">
        <f>I5*B5/100</f>
        <v>182</v>
      </c>
      <c r="J39" s="171">
        <f>J5*B5/100</f>
        <v>104</v>
      </c>
      <c r="K39" s="171">
        <f>K5*B5/100</f>
        <v>0</v>
      </c>
      <c r="L39" s="171">
        <f>L5*B5/100</f>
        <v>56</v>
      </c>
    </row>
    <row r="40" spans="1:12" x14ac:dyDescent="0.3">
      <c r="A40" s="21" t="str">
        <f t="shared" si="1"/>
        <v>Margarina (6 colheres de sopa - 200g)</v>
      </c>
      <c r="B40" s="9">
        <f t="shared" si="1"/>
        <v>200</v>
      </c>
      <c r="C40" s="171">
        <f t="shared" si="2"/>
        <v>1782</v>
      </c>
      <c r="D40" s="171">
        <f>D6*B6/100</f>
        <v>0</v>
      </c>
      <c r="E40" s="171">
        <f>E6*B6/100</f>
        <v>198</v>
      </c>
      <c r="F40" s="171">
        <f>F6*B6/100</f>
        <v>156</v>
      </c>
      <c r="G40" s="171">
        <f>G6*B6/100</f>
        <v>44</v>
      </c>
      <c r="H40" s="171">
        <f>H6*B6/100</f>
        <v>0</v>
      </c>
      <c r="I40" s="171">
        <f>I6*B6/100</f>
        <v>0</v>
      </c>
      <c r="J40" s="171">
        <f>J6*B6/100</f>
        <v>0</v>
      </c>
      <c r="K40" s="171">
        <f>K6*B6/100</f>
        <v>0</v>
      </c>
      <c r="L40" s="171">
        <f>L6*B6/100</f>
        <v>640</v>
      </c>
    </row>
    <row r="41" spans="1:12" x14ac:dyDescent="0.3">
      <c r="A41" s="21" t="str">
        <f t="shared" si="1"/>
        <v>Granulado de Chocolate (1 pacote de 600g)</v>
      </c>
      <c r="B41" s="9">
        <f t="shared" si="1"/>
        <v>600</v>
      </c>
      <c r="C41" s="171">
        <f t="shared" si="2"/>
        <v>2352</v>
      </c>
      <c r="D41" s="171">
        <f>D7*B7/100</f>
        <v>0</v>
      </c>
      <c r="E41" s="171">
        <f>E7*B7/100</f>
        <v>48</v>
      </c>
      <c r="F41" s="171">
        <f>F7*B7/100</f>
        <v>72</v>
      </c>
      <c r="G41" s="171">
        <f>G7*B7/100</f>
        <v>42</v>
      </c>
      <c r="H41" s="171">
        <f>H7*B7/100</f>
        <v>480</v>
      </c>
      <c r="I41" s="171">
        <f>I7*B7/100</f>
        <v>480</v>
      </c>
      <c r="J41" s="171">
        <f>J7*B7/100</f>
        <v>480</v>
      </c>
      <c r="K41" s="171">
        <f>K7*B7/100</f>
        <v>0</v>
      </c>
      <c r="L41" s="171">
        <f>L7*B7/100</f>
        <v>120</v>
      </c>
    </row>
    <row r="42" spans="1:12" x14ac:dyDescent="0.3">
      <c r="A42" s="21">
        <f t="shared" si="1"/>
        <v>0</v>
      </c>
      <c r="B42" s="9">
        <f t="shared" si="1"/>
        <v>100</v>
      </c>
      <c r="C42" s="171">
        <f t="shared" si="2"/>
        <v>0</v>
      </c>
      <c r="D42" s="171">
        <f>D8*B8/100</f>
        <v>0</v>
      </c>
      <c r="E42" s="171">
        <f>E8*B8/100</f>
        <v>0</v>
      </c>
      <c r="F42" s="171">
        <f>F8*B8/100</f>
        <v>0</v>
      </c>
      <c r="G42" s="171">
        <f>G8*B8/100</f>
        <v>0</v>
      </c>
      <c r="H42" s="171">
        <f>H8*B8/100</f>
        <v>0</v>
      </c>
      <c r="I42" s="171">
        <f>I8*B8/100</f>
        <v>0</v>
      </c>
      <c r="J42" s="171">
        <f>J8*B8/100</f>
        <v>0</v>
      </c>
      <c r="K42" s="171">
        <f>K8*B8/100</f>
        <v>0</v>
      </c>
      <c r="L42" s="171">
        <f>L8*B8/100</f>
        <v>0</v>
      </c>
    </row>
    <row r="43" spans="1:12" x14ac:dyDescent="0.3">
      <c r="A43" s="21">
        <f t="shared" si="1"/>
        <v>0</v>
      </c>
      <c r="B43" s="9">
        <f t="shared" ref="B43" si="3">B9</f>
        <v>100</v>
      </c>
      <c r="C43" s="171">
        <f t="shared" si="2"/>
        <v>0</v>
      </c>
      <c r="D43" s="171">
        <f>D9*B9/100</f>
        <v>0</v>
      </c>
      <c r="E43" s="171">
        <f>E9*B9/100</f>
        <v>0</v>
      </c>
      <c r="F43" s="171">
        <f>F9*B9/100</f>
        <v>0</v>
      </c>
      <c r="G43" s="171">
        <f>G9*B9/100</f>
        <v>0</v>
      </c>
      <c r="H43" s="171">
        <f>H9*B9/100</f>
        <v>0</v>
      </c>
      <c r="I43" s="171">
        <f>I9*B9/100</f>
        <v>0</v>
      </c>
      <c r="J43" s="171">
        <f>J9*B9/100</f>
        <v>0</v>
      </c>
      <c r="K43" s="171">
        <f>K9*B9/100</f>
        <v>0</v>
      </c>
      <c r="L43" s="171">
        <f>L9*B9/100</f>
        <v>0</v>
      </c>
    </row>
    <row r="44" spans="1:12" x14ac:dyDescent="0.3">
      <c r="A44" s="21">
        <f t="shared" si="1"/>
        <v>0</v>
      </c>
      <c r="B44" s="9">
        <f t="shared" ref="B44" si="4">B10</f>
        <v>100</v>
      </c>
      <c r="C44" s="171">
        <f t="shared" si="2"/>
        <v>0</v>
      </c>
      <c r="D44" s="171">
        <f>D10*B10/100</f>
        <v>0</v>
      </c>
      <c r="E44" s="171">
        <f>E10*B10/100</f>
        <v>0</v>
      </c>
      <c r="F44" s="171">
        <f>F10*B10/100</f>
        <v>0</v>
      </c>
      <c r="G44" s="171">
        <f t="shared" ref="G44:G63" si="5">G10*B10/100</f>
        <v>0</v>
      </c>
      <c r="H44" s="171">
        <f>H10*B10/100</f>
        <v>0</v>
      </c>
      <c r="I44" s="171">
        <f>I10*B10/100</f>
        <v>0</v>
      </c>
      <c r="J44" s="171">
        <f>J10*B10/100</f>
        <v>0</v>
      </c>
      <c r="K44" s="171">
        <f>K10*B10/100</f>
        <v>0</v>
      </c>
      <c r="L44" s="171">
        <f>L10*B10/100</f>
        <v>0</v>
      </c>
    </row>
    <row r="45" spans="1:12" x14ac:dyDescent="0.3">
      <c r="A45" s="21">
        <f t="shared" si="1"/>
        <v>0</v>
      </c>
      <c r="B45" s="9">
        <f t="shared" ref="B45:B46" si="6">B11</f>
        <v>100</v>
      </c>
      <c r="C45" s="171">
        <f t="shared" si="2"/>
        <v>0</v>
      </c>
      <c r="D45" s="171">
        <f>D11*B11/100</f>
        <v>0</v>
      </c>
      <c r="E45" s="171">
        <f>E11*B11/100</f>
        <v>0</v>
      </c>
      <c r="F45" s="171">
        <f>F11*B11/100</f>
        <v>0</v>
      </c>
      <c r="G45" s="171">
        <f t="shared" si="5"/>
        <v>0</v>
      </c>
      <c r="H45" s="171">
        <f>H11*B11/100</f>
        <v>0</v>
      </c>
      <c r="I45" s="171">
        <f>I11*B11/100</f>
        <v>0</v>
      </c>
      <c r="J45" s="171">
        <f>J11*B11/100</f>
        <v>0</v>
      </c>
      <c r="K45" s="171">
        <f>K11*B11/100</f>
        <v>0</v>
      </c>
      <c r="L45" s="171">
        <f>L11*B11/100</f>
        <v>0</v>
      </c>
    </row>
    <row r="46" spans="1:12" x14ac:dyDescent="0.3">
      <c r="A46" s="21">
        <f t="shared" si="1"/>
        <v>0</v>
      </c>
      <c r="B46" s="9">
        <f t="shared" si="6"/>
        <v>100</v>
      </c>
      <c r="C46" s="171">
        <f t="shared" si="2"/>
        <v>0</v>
      </c>
      <c r="D46" s="171">
        <f>D12*B12/100</f>
        <v>0</v>
      </c>
      <c r="E46" s="171">
        <f>E12*B12/100</f>
        <v>0</v>
      </c>
      <c r="F46" s="171">
        <f>F12*B12/100</f>
        <v>0</v>
      </c>
      <c r="G46" s="171">
        <f t="shared" si="5"/>
        <v>0</v>
      </c>
      <c r="H46" s="171">
        <f>H12*B12/100</f>
        <v>0</v>
      </c>
      <c r="I46" s="171">
        <f>I12*B12/100</f>
        <v>0</v>
      </c>
      <c r="J46" s="171">
        <f>J12*B12/100</f>
        <v>0</v>
      </c>
      <c r="K46" s="171">
        <f>K12*B12/100</f>
        <v>0</v>
      </c>
      <c r="L46" s="171">
        <f>L12*B12/100</f>
        <v>0</v>
      </c>
    </row>
    <row r="47" spans="1:12" x14ac:dyDescent="0.3">
      <c r="A47" s="21">
        <f t="shared" si="1"/>
        <v>0</v>
      </c>
      <c r="B47" s="9">
        <f t="shared" ref="B47" si="7">B13</f>
        <v>100</v>
      </c>
      <c r="C47" s="171">
        <f t="shared" si="2"/>
        <v>0</v>
      </c>
      <c r="D47" s="171">
        <f>D13*B13/100</f>
        <v>0</v>
      </c>
      <c r="E47" s="171">
        <f>E13*B13/100</f>
        <v>0</v>
      </c>
      <c r="F47" s="171">
        <f>F13*B13/100</f>
        <v>0</v>
      </c>
      <c r="G47" s="171">
        <f t="shared" si="5"/>
        <v>0</v>
      </c>
      <c r="H47" s="171">
        <f>H13*B13/100</f>
        <v>0</v>
      </c>
      <c r="I47" s="171">
        <f>I13*B13/100</f>
        <v>0</v>
      </c>
      <c r="J47" s="171">
        <f>J13*B13/100</f>
        <v>0</v>
      </c>
      <c r="K47" s="171">
        <f>K13*B13/100</f>
        <v>0</v>
      </c>
      <c r="L47" s="171">
        <f>L13*B13/100</f>
        <v>0</v>
      </c>
    </row>
    <row r="48" spans="1:12" x14ac:dyDescent="0.3">
      <c r="A48" s="21">
        <f t="shared" si="1"/>
        <v>0</v>
      </c>
      <c r="B48" s="9">
        <f t="shared" ref="B48" si="8">B14</f>
        <v>100</v>
      </c>
      <c r="C48" s="171">
        <f t="shared" si="2"/>
        <v>0</v>
      </c>
      <c r="D48" s="171">
        <f>D14*B14/100</f>
        <v>0</v>
      </c>
      <c r="E48" s="171">
        <f>E14*B14/100</f>
        <v>0</v>
      </c>
      <c r="F48" s="171">
        <f>F14*B14/100</f>
        <v>0</v>
      </c>
      <c r="G48" s="171">
        <f t="shared" si="5"/>
        <v>0</v>
      </c>
      <c r="H48" s="171">
        <f>H14*B14/100</f>
        <v>0</v>
      </c>
      <c r="I48" s="171">
        <f>I14*B14/100</f>
        <v>0</v>
      </c>
      <c r="J48" s="171">
        <f>J14*B14/100</f>
        <v>0</v>
      </c>
      <c r="K48" s="171">
        <f>K14*B14/100</f>
        <v>0</v>
      </c>
      <c r="L48" s="171">
        <f>L14*B14/100</f>
        <v>0</v>
      </c>
    </row>
    <row r="49" spans="1:12" x14ac:dyDescent="0.3">
      <c r="A49" s="21">
        <f t="shared" si="1"/>
        <v>0</v>
      </c>
      <c r="B49" s="9">
        <f t="shared" ref="B49:B50" si="9">B15</f>
        <v>100</v>
      </c>
      <c r="C49" s="171">
        <f t="shared" si="2"/>
        <v>0</v>
      </c>
      <c r="D49" s="171">
        <f>D15*B15/100</f>
        <v>0</v>
      </c>
      <c r="E49" s="171">
        <f>E15*B15/100</f>
        <v>0</v>
      </c>
      <c r="F49" s="171">
        <f>F15*B15/100</f>
        <v>0</v>
      </c>
      <c r="G49" s="171">
        <f t="shared" si="5"/>
        <v>0</v>
      </c>
      <c r="H49" s="171">
        <f>H15*B15/100</f>
        <v>0</v>
      </c>
      <c r="I49" s="171">
        <f>I15*B15/100</f>
        <v>0</v>
      </c>
      <c r="J49" s="171">
        <f>J15*B15/100</f>
        <v>0</v>
      </c>
      <c r="K49" s="171">
        <f>K15*B15/100</f>
        <v>0</v>
      </c>
      <c r="L49" s="171">
        <f>L15*B15/100</f>
        <v>0</v>
      </c>
    </row>
    <row r="50" spans="1:12" x14ac:dyDescent="0.3">
      <c r="A50" s="21">
        <f t="shared" si="1"/>
        <v>0</v>
      </c>
      <c r="B50" s="9">
        <f t="shared" si="9"/>
        <v>100</v>
      </c>
      <c r="C50" s="171">
        <f t="shared" si="2"/>
        <v>0</v>
      </c>
      <c r="D50" s="171">
        <f>D16*B16/100</f>
        <v>0</v>
      </c>
      <c r="E50" s="171">
        <f>E16*B16/100</f>
        <v>0</v>
      </c>
      <c r="F50" s="171">
        <f>F16*B16/100</f>
        <v>0</v>
      </c>
      <c r="G50" s="171">
        <f t="shared" si="5"/>
        <v>0</v>
      </c>
      <c r="H50" s="171">
        <f>H16*B16/100</f>
        <v>0</v>
      </c>
      <c r="I50" s="171">
        <f>I16*B16/100</f>
        <v>0</v>
      </c>
      <c r="J50" s="171">
        <f>J16*B16/100</f>
        <v>0</v>
      </c>
      <c r="K50" s="171">
        <f>K16*B16/100</f>
        <v>0</v>
      </c>
      <c r="L50" s="171">
        <f>L16*B16/100</f>
        <v>0</v>
      </c>
    </row>
    <row r="51" spans="1:12" x14ac:dyDescent="0.3">
      <c r="A51" s="21">
        <f t="shared" si="1"/>
        <v>0</v>
      </c>
      <c r="B51" s="9">
        <f t="shared" ref="B51" si="10">B17</f>
        <v>100</v>
      </c>
      <c r="C51" s="171">
        <f t="shared" si="2"/>
        <v>0</v>
      </c>
      <c r="D51" s="171">
        <f>D17*B17/100</f>
        <v>0</v>
      </c>
      <c r="E51" s="171">
        <f>E17*B17/100</f>
        <v>0</v>
      </c>
      <c r="F51" s="171">
        <f>F17*B17/100</f>
        <v>0</v>
      </c>
      <c r="G51" s="171">
        <f t="shared" si="5"/>
        <v>0</v>
      </c>
      <c r="H51" s="171">
        <f>H17*B17/100</f>
        <v>0</v>
      </c>
      <c r="I51" s="171">
        <f>I17*B17/100</f>
        <v>0</v>
      </c>
      <c r="J51" s="171">
        <f>J17*B17/100</f>
        <v>0</v>
      </c>
      <c r="K51" s="171">
        <f>K17*B17/100</f>
        <v>0</v>
      </c>
      <c r="L51" s="171">
        <f>L17*B17/100</f>
        <v>0</v>
      </c>
    </row>
    <row r="52" spans="1:12" x14ac:dyDescent="0.3">
      <c r="A52" s="21">
        <f t="shared" si="1"/>
        <v>0</v>
      </c>
      <c r="B52" s="9">
        <f t="shared" ref="B52" si="11">B18</f>
        <v>100</v>
      </c>
      <c r="C52" s="171">
        <f t="shared" si="2"/>
        <v>0</v>
      </c>
      <c r="D52" s="171">
        <f>D18*B18/100</f>
        <v>0</v>
      </c>
      <c r="E52" s="171">
        <f>E18*B18/100</f>
        <v>0</v>
      </c>
      <c r="F52" s="171">
        <f>F18*B18/100</f>
        <v>0</v>
      </c>
      <c r="G52" s="171">
        <f t="shared" si="5"/>
        <v>0</v>
      </c>
      <c r="H52" s="171">
        <f>H18*B18/100</f>
        <v>0</v>
      </c>
      <c r="I52" s="171">
        <f>I18*B18/100</f>
        <v>0</v>
      </c>
      <c r="J52" s="171">
        <f>J18*B18/100</f>
        <v>0</v>
      </c>
      <c r="K52" s="171">
        <f>K18*B18/100</f>
        <v>0</v>
      </c>
      <c r="L52" s="171">
        <f>L18*B18/100</f>
        <v>0</v>
      </c>
    </row>
    <row r="53" spans="1:12" x14ac:dyDescent="0.3">
      <c r="A53" s="21">
        <f t="shared" si="1"/>
        <v>0</v>
      </c>
      <c r="B53" s="9">
        <f t="shared" ref="B53:B54" si="12">B19</f>
        <v>100</v>
      </c>
      <c r="C53" s="171">
        <f t="shared" si="2"/>
        <v>0</v>
      </c>
      <c r="D53" s="171">
        <f>D19*B19/100</f>
        <v>0</v>
      </c>
      <c r="E53" s="171">
        <f>E19*B19/100</f>
        <v>0</v>
      </c>
      <c r="F53" s="171">
        <f>F19*B19/100</f>
        <v>0</v>
      </c>
      <c r="G53" s="171">
        <f t="shared" si="5"/>
        <v>0</v>
      </c>
      <c r="H53" s="171">
        <f>H19*B19/100</f>
        <v>0</v>
      </c>
      <c r="I53" s="171">
        <f>I19*B19/100</f>
        <v>0</v>
      </c>
      <c r="J53" s="171">
        <f>J19*B19/100</f>
        <v>0</v>
      </c>
      <c r="K53" s="171">
        <f>K19*B19/100</f>
        <v>0</v>
      </c>
      <c r="L53" s="171">
        <f>L19*B19/100</f>
        <v>0</v>
      </c>
    </row>
    <row r="54" spans="1:12" x14ac:dyDescent="0.3">
      <c r="A54" s="21">
        <f t="shared" si="1"/>
        <v>0</v>
      </c>
      <c r="B54" s="9">
        <f t="shared" si="12"/>
        <v>100</v>
      </c>
      <c r="C54" s="171">
        <f t="shared" si="2"/>
        <v>0</v>
      </c>
      <c r="D54" s="171">
        <f>D20*B20/100</f>
        <v>0</v>
      </c>
      <c r="E54" s="171">
        <f>E20*B20/100</f>
        <v>0</v>
      </c>
      <c r="F54" s="171">
        <f>F20*B20/100</f>
        <v>0</v>
      </c>
      <c r="G54" s="171">
        <f t="shared" si="5"/>
        <v>0</v>
      </c>
      <c r="H54" s="171">
        <f>H20*B20/100</f>
        <v>0</v>
      </c>
      <c r="I54" s="171">
        <f>I20*B20/100</f>
        <v>0</v>
      </c>
      <c r="J54" s="171">
        <f>J20*B20/100</f>
        <v>0</v>
      </c>
      <c r="K54" s="171">
        <f>K20*B20/100</f>
        <v>0</v>
      </c>
      <c r="L54" s="171">
        <f>L20*B20/100</f>
        <v>0</v>
      </c>
    </row>
    <row r="55" spans="1:12" x14ac:dyDescent="0.3">
      <c r="A55" s="21">
        <f t="shared" si="1"/>
        <v>0</v>
      </c>
      <c r="B55" s="9">
        <f t="shared" ref="B55" si="13">B21</f>
        <v>100</v>
      </c>
      <c r="C55" s="171">
        <f t="shared" si="2"/>
        <v>0</v>
      </c>
      <c r="D55" s="171">
        <f>D21*B21/100</f>
        <v>0</v>
      </c>
      <c r="E55" s="171">
        <f>E21*B21/100</f>
        <v>0</v>
      </c>
      <c r="F55" s="171">
        <f>F21*B21/100</f>
        <v>0</v>
      </c>
      <c r="G55" s="171">
        <f t="shared" si="5"/>
        <v>0</v>
      </c>
      <c r="H55" s="171">
        <f>H21*B21/100</f>
        <v>0</v>
      </c>
      <c r="I55" s="171">
        <f>I21*B21/100</f>
        <v>0</v>
      </c>
      <c r="J55" s="171">
        <f>J21*B21/100</f>
        <v>0</v>
      </c>
      <c r="K55" s="171">
        <f>K21*B21/100</f>
        <v>0</v>
      </c>
      <c r="L55" s="171">
        <f>L21*B21/100</f>
        <v>0</v>
      </c>
    </row>
    <row r="56" spans="1:12" x14ac:dyDescent="0.3">
      <c r="A56" s="21">
        <f t="shared" si="1"/>
        <v>0</v>
      </c>
      <c r="B56" s="9">
        <f t="shared" ref="B56" si="14">B22</f>
        <v>100</v>
      </c>
      <c r="C56" s="171">
        <f t="shared" si="2"/>
        <v>0</v>
      </c>
      <c r="D56" s="171">
        <f>D22*B22/100</f>
        <v>0</v>
      </c>
      <c r="E56" s="171">
        <f>E22*B22/100</f>
        <v>0</v>
      </c>
      <c r="F56" s="171">
        <f>F22*B22/100</f>
        <v>0</v>
      </c>
      <c r="G56" s="171">
        <f t="shared" si="5"/>
        <v>0</v>
      </c>
      <c r="H56" s="171">
        <f>H22*B22/100</f>
        <v>0</v>
      </c>
      <c r="I56" s="171">
        <f>I22*B22/100</f>
        <v>0</v>
      </c>
      <c r="J56" s="171">
        <f>J22*B22/100</f>
        <v>0</v>
      </c>
      <c r="K56" s="171">
        <f>K22*B22/100</f>
        <v>0</v>
      </c>
      <c r="L56" s="171">
        <f>L22*B22/100</f>
        <v>0</v>
      </c>
    </row>
    <row r="57" spans="1:12" x14ac:dyDescent="0.3">
      <c r="A57" s="21">
        <f t="shared" si="1"/>
        <v>0</v>
      </c>
      <c r="B57" s="9">
        <f t="shared" ref="B57:B58" si="15">B23</f>
        <v>100</v>
      </c>
      <c r="C57" s="171">
        <f t="shared" si="2"/>
        <v>0</v>
      </c>
      <c r="D57" s="171">
        <f>D23*B23/100</f>
        <v>0</v>
      </c>
      <c r="E57" s="171">
        <f>E23*B23/100</f>
        <v>0</v>
      </c>
      <c r="F57" s="171">
        <f>F23*B23/100</f>
        <v>0</v>
      </c>
      <c r="G57" s="171">
        <f t="shared" si="5"/>
        <v>0</v>
      </c>
      <c r="H57" s="171">
        <f>H23*B23/100</f>
        <v>0</v>
      </c>
      <c r="I57" s="171">
        <f>I23*B23/100</f>
        <v>0</v>
      </c>
      <c r="J57" s="171">
        <f>J23*B23/100</f>
        <v>0</v>
      </c>
      <c r="K57" s="171">
        <f>K23*B23/100</f>
        <v>0</v>
      </c>
      <c r="L57" s="171">
        <f>L23*B23/100</f>
        <v>0</v>
      </c>
    </row>
    <row r="58" spans="1:12" x14ac:dyDescent="0.3">
      <c r="A58" s="21">
        <f t="shared" si="1"/>
        <v>0</v>
      </c>
      <c r="B58" s="9">
        <f t="shared" si="15"/>
        <v>100</v>
      </c>
      <c r="C58" s="171">
        <f t="shared" si="2"/>
        <v>0</v>
      </c>
      <c r="D58" s="171">
        <f>D24*B24/100</f>
        <v>0</v>
      </c>
      <c r="E58" s="171">
        <f>E24*B24/100</f>
        <v>0</v>
      </c>
      <c r="F58" s="171">
        <f>F24*B24/100</f>
        <v>0</v>
      </c>
      <c r="G58" s="171">
        <f t="shared" si="5"/>
        <v>0</v>
      </c>
      <c r="H58" s="171">
        <f>H24*B24/100</f>
        <v>0</v>
      </c>
      <c r="I58" s="171">
        <f>I24*B24/100</f>
        <v>0</v>
      </c>
      <c r="J58" s="171">
        <f>J24*B24/100</f>
        <v>0</v>
      </c>
      <c r="K58" s="171">
        <f>K24*B24/100</f>
        <v>0</v>
      </c>
      <c r="L58" s="171">
        <f>L24*B24/100</f>
        <v>0</v>
      </c>
    </row>
    <row r="59" spans="1:12" x14ac:dyDescent="0.3">
      <c r="A59" s="21">
        <f t="shared" si="1"/>
        <v>0</v>
      </c>
      <c r="B59" s="9">
        <f t="shared" ref="B59" si="16">B25</f>
        <v>100</v>
      </c>
      <c r="C59" s="171">
        <f t="shared" si="2"/>
        <v>0</v>
      </c>
      <c r="D59" s="171">
        <f>D25*B25/100</f>
        <v>0</v>
      </c>
      <c r="E59" s="171">
        <f>E25*B25/100</f>
        <v>0</v>
      </c>
      <c r="F59" s="171">
        <f>F25*B25/100</f>
        <v>0</v>
      </c>
      <c r="G59" s="171">
        <f t="shared" si="5"/>
        <v>0</v>
      </c>
      <c r="H59" s="171">
        <f>H25*B25/100</f>
        <v>0</v>
      </c>
      <c r="I59" s="171">
        <f>I25*B25/100</f>
        <v>0</v>
      </c>
      <c r="J59" s="171">
        <f>J25*B25/100</f>
        <v>0</v>
      </c>
      <c r="K59" s="171">
        <f>K25*B25/100</f>
        <v>0</v>
      </c>
      <c r="L59" s="171">
        <f>L25*B25/100</f>
        <v>0</v>
      </c>
    </row>
    <row r="60" spans="1:12" x14ac:dyDescent="0.3">
      <c r="A60" s="21">
        <f t="shared" si="1"/>
        <v>0</v>
      </c>
      <c r="B60" s="9">
        <f t="shared" ref="B60" si="17">B26</f>
        <v>100</v>
      </c>
      <c r="C60" s="171">
        <f t="shared" si="2"/>
        <v>0</v>
      </c>
      <c r="D60" s="171">
        <f>D26*B26/100</f>
        <v>0</v>
      </c>
      <c r="E60" s="171">
        <f>E26*B26/100</f>
        <v>0</v>
      </c>
      <c r="F60" s="171">
        <f>F26*B26/100</f>
        <v>0</v>
      </c>
      <c r="G60" s="171">
        <f t="shared" si="5"/>
        <v>0</v>
      </c>
      <c r="H60" s="171">
        <f>H26*B26/100</f>
        <v>0</v>
      </c>
      <c r="I60" s="171">
        <f>I26*B26/100</f>
        <v>0</v>
      </c>
      <c r="J60" s="171">
        <f>J26*B26/100</f>
        <v>0</v>
      </c>
      <c r="K60" s="171">
        <f>K26*B26/100</f>
        <v>0</v>
      </c>
      <c r="L60" s="171">
        <f>L26*B26/100</f>
        <v>0</v>
      </c>
    </row>
    <row r="61" spans="1:12" x14ac:dyDescent="0.3">
      <c r="A61" s="21">
        <f t="shared" si="1"/>
        <v>0</v>
      </c>
      <c r="B61" s="9">
        <f t="shared" ref="B61:B62" si="18">B27</f>
        <v>100</v>
      </c>
      <c r="C61" s="171">
        <f t="shared" si="2"/>
        <v>0</v>
      </c>
      <c r="D61" s="171">
        <f>D27*B27/100</f>
        <v>0</v>
      </c>
      <c r="E61" s="171">
        <f>E27*B27/100</f>
        <v>0</v>
      </c>
      <c r="F61" s="171">
        <f>F27*B27/100</f>
        <v>0</v>
      </c>
      <c r="G61" s="171">
        <f t="shared" si="5"/>
        <v>0</v>
      </c>
      <c r="H61" s="171">
        <f>H27*B27/100</f>
        <v>0</v>
      </c>
      <c r="I61" s="171">
        <f>I27*B27/100</f>
        <v>0</v>
      </c>
      <c r="J61" s="171">
        <f>J27*B27/100</f>
        <v>0</v>
      </c>
      <c r="K61" s="171">
        <f>K27*B27/100</f>
        <v>0</v>
      </c>
      <c r="L61" s="171">
        <f>L27*B27/100</f>
        <v>0</v>
      </c>
    </row>
    <row r="62" spans="1:12" x14ac:dyDescent="0.3">
      <c r="A62" s="21">
        <f t="shared" si="1"/>
        <v>0</v>
      </c>
      <c r="B62" s="9">
        <f t="shared" si="18"/>
        <v>100</v>
      </c>
      <c r="C62" s="171">
        <f t="shared" si="2"/>
        <v>0</v>
      </c>
      <c r="D62" s="171">
        <f>D28*B28/100</f>
        <v>0</v>
      </c>
      <c r="E62" s="171">
        <f>E28*B28/100</f>
        <v>0</v>
      </c>
      <c r="F62" s="171">
        <f>F28*B28/100</f>
        <v>0</v>
      </c>
      <c r="G62" s="171">
        <f t="shared" si="5"/>
        <v>0</v>
      </c>
      <c r="H62" s="171">
        <f>H28*B28/100</f>
        <v>0</v>
      </c>
      <c r="I62" s="171">
        <f>I28*B28/100</f>
        <v>0</v>
      </c>
      <c r="J62" s="171">
        <f>J28*B28/100</f>
        <v>0</v>
      </c>
      <c r="K62" s="171">
        <f>K28*B28/100</f>
        <v>0</v>
      </c>
      <c r="L62" s="171">
        <f>L28*B28/100</f>
        <v>0</v>
      </c>
    </row>
    <row r="63" spans="1:12" ht="15" thickBot="1" x14ac:dyDescent="0.35">
      <c r="A63" s="21">
        <f t="shared" si="1"/>
        <v>0</v>
      </c>
      <c r="B63" s="9">
        <f t="shared" ref="B63" si="19">B29</f>
        <v>100</v>
      </c>
      <c r="C63" s="172">
        <f t="shared" si="2"/>
        <v>0</v>
      </c>
      <c r="D63" s="171">
        <f>D29*B29/100</f>
        <v>0</v>
      </c>
      <c r="E63" s="171">
        <f>E29*B29/100</f>
        <v>0</v>
      </c>
      <c r="F63" s="171">
        <f>F29*B29/100</f>
        <v>0</v>
      </c>
      <c r="G63" s="171">
        <f t="shared" si="5"/>
        <v>0</v>
      </c>
      <c r="H63" s="171">
        <f>H29*B29/100</f>
        <v>0</v>
      </c>
      <c r="I63" s="171">
        <f>I29*B29/100</f>
        <v>0</v>
      </c>
      <c r="J63" s="171">
        <f>J29*B29/100</f>
        <v>0</v>
      </c>
      <c r="K63" s="171">
        <f>K29*B29/100</f>
        <v>0</v>
      </c>
      <c r="L63" s="171">
        <f>L29*B29/100</f>
        <v>0</v>
      </c>
    </row>
    <row r="64" spans="1:12" ht="15" thickBot="1" x14ac:dyDescent="0.35">
      <c r="A64" s="22" t="s">
        <v>68</v>
      </c>
      <c r="B64" s="23"/>
      <c r="C64" s="24">
        <f>SUM(C38:C63)</f>
        <v>11484</v>
      </c>
      <c r="D64" s="24">
        <f>SUM(D38:D63)</f>
        <v>158</v>
      </c>
      <c r="E64" s="24">
        <f>SUM(E38:E63)</f>
        <v>396</v>
      </c>
      <c r="F64" s="24">
        <f>SUM(F38:F63)</f>
        <v>310</v>
      </c>
      <c r="G64" s="24">
        <f>SUM(G38:G63)</f>
        <v>87</v>
      </c>
      <c r="H64" s="24">
        <f>SUM(H38:H63)</f>
        <v>1822</v>
      </c>
      <c r="I64" s="24">
        <f t="shared" ref="I64" si="20">SUM(I38:I63)</f>
        <v>1822</v>
      </c>
      <c r="J64" s="24">
        <f t="shared" ref="J64" si="21">SUM(J38:J63)</f>
        <v>1424</v>
      </c>
      <c r="K64" s="24">
        <f t="shared" ref="K64" si="22">SUM(K38:K63)</f>
        <v>0</v>
      </c>
      <c r="L64" s="25">
        <f t="shared" ref="L64" si="23">SUM(L38:L63)</f>
        <v>1416</v>
      </c>
    </row>
  </sheetData>
  <sheetProtection algorithmName="SHA-512" hashValue="VGR81k1bwUiLoH5dp3Wq9hOoinfcRS+52nbVO1UJWa/IVtrWYT6EIaNo+PG39g1v/5jvLBTWa3O8faTxafEzsQ==" saltValue="KlXqp3MD/+Lw6rCra4RUTg==" spinCount="100000" sheet="1" objects="1" scenarios="1"/>
  <mergeCells count="5">
    <mergeCell ref="A64:B64"/>
    <mergeCell ref="A1:L1"/>
    <mergeCell ref="A2:L2"/>
    <mergeCell ref="A30:B30"/>
    <mergeCell ref="A36:L3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20C5-DC88-4549-9A7F-933B60DD3C2B}">
  <dimension ref="A1:L11"/>
  <sheetViews>
    <sheetView topLeftCell="A2" workbookViewId="0">
      <selection activeCell="J17" sqref="J17"/>
    </sheetView>
  </sheetViews>
  <sheetFormatPr defaultRowHeight="14.4" x14ac:dyDescent="0.3"/>
  <cols>
    <col min="1" max="1" width="29.77734375" bestFit="1" customWidth="1"/>
    <col min="2" max="2" width="23.5546875" customWidth="1"/>
    <col min="3" max="3" width="11.88671875" customWidth="1"/>
    <col min="4" max="4" width="11.6640625" bestFit="1" customWidth="1"/>
    <col min="5" max="5" width="11" bestFit="1" customWidth="1"/>
    <col min="6" max="6" width="8.6640625" bestFit="1" customWidth="1"/>
    <col min="7" max="7" width="10.5546875" bestFit="1" customWidth="1"/>
    <col min="8" max="8" width="11.77734375" bestFit="1" customWidth="1"/>
    <col min="9" max="9" width="10.88671875" bestFit="1" customWidth="1"/>
    <col min="10" max="10" width="13.33203125" bestFit="1" customWidth="1"/>
    <col min="11" max="11" width="13.88671875" bestFit="1" customWidth="1"/>
    <col min="12" max="12" width="10.21875" bestFit="1" customWidth="1"/>
  </cols>
  <sheetData>
    <row r="1" spans="1:12" x14ac:dyDescent="0.3">
      <c r="A1" s="8" t="str">
        <f>'Ficha Técnica'!A2:E2</f>
        <v>Preparação/Formulação:</v>
      </c>
      <c r="B1" s="5" t="str">
        <f>'Ficha Técnica'!B2:E2</f>
        <v>Brigadeiro</v>
      </c>
    </row>
    <row r="2" spans="1:12" ht="15" thickBot="1" x14ac:dyDescent="0.35"/>
    <row r="3" spans="1:12" x14ac:dyDescent="0.3">
      <c r="A3" s="26" t="s">
        <v>69</v>
      </c>
      <c r="B3" s="27">
        <f>'Dados tabelas Nutricionais'!B32</f>
        <v>100</v>
      </c>
    </row>
    <row r="4" spans="1:12" x14ac:dyDescent="0.3">
      <c r="A4" s="28" t="s">
        <v>70</v>
      </c>
      <c r="B4" s="29">
        <f>'Dados tabelas Nutricionais'!B33</f>
        <v>30</v>
      </c>
      <c r="C4" s="148" t="s">
        <v>102</v>
      </c>
    </row>
    <row r="5" spans="1:12" ht="15" thickBot="1" x14ac:dyDescent="0.35">
      <c r="A5" s="30" t="s">
        <v>82</v>
      </c>
      <c r="B5" s="31" t="str">
        <f>'Dados tabelas Nutricionais'!B34</f>
        <v>1 unidade</v>
      </c>
    </row>
    <row r="6" spans="1:12" ht="15" thickBot="1" x14ac:dyDescent="0.35"/>
    <row r="7" spans="1:12" x14ac:dyDescent="0.3">
      <c r="A7" s="35" t="s">
        <v>84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1:12" x14ac:dyDescent="0.3">
      <c r="A8" s="32" t="s">
        <v>85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8"/>
    </row>
    <row r="9" spans="1:12" x14ac:dyDescent="0.3">
      <c r="A9" s="32" t="s">
        <v>86</v>
      </c>
      <c r="B9" s="33"/>
      <c r="C9" s="12" t="s">
        <v>58</v>
      </c>
      <c r="D9" s="10" t="s">
        <v>59</v>
      </c>
      <c r="E9" s="10" t="s">
        <v>60</v>
      </c>
      <c r="F9" s="10" t="s">
        <v>61</v>
      </c>
      <c r="G9" s="10" t="s">
        <v>62</v>
      </c>
      <c r="H9" s="10" t="s">
        <v>63</v>
      </c>
      <c r="I9" s="10" t="s">
        <v>103</v>
      </c>
      <c r="J9" s="10" t="s">
        <v>64</v>
      </c>
      <c r="K9" s="10" t="s">
        <v>65</v>
      </c>
      <c r="L9" s="20" t="s">
        <v>66</v>
      </c>
    </row>
    <row r="10" spans="1:12" x14ac:dyDescent="0.3">
      <c r="A10" s="39" t="s">
        <v>87</v>
      </c>
      <c r="B10" s="34"/>
      <c r="C10" s="1">
        <f>'Dados tabelas Nutricionais'!C64/'Dados tabelas Nutricionais'!B32</f>
        <v>114.84</v>
      </c>
      <c r="D10" s="1">
        <f>'Dados tabelas Nutricionais'!D64/'Dados tabelas Nutricionais'!B32</f>
        <v>1.58</v>
      </c>
      <c r="E10" s="1">
        <f>'Dados tabelas Nutricionais'!E64/'Dados tabelas Nutricionais'!B32</f>
        <v>3.96</v>
      </c>
      <c r="F10" s="1">
        <f>'Dados tabelas Nutricionais'!F64/'Dados tabelas Nutricionais'!B32</f>
        <v>3.1</v>
      </c>
      <c r="G10" s="1">
        <f>'Dados tabelas Nutricionais'!G64/'Dados tabelas Nutricionais'!B32</f>
        <v>0.87</v>
      </c>
      <c r="H10" s="1">
        <f>'Dados tabelas Nutricionais'!H64/'Dados tabelas Nutricionais'!B32</f>
        <v>18.22</v>
      </c>
      <c r="I10" s="1">
        <f>'Dados tabelas Nutricionais'!I64/'Dados tabelas Nutricionais'!B32</f>
        <v>18.22</v>
      </c>
      <c r="J10" s="1">
        <f>'Dados tabelas Nutricionais'!J64/'Dados tabelas Nutricionais'!B32</f>
        <v>14.24</v>
      </c>
      <c r="K10" s="1">
        <f>'Dados tabelas Nutricionais'!K64/'Dados tabelas Nutricionais'!B32</f>
        <v>0</v>
      </c>
      <c r="L10" s="1">
        <f>'Dados tabelas Nutricionais'!L38/'Dados tabelas Nutricionais'!B32</f>
        <v>6</v>
      </c>
    </row>
    <row r="11" spans="1:12" ht="15" thickBot="1" x14ac:dyDescent="0.35">
      <c r="A11" s="40" t="s">
        <v>88</v>
      </c>
      <c r="B11" s="41"/>
      <c r="C11" s="165">
        <f>100*C10/B4</f>
        <v>382.8</v>
      </c>
      <c r="D11" s="165">
        <f>100*D10/B4</f>
        <v>5.2666666666666666</v>
      </c>
      <c r="E11" s="165">
        <f>100*E10/B4</f>
        <v>13.2</v>
      </c>
      <c r="F11" s="165">
        <f>100*F10/B4</f>
        <v>10.333333333333334</v>
      </c>
      <c r="G11" s="165">
        <f>100*G10/B4</f>
        <v>2.9</v>
      </c>
      <c r="H11" s="165">
        <f>100*H10/B4</f>
        <v>60.733333333333334</v>
      </c>
      <c r="I11" s="165">
        <f>100*I10/B4</f>
        <v>60.733333333333334</v>
      </c>
      <c r="J11" s="165">
        <f>100*J10/B4</f>
        <v>47.466666666666669</v>
      </c>
      <c r="K11" s="165">
        <f>100*K10/B4</f>
        <v>0</v>
      </c>
      <c r="L11" s="166">
        <f>100*L10/B4</f>
        <v>20</v>
      </c>
    </row>
  </sheetData>
  <sheetProtection algorithmName="SHA-512" hashValue="jMKc6k1HfbNhn0NbVz5TO7r5vpH75LPwrSCSaRhphlqn94jzAXB4lejkt72uMVgs/3TMp1dn0BUAde8B+0nYnA==" saltValue="mgPaiYXb1Laz1VG2JycHDw==" spinCount="100000" sheet="1" objects="1" scenarios="1"/>
  <mergeCells count="5">
    <mergeCell ref="A7:L7"/>
    <mergeCell ref="A8:L8"/>
    <mergeCell ref="A9:B9"/>
    <mergeCell ref="A10:B10"/>
    <mergeCell ref="A11:B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8481-7649-4805-9541-C31A0B70B984}">
  <dimension ref="B2:H28"/>
  <sheetViews>
    <sheetView tabSelected="1" workbookViewId="0">
      <selection activeCell="F17" sqref="F17"/>
    </sheetView>
  </sheetViews>
  <sheetFormatPr defaultRowHeight="14.4" x14ac:dyDescent="0.3"/>
  <cols>
    <col min="2" max="2" width="18.21875" bestFit="1" customWidth="1"/>
    <col min="3" max="3" width="8.6640625" customWidth="1"/>
    <col min="4" max="4" width="9" customWidth="1"/>
    <col min="8" max="8" width="18.21875" customWidth="1"/>
  </cols>
  <sheetData>
    <row r="2" spans="2:8" ht="15" thickBot="1" x14ac:dyDescent="0.35">
      <c r="H2" s="155" t="s">
        <v>106</v>
      </c>
    </row>
    <row r="3" spans="2:8" ht="16.2" thickBot="1" x14ac:dyDescent="0.35">
      <c r="B3" s="42" t="s">
        <v>89</v>
      </c>
      <c r="C3" s="43"/>
      <c r="D3" s="43"/>
      <c r="E3" s="44"/>
    </row>
    <row r="4" spans="2:8" ht="15" thickBot="1" x14ac:dyDescent="0.35">
      <c r="B4" s="149" t="s">
        <v>100</v>
      </c>
      <c r="C4" s="150"/>
      <c r="D4" s="150"/>
      <c r="E4" s="151"/>
    </row>
    <row r="5" spans="2:8" ht="15" thickBot="1" x14ac:dyDescent="0.35">
      <c r="B5" s="152" t="s">
        <v>101</v>
      </c>
      <c r="C5" s="153"/>
      <c r="D5" s="153"/>
      <c r="E5" s="154"/>
    </row>
    <row r="6" spans="2:8" ht="15" thickTop="1" x14ac:dyDescent="0.3">
      <c r="B6" s="45"/>
      <c r="C6" s="46" t="s">
        <v>10</v>
      </c>
      <c r="D6" s="47" t="str">
        <f>'Resultados por 100g e porção'!C4</f>
        <v>30g</v>
      </c>
      <c r="E6" s="48" t="s">
        <v>90</v>
      </c>
    </row>
    <row r="7" spans="2:8" x14ac:dyDescent="0.3">
      <c r="B7" s="49" t="s">
        <v>91</v>
      </c>
      <c r="C7" s="50">
        <f>'Resultados por 100g e porção'!C11</f>
        <v>382.8</v>
      </c>
      <c r="D7" s="50">
        <f>'Resultados por 100g e porção'!C10</f>
        <v>114.84</v>
      </c>
      <c r="E7" s="51">
        <f>D7*100/2000</f>
        <v>5.742</v>
      </c>
    </row>
    <row r="8" spans="2:8" x14ac:dyDescent="0.3">
      <c r="B8" s="49" t="s">
        <v>92</v>
      </c>
      <c r="C8" s="50">
        <f>'Resultados por 100g e porção'!H11</f>
        <v>60.733333333333334</v>
      </c>
      <c r="D8" s="52">
        <f>'Resultados por 100g e porção'!H10</f>
        <v>18.22</v>
      </c>
      <c r="E8" s="51">
        <f>D8*100/300</f>
        <v>6.0733333333333333</v>
      </c>
    </row>
    <row r="9" spans="2:8" x14ac:dyDescent="0.3">
      <c r="B9" s="49" t="s">
        <v>93</v>
      </c>
      <c r="C9" s="52">
        <f>'Resultados por 100g e porção'!I11</f>
        <v>60.733333333333334</v>
      </c>
      <c r="D9" s="52">
        <f>'Resultados por 100g e porção'!I10</f>
        <v>18.22</v>
      </c>
      <c r="E9" s="51"/>
    </row>
    <row r="10" spans="2:8" x14ac:dyDescent="0.3">
      <c r="B10" s="49" t="s">
        <v>94</v>
      </c>
      <c r="C10" s="52">
        <f>'Resultados por 100g e porção'!J11</f>
        <v>47.466666666666669</v>
      </c>
      <c r="D10" s="52">
        <f>'Resultados por 100g e porção'!J10</f>
        <v>14.24</v>
      </c>
      <c r="E10" s="51">
        <f>D10*100/50</f>
        <v>28.48</v>
      </c>
    </row>
    <row r="11" spans="2:8" x14ac:dyDescent="0.3">
      <c r="B11" s="49" t="s">
        <v>59</v>
      </c>
      <c r="C11" s="50">
        <f>'Resultados por 100g e porção'!D11</f>
        <v>5.2666666666666666</v>
      </c>
      <c r="D11" s="52">
        <f>'Resultados por 100g e porção'!D10</f>
        <v>1.58</v>
      </c>
      <c r="E11" s="51">
        <f>D11*100/50</f>
        <v>3.16</v>
      </c>
    </row>
    <row r="12" spans="2:8" x14ac:dyDescent="0.3">
      <c r="B12" s="49" t="s">
        <v>95</v>
      </c>
      <c r="C12" s="50">
        <f>'Resultados por 100g e porção'!E11</f>
        <v>13.2</v>
      </c>
      <c r="D12" s="52">
        <f>'Resultados por 100g e porção'!E10</f>
        <v>3.96</v>
      </c>
      <c r="E12" s="51">
        <f>D12*100/65</f>
        <v>6.092307692307692</v>
      </c>
    </row>
    <row r="13" spans="2:8" x14ac:dyDescent="0.3">
      <c r="B13" s="49" t="s">
        <v>96</v>
      </c>
      <c r="C13" s="50">
        <f>'Resultados por 100g e porção'!F11</f>
        <v>10.333333333333334</v>
      </c>
      <c r="D13" s="52">
        <f>'Resultados por 100g e porção'!F10</f>
        <v>3.1</v>
      </c>
      <c r="E13" s="51">
        <f>D13*100/20</f>
        <v>15.5</v>
      </c>
    </row>
    <row r="14" spans="2:8" x14ac:dyDescent="0.3">
      <c r="B14" s="49" t="s">
        <v>97</v>
      </c>
      <c r="C14" s="50">
        <f>'Resultados por 100g e porção'!G11</f>
        <v>2.9</v>
      </c>
      <c r="D14" s="50">
        <f>'Resultados por 100g e porção'!G10</f>
        <v>0.87</v>
      </c>
      <c r="E14" s="53">
        <f>D14*100/2</f>
        <v>43.5</v>
      </c>
    </row>
    <row r="15" spans="2:8" x14ac:dyDescent="0.3">
      <c r="B15" s="49" t="s">
        <v>98</v>
      </c>
      <c r="C15" s="50">
        <f>'Resultados por 100g e porção'!K11</f>
        <v>0</v>
      </c>
      <c r="D15" s="50">
        <f>'Resultados por 100g e porção'!K10</f>
        <v>0</v>
      </c>
      <c r="E15" s="51">
        <f>D15*100/25</f>
        <v>0</v>
      </c>
    </row>
    <row r="16" spans="2:8" x14ac:dyDescent="0.3">
      <c r="B16" s="49" t="s">
        <v>66</v>
      </c>
      <c r="C16" s="50">
        <f>'Resultados por 100g e porção'!L11</f>
        <v>20</v>
      </c>
      <c r="D16" s="50">
        <f>'Resultados por 100g e porção'!L10</f>
        <v>6</v>
      </c>
      <c r="E16" s="51">
        <f>D16*100/2000</f>
        <v>0.3</v>
      </c>
    </row>
    <row r="17" spans="2:8" ht="15" thickBot="1" x14ac:dyDescent="0.35">
      <c r="B17" s="54" t="s">
        <v>99</v>
      </c>
      <c r="C17" s="55"/>
      <c r="D17" s="55"/>
      <c r="E17" s="56"/>
    </row>
    <row r="20" spans="2:8" x14ac:dyDescent="0.3">
      <c r="B20" s="155" t="s">
        <v>106</v>
      </c>
    </row>
    <row r="21" spans="2:8" ht="15" thickBot="1" x14ac:dyDescent="0.35">
      <c r="B21" s="2" t="s">
        <v>107</v>
      </c>
      <c r="C21" s="2"/>
      <c r="D21" s="2"/>
      <c r="E21" s="2"/>
      <c r="F21" s="2"/>
      <c r="G21" s="2"/>
      <c r="H21" s="2"/>
    </row>
    <row r="22" spans="2:8" x14ac:dyDescent="0.3">
      <c r="B22" s="156" t="s">
        <v>108</v>
      </c>
      <c r="C22" s="157"/>
      <c r="D22" s="157"/>
      <c r="E22" s="157"/>
      <c r="F22" s="157"/>
      <c r="G22" s="157"/>
      <c r="H22" s="158"/>
    </row>
    <row r="23" spans="2:8" x14ac:dyDescent="0.3">
      <c r="B23" s="159"/>
      <c r="C23" s="160"/>
      <c r="D23" s="160"/>
      <c r="E23" s="160"/>
      <c r="F23" s="160"/>
      <c r="G23" s="160"/>
      <c r="H23" s="161"/>
    </row>
    <row r="24" spans="2:8" x14ac:dyDescent="0.3">
      <c r="B24" s="159"/>
      <c r="C24" s="160"/>
      <c r="D24" s="160"/>
      <c r="E24" s="160"/>
      <c r="F24" s="160"/>
      <c r="G24" s="160"/>
      <c r="H24" s="161"/>
    </row>
    <row r="25" spans="2:8" x14ac:dyDescent="0.3">
      <c r="B25" s="159"/>
      <c r="C25" s="160"/>
      <c r="D25" s="160"/>
      <c r="E25" s="160"/>
      <c r="F25" s="160"/>
      <c r="G25" s="160"/>
      <c r="H25" s="161"/>
    </row>
    <row r="26" spans="2:8" x14ac:dyDescent="0.3">
      <c r="B26" s="159"/>
      <c r="C26" s="160"/>
      <c r="D26" s="160"/>
      <c r="E26" s="160"/>
      <c r="F26" s="160"/>
      <c r="G26" s="160"/>
      <c r="H26" s="161"/>
    </row>
    <row r="27" spans="2:8" x14ac:dyDescent="0.3">
      <c r="B27" s="159"/>
      <c r="C27" s="160"/>
      <c r="D27" s="160"/>
      <c r="E27" s="160"/>
      <c r="F27" s="160"/>
      <c r="G27" s="160"/>
      <c r="H27" s="161"/>
    </row>
    <row r="28" spans="2:8" ht="15" thickBot="1" x14ac:dyDescent="0.35">
      <c r="B28" s="162"/>
      <c r="C28" s="163"/>
      <c r="D28" s="163"/>
      <c r="E28" s="163"/>
      <c r="F28" s="163"/>
      <c r="G28" s="163"/>
      <c r="H28" s="164"/>
    </row>
  </sheetData>
  <sheetProtection algorithmName="SHA-512" hashValue="yU0uyojJD2Tz9HClmzzwyPC4f+6rJCf0IPEcqSckhS/VM6L8sn9VDLEylJzN/8PFBYH3gR32lbzFqdlWALZTbw==" saltValue="auv6Okq+EzgSBlYYNzzOBw==" spinCount="100000" sheet="1" objects="1" scenarios="1"/>
  <mergeCells count="6">
    <mergeCell ref="B22:H28"/>
    <mergeCell ref="B21:H21"/>
    <mergeCell ref="B3:E3"/>
    <mergeCell ref="B4:E4"/>
    <mergeCell ref="B5:E5"/>
    <mergeCell ref="B17:E1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Ficha Técnica</vt:lpstr>
      <vt:lpstr>Dados tabelas Nutricionais</vt:lpstr>
      <vt:lpstr>Resultados por 100g e porção</vt:lpstr>
      <vt:lpstr>Tabela Nutricional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2025-07-29T13:24:15Z</dcterms:created>
  <dcterms:modified xsi:type="dcterms:W3CDTF">2025-07-29T20:13:35Z</dcterms:modified>
</cp:coreProperties>
</file>