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\\stosenfri0101\FabLab\Controle_Avaliação\"/>
    </mc:Choice>
  </mc:AlternateContent>
  <xr:revisionPtr revIDLastSave="0" documentId="10_ncr:100000_{5B9418EA-C662-4D78-AE3B-60246F0CFD3E}" xr6:coauthVersionLast="31" xr6:coauthVersionMax="31" xr10:uidLastSave="{00000000-0000-0000-0000-000000000000}"/>
  <bookViews>
    <workbookView xWindow="0" yWindow="0" windowWidth="15120" windowHeight="7485" tabRatio="795" activeTab="8" xr2:uid="{00000000-000D-0000-FFFF-FFFF00000000}"/>
  </bookViews>
  <sheets>
    <sheet name="8" sheetId="38" r:id="rId1"/>
    <sheet name="7" sheetId="37" r:id="rId2"/>
    <sheet name="6" sheetId="25" r:id="rId3"/>
    <sheet name="5" sheetId="26" r:id="rId4"/>
    <sheet name="4" sheetId="27" r:id="rId5"/>
    <sheet name="3" sheetId="28" r:id="rId6"/>
    <sheet name="2" sheetId="29" r:id="rId7"/>
    <sheet name="1" sheetId="30" r:id="rId8"/>
    <sheet name="Ficha Cadastral" sheetId="31" r:id="rId9"/>
    <sheet name="Ficha de Avaliação" sheetId="32" r:id="rId10"/>
    <sheet name="Controle de Avaliação" sheetId="33" r:id="rId11"/>
    <sheet name="Kahoot" sheetId="43" r:id="rId12"/>
    <sheet name="Circuito Eletrônico" sheetId="42" r:id="rId13"/>
    <sheet name="Impressão 3D" sheetId="39" r:id="rId14"/>
    <sheet name="Corte à Laser" sheetId="40" r:id="rId15"/>
    <sheet name="CNC" sheetId="41" r:id="rId16"/>
  </sheets>
  <externalReferences>
    <externalReference r:id="rId17"/>
  </externalReferences>
  <definedNames>
    <definedName name="_xlnm.Print_Area" localSheetId="10">'Controle de Avaliação'!$A$1:$R$33</definedName>
    <definedName name="_xlnm.Print_Area" localSheetId="9">'Ficha de Avaliação'!$A$1:$AF$132</definedName>
    <definedName name="HoraAula" localSheetId="1">'Ficha Cadastral'!#REF!</definedName>
    <definedName name="HoraAula" localSheetId="0">'Ficha Cadastral'!#REF!</definedName>
    <definedName name="HoraAula">'Ficha Cadastral'!#REF!</definedName>
    <definedName name="Módulo">'Ficha Cadastral'!$B$4</definedName>
    <definedName name="Turma">'Ficha Cadastral'!$A$8</definedName>
    <definedName name="UnidadeCurricular">'Ficha Cadastral'!$B$6</definedName>
  </definedNames>
  <calcPr calcId="179017"/>
  <fileRecoveryPr autoRecover="0"/>
</workbook>
</file>

<file path=xl/calcChain.xml><?xml version="1.0" encoding="utf-8"?>
<calcChain xmlns="http://schemas.openxmlformats.org/spreadsheetml/2006/main">
  <c r="B1" i="38" l="1"/>
  <c r="B1" i="37"/>
  <c r="B1" i="25"/>
  <c r="B1" i="26"/>
  <c r="B1" i="27"/>
  <c r="B1" i="28"/>
  <c r="B1" i="29"/>
  <c r="B1" i="30"/>
  <c r="P7" i="33" l="1"/>
  <c r="N7" i="33"/>
  <c r="L7" i="33"/>
  <c r="J7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8" i="33"/>
  <c r="C9" i="32"/>
  <c r="A9" i="32"/>
  <c r="B8" i="29" l="1"/>
  <c r="B9" i="29"/>
  <c r="B8" i="30"/>
  <c r="B34" i="30" l="1"/>
  <c r="C34" i="30" s="1"/>
  <c r="B35" i="30"/>
  <c r="C35" i="30" s="1"/>
  <c r="B36" i="30"/>
  <c r="C36" i="30" s="1"/>
  <c r="B37" i="30"/>
  <c r="C37" i="30" s="1"/>
  <c r="E2" i="30" l="1"/>
  <c r="E2" i="29"/>
  <c r="B47" i="38" l="1"/>
  <c r="E47" i="38" s="1"/>
  <c r="B46" i="38"/>
  <c r="E46" i="38" s="1"/>
  <c r="B45" i="38"/>
  <c r="E45" i="38" s="1"/>
  <c r="B44" i="38"/>
  <c r="E44" i="38" s="1"/>
  <c r="B43" i="38"/>
  <c r="B42" i="38"/>
  <c r="B41" i="38"/>
  <c r="B40" i="38"/>
  <c r="B39" i="38"/>
  <c r="B38" i="38"/>
  <c r="B37" i="38"/>
  <c r="B36" i="38"/>
  <c r="B35" i="38"/>
  <c r="B34" i="38"/>
  <c r="B33" i="38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15" i="38"/>
  <c r="B14" i="38"/>
  <c r="B13" i="38"/>
  <c r="B12" i="38"/>
  <c r="B11" i="38"/>
  <c r="B10" i="38"/>
  <c r="B9" i="38"/>
  <c r="B8" i="38"/>
  <c r="CG5" i="38"/>
  <c r="CF5" i="38"/>
  <c r="CE5" i="38"/>
  <c r="CD5" i="38"/>
  <c r="CC5" i="38"/>
  <c r="CB5" i="38"/>
  <c r="CA5" i="38"/>
  <c r="BZ5" i="38"/>
  <c r="BY5" i="38"/>
  <c r="BX5" i="38"/>
  <c r="BW5" i="38"/>
  <c r="BV5" i="38"/>
  <c r="BU5" i="38"/>
  <c r="BT5" i="38"/>
  <c r="BS5" i="38"/>
  <c r="BR5" i="38"/>
  <c r="BQ5" i="38"/>
  <c r="BP5" i="38"/>
  <c r="BO5" i="38"/>
  <c r="BN5" i="38"/>
  <c r="BM5" i="38"/>
  <c r="BL5" i="38"/>
  <c r="BK5" i="38"/>
  <c r="BJ5" i="38"/>
  <c r="BI5" i="38"/>
  <c r="BH5" i="38"/>
  <c r="BG5" i="38"/>
  <c r="BF5" i="38"/>
  <c r="BE5" i="38"/>
  <c r="BD5" i="38"/>
  <c r="BC5" i="38"/>
  <c r="BB5" i="38"/>
  <c r="BA5" i="38"/>
  <c r="AZ5" i="38"/>
  <c r="AY5" i="38"/>
  <c r="AX5" i="38"/>
  <c r="AW5" i="38"/>
  <c r="AV5" i="38"/>
  <c r="AU5" i="38"/>
  <c r="AT5" i="38"/>
  <c r="AS5" i="38"/>
  <c r="AR5" i="38"/>
  <c r="AQ5" i="38"/>
  <c r="AP5" i="38"/>
  <c r="AO5" i="38"/>
  <c r="AN5" i="38"/>
  <c r="AM5" i="38"/>
  <c r="AL5" i="38"/>
  <c r="AK5" i="38"/>
  <c r="AJ5" i="38"/>
  <c r="AI5" i="38"/>
  <c r="AH5" i="38"/>
  <c r="AG5" i="38"/>
  <c r="AF5" i="38"/>
  <c r="AE5" i="38"/>
  <c r="AD5" i="38"/>
  <c r="AC5" i="38"/>
  <c r="AB5" i="38"/>
  <c r="AA5" i="38"/>
  <c r="Z5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2" i="38"/>
  <c r="B47" i="37"/>
  <c r="D47" i="37" s="1"/>
  <c r="B46" i="37"/>
  <c r="D46" i="37" s="1"/>
  <c r="B45" i="37"/>
  <c r="D45" i="37" s="1"/>
  <c r="B44" i="37"/>
  <c r="D44" i="37" s="1"/>
  <c r="B43" i="37"/>
  <c r="C43" i="37" s="1"/>
  <c r="B42" i="37"/>
  <c r="C42" i="37" s="1"/>
  <c r="B41" i="37"/>
  <c r="C41" i="37" s="1"/>
  <c r="B40" i="37"/>
  <c r="C40" i="37" s="1"/>
  <c r="B39" i="37"/>
  <c r="C39" i="37" s="1"/>
  <c r="B38" i="37"/>
  <c r="C38" i="37" s="1"/>
  <c r="B37" i="37"/>
  <c r="C37" i="37" s="1"/>
  <c r="B36" i="37"/>
  <c r="C36" i="37" s="1"/>
  <c r="B35" i="37"/>
  <c r="C35" i="37" s="1"/>
  <c r="B34" i="37"/>
  <c r="C34" i="37" s="1"/>
  <c r="B33" i="37"/>
  <c r="C33" i="37" s="1"/>
  <c r="B32" i="37"/>
  <c r="C32" i="37" s="1"/>
  <c r="B31" i="37"/>
  <c r="C31" i="37" s="1"/>
  <c r="B30" i="37"/>
  <c r="C30" i="37" s="1"/>
  <c r="B29" i="37"/>
  <c r="C29" i="37" s="1"/>
  <c r="B28" i="37"/>
  <c r="C28" i="37" s="1"/>
  <c r="B27" i="37"/>
  <c r="C27" i="37" s="1"/>
  <c r="B26" i="37"/>
  <c r="C26" i="37" s="1"/>
  <c r="B25" i="37"/>
  <c r="C25" i="37" s="1"/>
  <c r="B24" i="37"/>
  <c r="C24" i="37" s="1"/>
  <c r="B23" i="37"/>
  <c r="C23" i="37" s="1"/>
  <c r="B22" i="37"/>
  <c r="C22" i="37" s="1"/>
  <c r="B21" i="37"/>
  <c r="C21" i="37" s="1"/>
  <c r="B20" i="37"/>
  <c r="C20" i="37" s="1"/>
  <c r="B19" i="37"/>
  <c r="C19" i="37" s="1"/>
  <c r="B18" i="37"/>
  <c r="C18" i="37" s="1"/>
  <c r="B17" i="37"/>
  <c r="C17" i="37" s="1"/>
  <c r="B16" i="37"/>
  <c r="C16" i="37" s="1"/>
  <c r="B15" i="37"/>
  <c r="C15" i="37" s="1"/>
  <c r="B14" i="37"/>
  <c r="C14" i="37" s="1"/>
  <c r="B13" i="37"/>
  <c r="C13" i="37" s="1"/>
  <c r="B12" i="37"/>
  <c r="C12" i="37" s="1"/>
  <c r="B11" i="37"/>
  <c r="C11" i="37" s="1"/>
  <c r="B10" i="37"/>
  <c r="C10" i="37" s="1"/>
  <c r="B9" i="37"/>
  <c r="C9" i="37" s="1"/>
  <c r="B8" i="37"/>
  <c r="C8" i="37" s="1"/>
  <c r="CG5" i="37"/>
  <c r="CF5" i="37"/>
  <c r="CE5" i="37"/>
  <c r="CD5" i="37"/>
  <c r="CC5" i="37"/>
  <c r="CB5" i="37"/>
  <c r="CA5" i="37"/>
  <c r="BZ5" i="37"/>
  <c r="BY5" i="37"/>
  <c r="BX5" i="37"/>
  <c r="BW5" i="37"/>
  <c r="BV5" i="37"/>
  <c r="BU5" i="37"/>
  <c r="BT5" i="37"/>
  <c r="BS5" i="37"/>
  <c r="BR5" i="37"/>
  <c r="BQ5" i="37"/>
  <c r="BP5" i="37"/>
  <c r="BO5" i="37"/>
  <c r="BN5" i="37"/>
  <c r="BM5" i="37"/>
  <c r="BL5" i="37"/>
  <c r="BK5" i="37"/>
  <c r="BJ5" i="37"/>
  <c r="BI5" i="37"/>
  <c r="BH5" i="37"/>
  <c r="BG5" i="37"/>
  <c r="BF5" i="37"/>
  <c r="BE5" i="37"/>
  <c r="BD5" i="37"/>
  <c r="BC5" i="37"/>
  <c r="BB5" i="37"/>
  <c r="BA5" i="37"/>
  <c r="AZ5" i="37"/>
  <c r="AY5" i="37"/>
  <c r="AX5" i="37"/>
  <c r="AW5" i="37"/>
  <c r="AV5" i="37"/>
  <c r="AU5" i="37"/>
  <c r="AT5" i="37"/>
  <c r="AS5" i="37"/>
  <c r="AR5" i="37"/>
  <c r="AQ5" i="37"/>
  <c r="AP5" i="37"/>
  <c r="AO5" i="37"/>
  <c r="AN5" i="37"/>
  <c r="AM5" i="37"/>
  <c r="AL5" i="37"/>
  <c r="AK5" i="37"/>
  <c r="AJ5" i="37"/>
  <c r="AI5" i="37"/>
  <c r="AH5" i="37"/>
  <c r="AG5" i="37"/>
  <c r="AF5" i="37"/>
  <c r="AE5" i="37"/>
  <c r="AD5" i="37"/>
  <c r="AC5" i="37"/>
  <c r="AB5" i="37"/>
  <c r="AA5" i="37"/>
  <c r="Z5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2" i="37"/>
  <c r="G15" i="31"/>
  <c r="S15" i="31"/>
  <c r="U15" i="31"/>
  <c r="D44" i="38" l="1"/>
  <c r="D45" i="38"/>
  <c r="D46" i="38"/>
  <c r="D47" i="38"/>
  <c r="C8" i="38"/>
  <c r="C9" i="38"/>
  <c r="C10" i="38"/>
  <c r="C11" i="38"/>
  <c r="C12" i="38"/>
  <c r="C13" i="38"/>
  <c r="C14" i="38"/>
  <c r="C15" i="38"/>
  <c r="C16" i="38"/>
  <c r="C17" i="38"/>
  <c r="C18" i="38"/>
  <c r="C19" i="38"/>
  <c r="C20" i="38"/>
  <c r="C21" i="38"/>
  <c r="C22" i="38"/>
  <c r="C23" i="38"/>
  <c r="C24" i="38"/>
  <c r="C25" i="38"/>
  <c r="C26" i="38"/>
  <c r="C27" i="38"/>
  <c r="C28" i="38"/>
  <c r="C29" i="38"/>
  <c r="C30" i="38"/>
  <c r="C31" i="38"/>
  <c r="C32" i="38"/>
  <c r="C33" i="38"/>
  <c r="C34" i="38"/>
  <c r="C35" i="38"/>
  <c r="C36" i="38"/>
  <c r="C37" i="38"/>
  <c r="C38" i="38"/>
  <c r="C39" i="38"/>
  <c r="C40" i="38"/>
  <c r="C41" i="38"/>
  <c r="C42" i="38"/>
  <c r="C43" i="38"/>
  <c r="C44" i="38"/>
  <c r="C45" i="38"/>
  <c r="C46" i="38"/>
  <c r="C47" i="38"/>
  <c r="C45" i="37"/>
  <c r="C47" i="37"/>
  <c r="E44" i="37"/>
  <c r="E46" i="37"/>
  <c r="C44" i="37"/>
  <c r="E45" i="37"/>
  <c r="C46" i="37"/>
  <c r="E47" i="37"/>
  <c r="S27" i="31"/>
  <c r="U31" i="31"/>
  <c r="U21" i="31"/>
  <c r="S55" i="31"/>
  <c r="S35" i="31"/>
  <c r="U34" i="31"/>
  <c r="U48" i="31"/>
  <c r="U40" i="31"/>
  <c r="S56" i="31"/>
  <c r="S49" i="31"/>
  <c r="U17" i="31"/>
  <c r="S34" i="31"/>
  <c r="U29" i="31"/>
  <c r="S42" i="31"/>
  <c r="U41" i="31"/>
  <c r="U44" i="31"/>
  <c r="S36" i="31"/>
  <c r="S39" i="31"/>
  <c r="S46" i="31"/>
  <c r="S45" i="31"/>
  <c r="U38" i="31"/>
  <c r="S54" i="31"/>
  <c r="S25" i="31"/>
  <c r="U30" i="31"/>
  <c r="U35" i="31"/>
  <c r="U25" i="31"/>
  <c r="U55" i="31"/>
  <c r="U56" i="31"/>
  <c r="S44" i="31"/>
  <c r="U43" i="31"/>
  <c r="S50" i="31"/>
  <c r="U53" i="31"/>
  <c r="S18" i="31"/>
  <c r="U50" i="31"/>
  <c r="S43" i="31"/>
  <c r="U33" i="31"/>
  <c r="S30" i="31"/>
  <c r="S32" i="31"/>
  <c r="S38" i="31"/>
  <c r="U24" i="31"/>
  <c r="U46" i="31"/>
  <c r="S33" i="31"/>
  <c r="S37" i="31"/>
  <c r="U18" i="31"/>
  <c r="S22" i="31"/>
  <c r="S48" i="31"/>
  <c r="S41" i="31"/>
  <c r="S47" i="31"/>
  <c r="U47" i="31"/>
  <c r="S53" i="31"/>
  <c r="U23" i="31"/>
  <c r="U51" i="31"/>
  <c r="S26" i="31"/>
  <c r="U49" i="31"/>
  <c r="U37" i="31"/>
  <c r="U20" i="31"/>
  <c r="U26" i="31"/>
  <c r="U45" i="31"/>
  <c r="S21" i="31"/>
  <c r="S29" i="31"/>
  <c r="U39" i="31"/>
  <c r="S17" i="31"/>
  <c r="S19" i="31"/>
  <c r="S52" i="31"/>
  <c r="S31" i="31"/>
  <c r="S20" i="31"/>
  <c r="U19" i="31"/>
  <c r="U54" i="31"/>
  <c r="U36" i="31"/>
  <c r="U32" i="31"/>
  <c r="U28" i="31"/>
  <c r="U42" i="31"/>
  <c r="S40" i="31"/>
  <c r="U22" i="31"/>
  <c r="U52" i="31"/>
  <c r="S24" i="31"/>
  <c r="S23" i="31"/>
  <c r="S28" i="31"/>
  <c r="U27" i="31"/>
  <c r="S51" i="31"/>
  <c r="G16" i="31"/>
  <c r="U16" i="31"/>
  <c r="S16" i="31"/>
  <c r="C4" i="33" l="1"/>
  <c r="B21" i="30" l="1"/>
  <c r="B47" i="25" l="1"/>
  <c r="B46" i="25"/>
  <c r="B45" i="25"/>
  <c r="B44" i="25"/>
  <c r="B43" i="25"/>
  <c r="B42" i="25"/>
  <c r="B41" i="25"/>
  <c r="B40" i="25"/>
  <c r="B39" i="25"/>
  <c r="B38" i="25"/>
  <c r="B37" i="25"/>
  <c r="B36" i="25"/>
  <c r="B35" i="25"/>
  <c r="B34" i="25"/>
  <c r="B33" i="25"/>
  <c r="B32" i="25"/>
  <c r="B31" i="25"/>
  <c r="B30" i="25"/>
  <c r="B29" i="25"/>
  <c r="B28" i="25"/>
  <c r="B27" i="25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CG5" i="25"/>
  <c r="CF5" i="25"/>
  <c r="CE5" i="25"/>
  <c r="CD5" i="25"/>
  <c r="CC5" i="25"/>
  <c r="CB5" i="25"/>
  <c r="CA5" i="25"/>
  <c r="BZ5" i="25"/>
  <c r="BY5" i="25"/>
  <c r="BX5" i="25"/>
  <c r="BW5" i="25"/>
  <c r="BV5" i="25"/>
  <c r="BU5" i="25"/>
  <c r="BT5" i="25"/>
  <c r="BS5" i="25"/>
  <c r="BR5" i="25"/>
  <c r="BQ5" i="25"/>
  <c r="BP5" i="25"/>
  <c r="BO5" i="25"/>
  <c r="BN5" i="25"/>
  <c r="BM5" i="25"/>
  <c r="BL5" i="25"/>
  <c r="BK5" i="25"/>
  <c r="BJ5" i="25"/>
  <c r="BI5" i="25"/>
  <c r="BH5" i="25"/>
  <c r="BG5" i="25"/>
  <c r="BF5" i="25"/>
  <c r="BE5" i="25"/>
  <c r="BD5" i="25"/>
  <c r="BC5" i="25"/>
  <c r="BB5" i="25"/>
  <c r="BA5" i="25"/>
  <c r="AZ5" i="25"/>
  <c r="AY5" i="25"/>
  <c r="AX5" i="25"/>
  <c r="AW5" i="25"/>
  <c r="AV5" i="25"/>
  <c r="AU5" i="25"/>
  <c r="AT5" i="25"/>
  <c r="AS5" i="25"/>
  <c r="AR5" i="25"/>
  <c r="AQ5" i="25"/>
  <c r="AP5" i="25"/>
  <c r="AO5" i="25"/>
  <c r="AN5" i="25"/>
  <c r="AM5" i="25"/>
  <c r="AL5" i="25"/>
  <c r="AK5" i="25"/>
  <c r="AJ5" i="25"/>
  <c r="AI5" i="25"/>
  <c r="AH5" i="25"/>
  <c r="AG5" i="25"/>
  <c r="AF5" i="25"/>
  <c r="AE5" i="25"/>
  <c r="AD5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2" i="25"/>
  <c r="B47" i="26"/>
  <c r="B46" i="26"/>
  <c r="B45" i="26"/>
  <c r="B44" i="26"/>
  <c r="B43" i="26"/>
  <c r="B42" i="26"/>
  <c r="B41" i="26"/>
  <c r="B40" i="26"/>
  <c r="B39" i="26"/>
  <c r="B38" i="26"/>
  <c r="B37" i="26"/>
  <c r="B36" i="26"/>
  <c r="B35" i="26"/>
  <c r="B34" i="26"/>
  <c r="B33" i="26"/>
  <c r="B32" i="26"/>
  <c r="B31" i="26"/>
  <c r="B30" i="26"/>
  <c r="B29" i="26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CG5" i="26"/>
  <c r="CF5" i="26"/>
  <c r="CE5" i="26"/>
  <c r="CD5" i="26"/>
  <c r="CC5" i="26"/>
  <c r="CB5" i="26"/>
  <c r="CA5" i="26"/>
  <c r="BZ5" i="26"/>
  <c r="BY5" i="26"/>
  <c r="BX5" i="26"/>
  <c r="BW5" i="26"/>
  <c r="BV5" i="26"/>
  <c r="BU5" i="26"/>
  <c r="BT5" i="26"/>
  <c r="BS5" i="26"/>
  <c r="BR5" i="26"/>
  <c r="BQ5" i="26"/>
  <c r="BP5" i="26"/>
  <c r="BO5" i="26"/>
  <c r="BN5" i="26"/>
  <c r="BM5" i="26"/>
  <c r="BL5" i="26"/>
  <c r="BK5" i="26"/>
  <c r="BJ5" i="26"/>
  <c r="BI5" i="26"/>
  <c r="BH5" i="26"/>
  <c r="BG5" i="26"/>
  <c r="BF5" i="26"/>
  <c r="BE5" i="26"/>
  <c r="BD5" i="26"/>
  <c r="BC5" i="26"/>
  <c r="BB5" i="26"/>
  <c r="BA5" i="26"/>
  <c r="AZ5" i="26"/>
  <c r="AY5" i="26"/>
  <c r="AX5" i="26"/>
  <c r="AW5" i="26"/>
  <c r="AV5" i="26"/>
  <c r="AU5" i="26"/>
  <c r="AT5" i="26"/>
  <c r="AS5" i="26"/>
  <c r="AR5" i="26"/>
  <c r="AQ5" i="26"/>
  <c r="AP5" i="26"/>
  <c r="AO5" i="26"/>
  <c r="AN5" i="26"/>
  <c r="AM5" i="26"/>
  <c r="AL5" i="26"/>
  <c r="AK5" i="26"/>
  <c r="AJ5" i="26"/>
  <c r="AI5" i="26"/>
  <c r="AH5" i="26"/>
  <c r="AG5" i="26"/>
  <c r="AF5" i="26"/>
  <c r="AE5" i="26"/>
  <c r="AD5" i="26"/>
  <c r="AC5" i="26"/>
  <c r="AB5" i="26"/>
  <c r="AA5" i="26"/>
  <c r="Z5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2" i="26"/>
  <c r="B47" i="27"/>
  <c r="B46" i="27"/>
  <c r="B45" i="27"/>
  <c r="B44" i="27"/>
  <c r="B43" i="27"/>
  <c r="B42" i="27"/>
  <c r="B41" i="27"/>
  <c r="B40" i="27"/>
  <c r="B39" i="27"/>
  <c r="B38" i="27"/>
  <c r="B37" i="27"/>
  <c r="B36" i="27"/>
  <c r="B35" i="27"/>
  <c r="B34" i="27"/>
  <c r="B33" i="27"/>
  <c r="B32" i="27"/>
  <c r="B31" i="27"/>
  <c r="B30" i="27"/>
  <c r="B29" i="27"/>
  <c r="B28" i="27"/>
  <c r="B27" i="27"/>
  <c r="B26" i="27"/>
  <c r="B25" i="27"/>
  <c r="B24" i="27"/>
  <c r="B23" i="27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CG5" i="27"/>
  <c r="CF5" i="27"/>
  <c r="CE5" i="27"/>
  <c r="CD5" i="27"/>
  <c r="CC5" i="27"/>
  <c r="CB5" i="27"/>
  <c r="CA5" i="27"/>
  <c r="BZ5" i="27"/>
  <c r="BY5" i="27"/>
  <c r="BX5" i="27"/>
  <c r="BW5" i="27"/>
  <c r="BV5" i="27"/>
  <c r="BU5" i="27"/>
  <c r="BT5" i="27"/>
  <c r="BS5" i="27"/>
  <c r="BR5" i="27"/>
  <c r="BQ5" i="27"/>
  <c r="BP5" i="27"/>
  <c r="BO5" i="27"/>
  <c r="BN5" i="27"/>
  <c r="BM5" i="27"/>
  <c r="BL5" i="27"/>
  <c r="BK5" i="27"/>
  <c r="BJ5" i="27"/>
  <c r="BI5" i="27"/>
  <c r="BH5" i="27"/>
  <c r="BG5" i="27"/>
  <c r="BF5" i="27"/>
  <c r="BE5" i="27"/>
  <c r="BD5" i="27"/>
  <c r="BC5" i="27"/>
  <c r="BB5" i="27"/>
  <c r="BA5" i="27"/>
  <c r="AZ5" i="27"/>
  <c r="AY5" i="27"/>
  <c r="AX5" i="27"/>
  <c r="AW5" i="27"/>
  <c r="AV5" i="27"/>
  <c r="AU5" i="27"/>
  <c r="AT5" i="27"/>
  <c r="AS5" i="27"/>
  <c r="AR5" i="27"/>
  <c r="AQ5" i="27"/>
  <c r="AP5" i="27"/>
  <c r="AO5" i="27"/>
  <c r="AN5" i="27"/>
  <c r="AM5" i="27"/>
  <c r="AL5" i="27"/>
  <c r="AK5" i="27"/>
  <c r="AJ5" i="27"/>
  <c r="AI5" i="27"/>
  <c r="AH5" i="27"/>
  <c r="AG5" i="27"/>
  <c r="AF5" i="27"/>
  <c r="AE5" i="27"/>
  <c r="AD5" i="27"/>
  <c r="AC5" i="27"/>
  <c r="AB5" i="27"/>
  <c r="AA5" i="27"/>
  <c r="Z5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2" i="27"/>
  <c r="B47" i="28"/>
  <c r="B46" i="28"/>
  <c r="B45" i="28"/>
  <c r="B44" i="28"/>
  <c r="B43" i="28"/>
  <c r="B42" i="28"/>
  <c r="B41" i="28"/>
  <c r="B40" i="28"/>
  <c r="B39" i="28"/>
  <c r="B38" i="28"/>
  <c r="B37" i="28"/>
  <c r="B36" i="28"/>
  <c r="B35" i="28"/>
  <c r="B34" i="28"/>
  <c r="B33" i="28"/>
  <c r="B32" i="28"/>
  <c r="B31" i="28"/>
  <c r="B30" i="28"/>
  <c r="B29" i="28"/>
  <c r="B28" i="28"/>
  <c r="B27" i="28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CG5" i="28"/>
  <c r="CF5" i="28"/>
  <c r="CE5" i="28"/>
  <c r="CD5" i="28"/>
  <c r="CC5" i="28"/>
  <c r="CB5" i="28"/>
  <c r="CA5" i="28"/>
  <c r="BZ5" i="28"/>
  <c r="BY5" i="28"/>
  <c r="BX5" i="28"/>
  <c r="BW5" i="28"/>
  <c r="BV5" i="28"/>
  <c r="BU5" i="28"/>
  <c r="BT5" i="28"/>
  <c r="BS5" i="28"/>
  <c r="BR5" i="28"/>
  <c r="BQ5" i="28"/>
  <c r="BP5" i="28"/>
  <c r="BO5" i="28"/>
  <c r="BN5" i="28"/>
  <c r="BM5" i="28"/>
  <c r="BL5" i="28"/>
  <c r="BK5" i="28"/>
  <c r="BJ5" i="28"/>
  <c r="BI5" i="28"/>
  <c r="BH5" i="28"/>
  <c r="BG5" i="28"/>
  <c r="BF5" i="28"/>
  <c r="BE5" i="28"/>
  <c r="BD5" i="28"/>
  <c r="BC5" i="28"/>
  <c r="BB5" i="28"/>
  <c r="BA5" i="28"/>
  <c r="AZ5" i="28"/>
  <c r="AY5" i="28"/>
  <c r="AX5" i="28"/>
  <c r="AW5" i="28"/>
  <c r="AV5" i="28"/>
  <c r="AU5" i="28"/>
  <c r="AT5" i="28"/>
  <c r="AS5" i="28"/>
  <c r="AR5" i="28"/>
  <c r="AQ5" i="28"/>
  <c r="AP5" i="28"/>
  <c r="AO5" i="28"/>
  <c r="AN5" i="28"/>
  <c r="AM5" i="28"/>
  <c r="AL5" i="28"/>
  <c r="AK5" i="28"/>
  <c r="AJ5" i="28"/>
  <c r="AI5" i="28"/>
  <c r="AH5" i="28"/>
  <c r="AG5" i="28"/>
  <c r="AF5" i="28"/>
  <c r="AE5" i="28"/>
  <c r="AD5" i="28"/>
  <c r="AC5" i="28"/>
  <c r="AB5" i="28"/>
  <c r="AA5" i="28"/>
  <c r="Z5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2" i="28"/>
  <c r="B47" i="29"/>
  <c r="B46" i="29"/>
  <c r="B45" i="29"/>
  <c r="B44" i="29"/>
  <c r="B43" i="29"/>
  <c r="B42" i="29"/>
  <c r="B41" i="29"/>
  <c r="B40" i="29"/>
  <c r="B39" i="29"/>
  <c r="B38" i="29"/>
  <c r="B37" i="29"/>
  <c r="B36" i="29"/>
  <c r="B35" i="29"/>
  <c r="B34" i="29"/>
  <c r="B33" i="29"/>
  <c r="B32" i="29"/>
  <c r="B31" i="29"/>
  <c r="B30" i="29"/>
  <c r="B29" i="29"/>
  <c r="B28" i="29"/>
  <c r="B27" i="29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CG5" i="29"/>
  <c r="CF5" i="29"/>
  <c r="CE5" i="29"/>
  <c r="CD5" i="29"/>
  <c r="CC5" i="29"/>
  <c r="CB5" i="29"/>
  <c r="CA5" i="29"/>
  <c r="BZ5" i="29"/>
  <c r="BY5" i="29"/>
  <c r="BX5" i="29"/>
  <c r="BW5" i="29"/>
  <c r="BV5" i="29"/>
  <c r="BU5" i="29"/>
  <c r="BT5" i="29"/>
  <c r="BS5" i="29"/>
  <c r="BR5" i="29"/>
  <c r="BQ5" i="29"/>
  <c r="BP5" i="29"/>
  <c r="BO5" i="29"/>
  <c r="BN5" i="29"/>
  <c r="BM5" i="29"/>
  <c r="BL5" i="29"/>
  <c r="BK5" i="29"/>
  <c r="BJ5" i="29"/>
  <c r="BI5" i="29"/>
  <c r="BH5" i="29"/>
  <c r="BG5" i="29"/>
  <c r="BF5" i="29"/>
  <c r="BE5" i="29"/>
  <c r="BD5" i="29"/>
  <c r="BC5" i="29"/>
  <c r="BB5" i="29"/>
  <c r="BA5" i="29"/>
  <c r="AZ5" i="29"/>
  <c r="AY5" i="29"/>
  <c r="AX5" i="29"/>
  <c r="AW5" i="29"/>
  <c r="AV5" i="29"/>
  <c r="AU5" i="29"/>
  <c r="AT5" i="29"/>
  <c r="AS5" i="29"/>
  <c r="AR5" i="29"/>
  <c r="AQ5" i="29"/>
  <c r="AP5" i="29"/>
  <c r="AO5" i="29"/>
  <c r="AN5" i="29"/>
  <c r="AM5" i="29"/>
  <c r="AL5" i="29"/>
  <c r="AK5" i="29"/>
  <c r="AJ5" i="29"/>
  <c r="AI5" i="29"/>
  <c r="AH5" i="29"/>
  <c r="AG5" i="29"/>
  <c r="AF5" i="29"/>
  <c r="AE5" i="29"/>
  <c r="AD5" i="29"/>
  <c r="AC5" i="29"/>
  <c r="AB5" i="29"/>
  <c r="AA5" i="29"/>
  <c r="Z5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C8" i="25" l="1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B45" i="30"/>
  <c r="A32" i="32" l="1"/>
  <c r="Y32" i="32"/>
  <c r="C7" i="32" l="1"/>
  <c r="A7" i="32"/>
  <c r="H32" i="32" l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28" i="32" s="1"/>
  <c r="A47" i="32" s="1"/>
  <c r="A48" i="32" s="1"/>
  <c r="A49" i="32" s="1"/>
  <c r="A50" i="32" s="1"/>
  <c r="A51" i="32" s="1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80" i="32" s="1"/>
  <c r="A81" i="32" s="1"/>
  <c r="A82" i="32" s="1"/>
  <c r="A83" i="32" s="1"/>
  <c r="A84" i="32" s="1"/>
  <c r="A85" i="32" s="1"/>
  <c r="A86" i="32" s="1"/>
  <c r="A87" i="32" s="1"/>
  <c r="A88" i="32" s="1"/>
  <c r="A89" i="32" s="1"/>
  <c r="C8" i="30" l="1"/>
  <c r="C42" i="32"/>
  <c r="AA7" i="32"/>
  <c r="AG7" i="32"/>
  <c r="AJ93" i="32" l="1"/>
  <c r="AJ91" i="32"/>
  <c r="AJ94" i="32"/>
  <c r="AJ92" i="32"/>
  <c r="AJ90" i="32"/>
  <c r="A73" i="32"/>
  <c r="A40" i="32"/>
  <c r="R73" i="32"/>
  <c r="R40" i="32"/>
  <c r="C75" i="32"/>
  <c r="C40" i="32"/>
  <c r="C73" i="32"/>
  <c r="A42" i="32"/>
  <c r="A75" i="32"/>
  <c r="AI94" i="32"/>
  <c r="AG94" i="32"/>
  <c r="AH93" i="32"/>
  <c r="AI92" i="32"/>
  <c r="AG92" i="32"/>
  <c r="AH91" i="32"/>
  <c r="AI90" i="32"/>
  <c r="AG90" i="32"/>
  <c r="AH94" i="32"/>
  <c r="AI93" i="32"/>
  <c r="AG93" i="32"/>
  <c r="AH92" i="32"/>
  <c r="AI91" i="32"/>
  <c r="AG91" i="32"/>
  <c r="AH90" i="32"/>
  <c r="I13" i="31" l="1"/>
  <c r="K13" i="31" l="1"/>
  <c r="B9" i="30"/>
  <c r="B10" i="30"/>
  <c r="C10" i="30" s="1"/>
  <c r="B11" i="30"/>
  <c r="C11" i="30" s="1"/>
  <c r="B12" i="30"/>
  <c r="C12" i="30" s="1"/>
  <c r="B13" i="30"/>
  <c r="C13" i="30" s="1"/>
  <c r="B14" i="30"/>
  <c r="C14" i="30" s="1"/>
  <c r="B15" i="30"/>
  <c r="C15" i="30" s="1"/>
  <c r="B16" i="30"/>
  <c r="C16" i="30" s="1"/>
  <c r="B17" i="30"/>
  <c r="C17" i="30" s="1"/>
  <c r="B18" i="30"/>
  <c r="C18" i="30" s="1"/>
  <c r="B19" i="30"/>
  <c r="C19" i="30" s="1"/>
  <c r="B20" i="30"/>
  <c r="C20" i="30" s="1"/>
  <c r="C21" i="30"/>
  <c r="B22" i="30"/>
  <c r="C22" i="30" s="1"/>
  <c r="B23" i="30"/>
  <c r="C23" i="30" s="1"/>
  <c r="B24" i="30"/>
  <c r="C24" i="30" s="1"/>
  <c r="B25" i="30"/>
  <c r="C25" i="30" s="1"/>
  <c r="B26" i="30"/>
  <c r="C26" i="30" s="1"/>
  <c r="B27" i="30"/>
  <c r="C27" i="30" s="1"/>
  <c r="B28" i="30"/>
  <c r="C28" i="30" s="1"/>
  <c r="B29" i="30"/>
  <c r="C29" i="30" s="1"/>
  <c r="B30" i="30"/>
  <c r="C30" i="30" s="1"/>
  <c r="B31" i="30"/>
  <c r="C31" i="30" s="1"/>
  <c r="B32" i="30"/>
  <c r="C32" i="30" s="1"/>
  <c r="B33" i="30"/>
  <c r="C33" i="30" s="1"/>
  <c r="B38" i="30"/>
  <c r="C38" i="30" s="1"/>
  <c r="B39" i="30"/>
  <c r="C39" i="30" s="1"/>
  <c r="B40" i="30"/>
  <c r="C40" i="30" s="1"/>
  <c r="B41" i="30"/>
  <c r="C41" i="30" s="1"/>
  <c r="B42" i="30"/>
  <c r="B43" i="30"/>
  <c r="B44" i="30"/>
  <c r="B46" i="30"/>
  <c r="B47" i="30"/>
  <c r="I30" i="31"/>
  <c r="I24" i="31"/>
  <c r="I41" i="31"/>
  <c r="G33" i="31"/>
  <c r="G37" i="31"/>
  <c r="I21" i="31"/>
  <c r="I42" i="31"/>
  <c r="I45" i="31"/>
  <c r="I31" i="31"/>
  <c r="I49" i="31"/>
  <c r="I19" i="31"/>
  <c r="I32" i="31"/>
  <c r="G32" i="31"/>
  <c r="I55" i="31"/>
  <c r="G42" i="31"/>
  <c r="G29" i="31"/>
  <c r="I43" i="31"/>
  <c r="I47" i="31"/>
  <c r="I53" i="31"/>
  <c r="G49" i="31"/>
  <c r="I35" i="31"/>
  <c r="G39" i="31"/>
  <c r="G41" i="31"/>
  <c r="I29" i="31"/>
  <c r="I48" i="31"/>
  <c r="G23" i="31"/>
  <c r="G21" i="31"/>
  <c r="G45" i="31"/>
  <c r="G19" i="31"/>
  <c r="G46" i="31"/>
  <c r="G24" i="31"/>
  <c r="G20" i="31"/>
  <c r="I38" i="31"/>
  <c r="I39" i="31"/>
  <c r="I20" i="31"/>
  <c r="G17" i="31"/>
  <c r="I22" i="31"/>
  <c r="I46" i="31"/>
  <c r="G34" i="31"/>
  <c r="I40" i="31"/>
  <c r="G22" i="31"/>
  <c r="I44" i="31"/>
  <c r="I51" i="31"/>
  <c r="G36" i="31"/>
  <c r="I18" i="31"/>
  <c r="I23" i="31"/>
  <c r="G43" i="31"/>
  <c r="I26" i="31"/>
  <c r="I37" i="31"/>
  <c r="G50" i="31"/>
  <c r="I56" i="31"/>
  <c r="G38" i="31"/>
  <c r="I34" i="31"/>
  <c r="G48" i="31"/>
  <c r="I25" i="31"/>
  <c r="I52" i="31"/>
  <c r="I33" i="31"/>
  <c r="I50" i="31"/>
  <c r="I17" i="31"/>
  <c r="G26" i="31"/>
  <c r="G44" i="31"/>
  <c r="G47" i="31"/>
  <c r="I27" i="31"/>
  <c r="G31" i="31"/>
  <c r="I28" i="31"/>
  <c r="G28" i="31"/>
  <c r="G40" i="31"/>
  <c r="I54" i="31"/>
  <c r="G30" i="31"/>
  <c r="G27" i="31"/>
  <c r="I36" i="31"/>
  <c r="G25" i="31"/>
  <c r="G35" i="31"/>
  <c r="I15" i="31"/>
  <c r="C9" i="30" l="1"/>
  <c r="M13" i="31"/>
  <c r="C43" i="30"/>
  <c r="C47" i="30"/>
  <c r="C45" i="30"/>
  <c r="C46" i="30"/>
  <c r="C44" i="30"/>
  <c r="C42" i="30"/>
  <c r="T5" i="30"/>
  <c r="U5" i="30"/>
  <c r="V5" i="30"/>
  <c r="W5" i="30"/>
  <c r="X5" i="30"/>
  <c r="Y5" i="30"/>
  <c r="Z5" i="30"/>
  <c r="AA5" i="30"/>
  <c r="AB5" i="30"/>
  <c r="AC5" i="30"/>
  <c r="AD5" i="30"/>
  <c r="AE5" i="30"/>
  <c r="AF5" i="30"/>
  <c r="AG5" i="30"/>
  <c r="AH5" i="30"/>
  <c r="AI5" i="30"/>
  <c r="AJ5" i="30"/>
  <c r="AK5" i="30"/>
  <c r="AL5" i="30"/>
  <c r="AM5" i="30"/>
  <c r="AN5" i="30"/>
  <c r="AO5" i="30"/>
  <c r="AP5" i="30"/>
  <c r="AQ5" i="30"/>
  <c r="AR5" i="30"/>
  <c r="AS5" i="30"/>
  <c r="AT5" i="30"/>
  <c r="AU5" i="30"/>
  <c r="AV5" i="30"/>
  <c r="AW5" i="30"/>
  <c r="AX5" i="30"/>
  <c r="AY5" i="30"/>
  <c r="AZ5" i="30"/>
  <c r="BA5" i="30"/>
  <c r="BB5" i="30"/>
  <c r="BC5" i="30"/>
  <c r="BD5" i="30"/>
  <c r="BE5" i="30"/>
  <c r="BF5" i="30"/>
  <c r="BG5" i="30"/>
  <c r="BH5" i="30"/>
  <c r="BI5" i="30"/>
  <c r="BJ5" i="30"/>
  <c r="BK5" i="30"/>
  <c r="BL5" i="30"/>
  <c r="BM5" i="30"/>
  <c r="BN5" i="30"/>
  <c r="BO5" i="30"/>
  <c r="BP5" i="30"/>
  <c r="BQ5" i="30"/>
  <c r="BR5" i="30"/>
  <c r="BS5" i="30"/>
  <c r="BT5" i="30"/>
  <c r="BU5" i="30"/>
  <c r="BV5" i="30"/>
  <c r="BW5" i="30"/>
  <c r="BX5" i="30"/>
  <c r="BY5" i="30"/>
  <c r="BZ5" i="30"/>
  <c r="CA5" i="30"/>
  <c r="CB5" i="30"/>
  <c r="CC5" i="30"/>
  <c r="CD5" i="30"/>
  <c r="CE5" i="30"/>
  <c r="CF5" i="30"/>
  <c r="CG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K29" i="31"/>
  <c r="K26" i="31"/>
  <c r="K44" i="31"/>
  <c r="K48" i="31"/>
  <c r="K38" i="31"/>
  <c r="K23" i="31"/>
  <c r="K35" i="31"/>
  <c r="G54" i="31"/>
  <c r="K47" i="31"/>
  <c r="G55" i="31"/>
  <c r="K45" i="31"/>
  <c r="K50" i="31"/>
  <c r="K18" i="31"/>
  <c r="G56" i="31"/>
  <c r="K30" i="31"/>
  <c r="K41" i="31"/>
  <c r="K39" i="31"/>
  <c r="K33" i="31"/>
  <c r="K21" i="31"/>
  <c r="K36" i="31"/>
  <c r="G51" i="31"/>
  <c r="G52" i="31"/>
  <c r="G18" i="31"/>
  <c r="K20" i="31"/>
  <c r="K51" i="31"/>
  <c r="G53" i="31"/>
  <c r="K19" i="31"/>
  <c r="K46" i="31"/>
  <c r="K25" i="31"/>
  <c r="K53" i="31"/>
  <c r="K37" i="31"/>
  <c r="K17" i="31"/>
  <c r="K43" i="31"/>
  <c r="K31" i="31"/>
  <c r="K22" i="31"/>
  <c r="K24" i="31"/>
  <c r="K55" i="31"/>
  <c r="K52" i="31"/>
  <c r="K28" i="31"/>
  <c r="K42" i="31"/>
  <c r="K56" i="31"/>
  <c r="K40" i="31"/>
  <c r="K27" i="31"/>
  <c r="K49" i="31"/>
  <c r="K34" i="31"/>
  <c r="K54" i="31"/>
  <c r="K32" i="31"/>
  <c r="K15" i="31"/>
  <c r="I16" i="31"/>
  <c r="O13" i="31" l="1"/>
  <c r="Q13" i="31" s="1"/>
  <c r="F5" i="30"/>
  <c r="M19" i="31"/>
  <c r="M39" i="31"/>
  <c r="M24" i="31"/>
  <c r="M34" i="31"/>
  <c r="M21" i="31"/>
  <c r="M28" i="31"/>
  <c r="M42" i="31"/>
  <c r="O44" i="31"/>
  <c r="M48" i="31"/>
  <c r="M29" i="31"/>
  <c r="M56" i="31"/>
  <c r="M44" i="31"/>
  <c r="M54" i="31"/>
  <c r="M45" i="31"/>
  <c r="M33" i="31"/>
  <c r="M50" i="31"/>
  <c r="M43" i="31"/>
  <c r="M36" i="31"/>
  <c r="M35" i="31"/>
  <c r="Q53" i="31"/>
  <c r="O54" i="31"/>
  <c r="M51" i="31"/>
  <c r="M41" i="31"/>
  <c r="M26" i="31"/>
  <c r="M25" i="31"/>
  <c r="M38" i="31"/>
  <c r="M37" i="31"/>
  <c r="M23" i="31"/>
  <c r="Q36" i="31"/>
  <c r="M30" i="31"/>
  <c r="O34" i="31"/>
  <c r="Q33" i="31"/>
  <c r="Q28" i="31"/>
  <c r="M17" i="31"/>
  <c r="M53" i="31"/>
  <c r="M47" i="31"/>
  <c r="Q29" i="31"/>
  <c r="M22" i="31"/>
  <c r="M27" i="31"/>
  <c r="M32" i="31"/>
  <c r="Q31" i="31"/>
  <c r="M18" i="31"/>
  <c r="M20" i="31"/>
  <c r="M49" i="31"/>
  <c r="M55" i="31"/>
  <c r="M40" i="31"/>
  <c r="M52" i="31"/>
  <c r="M31" i="31"/>
  <c r="M46" i="31"/>
  <c r="M15" i="31"/>
  <c r="K16" i="31"/>
  <c r="D36" i="38" l="1"/>
  <c r="D16" i="38"/>
  <c r="D19" i="38"/>
  <c r="D14" i="38"/>
  <c r="D23" i="38"/>
  <c r="D33" i="38"/>
  <c r="D37" i="38"/>
  <c r="D31" i="38"/>
  <c r="D38" i="38"/>
  <c r="D27" i="38"/>
  <c r="D35" i="38"/>
  <c r="D10" i="38"/>
  <c r="D8" i="38"/>
  <c r="D20" i="38"/>
  <c r="D28" i="38"/>
  <c r="D32" i="38"/>
  <c r="D30" i="38"/>
  <c r="D43" i="38"/>
  <c r="D29" i="38"/>
  <c r="D13" i="38"/>
  <c r="D22" i="38"/>
  <c r="D9" i="38"/>
  <c r="D41" i="38"/>
  <c r="D25" i="38"/>
  <c r="D42" i="38"/>
  <c r="D24" i="38"/>
  <c r="D18" i="38"/>
  <c r="D21" i="38"/>
  <c r="D40" i="38"/>
  <c r="D39" i="38"/>
  <c r="D12" i="38"/>
  <c r="D11" i="38"/>
  <c r="D17" i="38"/>
  <c r="D26" i="38"/>
  <c r="D34" i="38"/>
  <c r="D15" i="38"/>
  <c r="D13" i="37"/>
  <c r="D22" i="37"/>
  <c r="D9" i="37"/>
  <c r="D41" i="37"/>
  <c r="D25" i="37"/>
  <c r="D42" i="37"/>
  <c r="D24" i="37"/>
  <c r="D18" i="37"/>
  <c r="D21" i="37"/>
  <c r="D40" i="37"/>
  <c r="D39" i="37"/>
  <c r="D12" i="37"/>
  <c r="D11" i="37"/>
  <c r="D17" i="37"/>
  <c r="D26" i="37"/>
  <c r="D34" i="37"/>
  <c r="D15" i="37"/>
  <c r="D36" i="37"/>
  <c r="D32" i="37"/>
  <c r="D16" i="37"/>
  <c r="D30" i="37"/>
  <c r="D43" i="37"/>
  <c r="D19" i="37"/>
  <c r="D29" i="37"/>
  <c r="D14" i="37"/>
  <c r="D23" i="37"/>
  <c r="D33" i="37"/>
  <c r="D37" i="37"/>
  <c r="D31" i="37"/>
  <c r="D38" i="37"/>
  <c r="D27" i="37"/>
  <c r="D35" i="37"/>
  <c r="D10" i="37"/>
  <c r="D8" i="37"/>
  <c r="D20" i="37"/>
  <c r="D28" i="37"/>
  <c r="D40" i="25"/>
  <c r="D47" i="25"/>
  <c r="D37" i="25"/>
  <c r="D28" i="25"/>
  <c r="D44" i="25"/>
  <c r="D41" i="25"/>
  <c r="D11" i="25"/>
  <c r="D16" i="25"/>
  <c r="D26" i="25"/>
  <c r="D8" i="25"/>
  <c r="D23" i="25"/>
  <c r="D14" i="25"/>
  <c r="D21" i="25"/>
  <c r="D17" i="25"/>
  <c r="D13" i="25"/>
  <c r="D34" i="25"/>
  <c r="D38" i="25"/>
  <c r="D35" i="25"/>
  <c r="D27" i="25"/>
  <c r="D9" i="25"/>
  <c r="D25" i="25"/>
  <c r="D33" i="25"/>
  <c r="D15" i="25"/>
  <c r="D31" i="25"/>
  <c r="D22" i="25"/>
  <c r="D20" i="25"/>
  <c r="D40" i="27"/>
  <c r="D40" i="26"/>
  <c r="D47" i="27"/>
  <c r="D47" i="26"/>
  <c r="D37" i="27"/>
  <c r="D37" i="26"/>
  <c r="D28" i="27"/>
  <c r="D28" i="26"/>
  <c r="D44" i="27"/>
  <c r="D44" i="26"/>
  <c r="D41" i="27"/>
  <c r="D41" i="26"/>
  <c r="D26" i="27"/>
  <c r="D26" i="26"/>
  <c r="D34" i="26"/>
  <c r="D38" i="27"/>
  <c r="D38" i="26"/>
  <c r="D35" i="27"/>
  <c r="D35" i="26"/>
  <c r="D27" i="27"/>
  <c r="D27" i="26"/>
  <c r="D33" i="27"/>
  <c r="D33" i="26"/>
  <c r="D31" i="27"/>
  <c r="D31" i="26"/>
  <c r="D41" i="29"/>
  <c r="D41" i="28"/>
  <c r="D26" i="28"/>
  <c r="D40" i="29"/>
  <c r="D40" i="28"/>
  <c r="D47" i="29"/>
  <c r="D47" i="28"/>
  <c r="D37" i="29"/>
  <c r="D37" i="28"/>
  <c r="D28" i="28"/>
  <c r="D35" i="28"/>
  <c r="D44" i="29"/>
  <c r="D44" i="28"/>
  <c r="D38" i="29"/>
  <c r="D38" i="28"/>
  <c r="D27" i="28"/>
  <c r="D33" i="29"/>
  <c r="D33" i="28"/>
  <c r="D31" i="28"/>
  <c r="D40" i="30"/>
  <c r="D47" i="30"/>
  <c r="D38" i="30"/>
  <c r="D41" i="30"/>
  <c r="D44" i="30"/>
  <c r="O38" i="31"/>
  <c r="Q22" i="31"/>
  <c r="Q38" i="31"/>
  <c r="O39" i="31"/>
  <c r="Q49" i="31"/>
  <c r="O22" i="31"/>
  <c r="Q51" i="31"/>
  <c r="Q45" i="31"/>
  <c r="O19" i="31"/>
  <c r="Q23" i="31"/>
  <c r="Q37" i="31"/>
  <c r="O27" i="31"/>
  <c r="Q47" i="31"/>
  <c r="O48" i="31"/>
  <c r="O18" i="31"/>
  <c r="Q27" i="31"/>
  <c r="O29" i="31"/>
  <c r="Q56" i="31"/>
  <c r="O20" i="31"/>
  <c r="Q26" i="31"/>
  <c r="Q35" i="31"/>
  <c r="O25" i="31"/>
  <c r="O17" i="31"/>
  <c r="O56" i="31"/>
  <c r="Q24" i="31"/>
  <c r="O30" i="31"/>
  <c r="O47" i="31"/>
  <c r="O49" i="31"/>
  <c r="O43" i="31"/>
  <c r="O31" i="31"/>
  <c r="Q40" i="31"/>
  <c r="O35" i="31"/>
  <c r="O50" i="31"/>
  <c r="O42" i="31"/>
  <c r="O41" i="31"/>
  <c r="O28" i="31"/>
  <c r="O51" i="31"/>
  <c r="Q43" i="31"/>
  <c r="Q17" i="31"/>
  <c r="Q34" i="31"/>
  <c r="O52" i="31"/>
  <c r="Q21" i="31"/>
  <c r="Q55" i="31"/>
  <c r="O55" i="31"/>
  <c r="Q46" i="31"/>
  <c r="Q42" i="31"/>
  <c r="O45" i="31"/>
  <c r="Q39" i="31"/>
  <c r="O32" i="31"/>
  <c r="O40" i="31"/>
  <c r="O21" i="31"/>
  <c r="Q41" i="31"/>
  <c r="Q44" i="31"/>
  <c r="Q48" i="31"/>
  <c r="O36" i="31"/>
  <c r="O23" i="31"/>
  <c r="O37" i="31"/>
  <c r="Q19" i="31"/>
  <c r="Q25" i="31"/>
  <c r="O26" i="31"/>
  <c r="O33" i="31"/>
  <c r="Q30" i="31"/>
  <c r="Q18" i="31"/>
  <c r="Q50" i="31"/>
  <c r="O53" i="31"/>
  <c r="Q52" i="31"/>
  <c r="Q32" i="31"/>
  <c r="O46" i="31"/>
  <c r="O24" i="31"/>
  <c r="Q20" i="31"/>
  <c r="Q54" i="31"/>
  <c r="M16" i="31"/>
  <c r="O15" i="31"/>
  <c r="Q15" i="31"/>
  <c r="E45" i="31" l="1"/>
  <c r="D36" i="30" s="1"/>
  <c r="E33" i="31"/>
  <c r="C24" i="33" s="1"/>
  <c r="E23" i="31"/>
  <c r="E32" i="31"/>
  <c r="E36" i="31"/>
  <c r="C27" i="33" s="1"/>
  <c r="E49" i="31"/>
  <c r="C40" i="33" s="1"/>
  <c r="E24" i="31"/>
  <c r="E20" i="31"/>
  <c r="E52" i="31"/>
  <c r="C43" i="33" s="1"/>
  <c r="E53" i="31"/>
  <c r="C44" i="33" s="1"/>
  <c r="E19" i="31"/>
  <c r="C10" i="33" s="1"/>
  <c r="E50" i="31"/>
  <c r="C41" i="33" s="1"/>
  <c r="E44" i="31"/>
  <c r="E51" i="31"/>
  <c r="C42" i="33" s="1"/>
  <c r="E27" i="31"/>
  <c r="C18" i="33" s="1"/>
  <c r="E54" i="31"/>
  <c r="C45" i="33" s="1"/>
  <c r="E25" i="31"/>
  <c r="E43" i="31"/>
  <c r="D34" i="30" s="1"/>
  <c r="E34" i="31"/>
  <c r="E39" i="31"/>
  <c r="C30" i="33" s="1"/>
  <c r="E21" i="31"/>
  <c r="C12" i="33" s="1"/>
  <c r="E18" i="31"/>
  <c r="E48" i="31"/>
  <c r="C39" i="33" s="1"/>
  <c r="E17" i="31"/>
  <c r="E29" i="31"/>
  <c r="E37" i="31"/>
  <c r="E56" i="31"/>
  <c r="C47" i="33" s="1"/>
  <c r="E28" i="31"/>
  <c r="C19" i="33" s="1"/>
  <c r="E38" i="31"/>
  <c r="C29" i="33" s="1"/>
  <c r="E42" i="31"/>
  <c r="C33" i="33" s="1"/>
  <c r="E55" i="31"/>
  <c r="C46" i="33" s="1"/>
  <c r="E41" i="31"/>
  <c r="C32" i="33" s="1"/>
  <c r="E40" i="31"/>
  <c r="D31" i="30" s="1"/>
  <c r="E35" i="31"/>
  <c r="C26" i="33" s="1"/>
  <c r="E30" i="31"/>
  <c r="E46" i="31"/>
  <c r="D37" i="30" s="1"/>
  <c r="E22" i="31"/>
  <c r="E31" i="31"/>
  <c r="E47" i="31"/>
  <c r="C38" i="33" s="1"/>
  <c r="E26" i="31"/>
  <c r="D31" i="29"/>
  <c r="D34" i="29"/>
  <c r="D36" i="25"/>
  <c r="D29" i="25"/>
  <c r="D10" i="25"/>
  <c r="D32" i="25"/>
  <c r="D12" i="25"/>
  <c r="D46" i="25"/>
  <c r="D39" i="25"/>
  <c r="D18" i="25"/>
  <c r="D45" i="25"/>
  <c r="D24" i="25"/>
  <c r="D42" i="25"/>
  <c r="D19" i="25"/>
  <c r="D43" i="25"/>
  <c r="D30" i="25"/>
  <c r="D36" i="27"/>
  <c r="D36" i="26"/>
  <c r="D29" i="27"/>
  <c r="D29" i="26"/>
  <c r="D32" i="27"/>
  <c r="D32" i="26"/>
  <c r="D46" i="27"/>
  <c r="D46" i="26"/>
  <c r="D39" i="27"/>
  <c r="D39" i="26"/>
  <c r="D45" i="27"/>
  <c r="D45" i="26"/>
  <c r="D24" i="26"/>
  <c r="D42" i="27"/>
  <c r="D42" i="26"/>
  <c r="D43" i="27"/>
  <c r="D43" i="26"/>
  <c r="D30" i="27"/>
  <c r="D30" i="26"/>
  <c r="D36" i="29"/>
  <c r="D36" i="28"/>
  <c r="D29" i="28"/>
  <c r="D42" i="29"/>
  <c r="D42" i="28"/>
  <c r="D32" i="29"/>
  <c r="D32" i="28"/>
  <c r="D46" i="29"/>
  <c r="D46" i="28"/>
  <c r="D39" i="29"/>
  <c r="D39" i="28"/>
  <c r="D45" i="29"/>
  <c r="D45" i="28"/>
  <c r="D24" i="28"/>
  <c r="D43" i="29"/>
  <c r="D43" i="28"/>
  <c r="D30" i="29"/>
  <c r="D30" i="28"/>
  <c r="D45" i="30"/>
  <c r="D42" i="30"/>
  <c r="D43" i="30"/>
  <c r="D46" i="30"/>
  <c r="D39" i="30"/>
  <c r="O16" i="31"/>
  <c r="Q16" i="31"/>
  <c r="D24" i="27" l="1"/>
  <c r="D25" i="30"/>
  <c r="D25" i="26"/>
  <c r="D25" i="28"/>
  <c r="D25" i="27"/>
  <c r="D10" i="26"/>
  <c r="D12" i="27"/>
  <c r="D19" i="26"/>
  <c r="D19" i="27"/>
  <c r="D11" i="27"/>
  <c r="D11" i="26"/>
  <c r="D22" i="27"/>
  <c r="D22" i="26"/>
  <c r="D9" i="27"/>
  <c r="D9" i="26"/>
  <c r="D13" i="27"/>
  <c r="D13" i="26"/>
  <c r="D23" i="27"/>
  <c r="D23" i="26"/>
  <c r="D17" i="27"/>
  <c r="D17" i="26"/>
  <c r="D8" i="27"/>
  <c r="D8" i="26"/>
  <c r="D18" i="26"/>
  <c r="D15" i="27"/>
  <c r="D15" i="26"/>
  <c r="D21" i="27"/>
  <c r="D21" i="26"/>
  <c r="D14" i="27"/>
  <c r="D14" i="26"/>
  <c r="D12" i="26"/>
  <c r="D20" i="27"/>
  <c r="D20" i="26"/>
  <c r="D16" i="27"/>
  <c r="D16" i="26"/>
  <c r="D18" i="27"/>
  <c r="D10" i="28"/>
  <c r="D10" i="27"/>
  <c r="D12" i="28"/>
  <c r="D11" i="30"/>
  <c r="D11" i="28"/>
  <c r="D15" i="30"/>
  <c r="D15" i="28"/>
  <c r="C22" i="33"/>
  <c r="D22" i="28"/>
  <c r="D9" i="30"/>
  <c r="D9" i="28"/>
  <c r="D21" i="29"/>
  <c r="D21" i="28"/>
  <c r="D14" i="29"/>
  <c r="D14" i="28"/>
  <c r="D18" i="28"/>
  <c r="D19" i="28"/>
  <c r="C17" i="33"/>
  <c r="D17" i="28"/>
  <c r="D8" i="30"/>
  <c r="D8" i="28"/>
  <c r="C13" i="33"/>
  <c r="D13" i="28"/>
  <c r="D23" i="29"/>
  <c r="D23" i="28"/>
  <c r="D20" i="29"/>
  <c r="D20" i="28"/>
  <c r="C16" i="33"/>
  <c r="D16" i="28"/>
  <c r="D26" i="30"/>
  <c r="D8" i="31"/>
  <c r="E8" i="31" s="1"/>
  <c r="C36" i="33"/>
  <c r="D35" i="30"/>
  <c r="D35" i="29"/>
  <c r="D27" i="29"/>
  <c r="D26" i="29"/>
  <c r="D29" i="30"/>
  <c r="D29" i="29"/>
  <c r="C28" i="33"/>
  <c r="D28" i="29"/>
  <c r="D27" i="30"/>
  <c r="D18" i="29"/>
  <c r="D24" i="29"/>
  <c r="D24" i="30"/>
  <c r="D12" i="29"/>
  <c r="D15" i="29"/>
  <c r="D9" i="29"/>
  <c r="D16" i="29"/>
  <c r="D10" i="29"/>
  <c r="D8" i="29"/>
  <c r="D19" i="29"/>
  <c r="D11" i="29"/>
  <c r="D17" i="29"/>
  <c r="D22" i="29"/>
  <c r="D13" i="29"/>
  <c r="D25" i="29"/>
  <c r="D12" i="30"/>
  <c r="D14" i="30"/>
  <c r="D18" i="30"/>
  <c r="C14" i="33"/>
  <c r="D10" i="30"/>
  <c r="C15" i="33"/>
  <c r="C25" i="33"/>
  <c r="D21" i="30"/>
  <c r="D22" i="30"/>
  <c r="D16" i="30"/>
  <c r="C31" i="33"/>
  <c r="C20" i="33"/>
  <c r="D13" i="30"/>
  <c r="D20" i="30"/>
  <c r="C21" i="33"/>
  <c r="D32" i="30"/>
  <c r="C8" i="33"/>
  <c r="C11" i="33"/>
  <c r="C37" i="33"/>
  <c r="D30" i="30"/>
  <c r="D19" i="30"/>
  <c r="C23" i="33"/>
  <c r="D17" i="30"/>
  <c r="C9" i="33"/>
  <c r="C34" i="33"/>
  <c r="D28" i="30"/>
  <c r="D23" i="30"/>
  <c r="D33" i="30"/>
  <c r="C35" i="33"/>
  <c r="E16" i="25"/>
  <c r="E12" i="25"/>
  <c r="E27" i="25"/>
  <c r="E22" i="25"/>
  <c r="E46" i="25"/>
  <c r="E15" i="25"/>
  <c r="E37" i="25"/>
  <c r="E47" i="25"/>
  <c r="E45" i="25"/>
  <c r="E44" i="25"/>
  <c r="E39" i="25"/>
  <c r="E25" i="25"/>
  <c r="E41" i="25"/>
  <c r="E30" i="25"/>
  <c r="E46" i="27"/>
  <c r="E46" i="26"/>
  <c r="E47" i="27"/>
  <c r="E47" i="26"/>
  <c r="E45" i="27"/>
  <c r="E45" i="26"/>
  <c r="E44" i="27"/>
  <c r="E44" i="26"/>
  <c r="E42" i="26"/>
  <c r="E45" i="29"/>
  <c r="E45" i="28"/>
  <c r="E44" i="29"/>
  <c r="E44" i="28"/>
  <c r="E46" i="29"/>
  <c r="E46" i="28"/>
  <c r="E47" i="29"/>
  <c r="E47" i="28"/>
  <c r="E45" i="30"/>
  <c r="E44" i="30"/>
  <c r="E46" i="30"/>
  <c r="E47" i="30"/>
  <c r="R9" i="32" l="1"/>
  <c r="F8" i="31"/>
  <c r="T31" i="31" s="1"/>
  <c r="E7" i="31"/>
  <c r="E41" i="29"/>
  <c r="E37" i="28"/>
  <c r="E39" i="26"/>
  <c r="E28" i="38"/>
  <c r="E22" i="38"/>
  <c r="E34" i="38"/>
  <c r="E35" i="38"/>
  <c r="E24" i="38"/>
  <c r="E23" i="38"/>
  <c r="E26" i="38"/>
  <c r="E10" i="38"/>
  <c r="E30" i="38"/>
  <c r="E8" i="38"/>
  <c r="E19" i="38"/>
  <c r="E21" i="38"/>
  <c r="E42" i="38"/>
  <c r="E12" i="38"/>
  <c r="E18" i="25"/>
  <c r="E27" i="38"/>
  <c r="E16" i="38"/>
  <c r="E37" i="26"/>
  <c r="E13" i="38"/>
  <c r="E36" i="26"/>
  <c r="E43" i="26"/>
  <c r="E32" i="26"/>
  <c r="E9" i="38"/>
  <c r="E32" i="25"/>
  <c r="E14" i="25"/>
  <c r="E42" i="30"/>
  <c r="E43" i="27"/>
  <c r="E42" i="27"/>
  <c r="E27" i="27"/>
  <c r="E13" i="25"/>
  <c r="E17" i="37"/>
  <c r="E17" i="38"/>
  <c r="E15" i="37"/>
  <c r="E15" i="38"/>
  <c r="E33" i="25"/>
  <c r="E33" i="38"/>
  <c r="E31" i="37"/>
  <c r="E31" i="38"/>
  <c r="E39" i="37"/>
  <c r="E39" i="38"/>
  <c r="E40" i="25"/>
  <c r="E40" i="38"/>
  <c r="E38" i="25"/>
  <c r="E38" i="38"/>
  <c r="E11" i="25"/>
  <c r="E11" i="38"/>
  <c r="E41" i="37"/>
  <c r="E41" i="38"/>
  <c r="E29" i="37"/>
  <c r="E29" i="38"/>
  <c r="E18" i="37"/>
  <c r="E18" i="38"/>
  <c r="E37" i="37"/>
  <c r="E37" i="38"/>
  <c r="E20" i="25"/>
  <c r="E20" i="38"/>
  <c r="E25" i="37"/>
  <c r="E25" i="38"/>
  <c r="E36" i="37"/>
  <c r="E36" i="38"/>
  <c r="E43" i="37"/>
  <c r="E43" i="38"/>
  <c r="E14" i="37"/>
  <c r="E14" i="38"/>
  <c r="E32" i="37"/>
  <c r="E32" i="38"/>
  <c r="E39" i="29"/>
  <c r="E31" i="26"/>
  <c r="E17" i="25"/>
  <c r="E41" i="26"/>
  <c r="E29" i="26"/>
  <c r="E36" i="25"/>
  <c r="E28" i="25"/>
  <c r="E28" i="37"/>
  <c r="E22" i="37"/>
  <c r="E34" i="25"/>
  <c r="E34" i="37"/>
  <c r="E35" i="25"/>
  <c r="E35" i="37"/>
  <c r="E33" i="26"/>
  <c r="E33" i="37"/>
  <c r="E24" i="37"/>
  <c r="E40" i="26"/>
  <c r="E40" i="37"/>
  <c r="E38" i="26"/>
  <c r="E38" i="37"/>
  <c r="E23" i="37"/>
  <c r="E26" i="25"/>
  <c r="E26" i="37"/>
  <c r="E10" i="37"/>
  <c r="E30" i="26"/>
  <c r="E30" i="37"/>
  <c r="E8" i="25"/>
  <c r="E8" i="37"/>
  <c r="E19" i="25"/>
  <c r="E19" i="37"/>
  <c r="E21" i="25"/>
  <c r="E21" i="37"/>
  <c r="E42" i="25"/>
  <c r="E42" i="37"/>
  <c r="E12" i="37"/>
  <c r="E11" i="37"/>
  <c r="E27" i="26"/>
  <c r="E27" i="37"/>
  <c r="E16" i="37"/>
  <c r="E13" i="37"/>
  <c r="E20" i="37"/>
  <c r="E9" i="37"/>
  <c r="E40" i="28"/>
  <c r="E35" i="26"/>
  <c r="E28" i="26"/>
  <c r="E36" i="28"/>
  <c r="E27" i="28"/>
  <c r="E38" i="27"/>
  <c r="E33" i="27"/>
  <c r="E30" i="27"/>
  <c r="E26" i="27"/>
  <c r="E31" i="27"/>
  <c r="E40" i="30"/>
  <c r="E40" i="29"/>
  <c r="E41" i="28"/>
  <c r="E35" i="28"/>
  <c r="E39" i="28"/>
  <c r="E32" i="27"/>
  <c r="E41" i="27"/>
  <c r="E29" i="27"/>
  <c r="E35" i="27"/>
  <c r="E37" i="27"/>
  <c r="E43" i="30"/>
  <c r="E42" i="28"/>
  <c r="E43" i="28"/>
  <c r="E38" i="29"/>
  <c r="E39" i="30"/>
  <c r="E38" i="30"/>
  <c r="E36" i="29"/>
  <c r="E33" i="29"/>
  <c r="E28" i="28"/>
  <c r="E26" i="28"/>
  <c r="E31" i="28"/>
  <c r="E30" i="29"/>
  <c r="E32" i="28"/>
  <c r="E32" i="29"/>
  <c r="E29" i="28"/>
  <c r="B48" i="32"/>
  <c r="B16" i="32"/>
  <c r="B61" i="32"/>
  <c r="B24" i="32"/>
  <c r="B51" i="32"/>
  <c r="B52" i="32"/>
  <c r="B60" i="32"/>
  <c r="B55" i="32"/>
  <c r="B59" i="32"/>
  <c r="B86" i="32"/>
  <c r="B57" i="32"/>
  <c r="B49" i="32"/>
  <c r="B25" i="32"/>
  <c r="B56" i="32"/>
  <c r="B15" i="32"/>
  <c r="B83" i="32"/>
  <c r="B58" i="32"/>
  <c r="B53" i="32"/>
  <c r="B21" i="32"/>
  <c r="B17" i="32"/>
  <c r="B87" i="32"/>
  <c r="B84" i="32"/>
  <c r="B22" i="32"/>
  <c r="B85" i="32"/>
  <c r="B28" i="32"/>
  <c r="B82" i="32"/>
  <c r="B26" i="32"/>
  <c r="B54" i="32"/>
  <c r="B18" i="32"/>
  <c r="B23" i="32"/>
  <c r="B88" i="32"/>
  <c r="B20" i="32"/>
  <c r="B27" i="32"/>
  <c r="B47" i="32"/>
  <c r="B89" i="32"/>
  <c r="B80" i="32"/>
  <c r="AD87" i="32" l="1"/>
  <c r="AD85" i="32"/>
  <c r="AD83" i="32"/>
  <c r="AD86" i="32"/>
  <c r="AD88" i="32"/>
  <c r="AD89" i="32"/>
  <c r="AD84" i="32"/>
  <c r="AD82" i="32"/>
  <c r="AD80" i="32"/>
  <c r="AC87" i="32"/>
  <c r="AC85" i="32"/>
  <c r="AC83" i="32"/>
  <c r="AC86" i="32"/>
  <c r="AC88" i="32"/>
  <c r="AC89" i="32"/>
  <c r="AC84" i="32"/>
  <c r="AC82" i="32"/>
  <c r="AC80" i="32"/>
  <c r="AD56" i="32"/>
  <c r="AD53" i="32"/>
  <c r="AD57" i="32"/>
  <c r="AD59" i="32"/>
  <c r="AD60" i="32"/>
  <c r="AD52" i="32"/>
  <c r="AD55" i="32"/>
  <c r="AD58" i="32"/>
  <c r="AD61" i="32"/>
  <c r="AD54" i="32"/>
  <c r="AC56" i="32"/>
  <c r="AC53" i="32"/>
  <c r="AC57" i="32"/>
  <c r="AC59" i="32"/>
  <c r="AC60" i="32"/>
  <c r="AC52" i="32"/>
  <c r="AC55" i="32"/>
  <c r="AC58" i="32"/>
  <c r="AC61" i="32"/>
  <c r="AC54" i="32"/>
  <c r="D87" i="32"/>
  <c r="D85" i="32"/>
  <c r="D83" i="32"/>
  <c r="D86" i="32"/>
  <c r="D88" i="32"/>
  <c r="D89" i="32"/>
  <c r="D84" i="32"/>
  <c r="D82" i="32"/>
  <c r="D80" i="32"/>
  <c r="D56" i="32"/>
  <c r="D49" i="32"/>
  <c r="D53" i="32"/>
  <c r="D57" i="32"/>
  <c r="D59" i="32"/>
  <c r="D60" i="32"/>
  <c r="D52" i="32"/>
  <c r="D55" i="32"/>
  <c r="D58" i="32"/>
  <c r="D51" i="32"/>
  <c r="D61" i="32"/>
  <c r="D54" i="32"/>
  <c r="D48" i="32"/>
  <c r="D47" i="32"/>
  <c r="D20" i="32"/>
  <c r="D28" i="32"/>
  <c r="D26" i="32"/>
  <c r="D23" i="32"/>
  <c r="D25" i="32"/>
  <c r="D16" i="32"/>
  <c r="D15" i="32"/>
  <c r="D22" i="32"/>
  <c r="D21" i="32"/>
  <c r="D17" i="32"/>
  <c r="D24" i="32"/>
  <c r="D18" i="32"/>
  <c r="D27" i="32"/>
  <c r="F87" i="32"/>
  <c r="F85" i="32"/>
  <c r="F83" i="32"/>
  <c r="F86" i="32"/>
  <c r="F88" i="32"/>
  <c r="F89" i="32"/>
  <c r="F84" i="32"/>
  <c r="F82" i="32"/>
  <c r="F80" i="32"/>
  <c r="F56" i="32"/>
  <c r="F49" i="32"/>
  <c r="F53" i="32"/>
  <c r="F57" i="32"/>
  <c r="F59" i="32"/>
  <c r="F60" i="32"/>
  <c r="F52" i="32"/>
  <c r="F55" i="32"/>
  <c r="F58" i="32"/>
  <c r="F51" i="32"/>
  <c r="F61" i="32"/>
  <c r="F54" i="32"/>
  <c r="F48" i="32"/>
  <c r="F47" i="32"/>
  <c r="F20" i="32"/>
  <c r="F28" i="32"/>
  <c r="F26" i="32"/>
  <c r="F23" i="32"/>
  <c r="F25" i="32"/>
  <c r="F16" i="32"/>
  <c r="F15" i="32"/>
  <c r="F22" i="32"/>
  <c r="F21" i="32"/>
  <c r="F17" i="32"/>
  <c r="F24" i="32"/>
  <c r="F18" i="32"/>
  <c r="F27" i="32"/>
  <c r="E87" i="32"/>
  <c r="E85" i="32"/>
  <c r="E83" i="32"/>
  <c r="E86" i="32"/>
  <c r="E88" i="32"/>
  <c r="E89" i="32"/>
  <c r="E84" i="32"/>
  <c r="E82" i="32"/>
  <c r="E80" i="32"/>
  <c r="E56" i="32"/>
  <c r="E49" i="32"/>
  <c r="E53" i="32"/>
  <c r="E57" i="32"/>
  <c r="E59" i="32"/>
  <c r="E60" i="32"/>
  <c r="E52" i="32"/>
  <c r="E55" i="32"/>
  <c r="E58" i="32"/>
  <c r="E51" i="32"/>
  <c r="E61" i="32"/>
  <c r="E54" i="32"/>
  <c r="E48" i="32"/>
  <c r="E47" i="32"/>
  <c r="E20" i="32"/>
  <c r="E28" i="32"/>
  <c r="E26" i="32"/>
  <c r="E23" i="32"/>
  <c r="E25" i="32"/>
  <c r="E16" i="32"/>
  <c r="E15" i="32"/>
  <c r="E22" i="32"/>
  <c r="E21" i="32"/>
  <c r="E17" i="32"/>
  <c r="E24" i="32"/>
  <c r="E18" i="32"/>
  <c r="E27" i="32"/>
  <c r="G87" i="32"/>
  <c r="G85" i="32"/>
  <c r="G83" i="32"/>
  <c r="G86" i="32"/>
  <c r="G88" i="32"/>
  <c r="G89" i="32"/>
  <c r="G84" i="32"/>
  <c r="G82" i="32"/>
  <c r="G80" i="32"/>
  <c r="G56" i="32"/>
  <c r="G49" i="32"/>
  <c r="G53" i="32"/>
  <c r="G57" i="32"/>
  <c r="G59" i="32"/>
  <c r="G60" i="32"/>
  <c r="G52" i="32"/>
  <c r="G55" i="32"/>
  <c r="G58" i="32"/>
  <c r="G51" i="32"/>
  <c r="G61" i="32"/>
  <c r="G54" i="32"/>
  <c r="G48" i="32"/>
  <c r="G47" i="32"/>
  <c r="G20" i="32"/>
  <c r="G28" i="32"/>
  <c r="G26" i="32"/>
  <c r="G23" i="32"/>
  <c r="G25" i="32"/>
  <c r="G16" i="32"/>
  <c r="G15" i="32"/>
  <c r="G22" i="32"/>
  <c r="G21" i="32"/>
  <c r="G17" i="32"/>
  <c r="G24" i="32"/>
  <c r="G18" i="32"/>
  <c r="G27" i="32"/>
  <c r="C87" i="32"/>
  <c r="C85" i="32"/>
  <c r="C83" i="32"/>
  <c r="C86" i="32"/>
  <c r="C88" i="32"/>
  <c r="C89" i="32"/>
  <c r="C84" i="32"/>
  <c r="C82" i="32"/>
  <c r="C80" i="32"/>
  <c r="C56" i="32"/>
  <c r="C49" i="32"/>
  <c r="C53" i="32"/>
  <c r="C57" i="32"/>
  <c r="C59" i="32"/>
  <c r="C60" i="32"/>
  <c r="C52" i="32"/>
  <c r="C55" i="32"/>
  <c r="C58" i="32"/>
  <c r="C51" i="32"/>
  <c r="C61" i="32"/>
  <c r="C54" i="32"/>
  <c r="C48" i="32"/>
  <c r="C47" i="32"/>
  <c r="C20" i="32"/>
  <c r="C28" i="32"/>
  <c r="C26" i="32"/>
  <c r="C23" i="32"/>
  <c r="C25" i="32"/>
  <c r="C16" i="32"/>
  <c r="C15" i="32"/>
  <c r="C22" i="32"/>
  <c r="C21" i="32"/>
  <c r="C17" i="32"/>
  <c r="C24" i="32"/>
  <c r="C18" i="32"/>
  <c r="C27" i="32"/>
  <c r="R75" i="32"/>
  <c r="T47" i="31"/>
  <c r="V31" i="31"/>
  <c r="T53" i="31"/>
  <c r="T43" i="31"/>
  <c r="T20" i="31"/>
  <c r="T40" i="31"/>
  <c r="T30" i="31"/>
  <c r="T55" i="31"/>
  <c r="T56" i="31"/>
  <c r="T33" i="31"/>
  <c r="T24" i="31"/>
  <c r="V47" i="31"/>
  <c r="V21" i="31"/>
  <c r="V23" i="31"/>
  <c r="V55" i="31"/>
  <c r="T37" i="31"/>
  <c r="T23" i="31"/>
  <c r="J26" i="31"/>
  <c r="T21" i="31"/>
  <c r="T46" i="31"/>
  <c r="T25" i="31"/>
  <c r="V41" i="31"/>
  <c r="V27" i="31"/>
  <c r="V20" i="31"/>
  <c r="T39" i="31"/>
  <c r="V22" i="31"/>
  <c r="T19" i="31"/>
  <c r="R18" i="31"/>
  <c r="T42" i="31"/>
  <c r="V38" i="31"/>
  <c r="V45" i="31"/>
  <c r="V40" i="31"/>
  <c r="P42" i="31"/>
  <c r="V29" i="31"/>
  <c r="V54" i="31"/>
  <c r="T26" i="31"/>
  <c r="V26" i="31"/>
  <c r="T44" i="31"/>
  <c r="H18" i="31"/>
  <c r="P56" i="31"/>
  <c r="R39" i="31"/>
  <c r="F45" i="31"/>
  <c r="F36" i="33" s="1"/>
  <c r="Q36" i="33" s="1"/>
  <c r="T48" i="31"/>
  <c r="V42" i="31"/>
  <c r="V33" i="31"/>
  <c r="F51" i="31"/>
  <c r="R32" i="31"/>
  <c r="J17" i="31"/>
  <c r="N45" i="31"/>
  <c r="F37" i="31"/>
  <c r="F28" i="33" s="1"/>
  <c r="Q28" i="33" s="1"/>
  <c r="H32" i="31"/>
  <c r="J45" i="31"/>
  <c r="N55" i="31"/>
  <c r="L37" i="31"/>
  <c r="T45" i="31"/>
  <c r="V46" i="31"/>
  <c r="J28" i="31"/>
  <c r="F36" i="31"/>
  <c r="F27" i="33" s="1"/>
  <c r="Q27" i="33" s="1"/>
  <c r="R44" i="31"/>
  <c r="N56" i="31"/>
  <c r="J34" i="31"/>
  <c r="T27" i="31"/>
  <c r="T36" i="31"/>
  <c r="V17" i="31"/>
  <c r="R27" i="31"/>
  <c r="R43" i="31"/>
  <c r="F29" i="31"/>
  <c r="E20" i="27" s="1"/>
  <c r="P34" i="31"/>
  <c r="H25" i="31"/>
  <c r="E16" i="26" s="1"/>
  <c r="H23" i="31"/>
  <c r="E14" i="26" s="1"/>
  <c r="J47" i="31"/>
  <c r="H53" i="31"/>
  <c r="H36" i="31"/>
  <c r="V32" i="31"/>
  <c r="N50" i="31"/>
  <c r="N54" i="31"/>
  <c r="V56" i="31"/>
  <c r="F22" i="31"/>
  <c r="R54" i="31"/>
  <c r="P29" i="31"/>
  <c r="H35" i="31"/>
  <c r="E26" i="26" s="1"/>
  <c r="R42" i="31"/>
  <c r="F21" i="31"/>
  <c r="E12" i="27" s="1"/>
  <c r="J55" i="31"/>
  <c r="P33" i="31"/>
  <c r="T22" i="31"/>
  <c r="F28" i="31"/>
  <c r="E19" i="27" s="1"/>
  <c r="R35" i="31"/>
  <c r="L34" i="31"/>
  <c r="J50" i="31"/>
  <c r="T54" i="31"/>
  <c r="H54" i="31"/>
  <c r="J41" i="31"/>
  <c r="J29" i="31"/>
  <c r="V43" i="31"/>
  <c r="L22" i="31"/>
  <c r="J39" i="31"/>
  <c r="N30" i="31"/>
  <c r="R19" i="31"/>
  <c r="P48" i="31"/>
  <c r="J19" i="31"/>
  <c r="F23" i="31"/>
  <c r="P32" i="31"/>
  <c r="L43" i="31"/>
  <c r="V49" i="31"/>
  <c r="J23" i="31"/>
  <c r="N35" i="31"/>
  <c r="L56" i="31"/>
  <c r="L47" i="31"/>
  <c r="J37" i="31"/>
  <c r="N29" i="31"/>
  <c r="L49" i="31"/>
  <c r="N48" i="31"/>
  <c r="R28" i="31"/>
  <c r="F38" i="31"/>
  <c r="F29" i="33" s="1"/>
  <c r="Q29" i="33" s="1"/>
  <c r="R36" i="31"/>
  <c r="H52" i="31"/>
  <c r="E43" i="25" s="1"/>
  <c r="L41" i="31"/>
  <c r="F53" i="31"/>
  <c r="F44" i="33" s="1"/>
  <c r="Q44" i="33" s="1"/>
  <c r="N20" i="31"/>
  <c r="F41" i="31"/>
  <c r="F32" i="33" s="1"/>
  <c r="Q32" i="33" s="1"/>
  <c r="P49" i="31"/>
  <c r="F52" i="31"/>
  <c r="N31" i="31"/>
  <c r="L28" i="31"/>
  <c r="J35" i="31"/>
  <c r="J49" i="31"/>
  <c r="H56" i="31"/>
  <c r="J53" i="31"/>
  <c r="N53" i="31"/>
  <c r="P28" i="31"/>
  <c r="T35" i="31"/>
  <c r="L46" i="31"/>
  <c r="N28" i="31"/>
  <c r="P51" i="31"/>
  <c r="P18" i="31"/>
  <c r="L30" i="31"/>
  <c r="P22" i="31"/>
  <c r="V19" i="31"/>
  <c r="L44" i="31"/>
  <c r="L48" i="31"/>
  <c r="N52" i="31"/>
  <c r="L42" i="31"/>
  <c r="V36" i="31"/>
  <c r="H21" i="31"/>
  <c r="E12" i="26" s="1"/>
  <c r="N24" i="31"/>
  <c r="R45" i="31"/>
  <c r="V18" i="31"/>
  <c r="P52" i="31"/>
  <c r="F25" i="31"/>
  <c r="T29" i="31"/>
  <c r="V34" i="31"/>
  <c r="P30" i="31"/>
  <c r="P38" i="31"/>
  <c r="T51" i="31"/>
  <c r="T28" i="31"/>
  <c r="L18" i="31"/>
  <c r="H51" i="31"/>
  <c r="V51" i="31"/>
  <c r="P24" i="31"/>
  <c r="L26" i="31"/>
  <c r="F42" i="31"/>
  <c r="F33" i="33" s="1"/>
  <c r="Q33" i="33" s="1"/>
  <c r="V24" i="31"/>
  <c r="T32" i="31"/>
  <c r="F31" i="31"/>
  <c r="F19" i="31"/>
  <c r="E10" i="27" s="1"/>
  <c r="F49" i="31"/>
  <c r="J20" i="31"/>
  <c r="H24" i="31"/>
  <c r="E15" i="26" s="1"/>
  <c r="T49" i="31"/>
  <c r="F55" i="31"/>
  <c r="F46" i="33" s="1"/>
  <c r="Q46" i="33" s="1"/>
  <c r="V25" i="31"/>
  <c r="L50" i="31"/>
  <c r="R55" i="31"/>
  <c r="L17" i="31"/>
  <c r="V35" i="31"/>
  <c r="H30" i="31"/>
  <c r="E21" i="26" s="1"/>
  <c r="V48" i="31"/>
  <c r="T41" i="31"/>
  <c r="F18" i="31"/>
  <c r="E9" i="27" s="1"/>
  <c r="N26" i="31"/>
  <c r="T38" i="31"/>
  <c r="F47" i="31"/>
  <c r="F38" i="33" s="1"/>
  <c r="Q38" i="33" s="1"/>
  <c r="R53" i="31"/>
  <c r="J48" i="31"/>
  <c r="R33" i="31"/>
  <c r="N43" i="31"/>
  <c r="L32" i="31"/>
  <c r="J38" i="31"/>
  <c r="V28" i="31"/>
  <c r="N46" i="31"/>
  <c r="N34" i="31"/>
  <c r="T17" i="31"/>
  <c r="N33" i="31"/>
  <c r="F30" i="31"/>
  <c r="E21" i="27" s="1"/>
  <c r="J22" i="31"/>
  <c r="N49" i="31"/>
  <c r="N21" i="31"/>
  <c r="F54" i="31"/>
  <c r="F45" i="33" s="1"/>
  <c r="Q45" i="33" s="1"/>
  <c r="R52" i="31"/>
  <c r="R23" i="31"/>
  <c r="F40" i="31"/>
  <c r="F31" i="33" s="1"/>
  <c r="Q31" i="33" s="1"/>
  <c r="V30" i="31"/>
  <c r="L39" i="31"/>
  <c r="P20" i="31"/>
  <c r="V37" i="31"/>
  <c r="R24" i="31"/>
  <c r="R56" i="31"/>
  <c r="P27" i="31"/>
  <c r="R30" i="31"/>
  <c r="H20" i="31"/>
  <c r="E11" i="26" s="1"/>
  <c r="R21" i="31"/>
  <c r="R34" i="31"/>
  <c r="H44" i="31"/>
  <c r="L40" i="31"/>
  <c r="J46" i="31"/>
  <c r="P21" i="31"/>
  <c r="N40" i="31"/>
  <c r="H39" i="31"/>
  <c r="L53" i="31"/>
  <c r="F27" i="31"/>
  <c r="E18" i="27" s="1"/>
  <c r="R29" i="31"/>
  <c r="R20" i="31"/>
  <c r="P41" i="31"/>
  <c r="P23" i="31"/>
  <c r="L21" i="31"/>
  <c r="H37" i="31"/>
  <c r="R37" i="31"/>
  <c r="R17" i="31"/>
  <c r="J44" i="31"/>
  <c r="R50" i="31"/>
  <c r="P36" i="31"/>
  <c r="N38" i="31"/>
  <c r="R31" i="31"/>
  <c r="J40" i="31"/>
  <c r="P40" i="31"/>
  <c r="N17" i="31"/>
  <c r="L54" i="31"/>
  <c r="P45" i="31"/>
  <c r="F20" i="31"/>
  <c r="E11" i="27" s="1"/>
  <c r="R46" i="31"/>
  <c r="H29" i="31"/>
  <c r="E20" i="26" s="1"/>
  <c r="P46" i="31"/>
  <c r="V50" i="31"/>
  <c r="F34" i="31"/>
  <c r="F32" i="31"/>
  <c r="E23" i="27" s="1"/>
  <c r="N41" i="31"/>
  <c r="H55" i="31"/>
  <c r="P44" i="31"/>
  <c r="T34" i="31"/>
  <c r="F48" i="31"/>
  <c r="F39" i="33" s="1"/>
  <c r="Q39" i="33" s="1"/>
  <c r="L52" i="31"/>
  <c r="L45" i="31"/>
  <c r="H42" i="31"/>
  <c r="L36" i="31"/>
  <c r="P50" i="31"/>
  <c r="J30" i="31"/>
  <c r="P19" i="31"/>
  <c r="V44" i="31"/>
  <c r="R40" i="31"/>
  <c r="N51" i="31"/>
  <c r="H19" i="31"/>
  <c r="P31" i="31"/>
  <c r="H31" i="31"/>
  <c r="E22" i="26" s="1"/>
  <c r="N18" i="31"/>
  <c r="H34" i="31"/>
  <c r="E25" i="26" s="1"/>
  <c r="T18" i="31"/>
  <c r="P47" i="31"/>
  <c r="J42" i="31"/>
  <c r="H43" i="31"/>
  <c r="E34" i="26" s="1"/>
  <c r="L33" i="31"/>
  <c r="H49" i="31"/>
  <c r="F43" i="31"/>
  <c r="F34" i="33" s="1"/>
  <c r="Q34" i="33" s="1"/>
  <c r="J31" i="31"/>
  <c r="F39" i="31"/>
  <c r="F30" i="33" s="1"/>
  <c r="Q30" i="33" s="1"/>
  <c r="P17" i="31"/>
  <c r="F33" i="31"/>
  <c r="N39" i="31"/>
  <c r="P53" i="31"/>
  <c r="N23" i="31"/>
  <c r="H22" i="31"/>
  <c r="E13" i="26" s="1"/>
  <c r="T52" i="31"/>
  <c r="J56" i="31"/>
  <c r="F50" i="31"/>
  <c r="F17" i="31"/>
  <c r="E8" i="27" s="1"/>
  <c r="H27" i="31"/>
  <c r="E18" i="26" s="1"/>
  <c r="P54" i="31"/>
  <c r="H45" i="31"/>
  <c r="H41" i="31"/>
  <c r="H33" i="31"/>
  <c r="F56" i="31"/>
  <c r="F47" i="33" s="1"/>
  <c r="Q47" i="33" s="1"/>
  <c r="V39" i="31"/>
  <c r="R26" i="31"/>
  <c r="J36" i="31"/>
  <c r="H38" i="31"/>
  <c r="E29" i="25" s="1"/>
  <c r="N25" i="31"/>
  <c r="J52" i="31"/>
  <c r="F44" i="31"/>
  <c r="F35" i="33" s="1"/>
  <c r="Q35" i="33" s="1"/>
  <c r="H48" i="31"/>
  <c r="N36" i="31"/>
  <c r="J43" i="31"/>
  <c r="L55" i="31"/>
  <c r="V52" i="31"/>
  <c r="R41" i="31"/>
  <c r="J21" i="31"/>
  <c r="P26" i="31"/>
  <c r="P55" i="31"/>
  <c r="P35" i="31"/>
  <c r="N37" i="31"/>
  <c r="N32" i="31"/>
  <c r="L23" i="31"/>
  <c r="R51" i="31"/>
  <c r="L31" i="31"/>
  <c r="P37" i="31"/>
  <c r="R49" i="31"/>
  <c r="V53" i="31"/>
  <c r="H50" i="31"/>
  <c r="P43" i="31"/>
  <c r="L19" i="31"/>
  <c r="N47" i="31"/>
  <c r="L51" i="31"/>
  <c r="N44" i="31"/>
  <c r="P39" i="31"/>
  <c r="H46" i="31"/>
  <c r="J51" i="31"/>
  <c r="N42" i="31"/>
  <c r="H40" i="31"/>
  <c r="E31" i="25" s="1"/>
  <c r="L25" i="31"/>
  <c r="N27" i="31"/>
  <c r="J18" i="31"/>
  <c r="R47" i="31"/>
  <c r="J27" i="31"/>
  <c r="L20" i="31"/>
  <c r="L29" i="31"/>
  <c r="N22" i="31"/>
  <c r="N19" i="31"/>
  <c r="L27" i="31"/>
  <c r="L35" i="31"/>
  <c r="F35" i="31"/>
  <c r="F26" i="33" s="1"/>
  <c r="Q26" i="33" s="1"/>
  <c r="H47" i="31"/>
  <c r="L24" i="31"/>
  <c r="L38" i="31"/>
  <c r="J54" i="31"/>
  <c r="J24" i="31"/>
  <c r="F24" i="31"/>
  <c r="J33" i="31"/>
  <c r="H28" i="31"/>
  <c r="E19" i="26" s="1"/>
  <c r="P25" i="31"/>
  <c r="F46" i="31"/>
  <c r="F37" i="33" s="1"/>
  <c r="Q37" i="33" s="1"/>
  <c r="R25" i="31"/>
  <c r="H17" i="31"/>
  <c r="E8" i="26" s="1"/>
  <c r="H26" i="31"/>
  <c r="E17" i="26" s="1"/>
  <c r="F26" i="31"/>
  <c r="E17" i="27" s="1"/>
  <c r="R22" i="31"/>
  <c r="J25" i="31"/>
  <c r="J32" i="31"/>
  <c r="R48" i="31"/>
  <c r="R38" i="31"/>
  <c r="T50" i="31"/>
  <c r="O44" i="32"/>
  <c r="O77" i="32" s="1"/>
  <c r="T44" i="32"/>
  <c r="T77" i="32" s="1"/>
  <c r="K44" i="32"/>
  <c r="K77" i="32" s="1"/>
  <c r="P44" i="32"/>
  <c r="P77" i="32" s="1"/>
  <c r="W44" i="32"/>
  <c r="W77" i="32" s="1"/>
  <c r="Z44" i="32"/>
  <c r="Z77" i="32" s="1"/>
  <c r="Y65" i="32"/>
  <c r="Y98" i="32" s="1"/>
  <c r="AB44" i="32"/>
  <c r="AB77" i="32" s="1"/>
  <c r="F44" i="32"/>
  <c r="F77" i="32" s="1"/>
  <c r="M44" i="32"/>
  <c r="M77" i="32" s="1"/>
  <c r="X44" i="32"/>
  <c r="X77" i="32" s="1"/>
  <c r="I44" i="32"/>
  <c r="I77" i="32" s="1"/>
  <c r="N44" i="32"/>
  <c r="N77" i="32" s="1"/>
  <c r="AE47" i="32"/>
  <c r="AF47" i="32" s="1"/>
  <c r="H65" i="32"/>
  <c r="H98" i="32" s="1"/>
  <c r="U44" i="32"/>
  <c r="U77" i="32" s="1"/>
  <c r="A65" i="32"/>
  <c r="A98" i="32" s="1"/>
  <c r="G44" i="32"/>
  <c r="G77" i="32" s="1"/>
  <c r="J44" i="32"/>
  <c r="J77" i="32" s="1"/>
  <c r="Q44" i="32"/>
  <c r="Q77" i="32" s="1"/>
  <c r="L44" i="32"/>
  <c r="L77" i="32" s="1"/>
  <c r="S44" i="32"/>
  <c r="S77" i="32" s="1"/>
  <c r="V44" i="32"/>
  <c r="V77" i="32" s="1"/>
  <c r="C44" i="32"/>
  <c r="C77" i="32" s="1"/>
  <c r="H44" i="32"/>
  <c r="H77" i="32" s="1"/>
  <c r="R44" i="32"/>
  <c r="R77" i="32" s="1"/>
  <c r="Y44" i="32"/>
  <c r="Y77" i="32" s="1"/>
  <c r="AA44" i="32"/>
  <c r="AA77" i="32" s="1"/>
  <c r="E44" i="32"/>
  <c r="E77" i="32" s="1"/>
  <c r="D44" i="32"/>
  <c r="D77" i="32" s="1"/>
  <c r="AE18" i="32"/>
  <c r="AF18" i="32" s="1"/>
  <c r="AE51" i="32"/>
  <c r="AF51" i="32" s="1"/>
  <c r="AE55" i="32"/>
  <c r="AF55" i="32" s="1"/>
  <c r="AE21" i="32"/>
  <c r="AF21" i="32" s="1"/>
  <c r="AE83" i="32"/>
  <c r="AF83" i="32" s="1"/>
  <c r="AE86" i="32"/>
  <c r="AF86" i="32" s="1"/>
  <c r="AE23" i="32"/>
  <c r="AF23" i="32" s="1"/>
  <c r="AE54" i="32"/>
  <c r="AF54" i="32" s="1"/>
  <c r="AE88" i="32"/>
  <c r="AF88" i="32" s="1"/>
  <c r="AE48" i="32"/>
  <c r="AF48" i="32" s="1"/>
  <c r="AE80" i="32"/>
  <c r="AF80" i="32" s="1"/>
  <c r="AE15" i="32"/>
  <c r="AF15" i="32" s="1"/>
  <c r="AE58" i="32"/>
  <c r="AF58" i="32" s="1"/>
  <c r="AE87" i="32"/>
  <c r="AF87" i="32" s="1"/>
  <c r="AE17" i="32"/>
  <c r="AF17" i="32" s="1"/>
  <c r="AE52" i="32"/>
  <c r="AF52" i="32" s="1"/>
  <c r="AE53" i="32"/>
  <c r="AF53" i="32" s="1"/>
  <c r="AE56" i="32"/>
  <c r="AF56" i="32" s="1"/>
  <c r="AE25" i="32"/>
  <c r="AF25" i="32" s="1"/>
  <c r="AE27" i="32"/>
  <c r="AF27" i="32" s="1"/>
  <c r="AE85" i="32"/>
  <c r="AF85" i="32" s="1"/>
  <c r="AE49" i="32"/>
  <c r="AF49" i="32" s="1"/>
  <c r="AE84" i="32"/>
  <c r="AF84" i="32" s="1"/>
  <c r="AE82" i="32"/>
  <c r="AF82" i="32" s="1"/>
  <c r="AE61" i="32"/>
  <c r="AF61" i="32" s="1"/>
  <c r="AE20" i="32"/>
  <c r="AF20" i="32" s="1"/>
  <c r="AE24" i="32"/>
  <c r="AF24" i="32" s="1"/>
  <c r="AE28" i="32"/>
  <c r="AF28" i="32" s="1"/>
  <c r="AE60" i="32"/>
  <c r="AF60" i="32" s="1"/>
  <c r="AE26" i="32"/>
  <c r="AF26" i="32" s="1"/>
  <c r="AE16" i="32"/>
  <c r="AF16" i="32" s="1"/>
  <c r="AE59" i="32"/>
  <c r="AF59" i="32" s="1"/>
  <c r="AE89" i="32"/>
  <c r="AF89" i="32" s="1"/>
  <c r="AE22" i="32"/>
  <c r="AF22" i="32" s="1"/>
  <c r="AE57" i="32"/>
  <c r="AF57" i="32" s="1"/>
  <c r="R42" i="32"/>
  <c r="E34" i="29"/>
  <c r="E37" i="29"/>
  <c r="E36" i="27"/>
  <c r="E32" i="30"/>
  <c r="E33" i="30"/>
  <c r="E30" i="30"/>
  <c r="E31" i="30"/>
  <c r="B81" i="32"/>
  <c r="B19" i="32"/>
  <c r="B14" i="32"/>
  <c r="B50" i="32"/>
  <c r="AG47" i="32" l="1"/>
  <c r="F25" i="33"/>
  <c r="Q25" i="33" s="1"/>
  <c r="E25" i="27"/>
  <c r="E25" i="28"/>
  <c r="E24" i="25"/>
  <c r="E24" i="26"/>
  <c r="F24" i="33"/>
  <c r="Q24" i="33" s="1"/>
  <c r="AD48" i="32" s="1"/>
  <c r="E24" i="28"/>
  <c r="E24" i="27"/>
  <c r="D19" i="32"/>
  <c r="F19" i="32"/>
  <c r="E19" i="32"/>
  <c r="G19" i="32"/>
  <c r="C19" i="32"/>
  <c r="AE19" i="32"/>
  <c r="AF19" i="32" s="1"/>
  <c r="AC81" i="32"/>
  <c r="E81" i="32"/>
  <c r="C81" i="32"/>
  <c r="AE81" i="32"/>
  <c r="AF81" i="32" s="1"/>
  <c r="AD81" i="32"/>
  <c r="D81" i="32"/>
  <c r="F81" i="32"/>
  <c r="G81" i="32"/>
  <c r="D50" i="32"/>
  <c r="F50" i="32"/>
  <c r="E50" i="32"/>
  <c r="G50" i="32"/>
  <c r="C50" i="32"/>
  <c r="AE50" i="32"/>
  <c r="AF50" i="32" s="1"/>
  <c r="D14" i="32"/>
  <c r="F14" i="32"/>
  <c r="E14" i="32"/>
  <c r="G14" i="32"/>
  <c r="C14" i="32"/>
  <c r="AE14" i="32"/>
  <c r="AF14" i="32" s="1"/>
  <c r="E9" i="25"/>
  <c r="E9" i="26"/>
  <c r="E10" i="25"/>
  <c r="E10" i="26"/>
  <c r="E23" i="25"/>
  <c r="E23" i="26"/>
  <c r="F22" i="33"/>
  <c r="Q22" i="33" s="1"/>
  <c r="AD28" i="32" s="1"/>
  <c r="E22" i="27"/>
  <c r="F16" i="33"/>
  <c r="Q16" i="33" s="1"/>
  <c r="E16" i="27"/>
  <c r="F14" i="33"/>
  <c r="Q14" i="33" s="1"/>
  <c r="AD20" i="32" s="1"/>
  <c r="E14" i="27"/>
  <c r="F13" i="33"/>
  <c r="Q13" i="33" s="1"/>
  <c r="AD19" i="32" s="1"/>
  <c r="E13" i="27"/>
  <c r="F15" i="33"/>
  <c r="Q15" i="33" s="1"/>
  <c r="AD21" i="32" s="1"/>
  <c r="E15" i="27"/>
  <c r="F19" i="33"/>
  <c r="Q19" i="33" s="1"/>
  <c r="E19" i="28"/>
  <c r="F23" i="33"/>
  <c r="Q23" i="33" s="1"/>
  <c r="AD47" i="32" s="1"/>
  <c r="E23" i="28"/>
  <c r="F10" i="33"/>
  <c r="Q10" i="33" s="1"/>
  <c r="E10" i="28"/>
  <c r="F8" i="33"/>
  <c r="H8" i="33" s="1"/>
  <c r="E8" i="28"/>
  <c r="F18" i="33"/>
  <c r="Q18" i="33" s="1"/>
  <c r="E18" i="28"/>
  <c r="F21" i="33"/>
  <c r="Q21" i="33" s="1"/>
  <c r="E21" i="28"/>
  <c r="F12" i="33"/>
  <c r="Q12" i="33" s="1"/>
  <c r="E12" i="28"/>
  <c r="F20" i="33"/>
  <c r="Q20" i="33" s="1"/>
  <c r="E20" i="28"/>
  <c r="F9" i="33"/>
  <c r="Q9" i="33" s="1"/>
  <c r="E9" i="28"/>
  <c r="F17" i="33"/>
  <c r="Q17" i="33" s="1"/>
  <c r="E17" i="28"/>
  <c r="F11" i="33"/>
  <c r="Q11" i="33" s="1"/>
  <c r="E11" i="28"/>
  <c r="H45" i="33"/>
  <c r="H44" i="33"/>
  <c r="H46" i="33"/>
  <c r="R35" i="33"/>
  <c r="H47" i="33"/>
  <c r="R45" i="33"/>
  <c r="E37" i="30"/>
  <c r="H37" i="33"/>
  <c r="E18" i="29"/>
  <c r="E30" i="28"/>
  <c r="H30" i="33"/>
  <c r="E39" i="27"/>
  <c r="H39" i="33"/>
  <c r="R46" i="33"/>
  <c r="E12" i="29"/>
  <c r="E20" i="29"/>
  <c r="E31" i="29"/>
  <c r="H31" i="33"/>
  <c r="E33" i="28"/>
  <c r="H33" i="33"/>
  <c r="E27" i="29"/>
  <c r="H27" i="33"/>
  <c r="E28" i="30"/>
  <c r="H28" i="33"/>
  <c r="E36" i="30"/>
  <c r="H36" i="33"/>
  <c r="E17" i="29"/>
  <c r="E34" i="30"/>
  <c r="H34" i="33"/>
  <c r="E25" i="29"/>
  <c r="H25" i="33"/>
  <c r="R47" i="33"/>
  <c r="E21" i="29"/>
  <c r="E43" i="29"/>
  <c r="F43" i="33"/>
  <c r="Q43" i="33" s="1"/>
  <c r="E11" i="29"/>
  <c r="E38" i="28"/>
  <c r="H38" i="33"/>
  <c r="E40" i="27"/>
  <c r="F40" i="33"/>
  <c r="Q40" i="33" s="1"/>
  <c r="R44" i="33"/>
  <c r="E19" i="29"/>
  <c r="E41" i="30"/>
  <c r="F41" i="33"/>
  <c r="Q41" i="33" s="1"/>
  <c r="E9" i="29"/>
  <c r="E26" i="29"/>
  <c r="H26" i="33"/>
  <c r="E29" i="29"/>
  <c r="H29" i="33"/>
  <c r="E10" i="29"/>
  <c r="E42" i="29"/>
  <c r="F42" i="33"/>
  <c r="Q42" i="33" s="1"/>
  <c r="E27" i="30"/>
  <c r="AI88" i="32"/>
  <c r="AG88" i="32"/>
  <c r="AJ88" i="32"/>
  <c r="AH88" i="32"/>
  <c r="AH86" i="32"/>
  <c r="AJ86" i="32"/>
  <c r="AI86" i="32"/>
  <c r="AG86" i="32"/>
  <c r="AG84" i="32"/>
  <c r="AI84" i="32"/>
  <c r="AH84" i="32"/>
  <c r="AJ84" i="32"/>
  <c r="AJ89" i="32"/>
  <c r="AG89" i="32"/>
  <c r="AH89" i="32"/>
  <c r="AI89" i="32"/>
  <c r="AH83" i="32"/>
  <c r="AG83" i="32"/>
  <c r="AJ83" i="32"/>
  <c r="AI83" i="32"/>
  <c r="AI85" i="32"/>
  <c r="AG85" i="32"/>
  <c r="AJ85" i="32"/>
  <c r="AH85" i="32"/>
  <c r="AI82" i="32"/>
  <c r="AG82" i="32"/>
  <c r="AJ82" i="32"/>
  <c r="AH82" i="32"/>
  <c r="AH87" i="32"/>
  <c r="AI87" i="32"/>
  <c r="AJ87" i="32"/>
  <c r="AG87" i="32"/>
  <c r="AI47" i="32"/>
  <c r="AJ80" i="32"/>
  <c r="AG80" i="32"/>
  <c r="AH80" i="32"/>
  <c r="AI80" i="32"/>
  <c r="AI52" i="32"/>
  <c r="AJ52" i="32"/>
  <c r="AG52" i="32"/>
  <c r="AH52" i="32"/>
  <c r="AH60" i="32"/>
  <c r="AJ60" i="32"/>
  <c r="AI60" i="32"/>
  <c r="AG60" i="32"/>
  <c r="AI48" i="32"/>
  <c r="AH48" i="32"/>
  <c r="AJ48" i="32"/>
  <c r="AG48" i="32"/>
  <c r="AG54" i="32"/>
  <c r="AJ54" i="32"/>
  <c r="AH54" i="32"/>
  <c r="AI54" i="32"/>
  <c r="AH57" i="32"/>
  <c r="AJ57" i="32"/>
  <c r="AI57" i="32"/>
  <c r="AG57" i="32"/>
  <c r="AI61" i="32"/>
  <c r="AG61" i="32"/>
  <c r="AH61" i="32"/>
  <c r="AJ61" i="32"/>
  <c r="AJ53" i="32"/>
  <c r="AH53" i="32"/>
  <c r="AG53" i="32"/>
  <c r="AI53" i="32"/>
  <c r="AJ59" i="32"/>
  <c r="AH59" i="32"/>
  <c r="AI59" i="32"/>
  <c r="AG59" i="32"/>
  <c r="AG51" i="32"/>
  <c r="AH51" i="32"/>
  <c r="AJ51" i="32"/>
  <c r="AI51" i="32"/>
  <c r="AJ47" i="32"/>
  <c r="AI58" i="32"/>
  <c r="AG58" i="32"/>
  <c r="AH58" i="32"/>
  <c r="AJ58" i="32"/>
  <c r="AG49" i="32"/>
  <c r="AI49" i="32"/>
  <c r="AJ49" i="32"/>
  <c r="AH49" i="32"/>
  <c r="AH47" i="32"/>
  <c r="AG55" i="32"/>
  <c r="AI55" i="32"/>
  <c r="AJ55" i="32"/>
  <c r="AH55" i="32"/>
  <c r="AJ56" i="32"/>
  <c r="AH56" i="32"/>
  <c r="AI56" i="32"/>
  <c r="AG56" i="32"/>
  <c r="E35" i="30"/>
  <c r="E35" i="29"/>
  <c r="AG15" i="32"/>
  <c r="AJ15" i="32"/>
  <c r="AI15" i="32"/>
  <c r="AH15" i="32"/>
  <c r="AJ27" i="32"/>
  <c r="AG27" i="32"/>
  <c r="AH27" i="32"/>
  <c r="AI27" i="32"/>
  <c r="AJ23" i="32"/>
  <c r="AI23" i="32"/>
  <c r="AH23" i="32"/>
  <c r="AG23" i="32"/>
  <c r="AH24" i="32"/>
  <c r="AG24" i="32"/>
  <c r="AI24" i="32"/>
  <c r="AJ24" i="32"/>
  <c r="AJ26" i="32"/>
  <c r="AG26" i="32"/>
  <c r="AI26" i="32"/>
  <c r="AH26" i="32"/>
  <c r="AH16" i="32"/>
  <c r="AJ16" i="32"/>
  <c r="AG16" i="32"/>
  <c r="AI16" i="32"/>
  <c r="AI25" i="32"/>
  <c r="AG25" i="32"/>
  <c r="AH25" i="32"/>
  <c r="AJ25" i="32"/>
  <c r="AI17" i="32"/>
  <c r="AH17" i="32"/>
  <c r="AJ17" i="32"/>
  <c r="AG17" i="32"/>
  <c r="AH28" i="32"/>
  <c r="AI28" i="32"/>
  <c r="AJ28" i="32"/>
  <c r="AG28" i="32"/>
  <c r="AI22" i="32"/>
  <c r="AJ22" i="32"/>
  <c r="AG22" i="32"/>
  <c r="AH22" i="32"/>
  <c r="AH18" i="32"/>
  <c r="AJ18" i="32"/>
  <c r="AG18" i="32"/>
  <c r="AI18" i="32"/>
  <c r="AI21" i="32"/>
  <c r="AJ21" i="32"/>
  <c r="AH21" i="32"/>
  <c r="AG21" i="32"/>
  <c r="AJ20" i="32"/>
  <c r="AH20" i="32"/>
  <c r="AG20" i="32"/>
  <c r="AI20" i="32"/>
  <c r="E29" i="30"/>
  <c r="E26" i="30"/>
  <c r="E28" i="27"/>
  <c r="E28" i="29"/>
  <c r="E23" i="30"/>
  <c r="E23" i="29"/>
  <c r="E16" i="28"/>
  <c r="E16" i="29"/>
  <c r="E14" i="28"/>
  <c r="E14" i="29"/>
  <c r="E13" i="28"/>
  <c r="E13" i="29"/>
  <c r="E15" i="28"/>
  <c r="E15" i="29"/>
  <c r="E8" i="30"/>
  <c r="E8" i="29"/>
  <c r="E24" i="30"/>
  <c r="E24" i="29"/>
  <c r="E22" i="28"/>
  <c r="E22" i="29"/>
  <c r="E18" i="30"/>
  <c r="E16" i="30"/>
  <c r="E13" i="30"/>
  <c r="E14" i="30"/>
  <c r="E10" i="30"/>
  <c r="E12" i="30"/>
  <c r="E19" i="30"/>
  <c r="E20" i="30"/>
  <c r="E11" i="30"/>
  <c r="E25" i="30"/>
  <c r="E22" i="30"/>
  <c r="E9" i="30"/>
  <c r="E21" i="30"/>
  <c r="E17" i="30"/>
  <c r="E15" i="30"/>
  <c r="AI50" i="32" l="1"/>
  <c r="AH81" i="32"/>
  <c r="AH19" i="32"/>
  <c r="AG19" i="32"/>
  <c r="AI19" i="32"/>
  <c r="AG50" i="32"/>
  <c r="AJ50" i="32"/>
  <c r="AJ19" i="32"/>
  <c r="AI81" i="32"/>
  <c r="AG81" i="32"/>
  <c r="AH50" i="32"/>
  <c r="AJ81" i="32"/>
  <c r="H22" i="33"/>
  <c r="H16" i="33"/>
  <c r="H9" i="33"/>
  <c r="H18" i="33"/>
  <c r="H19" i="33"/>
  <c r="Q8" i="33"/>
  <c r="AD14" i="32" s="1"/>
  <c r="H11" i="33"/>
  <c r="H20" i="33"/>
  <c r="H12" i="33"/>
  <c r="H21" i="33"/>
  <c r="H17" i="33"/>
  <c r="H10" i="33"/>
  <c r="R13" i="33"/>
  <c r="AC19" i="32" s="1"/>
  <c r="R15" i="33"/>
  <c r="AC21" i="32" s="1"/>
  <c r="R24" i="33"/>
  <c r="AC48" i="32" s="1"/>
  <c r="R22" i="33"/>
  <c r="AC28" i="32" s="1"/>
  <c r="H43" i="33"/>
  <c r="H42" i="33"/>
  <c r="R14" i="33"/>
  <c r="AC20" i="32" s="1"/>
  <c r="R23" i="33"/>
  <c r="AC47" i="32" s="1"/>
  <c r="H41" i="33"/>
  <c r="H40" i="33"/>
  <c r="H24" i="33"/>
  <c r="H13" i="33"/>
  <c r="H32" i="33"/>
  <c r="H14" i="33"/>
  <c r="H35" i="33"/>
  <c r="H23" i="33"/>
  <c r="R32" i="33"/>
  <c r="H15" i="33"/>
  <c r="R30" i="33"/>
  <c r="R33" i="33"/>
  <c r="R41" i="33"/>
  <c r="R40" i="33"/>
  <c r="R28" i="33"/>
  <c r="R39" i="33"/>
  <c r="R43" i="33"/>
  <c r="R36" i="33"/>
  <c r="R31" i="33"/>
  <c r="R37" i="33"/>
  <c r="R34" i="33"/>
  <c r="R42" i="33"/>
  <c r="R29" i="33"/>
  <c r="R38" i="33"/>
  <c r="R8" i="33" l="1"/>
  <c r="AC14" i="32" s="1"/>
  <c r="AD49" i="32"/>
  <c r="R25" i="33"/>
  <c r="AC49" i="32" s="1"/>
  <c r="AD15" i="32"/>
  <c r="R9" i="33"/>
  <c r="AC15" i="32" s="1"/>
  <c r="AD16" i="32"/>
  <c r="R10" i="33"/>
  <c r="AC16" i="32" s="1"/>
  <c r="AD24" i="32"/>
  <c r="R18" i="33"/>
  <c r="AC24" i="32" s="1"/>
  <c r="AD22" i="32"/>
  <c r="R16" i="33"/>
  <c r="AC22" i="32" s="1"/>
  <c r="AD50" i="32"/>
  <c r="R26" i="33"/>
  <c r="AC50" i="32" s="1"/>
  <c r="AD17" i="32"/>
  <c r="R11" i="33"/>
  <c r="AC17" i="32" s="1"/>
  <c r="AD26" i="32"/>
  <c r="R20" i="33"/>
  <c r="AC26" i="32" s="1"/>
  <c r="AD25" i="32"/>
  <c r="R19" i="33"/>
  <c r="AC25" i="32" s="1"/>
  <c r="AD51" i="32"/>
  <c r="R27" i="33"/>
  <c r="AC51" i="32" s="1"/>
  <c r="AD27" i="32"/>
  <c r="R21" i="33"/>
  <c r="AC27" i="32" s="1"/>
  <c r="AD23" i="32"/>
  <c r="R17" i="33"/>
  <c r="AC23" i="32" s="1"/>
  <c r="AD18" i="32"/>
  <c r="R12" i="33"/>
  <c r="AC18" i="32" s="1"/>
  <c r="AI14" i="32"/>
  <c r="AH14" i="32"/>
  <c r="AG14" i="32"/>
  <c r="AJ1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gti</author>
  </authors>
  <commentList>
    <comment ref="A6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Informe o número sequencial da listagem.</t>
        </r>
      </text>
    </comment>
    <comment ref="C6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Coluna com cálculo automático. O Total é transferido para a Planilha de Resumo.</t>
        </r>
      </text>
    </comment>
    <comment ref="E6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Célula com cálculo automático. É exibido o percentual de faltas, de acordo com a Planilha de Resumo.</t>
        </r>
      </text>
    </comment>
    <comment ref="F6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Informe a data na primeira linha e o Status do Aluno nas demais. F será exibido em Vermelho.</t>
        </r>
      </text>
    </comment>
    <comment ref="B50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Aproveite a área abaixo para inserir o conteúdo das aulas. É utilizado para controle pessoal.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Antônio Carlos Guzzo</author>
  </authors>
  <commentList>
    <comment ref="I6" authorId="0" shapeId="0" xr:uid="{00000000-0006-0000-0A00-000001000000}">
      <text>
        <r>
          <rPr>
            <b/>
            <sz val="9"/>
            <color indexed="81"/>
            <rFont val="Segoe UI"/>
            <family val="2"/>
          </rPr>
          <t>Antônio Carlos Guzzo:</t>
        </r>
        <r>
          <rPr>
            <sz val="9"/>
            <color indexed="81"/>
            <rFont val="Segoe UI"/>
            <family val="2"/>
          </rPr>
          <t xml:space="preserve">
Click para observar a descrição da atividade.</t>
        </r>
      </text>
    </comment>
    <comment ref="K6" authorId="0" shapeId="0" xr:uid="{00000000-0006-0000-0A00-000002000000}">
      <text>
        <r>
          <rPr>
            <b/>
            <sz val="9"/>
            <color indexed="81"/>
            <rFont val="Segoe UI"/>
            <family val="2"/>
          </rPr>
          <t>Antônio Carlos Guzzo:</t>
        </r>
        <r>
          <rPr>
            <sz val="9"/>
            <color indexed="81"/>
            <rFont val="Segoe UI"/>
            <family val="2"/>
          </rPr>
          <t xml:space="preserve">
Click para observar a descrição da atividade.</t>
        </r>
      </text>
    </comment>
    <comment ref="M6" authorId="0" shapeId="0" xr:uid="{00000000-0006-0000-0A00-000003000000}">
      <text>
        <r>
          <rPr>
            <b/>
            <sz val="9"/>
            <color indexed="81"/>
            <rFont val="Segoe UI"/>
            <family val="2"/>
          </rPr>
          <t>Antônio Carlos Guzzo:</t>
        </r>
        <r>
          <rPr>
            <sz val="9"/>
            <color indexed="81"/>
            <rFont val="Segoe UI"/>
            <family val="2"/>
          </rPr>
          <t xml:space="preserve">
Click para observar a descrição da atividade.</t>
        </r>
      </text>
    </comment>
    <comment ref="O6" authorId="0" shapeId="0" xr:uid="{00000000-0006-0000-0A00-000004000000}">
      <text>
        <r>
          <rPr>
            <b/>
            <sz val="9"/>
            <color indexed="81"/>
            <rFont val="Segoe UI"/>
            <family val="2"/>
          </rPr>
          <t>Antônio Carlos Guzzo:</t>
        </r>
        <r>
          <rPr>
            <sz val="9"/>
            <color indexed="81"/>
            <rFont val="Segoe UI"/>
            <family val="2"/>
          </rPr>
          <t xml:space="preserve">
Click para observar a descrição da atividade.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gti</author>
  </authors>
  <commentList>
    <comment ref="A6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Informe o número sequencial da listagem.</t>
        </r>
      </text>
    </comment>
    <comment ref="C6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Coluna com cálculo automático. O Total é transferido para a Planilha de Resumo.</t>
        </r>
      </text>
    </comment>
    <comment ref="E6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Célula com cálculo automático. É exibido o percentual de faltas, de acordo com a Planilha de Resumo.</t>
        </r>
      </text>
    </comment>
    <comment ref="F6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Informe a data na primeira linha e o Status do Aluno nas demais. F será exibido em Vermelho.</t>
        </r>
      </text>
    </comment>
    <comment ref="B50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Aproveite a área abaixo para inserir o conteúdo das aulas. É utilizado para controle pessoal.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gti</author>
  </authors>
  <commentList>
    <comment ref="A6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Informe o número sequencial da listagem.</t>
        </r>
      </text>
    </comment>
    <comment ref="C6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Coluna com cálculo automático. O Total é transferido para a Planilha de Resumo.</t>
        </r>
      </text>
    </comment>
    <comment ref="E6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Célula com cálculo automático. É exibido o percentual de faltas, de acordo com a Planilha de Resumo.</t>
        </r>
      </text>
    </comment>
    <comment ref="F6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Informe a data na primeira linha e o Status do Aluno nas demais. F será exibido em Vermelho.</t>
        </r>
      </text>
    </comment>
    <comment ref="B50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Aproveite a área abaixo para inserir o conteúdo das aulas. É utilizado para controle pessoal.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gti</author>
  </authors>
  <commentList>
    <comment ref="A6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Informe o número sequencial da listagem.</t>
        </r>
      </text>
    </comment>
    <comment ref="C6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Coluna com cálculo automático. O Total é transferido para a Planilha de Resumo.</t>
        </r>
      </text>
    </comment>
    <comment ref="E6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>Célula com cálculo automático. É exibido o percentual de faltas, de acordo com a Planilha de Resumo.</t>
        </r>
      </text>
    </comment>
    <comment ref="F6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>Informe a data na primeira linha e o Status do Aluno nas demais. F será exibido em Vermelho.</t>
        </r>
      </text>
    </comment>
    <comment ref="B50" authorId="0" shapeId="0" xr:uid="{00000000-0006-0000-0300-000005000000}">
      <text>
        <r>
          <rPr>
            <b/>
            <sz val="8"/>
            <color indexed="81"/>
            <rFont val="Tahoma"/>
            <family val="2"/>
          </rPr>
          <t>Aproveite a área abaixo para inserir o conteúdo das aulas. É utilizado para controle pessoal.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gti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Informe o número sequencial da listagem.</t>
        </r>
      </text>
    </comment>
    <comment ref="C6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Coluna com cálculo automático. O Total é transferido para a Planilha de Resumo.</t>
        </r>
      </text>
    </comment>
    <comment ref="E6" authorId="0" shapeId="0" xr:uid="{00000000-0006-0000-0400-000003000000}">
      <text>
        <r>
          <rPr>
            <b/>
            <sz val="8"/>
            <color indexed="81"/>
            <rFont val="Tahoma"/>
            <family val="2"/>
          </rPr>
          <t>Célula com cálculo automático. É exibido o percentual de faltas, de acordo com a Planilha de Resumo.</t>
        </r>
      </text>
    </comment>
    <comment ref="F6" authorId="0" shapeId="0" xr:uid="{00000000-0006-0000-0400-000004000000}">
      <text>
        <r>
          <rPr>
            <b/>
            <sz val="8"/>
            <color indexed="81"/>
            <rFont val="Tahoma"/>
            <family val="2"/>
          </rPr>
          <t>Informe a data na primeira linha e o Status do Aluno nas demais. F será exibido em Vermelho.</t>
        </r>
      </text>
    </comment>
    <comment ref="B50" authorId="0" shapeId="0" xr:uid="{00000000-0006-0000-0400-000005000000}">
      <text>
        <r>
          <rPr>
            <b/>
            <sz val="8"/>
            <color indexed="81"/>
            <rFont val="Tahoma"/>
            <family val="2"/>
          </rPr>
          <t>Aproveite a área abaixo para inserir o conteúdo das aulas. É utilizado para controle pessoal.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gti</author>
  </authors>
  <commentList>
    <comment ref="A6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Informe o número sequencial da listagem.</t>
        </r>
      </text>
    </comment>
    <comment ref="C6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Coluna com cálculo automático. O Total é transferido para a Planilha de Resumo.</t>
        </r>
      </text>
    </comment>
    <comment ref="E6" authorId="0" shapeId="0" xr:uid="{00000000-0006-0000-0500-000003000000}">
      <text>
        <r>
          <rPr>
            <b/>
            <sz val="8"/>
            <color indexed="81"/>
            <rFont val="Tahoma"/>
            <family val="2"/>
          </rPr>
          <t>Célula com cálculo automático. É exibido o percentual de faltas, de acordo com a Planilha de Resumo.</t>
        </r>
      </text>
    </comment>
    <comment ref="F6" authorId="0" shapeId="0" xr:uid="{00000000-0006-0000-0500-000004000000}">
      <text>
        <r>
          <rPr>
            <b/>
            <sz val="8"/>
            <color indexed="81"/>
            <rFont val="Tahoma"/>
            <family val="2"/>
          </rPr>
          <t>Informe a data na primeira linha e o Status do Aluno nas demais. F será exibido em Vermelho.</t>
        </r>
      </text>
    </comment>
    <comment ref="B50" authorId="0" shapeId="0" xr:uid="{00000000-0006-0000-0500-000005000000}">
      <text>
        <r>
          <rPr>
            <b/>
            <sz val="8"/>
            <color indexed="81"/>
            <rFont val="Tahoma"/>
            <family val="2"/>
          </rPr>
          <t>Aproveite a área abaixo para inserir o conteúdo das aulas. É utilizado para controle pessoal.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gti</author>
  </authors>
  <commentList>
    <comment ref="A6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Informe o número sequencial da listagem.</t>
        </r>
      </text>
    </comment>
    <comment ref="C6" authorId="0" shapeId="0" xr:uid="{00000000-0006-0000-0600-000002000000}">
      <text>
        <r>
          <rPr>
            <b/>
            <sz val="8"/>
            <color indexed="81"/>
            <rFont val="Tahoma"/>
            <family val="2"/>
          </rPr>
          <t>Coluna com cálculo automático. O Total é transferido para a Planilha de Resumo.</t>
        </r>
      </text>
    </comment>
    <comment ref="E6" authorId="0" shapeId="0" xr:uid="{00000000-0006-0000-0600-000003000000}">
      <text>
        <r>
          <rPr>
            <b/>
            <sz val="8"/>
            <color indexed="81"/>
            <rFont val="Tahoma"/>
            <family val="2"/>
          </rPr>
          <t>Célula com cálculo automático. É exibido o percentual de faltas, de acordo com a Planilha de Resumo.</t>
        </r>
      </text>
    </comment>
    <comment ref="F6" authorId="0" shapeId="0" xr:uid="{00000000-0006-0000-0600-000004000000}">
      <text>
        <r>
          <rPr>
            <b/>
            <sz val="8"/>
            <color indexed="81"/>
            <rFont val="Tahoma"/>
            <family val="2"/>
          </rPr>
          <t>Informe a data na primeira linha e o Status do Aluno nas demais. F será exibido em Vermelho.</t>
        </r>
      </text>
    </comment>
    <comment ref="B50" authorId="0" shapeId="0" xr:uid="{00000000-0006-0000-0600-000005000000}">
      <text>
        <r>
          <rPr>
            <b/>
            <sz val="8"/>
            <color indexed="81"/>
            <rFont val="Tahoma"/>
            <family val="2"/>
          </rPr>
          <t>Aproveite a área abaixo para inserir o conteúdo das aulas. É utilizado para controle pessoal.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gti</author>
  </authors>
  <commentList>
    <comment ref="A6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Informe o número sequencial da listagem.</t>
        </r>
      </text>
    </comment>
    <comment ref="C6" authorId="0" shapeId="0" xr:uid="{00000000-0006-0000-0700-000002000000}">
      <text>
        <r>
          <rPr>
            <b/>
            <sz val="8"/>
            <color indexed="81"/>
            <rFont val="Tahoma"/>
            <family val="2"/>
          </rPr>
          <t>Coluna com cálculo automático. O Total é transferido para a Planilha de Resumo.</t>
        </r>
      </text>
    </comment>
    <comment ref="E6" authorId="0" shapeId="0" xr:uid="{00000000-0006-0000-0700-000003000000}">
      <text>
        <r>
          <rPr>
            <b/>
            <sz val="8"/>
            <color indexed="81"/>
            <rFont val="Tahoma"/>
            <family val="2"/>
          </rPr>
          <t>Célula com cálculo automático. É exibido o percentual de faltas, de acordo com a Planilha de Resumo.</t>
        </r>
      </text>
    </comment>
    <comment ref="F6" authorId="0" shapeId="0" xr:uid="{00000000-0006-0000-0700-000004000000}">
      <text>
        <r>
          <rPr>
            <b/>
            <sz val="8"/>
            <color indexed="81"/>
            <rFont val="Tahoma"/>
            <family val="2"/>
          </rPr>
          <t>Informe a data na primeira linha e o Status do Aluno nas demais. F será exibido em Vermelho.</t>
        </r>
      </text>
    </comment>
    <comment ref="B50" authorId="0" shapeId="0" xr:uid="{00000000-0006-0000-0700-000005000000}">
      <text>
        <r>
          <rPr>
            <b/>
            <sz val="8"/>
            <color indexed="81"/>
            <rFont val="Tahoma"/>
            <family val="2"/>
          </rPr>
          <t>Aproveite a área abaixo para inserir o conteúdo das aulas. É utilizado para controle pessoal.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gti</author>
  </authors>
  <commentList>
    <comment ref="C8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Informe o Total de Horas do Módulo nesse campo no formato "hh:mm"</t>
        </r>
      </text>
    </comment>
    <comment ref="D8" authorId="0" shapeId="0" xr:uid="{00000000-0006-0000-0800-000002000000}">
      <text>
        <r>
          <rPr>
            <b/>
            <sz val="8"/>
            <color indexed="81"/>
            <rFont val="Tahoma"/>
            <family val="2"/>
          </rPr>
          <t>Célula com cálculo automático.</t>
        </r>
      </text>
    </comment>
    <comment ref="E8" authorId="0" shapeId="0" xr:uid="{00000000-0006-0000-0800-000003000000}">
      <text>
        <r>
          <rPr>
            <b/>
            <sz val="8"/>
            <color indexed="81"/>
            <rFont val="Tahoma"/>
            <family val="2"/>
          </rPr>
          <t>Célula com cálculo automático.</t>
        </r>
      </text>
    </comment>
    <comment ref="B14" authorId="0" shapeId="0" xr:uid="{00000000-0006-0000-0800-000004000000}">
      <text>
        <r>
          <rPr>
            <b/>
            <sz val="8"/>
            <color indexed="81"/>
            <rFont val="Tahoma"/>
            <family val="2"/>
          </rPr>
          <t xml:space="preserve">Número da Matrícula do Aluno. </t>
        </r>
      </text>
    </comment>
    <comment ref="C14" authorId="0" shapeId="0" xr:uid="{00000000-0006-0000-0800-000005000000}">
      <text>
        <r>
          <rPr>
            <b/>
            <sz val="8"/>
            <color indexed="81"/>
            <rFont val="Tahoma"/>
            <family val="2"/>
          </rPr>
          <t>Nome Completo do Aluno</t>
        </r>
      </text>
    </comment>
    <comment ref="E15" authorId="0" shapeId="0" xr:uid="{00000000-0006-0000-0800-000006000000}">
      <text>
        <r>
          <rPr>
            <b/>
            <sz val="8"/>
            <color indexed="81"/>
            <rFont val="Tahoma"/>
            <family val="2"/>
          </rPr>
          <t>Coluna com cálculo automático.</t>
        </r>
      </text>
    </comment>
    <comment ref="F15" authorId="0" shapeId="0" xr:uid="{00000000-0006-0000-0800-000007000000}">
      <text>
        <r>
          <rPr>
            <sz val="8"/>
            <color indexed="81"/>
            <rFont val="Tahoma"/>
            <family val="2"/>
          </rPr>
          <t>Cálculo automático.
De 0 e 19% em Verde, de 20 a 24% em Laranja, acima de 25% em Vermelho</t>
        </r>
      </text>
    </comment>
    <comment ref="G15" authorId="0" shapeId="0" xr:uid="{00000000-0006-0000-0800-000008000000}">
      <text>
        <r>
          <rPr>
            <b/>
            <sz val="8"/>
            <color indexed="81"/>
            <rFont val="Tahoma"/>
            <family val="2"/>
          </rPr>
          <t>Coluna com cálculo automático.</t>
        </r>
      </text>
    </comment>
    <comment ref="I15" authorId="0" shapeId="0" xr:uid="{00000000-0006-0000-0800-000009000000}">
      <text>
        <r>
          <rPr>
            <b/>
            <sz val="8"/>
            <color indexed="81"/>
            <rFont val="Tahoma"/>
            <family val="2"/>
          </rPr>
          <t>Coluna com cálculo automático.</t>
        </r>
      </text>
    </comment>
    <comment ref="K15" authorId="0" shapeId="0" xr:uid="{00000000-0006-0000-0800-00000A000000}">
      <text>
        <r>
          <rPr>
            <b/>
            <sz val="8"/>
            <color indexed="81"/>
            <rFont val="Tahoma"/>
            <family val="2"/>
          </rPr>
          <t>Coluna com cálculo automático.</t>
        </r>
      </text>
    </comment>
    <comment ref="M15" authorId="0" shapeId="0" xr:uid="{00000000-0006-0000-0800-00000B000000}">
      <text>
        <r>
          <rPr>
            <b/>
            <sz val="8"/>
            <color indexed="81"/>
            <rFont val="Tahoma"/>
            <family val="2"/>
          </rPr>
          <t>Coluna com cálculo automático.</t>
        </r>
      </text>
    </comment>
    <comment ref="O15" authorId="0" shapeId="0" xr:uid="{00000000-0006-0000-0800-00000C000000}">
      <text>
        <r>
          <rPr>
            <b/>
            <sz val="8"/>
            <color indexed="81"/>
            <rFont val="Tahoma"/>
            <family val="2"/>
          </rPr>
          <t>Coluna com cálculo automático.</t>
        </r>
      </text>
    </comment>
    <comment ref="Q15" authorId="0" shapeId="0" xr:uid="{00000000-0006-0000-0800-00000D000000}">
      <text>
        <r>
          <rPr>
            <b/>
            <sz val="8"/>
            <color indexed="81"/>
            <rFont val="Tahoma"/>
            <family val="2"/>
          </rPr>
          <t>Coluna com cálculo automático.</t>
        </r>
      </text>
    </comment>
  </commentList>
</comments>
</file>

<file path=xl/sharedStrings.xml><?xml version="1.0" encoding="utf-8"?>
<sst xmlns="http://schemas.openxmlformats.org/spreadsheetml/2006/main" count="385" uniqueCount="202">
  <si>
    <t>Unidade Operacional</t>
  </si>
  <si>
    <t>Centro de Formação Profissional de Nova Friburgo</t>
  </si>
  <si>
    <t>Módulo / Versão</t>
  </si>
  <si>
    <t>Turma</t>
  </si>
  <si>
    <t>Unidade Curricular</t>
  </si>
  <si>
    <t>Frequência</t>
  </si>
  <si>
    <t>Nº</t>
  </si>
  <si>
    <t>Nome</t>
  </si>
  <si>
    <t>Datas / Frequência</t>
  </si>
  <si>
    <t>Legenda:   P - Presente   F - Falta   D - Dispensado   L - Licenciado   T - Transferido   TM - Trancamento de Matrícula   A - Alcançou   NA - Não Alcançou</t>
  </si>
  <si>
    <t>Conteúdo das Aulas</t>
  </si>
  <si>
    <t>Data</t>
  </si>
  <si>
    <t>Conteúdo Programático Desenvolvido</t>
  </si>
  <si>
    <t>Aulas Dadas</t>
  </si>
  <si>
    <t>as</t>
  </si>
  <si>
    <t>Carga Horária da Unidade Curricular</t>
  </si>
  <si>
    <t>Total de Alunos em aula</t>
  </si>
  <si>
    <t>% Faltas
até aqui</t>
  </si>
  <si>
    <t>Faltas
no Mês</t>
  </si>
  <si>
    <t>Total
de Faltas</t>
  </si>
  <si>
    <t>% Total 
de Faltas</t>
  </si>
  <si>
    <t>% Faltas
até Aqui</t>
  </si>
  <si>
    <t>Total de
Faltas</t>
  </si>
  <si>
    <t>Nome das Planilhas</t>
  </si>
  <si>
    <t>Horário do Curso</t>
  </si>
  <si>
    <t>Ficha de Registros de Acompanhamento e</t>
  </si>
  <si>
    <t>Avaliação da Aprendizagem
Ficha de Avaliação</t>
  </si>
  <si>
    <t>Unidade Curricular:</t>
  </si>
  <si>
    <t>Curso:</t>
  </si>
  <si>
    <t>Módulo:</t>
  </si>
  <si>
    <t>Total de Colunas com Lançamento dos Conceitos</t>
  </si>
  <si>
    <t>Turma/Ano:</t>
  </si>
  <si>
    <t>Carga Horária da Unidade Curricular:</t>
  </si>
  <si>
    <t>Aulas dadas:</t>
  </si>
  <si>
    <t>Faixa Percentual dos Conceitos Final</t>
  </si>
  <si>
    <t>Alunos</t>
  </si>
  <si>
    <t>Objetivos e Padrões de Desempenho</t>
  </si>
  <si>
    <t>NA</t>
  </si>
  <si>
    <t>A</t>
  </si>
  <si>
    <t>AE</t>
  </si>
  <si>
    <t>Conceito 
Final</t>
  </si>
  <si>
    <t>%</t>
  </si>
  <si>
    <t>Registros por objetivo:</t>
  </si>
  <si>
    <t>Registros do conceito final:</t>
  </si>
  <si>
    <r>
      <rPr>
        <b/>
        <sz val="8"/>
        <color theme="1"/>
        <rFont val="Arial Narrow"/>
        <family val="2"/>
      </rPr>
      <t>AE</t>
    </r>
    <r>
      <rPr>
        <sz val="8"/>
        <color theme="1"/>
        <rFont val="Arial Narrow"/>
        <family val="2"/>
      </rPr>
      <t xml:space="preserve"> – Alcançou com Excelência    </t>
    </r>
    <r>
      <rPr>
        <b/>
        <sz val="8"/>
        <color theme="1"/>
        <rFont val="Arial Narrow"/>
        <family val="2"/>
      </rPr>
      <t>A</t>
    </r>
    <r>
      <rPr>
        <sz val="8"/>
        <color theme="1"/>
        <rFont val="Arial Narrow"/>
        <family val="2"/>
      </rPr>
      <t xml:space="preserve"> – Alcançou     </t>
    </r>
    <r>
      <rPr>
        <b/>
        <sz val="8"/>
        <color theme="1"/>
        <rFont val="Arial Narrow"/>
        <family val="2"/>
      </rPr>
      <t>EP</t>
    </r>
    <r>
      <rPr>
        <sz val="8"/>
        <color theme="1"/>
        <rFont val="Arial Narrow"/>
        <family val="2"/>
      </rPr>
      <t xml:space="preserve"> – Em Processo      </t>
    </r>
    <r>
      <rPr>
        <b/>
        <sz val="8"/>
        <color theme="1"/>
        <rFont val="Arial Narrow"/>
        <family val="2"/>
      </rPr>
      <t>NA</t>
    </r>
    <r>
      <rPr>
        <sz val="8"/>
        <color theme="1"/>
        <rFont val="Arial Narrow"/>
        <family val="2"/>
      </rPr>
      <t xml:space="preserve"> – Não Alcançou</t>
    </r>
  </si>
  <si>
    <t>AE – Alcançou com Excelência (100% a 90%) A – Alcançou (89% a 70%)   NA – Não Alcançou (69% a 10%)</t>
  </si>
  <si>
    <t>Docente</t>
  </si>
  <si>
    <t>Pedagogo</t>
  </si>
  <si>
    <t>Data do Encerramento da Unidade Curricular</t>
  </si>
  <si>
    <t>EP-149</t>
  </si>
  <si>
    <t>Pedagoga</t>
  </si>
  <si>
    <t>Data de Desligamento</t>
  </si>
  <si>
    <t>Curso</t>
  </si>
  <si>
    <t>Total de Aulas no Mês / Total de Faltas e Percentual por aluno</t>
  </si>
  <si>
    <t>Encerramento da UC</t>
  </si>
  <si>
    <t>Base Calc.Faltas</t>
  </si>
  <si>
    <t>EP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</si>
  <si>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</si>
  <si>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</si>
  <si>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</si>
  <si>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</si>
  <si>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</si>
  <si>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</si>
  <si>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</si>
  <si>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</si>
  <si>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</si>
  <si>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</si>
  <si>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</si>
  <si>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</si>
  <si>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</si>
  <si>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</si>
  <si>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</si>
  <si>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</si>
  <si>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</si>
  <si>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</si>
  <si>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</si>
  <si>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</si>
  <si>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</si>
  <si>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</si>
  <si>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</si>
  <si>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</si>
  <si>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</si>
  <si>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</si>
  <si>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</si>
  <si>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</si>
  <si>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</si>
  <si>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</si>
  <si>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</si>
  <si>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</si>
  <si>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</si>
  <si>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</si>
  <si>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</si>
  <si>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</si>
  <si>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</si>
  <si>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</si>
  <si>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</si>
  <si>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</si>
  <si>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</si>
  <si>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</si>
  <si>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</si>
  <si>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</si>
  <si>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</si>
  <si>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% de
Frequência</t>
  </si>
  <si>
    <t>p</t>
  </si>
  <si>
    <t>Aulas no Mês</t>
  </si>
  <si>
    <t>UC</t>
  </si>
  <si>
    <t>Mês</t>
  </si>
  <si>
    <t>Coluna no Resumo</t>
  </si>
  <si>
    <t>L.Nomes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</si>
  <si>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</si>
  <si>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</si>
  <si>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</si>
  <si>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</si>
  <si>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</si>
  <si>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</si>
  <si>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</si>
  <si>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</si>
  <si>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</si>
  <si>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</si>
  <si>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</si>
  <si>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</si>
  <si>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</si>
  <si>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</si>
  <si>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</si>
  <si>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</si>
  <si>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</si>
  <si>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</si>
  <si>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</si>
  <si>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</si>
  <si>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</si>
  <si>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</si>
  <si>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</si>
  <si>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</si>
  <si>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</si>
  <si>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</si>
  <si>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</si>
  <si>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</si>
  <si>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</si>
  <si>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</si>
  <si>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</si>
  <si>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</si>
  <si>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</si>
  <si>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</si>
  <si>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</si>
  <si>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</si>
  <si>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</si>
  <si>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</si>
  <si>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</si>
  <si>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</si>
  <si>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</si>
  <si>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</si>
  <si>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</si>
  <si>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</si>
  <si>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</si>
  <si>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Iniciação à Tecnologia</t>
  </si>
  <si>
    <t>Carga Horária (hr)</t>
  </si>
  <si>
    <t>N°</t>
  </si>
  <si>
    <t>Aluno</t>
  </si>
  <si>
    <t>N° de Faltas</t>
  </si>
  <si>
    <t>Presença (%)</t>
  </si>
  <si>
    <t>Faltas(%)</t>
  </si>
  <si>
    <t>Média (%)</t>
  </si>
  <si>
    <t>Conceito</t>
  </si>
  <si>
    <t>Peso Presença (%)</t>
  </si>
  <si>
    <t>Peso Atd. 1 (%)</t>
  </si>
  <si>
    <t>Peso Atd. 2 (%)</t>
  </si>
  <si>
    <t>Peso Atd. 3 (%)</t>
  </si>
  <si>
    <t>Peso Atd. 4 (%)</t>
  </si>
  <si>
    <t xml:space="preserve">Objetivos Específicos: </t>
  </si>
  <si>
    <t>Observações:</t>
  </si>
  <si>
    <r>
      <rPr>
        <b/>
        <sz val="10"/>
        <color indexed="8"/>
        <rFont val="Calibri"/>
        <family val="2"/>
      </rPr>
      <t>1.</t>
    </r>
    <r>
      <rPr>
        <sz val="10"/>
        <color indexed="8"/>
        <rFont val="Calibri"/>
        <family val="2"/>
      </rPr>
      <t xml:space="preserve">  Conhecer as ferramentas e processos existentes no SENAI FabLab, desenvolvendo uma visão diferenciada sobre o desenvolvimento de um projeto.</t>
    </r>
  </si>
  <si>
    <t>Corte a Laser</t>
  </si>
  <si>
    <t>Grupo</t>
  </si>
  <si>
    <t>LEGENDA DE CORES</t>
  </si>
  <si>
    <t>GRUPO</t>
  </si>
  <si>
    <t>CORES</t>
  </si>
  <si>
    <t>Impressão 3D</t>
  </si>
  <si>
    <t>CNC</t>
  </si>
  <si>
    <t>Mont. Circ. Eletrônico</t>
  </si>
  <si>
    <r>
      <rPr>
        <b/>
        <sz val="10"/>
        <color indexed="8"/>
        <rFont val="Calibri"/>
        <family val="2"/>
      </rPr>
      <t>2.</t>
    </r>
    <r>
      <rPr>
        <sz val="10"/>
        <color indexed="8"/>
        <rFont val="Calibri"/>
        <family val="2"/>
      </rPr>
      <t xml:space="preserve"> Desenvolver um modelo em 2 e 3 dimensões com auxílio de um software de modelamento (SolidWorks).</t>
    </r>
  </si>
  <si>
    <r>
      <rPr>
        <b/>
        <sz val="10"/>
        <color indexed="8"/>
        <rFont val="Calibri"/>
        <family val="2"/>
      </rPr>
      <t>3</t>
    </r>
    <r>
      <rPr>
        <sz val="10"/>
        <color indexed="8"/>
        <rFont val="Calibri"/>
        <family val="2"/>
      </rPr>
      <t>. Programar e utilizar uma impressora 3D.</t>
    </r>
  </si>
  <si>
    <r>
      <rPr>
        <b/>
        <sz val="10"/>
        <color indexed="8"/>
        <rFont val="Calibri"/>
        <family val="2"/>
      </rPr>
      <t xml:space="preserve">4. </t>
    </r>
    <r>
      <rPr>
        <sz val="10"/>
        <color indexed="8"/>
        <rFont val="Calibri"/>
        <family val="2"/>
      </rPr>
      <t>Programar e utilizar uma máquina de Corte à Laser.</t>
    </r>
  </si>
  <si>
    <r>
      <rPr>
        <b/>
        <sz val="10"/>
        <color indexed="8"/>
        <rFont val="Calibri"/>
        <family val="2"/>
      </rPr>
      <t>5.</t>
    </r>
    <r>
      <rPr>
        <sz val="10"/>
        <color indexed="8"/>
        <rFont val="Calibri"/>
        <family val="2"/>
      </rPr>
      <t xml:space="preserve"> Montar um circuito eletrônico de baixa complexidade.</t>
    </r>
  </si>
  <si>
    <t>Março</t>
  </si>
  <si>
    <t>Kahoot</t>
  </si>
  <si>
    <t>Peso Atd. Final (%)</t>
  </si>
  <si>
    <t>Meses do ano</t>
  </si>
  <si>
    <t>Janeiro</t>
  </si>
  <si>
    <t>Fevereiro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</si>
  <si>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</si>
  <si>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</si>
  <si>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</si>
  <si>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</si>
  <si>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</si>
  <si>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</si>
  <si>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</si>
  <si>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</si>
  <si>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</si>
  <si>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92058-1</t>
  </si>
  <si>
    <t>OFICINA DE INICIAÇÃO AO SENAI FABLAB</t>
  </si>
  <si>
    <t>Antônio Carlos dos S. Guzzo Jr. / Felipe Robeto S. Sanches</t>
  </si>
  <si>
    <t>Catarina Maria Wermelhinger 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</si>
</sst>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&quot; h&quot;"/>
  </numFmts>
  <fonts count="67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i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indexed="8"/>
      <name val="Calibri"/>
      <family val="2"/>
    </font>
    <font>
      <b/>
      <i/>
      <sz val="11"/>
      <color indexed="8"/>
      <name val="Calibri"/>
      <family val="2"/>
    </font>
    <font>
      <i/>
      <sz val="11"/>
      <color indexed="8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b/>
      <sz val="11"/>
      <name val="Calibri"/>
      <family val="2"/>
    </font>
    <font>
      <i/>
      <sz val="10"/>
      <color indexed="8"/>
      <name val="Arial"/>
      <family val="2"/>
    </font>
    <font>
      <i/>
      <sz val="9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b/>
      <i/>
      <sz val="14"/>
      <color theme="1"/>
      <name val="Arial"/>
      <family val="2"/>
    </font>
    <font>
      <i/>
      <sz val="8"/>
      <color theme="1"/>
      <name val="Calibri"/>
      <family val="2"/>
      <scheme val="minor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8"/>
      <color theme="1"/>
      <name val="Arial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theme="1"/>
      <name val="Times New Roman"/>
      <family val="1"/>
    </font>
    <font>
      <b/>
      <i/>
      <sz val="18"/>
      <color theme="1"/>
      <name val="Times New Roman"/>
      <family val="1"/>
    </font>
    <font>
      <b/>
      <i/>
      <sz val="12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rgb="FFFF0000"/>
      <name val="Times New Roman"/>
      <family val="1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2"/>
      <name val="Times New Roman"/>
      <family val="1"/>
    </font>
    <font>
      <sz val="11"/>
      <color indexed="8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sz val="11"/>
      <color theme="1"/>
      <name val="Arial"/>
      <family val="2"/>
    </font>
    <font>
      <i/>
      <sz val="10"/>
      <color rgb="FF7030A0"/>
      <name val="Arial"/>
      <family val="2"/>
    </font>
    <font>
      <i/>
      <sz val="10"/>
      <color rgb="FFFF0000"/>
      <name val="Arial"/>
      <family val="2"/>
    </font>
    <font>
      <i/>
      <sz val="12"/>
      <color theme="1"/>
      <name val="Times New Roman"/>
      <family val="1"/>
    </font>
    <font>
      <b/>
      <i/>
      <sz val="10"/>
      <color theme="1"/>
      <name val="Arial"/>
      <family val="2"/>
    </font>
    <font>
      <b/>
      <sz val="10"/>
      <color indexed="8"/>
      <name val="Calibri"/>
      <family val="2"/>
    </font>
    <font>
      <sz val="11"/>
      <color rgb="FF00B0F0"/>
      <name val="Calibri"/>
      <family val="2"/>
    </font>
    <font>
      <sz val="11"/>
      <color rgb="FFC00000"/>
      <name val="Calibri"/>
      <family val="2"/>
    </font>
    <font>
      <sz val="11"/>
      <color rgb="FFFFC000"/>
      <name val="Calibri"/>
      <family val="2"/>
    </font>
    <font>
      <sz val="11"/>
      <color rgb="FF92D050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6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45">
    <xf numFmtId="0" fontId="0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4" borderId="0" applyNumberFormat="0" applyBorder="0" applyAlignment="0" applyProtection="0"/>
    <xf numFmtId="0" fontId="5" fillId="16" borderId="1" applyNumberFormat="0" applyAlignment="0" applyProtection="0"/>
    <xf numFmtId="0" fontId="6" fillId="17" borderId="2" applyNumberFormat="0" applyAlignment="0" applyProtection="0"/>
    <xf numFmtId="0" fontId="7" fillId="0" borderId="3" applyNumberFormat="0" applyFill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21" borderId="0" applyNumberFormat="0" applyBorder="0" applyAlignment="0" applyProtection="0"/>
    <xf numFmtId="0" fontId="8" fillId="7" borderId="1" applyNumberFormat="0" applyAlignment="0" applyProtection="0"/>
    <xf numFmtId="0" fontId="9" fillId="3" borderId="0" applyNumberFormat="0" applyBorder="0" applyAlignment="0" applyProtection="0"/>
    <xf numFmtId="0" fontId="10" fillId="22" borderId="0" applyNumberFormat="0" applyBorder="0" applyAlignment="0" applyProtection="0"/>
    <xf numFmtId="0" fontId="21" fillId="23" borderId="4" applyNumberFormat="0" applyAlignment="0" applyProtection="0"/>
    <xf numFmtId="9" fontId="2" fillId="0" borderId="0" applyFill="0" applyBorder="0" applyAlignment="0" applyProtection="0"/>
    <xf numFmtId="0" fontId="11" fillId="16" borderId="5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7" fillId="0" borderId="41" applyNumberFormat="0" applyFill="0" applyAlignment="0" applyProtection="0"/>
    <xf numFmtId="0" fontId="49" fillId="0" borderId="0" applyNumberFormat="0" applyFill="0" applyBorder="0" applyAlignment="0" applyProtection="0"/>
  </cellStyleXfs>
  <cellXfs count="283">
    <xf numFmtId="0" fontId="0" fillId="0" borderId="0" xfId="0"/>
    <xf numFmtId="9" fontId="0" fillId="0" borderId="12" xfId="33" applyFont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0" fillId="0" borderId="0" xfId="0" applyProtection="1"/>
    <xf numFmtId="9" fontId="0" fillId="0" borderId="0" xfId="33" applyFont="1" applyProtection="1"/>
    <xf numFmtId="0" fontId="0" fillId="0" borderId="0" xfId="0" applyAlignment="1" applyProtection="1">
      <alignment horizontal="center"/>
    </xf>
    <xf numFmtId="0" fontId="40" fillId="0" borderId="19" xfId="0" applyFont="1" applyBorder="1" applyAlignment="1" applyProtection="1">
      <alignment horizontal="left" vertical="center"/>
    </xf>
    <xf numFmtId="0" fontId="45" fillId="0" borderId="10" xfId="0" applyFont="1" applyBorder="1" applyAlignment="1" applyProtection="1">
      <alignment vertical="center" wrapText="1"/>
    </xf>
    <xf numFmtId="9" fontId="0" fillId="0" borderId="0" xfId="33" applyFont="1" applyAlignment="1" applyProtection="1">
      <alignment horizontal="center"/>
    </xf>
    <xf numFmtId="0" fontId="41" fillId="0" borderId="24" xfId="0" applyFont="1" applyBorder="1" applyAlignment="1" applyProtection="1">
      <alignment vertical="center"/>
    </xf>
    <xf numFmtId="0" fontId="0" fillId="0" borderId="24" xfId="0" applyBorder="1" applyAlignment="1" applyProtection="1">
      <alignment vertical="center"/>
    </xf>
    <xf numFmtId="0" fontId="0" fillId="0" borderId="0" xfId="0" applyBorder="1" applyProtection="1"/>
    <xf numFmtId="0" fontId="42" fillId="0" borderId="15" xfId="0" applyFont="1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43" fillId="0" borderId="14" xfId="0" applyFont="1" applyBorder="1" applyAlignment="1" applyProtection="1">
      <alignment vertical="center"/>
    </xf>
    <xf numFmtId="0" fontId="0" fillId="0" borderId="15" xfId="0" applyBorder="1" applyProtection="1"/>
    <xf numFmtId="0" fontId="29" fillId="0" borderId="10" xfId="0" applyNumberFormat="1" applyFont="1" applyFill="1" applyBorder="1" applyAlignment="1" applyProtection="1">
      <alignment horizontal="center"/>
    </xf>
    <xf numFmtId="0" fontId="30" fillId="0" borderId="10" xfId="0" applyFont="1" applyFill="1" applyBorder="1" applyProtection="1"/>
    <xf numFmtId="0" fontId="0" fillId="0" borderId="0" xfId="0" applyFont="1" applyBorder="1" applyAlignment="1" applyProtection="1"/>
    <xf numFmtId="49" fontId="0" fillId="0" borderId="0" xfId="0" applyNumberFormat="1" applyFont="1" applyBorder="1" applyAlignment="1" applyProtection="1"/>
    <xf numFmtId="164" fontId="20" fillId="0" borderId="0" xfId="0" applyNumberFormat="1" applyFont="1" applyBorder="1" applyAlignment="1" applyProtection="1"/>
    <xf numFmtId="164" fontId="20" fillId="0" borderId="0" xfId="0" applyNumberFormat="1" applyFont="1" applyBorder="1" applyAlignment="1" applyProtection="1">
      <alignment horizontal="center"/>
    </xf>
    <xf numFmtId="0" fontId="26" fillId="0" borderId="0" xfId="0" applyFont="1" applyBorder="1" applyAlignment="1" applyProtection="1"/>
    <xf numFmtId="0" fontId="0" fillId="0" borderId="0" xfId="0" applyBorder="1" applyAlignment="1" applyProtection="1"/>
    <xf numFmtId="0" fontId="18" fillId="0" borderId="15" xfId="0" applyFont="1" applyBorder="1" applyAlignment="1" applyProtection="1"/>
    <xf numFmtId="0" fontId="18" fillId="0" borderId="16" xfId="0" applyFont="1" applyBorder="1" applyAlignment="1" applyProtection="1"/>
    <xf numFmtId="20" fontId="0" fillId="0" borderId="0" xfId="0" applyNumberFormat="1" applyBorder="1" applyAlignment="1" applyProtection="1"/>
    <xf numFmtId="0" fontId="19" fillId="0" borderId="12" xfId="0" applyFont="1" applyBorder="1" applyAlignment="1" applyProtection="1"/>
    <xf numFmtId="0" fontId="19" fillId="0" borderId="0" xfId="0" applyFont="1" applyProtection="1"/>
    <xf numFmtId="0" fontId="0" fillId="0" borderId="10" xfId="0" applyBorder="1" applyAlignment="1" applyProtection="1">
      <alignment horizontal="center"/>
    </xf>
    <xf numFmtId="0" fontId="0" fillId="0" borderId="10" xfId="0" applyBorder="1" applyAlignment="1" applyProtection="1"/>
    <xf numFmtId="0" fontId="0" fillId="0" borderId="13" xfId="0" applyFont="1" applyBorder="1" applyAlignment="1" applyProtection="1"/>
    <xf numFmtId="0" fontId="0" fillId="0" borderId="0" xfId="0" applyFont="1" applyAlignment="1" applyProtection="1">
      <alignment horizontal="center"/>
    </xf>
    <xf numFmtId="0" fontId="19" fillId="0" borderId="10" xfId="0" applyFont="1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0" xfId="0" applyBorder="1" applyProtection="1">
      <protection locked="0"/>
    </xf>
    <xf numFmtId="14" fontId="0" fillId="0" borderId="0" xfId="0" applyNumberFormat="1" applyAlignment="1" applyProtection="1">
      <alignment horizontal="center"/>
      <protection locked="0"/>
    </xf>
    <xf numFmtId="14" fontId="0" fillId="0" borderId="0" xfId="0" applyNumberFormat="1" applyProtection="1">
      <protection locked="0"/>
    </xf>
    <xf numFmtId="0" fontId="0" fillId="0" borderId="0" xfId="0" applyAlignment="1" applyProtection="1">
      <protection locked="0"/>
    </xf>
    <xf numFmtId="0" fontId="27" fillId="0" borderId="0" xfId="0" applyFont="1" applyFill="1" applyProtection="1"/>
    <xf numFmtId="0" fontId="28" fillId="0" borderId="0" xfId="0" applyFont="1" applyFill="1" applyBorder="1" applyAlignment="1" applyProtection="1"/>
    <xf numFmtId="0" fontId="27" fillId="0" borderId="0" xfId="0" applyFont="1" applyFill="1" applyBorder="1" applyAlignment="1" applyProtection="1">
      <alignment horizontal="left"/>
    </xf>
    <xf numFmtId="0" fontId="0" fillId="0" borderId="0" xfId="0" applyFill="1" applyProtection="1"/>
    <xf numFmtId="0" fontId="28" fillId="0" borderId="0" xfId="0" applyFont="1" applyFill="1" applyBorder="1" applyAlignment="1" applyProtection="1">
      <alignment horizontal="left"/>
    </xf>
    <xf numFmtId="0" fontId="27" fillId="0" borderId="0" xfId="0" applyFont="1" applyFill="1" applyBorder="1" applyAlignment="1" applyProtection="1">
      <alignment horizontal="center"/>
    </xf>
    <xf numFmtId="0" fontId="27" fillId="0" borderId="0" xfId="0" applyFont="1" applyFill="1" applyBorder="1" applyAlignment="1" applyProtection="1"/>
    <xf numFmtId="20" fontId="29" fillId="0" borderId="10" xfId="0" applyNumberFormat="1" applyFont="1" applyFill="1" applyBorder="1" applyAlignment="1" applyProtection="1">
      <alignment horizontal="center"/>
      <protection locked="0"/>
    </xf>
    <xf numFmtId="0" fontId="33" fillId="0" borderId="10" xfId="0" applyFont="1" applyFill="1" applyBorder="1" applyAlignment="1" applyProtection="1">
      <alignment horizontal="center"/>
    </xf>
    <xf numFmtId="20" fontId="29" fillId="0" borderId="29" xfId="0" applyNumberFormat="1" applyFont="1" applyFill="1" applyBorder="1" applyAlignment="1" applyProtection="1">
      <alignment horizontal="center"/>
      <protection locked="0"/>
    </xf>
    <xf numFmtId="20" fontId="27" fillId="0" borderId="0" xfId="0" applyNumberFormat="1" applyFont="1" applyFill="1" applyBorder="1" applyAlignment="1" applyProtection="1">
      <alignment horizontal="left"/>
    </xf>
    <xf numFmtId="0" fontId="32" fillId="0" borderId="10" xfId="0" applyFont="1" applyFill="1" applyBorder="1" applyAlignment="1" applyProtection="1"/>
    <xf numFmtId="0" fontId="27" fillId="0" borderId="0" xfId="0" applyFont="1" applyFill="1" applyAlignment="1" applyProtection="1"/>
    <xf numFmtId="0" fontId="29" fillId="0" borderId="0" xfId="0" applyNumberFormat="1" applyFont="1" applyFill="1" applyAlignment="1" applyProtection="1">
      <alignment horizontal="center"/>
    </xf>
    <xf numFmtId="0" fontId="27" fillId="0" borderId="0" xfId="0" applyFont="1" applyFill="1" applyAlignment="1" applyProtection="1">
      <alignment vertical="center"/>
    </xf>
    <xf numFmtId="0" fontId="27" fillId="0" borderId="0" xfId="0" applyFont="1" applyFill="1" applyAlignment="1" applyProtection="1">
      <alignment wrapText="1"/>
    </xf>
    <xf numFmtId="20" fontId="27" fillId="0" borderId="0" xfId="0" applyNumberFormat="1" applyFont="1" applyFill="1" applyBorder="1" applyAlignment="1" applyProtection="1"/>
    <xf numFmtId="0" fontId="27" fillId="0" borderId="0" xfId="0" applyFont="1" applyFill="1" applyAlignment="1" applyProtection="1">
      <alignment horizontal="center"/>
    </xf>
    <xf numFmtId="1" fontId="29" fillId="0" borderId="0" xfId="0" applyNumberFormat="1" applyFont="1" applyFill="1" applyAlignment="1" applyProtection="1">
      <alignment horizontal="center"/>
    </xf>
    <xf numFmtId="0" fontId="27" fillId="0" borderId="10" xfId="0" applyFont="1" applyFill="1" applyBorder="1" applyAlignment="1" applyProtection="1">
      <alignment horizontal="center"/>
    </xf>
    <xf numFmtId="9" fontId="27" fillId="0" borderId="10" xfId="33" applyFont="1" applyFill="1" applyBorder="1" applyAlignment="1" applyProtection="1">
      <alignment horizontal="center"/>
    </xf>
    <xf numFmtId="9" fontId="2" fillId="0" borderId="10" xfId="33" applyFill="1" applyBorder="1" applyAlignment="1" applyProtection="1">
      <alignment horizontal="center"/>
    </xf>
    <xf numFmtId="0" fontId="27" fillId="0" borderId="10" xfId="0" applyFont="1" applyFill="1" applyBorder="1" applyAlignment="1" applyProtection="1">
      <protection locked="0"/>
    </xf>
    <xf numFmtId="0" fontId="32" fillId="0" borderId="12" xfId="0" applyFont="1" applyFill="1" applyBorder="1" applyAlignment="1" applyProtection="1"/>
    <xf numFmtId="0" fontId="29" fillId="0" borderId="12" xfId="0" applyNumberFormat="1" applyFont="1" applyFill="1" applyBorder="1" applyAlignment="1" applyProtection="1">
      <alignment horizontal="center"/>
    </xf>
    <xf numFmtId="0" fontId="27" fillId="0" borderId="10" xfId="0" applyFont="1" applyFill="1" applyBorder="1" applyAlignment="1" applyProtection="1">
      <alignment horizontal="center"/>
      <protection locked="0"/>
    </xf>
    <xf numFmtId="14" fontId="27" fillId="0" borderId="10" xfId="0" applyNumberFormat="1" applyFont="1" applyFill="1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 vertical="center"/>
    </xf>
    <xf numFmtId="0" fontId="0" fillId="0" borderId="0" xfId="33" applyNumberFormat="1" applyFont="1" applyFill="1" applyBorder="1" applyAlignment="1" applyProtection="1">
      <alignment horizontal="center"/>
    </xf>
    <xf numFmtId="0" fontId="20" fillId="0" borderId="10" xfId="0" applyNumberFormat="1" applyFont="1" applyBorder="1" applyAlignment="1" applyProtection="1">
      <alignment horizontal="center"/>
    </xf>
    <xf numFmtId="0" fontId="24" fillId="0" borderId="10" xfId="0" applyFont="1" applyBorder="1" applyAlignment="1" applyProtection="1">
      <alignment horizontal="center"/>
    </xf>
    <xf numFmtId="0" fontId="19" fillId="0" borderId="10" xfId="0" applyFont="1" applyBorder="1" applyAlignment="1" applyProtection="1">
      <alignment horizontal="center"/>
    </xf>
    <xf numFmtId="0" fontId="19" fillId="0" borderId="0" xfId="0" applyFont="1" applyBorder="1" applyAlignment="1" applyProtection="1"/>
    <xf numFmtId="0" fontId="24" fillId="0" borderId="14" xfId="0" applyFont="1" applyBorder="1" applyAlignment="1" applyProtection="1"/>
    <xf numFmtId="0" fontId="24" fillId="0" borderId="15" xfId="0" applyFont="1" applyBorder="1" applyAlignment="1" applyProtection="1"/>
    <xf numFmtId="0" fontId="24" fillId="0" borderId="10" xfId="0" applyFont="1" applyBorder="1" applyAlignment="1" applyProtection="1"/>
    <xf numFmtId="0" fontId="25" fillId="0" borderId="0" xfId="0" applyFont="1" applyBorder="1" applyAlignment="1" applyProtection="1"/>
    <xf numFmtId="0" fontId="24" fillId="0" borderId="0" xfId="0" applyFont="1" applyBorder="1" applyAlignment="1" applyProtection="1"/>
    <xf numFmtId="0" fontId="18" fillId="0" borderId="10" xfId="0" applyNumberFormat="1" applyFont="1" applyBorder="1" applyAlignment="1" applyProtection="1">
      <protection locked="0"/>
    </xf>
    <xf numFmtId="0" fontId="19" fillId="0" borderId="19" xfId="0" applyFont="1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9" fontId="2" fillId="0" borderId="10" xfId="33" applyBorder="1" applyAlignment="1" applyProtection="1">
      <alignment horizontal="center"/>
    </xf>
    <xf numFmtId="0" fontId="30" fillId="0" borderId="10" xfId="0" applyFont="1" applyFill="1" applyBorder="1" applyAlignment="1" applyProtection="1">
      <alignment horizontal="center"/>
    </xf>
    <xf numFmtId="0" fontId="46" fillId="0" borderId="0" xfId="0" applyFont="1" applyAlignment="1">
      <alignment horizontal="center"/>
    </xf>
    <xf numFmtId="0" fontId="46" fillId="0" borderId="0" xfId="0" applyFont="1" applyAlignment="1">
      <alignment horizontal="center" vertical="center"/>
    </xf>
    <xf numFmtId="1" fontId="46" fillId="0" borderId="0" xfId="0" applyNumberFormat="1" applyFont="1" applyAlignment="1">
      <alignment horizontal="center"/>
    </xf>
    <xf numFmtId="0" fontId="46" fillId="0" borderId="0" xfId="0" applyFont="1" applyBorder="1" applyAlignment="1">
      <alignment horizontal="left"/>
    </xf>
    <xf numFmtId="0" fontId="46" fillId="0" borderId="0" xfId="0" applyFont="1" applyBorder="1" applyAlignment="1">
      <alignment horizontal="right"/>
    </xf>
    <xf numFmtId="0" fontId="46" fillId="0" borderId="0" xfId="0" applyNumberFormat="1" applyFont="1" applyBorder="1" applyAlignment="1">
      <alignment horizontal="center"/>
    </xf>
    <xf numFmtId="0" fontId="46" fillId="0" borderId="44" xfId="0" applyFont="1" applyBorder="1" applyAlignment="1">
      <alignment horizontal="center"/>
    </xf>
    <xf numFmtId="0" fontId="46" fillId="0" borderId="43" xfId="0" applyFont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46" fillId="0" borderId="10" xfId="0" applyFont="1" applyBorder="1" applyAlignment="1">
      <alignment horizontal="center" vertical="center"/>
    </xf>
    <xf numFmtId="0" fontId="50" fillId="26" borderId="10" xfId="0" applyFont="1" applyFill="1" applyBorder="1" applyAlignment="1">
      <alignment vertical="center"/>
    </xf>
    <xf numFmtId="0" fontId="46" fillId="0" borderId="28" xfId="0" applyFont="1" applyBorder="1" applyAlignment="1">
      <alignment horizontal="center" vertical="center"/>
    </xf>
    <xf numFmtId="0" fontId="46" fillId="0" borderId="10" xfId="0" applyFont="1" applyBorder="1" applyAlignment="1">
      <alignment horizontal="center"/>
    </xf>
    <xf numFmtId="1" fontId="46" fillId="0" borderId="10" xfId="0" applyNumberFormat="1" applyFont="1" applyBorder="1" applyAlignment="1">
      <alignment horizontal="center"/>
    </xf>
    <xf numFmtId="0" fontId="46" fillId="0" borderId="29" xfId="0" applyFont="1" applyBorder="1" applyAlignment="1">
      <alignment horizontal="center"/>
    </xf>
    <xf numFmtId="0" fontId="46" fillId="0" borderId="4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8" fillId="0" borderId="10" xfId="0" applyFont="1" applyFill="1" applyBorder="1" applyAlignment="1">
      <alignment horizontal="center" vertical="center"/>
    </xf>
    <xf numFmtId="0" fontId="46" fillId="0" borderId="10" xfId="0" applyNumberFormat="1" applyFont="1" applyBorder="1" applyAlignment="1">
      <alignment horizontal="center" vertical="center"/>
    </xf>
    <xf numFmtId="0" fontId="46" fillId="0" borderId="0" xfId="0" applyNumberFormat="1" applyFont="1" applyAlignment="1">
      <alignment horizontal="center" vertical="center"/>
    </xf>
    <xf numFmtId="0" fontId="46" fillId="0" borderId="0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10" xfId="33" applyNumberFormat="1" applyFont="1" applyBorder="1" applyAlignment="1" applyProtection="1">
      <alignment horizontal="center" vertical="center"/>
    </xf>
    <xf numFmtId="0" fontId="0" fillId="0" borderId="0" xfId="0" applyNumberFormat="1" applyProtection="1"/>
    <xf numFmtId="0" fontId="0" fillId="0" borderId="24" xfId="0" applyNumberFormat="1" applyBorder="1" applyAlignment="1" applyProtection="1">
      <alignment vertical="center"/>
    </xf>
    <xf numFmtId="0" fontId="0" fillId="0" borderId="15" xfId="0" applyNumberFormat="1" applyBorder="1" applyAlignment="1" applyProtection="1">
      <alignment vertical="center"/>
    </xf>
    <xf numFmtId="1" fontId="0" fillId="0" borderId="10" xfId="33" applyNumberFormat="1" applyFont="1" applyBorder="1" applyAlignment="1" applyProtection="1">
      <alignment horizontal="center" vertical="center"/>
    </xf>
    <xf numFmtId="0" fontId="29" fillId="0" borderId="10" xfId="0" applyNumberFormat="1" applyFont="1" applyFill="1" applyBorder="1" applyAlignment="1" applyProtection="1">
      <alignment horizontal="center"/>
      <protection locked="0"/>
    </xf>
    <xf numFmtId="0" fontId="46" fillId="0" borderId="30" xfId="0" applyNumberFormat="1" applyFont="1" applyBorder="1" applyAlignment="1">
      <alignment horizontal="center" vertical="center"/>
    </xf>
    <xf numFmtId="0" fontId="46" fillId="0" borderId="30" xfId="0" applyFont="1" applyBorder="1" applyAlignment="1">
      <alignment horizontal="center"/>
    </xf>
    <xf numFmtId="0" fontId="48" fillId="0" borderId="51" xfId="0" applyFont="1" applyFill="1" applyBorder="1" applyAlignment="1">
      <alignment horizontal="center" vertical="center"/>
    </xf>
    <xf numFmtId="0" fontId="46" fillId="0" borderId="0" xfId="0" applyFont="1" applyBorder="1" applyAlignment="1">
      <alignment vertical="center"/>
    </xf>
    <xf numFmtId="0" fontId="46" fillId="0" borderId="24" xfId="0" applyFont="1" applyBorder="1" applyAlignment="1">
      <alignment horizontal="left"/>
    </xf>
    <xf numFmtId="0" fontId="48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0" fontId="19" fillId="0" borderId="10" xfId="0" applyFont="1" applyBorder="1" applyAlignment="1" applyProtection="1">
      <alignment horizontal="center"/>
    </xf>
    <xf numFmtId="0" fontId="55" fillId="0" borderId="10" xfId="0" applyFont="1" applyFill="1" applyBorder="1" applyAlignment="1" applyProtection="1">
      <protection locked="0"/>
    </xf>
    <xf numFmtId="0" fontId="45" fillId="0" borderId="10" xfId="0" applyFont="1" applyBorder="1" applyAlignment="1" applyProtection="1"/>
    <xf numFmtId="0" fontId="56" fillId="0" borderId="10" xfId="0" applyFont="1" applyFill="1" applyBorder="1" applyProtection="1"/>
    <xf numFmtId="0" fontId="58" fillId="0" borderId="10" xfId="0" applyFont="1" applyFill="1" applyBorder="1" applyProtection="1"/>
    <xf numFmtId="0" fontId="59" fillId="0" borderId="10" xfId="0" applyFont="1" applyFill="1" applyBorder="1" applyProtection="1"/>
    <xf numFmtId="0" fontId="60" fillId="0" borderId="10" xfId="0" applyFont="1" applyBorder="1" applyAlignment="1">
      <alignment horizontal="center" vertical="center"/>
    </xf>
    <xf numFmtId="0" fontId="0" fillId="0" borderId="10" xfId="0" applyBorder="1" applyAlignment="1" applyProtection="1">
      <alignment horizontal="center" vertical="center"/>
    </xf>
    <xf numFmtId="0" fontId="27" fillId="0" borderId="55" xfId="0" applyFont="1" applyFill="1" applyBorder="1" applyAlignment="1" applyProtection="1">
      <alignment horizontal="center"/>
    </xf>
    <xf numFmtId="0" fontId="27" fillId="0" borderId="56" xfId="0" applyFont="1" applyFill="1" applyBorder="1" applyAlignment="1" applyProtection="1">
      <alignment horizontal="center"/>
    </xf>
    <xf numFmtId="0" fontId="27" fillId="0" borderId="57" xfId="0" applyFont="1" applyFill="1" applyBorder="1" applyAlignment="1" applyProtection="1">
      <alignment horizontal="center"/>
    </xf>
    <xf numFmtId="0" fontId="27" fillId="0" borderId="54" xfId="0" applyFont="1" applyFill="1" applyBorder="1" applyAlignment="1" applyProtection="1">
      <alignment horizontal="center"/>
    </xf>
    <xf numFmtId="0" fontId="27" fillId="28" borderId="58" xfId="0" applyFont="1" applyFill="1" applyBorder="1" applyAlignment="1" applyProtection="1">
      <alignment horizontal="center"/>
    </xf>
    <xf numFmtId="0" fontId="27" fillId="29" borderId="59" xfId="0" applyFont="1" applyFill="1" applyBorder="1" applyAlignment="1" applyProtection="1">
      <alignment horizontal="center"/>
    </xf>
    <xf numFmtId="0" fontId="27" fillId="24" borderId="59" xfId="0" applyFont="1" applyFill="1" applyBorder="1" applyAlignment="1" applyProtection="1">
      <alignment horizontal="center"/>
    </xf>
    <xf numFmtId="0" fontId="27" fillId="30" borderId="59" xfId="0" applyFont="1" applyFill="1" applyBorder="1" applyAlignment="1" applyProtection="1">
      <alignment horizontal="center"/>
    </xf>
    <xf numFmtId="0" fontId="27" fillId="31" borderId="59" xfId="0" applyFont="1" applyFill="1" applyBorder="1" applyAlignment="1" applyProtection="1">
      <alignment horizontal="center"/>
    </xf>
    <xf numFmtId="0" fontId="64" fillId="0" borderId="59" xfId="0" applyFont="1" applyFill="1" applyBorder="1" applyAlignment="1" applyProtection="1">
      <alignment horizontal="center"/>
    </xf>
    <xf numFmtId="0" fontId="65" fillId="0" borderId="59" xfId="0" applyFont="1" applyFill="1" applyBorder="1" applyAlignment="1" applyProtection="1">
      <alignment horizontal="center"/>
    </xf>
    <xf numFmtId="0" fontId="66" fillId="0" borderId="59" xfId="0" applyFont="1" applyFill="1" applyBorder="1" applyAlignment="1" applyProtection="1">
      <alignment horizontal="center"/>
    </xf>
    <xf numFmtId="0" fontId="63" fillId="0" borderId="57" xfId="0" applyFont="1" applyFill="1" applyBorder="1" applyAlignment="1" applyProtection="1">
      <alignment horizontal="center"/>
    </xf>
    <xf numFmtId="0" fontId="0" fillId="0" borderId="10" xfId="0" applyBorder="1" applyAlignment="1" applyProtection="1">
      <alignment horizontal="center" vertical="center"/>
    </xf>
    <xf numFmtId="0" fontId="0" fillId="0" borderId="0" xfId="0" applyBorder="1" applyAlignment="1" applyProtection="1">
      <alignment vertical="center"/>
    </xf>
    <xf numFmtId="0" fontId="41" fillId="0" borderId="51" xfId="0" applyFont="1" applyBorder="1" applyAlignment="1" applyProtection="1">
      <alignment vertical="center"/>
    </xf>
    <xf numFmtId="0" fontId="0" fillId="0" borderId="10" xfId="0" applyBorder="1" applyAlignment="1">
      <alignment horizontal="center" vertical="center"/>
    </xf>
    <xf numFmtId="0" fontId="54" fillId="27" borderId="10" xfId="0" applyFont="1" applyFill="1" applyBorder="1" applyAlignment="1" applyProtection="1">
      <alignment horizontal="left" vertical="center"/>
      <protection locked="0"/>
    </xf>
    <xf numFmtId="0" fontId="57" fillId="27" borderId="10" xfId="0" applyFont="1" applyFill="1" applyBorder="1" applyAlignment="1" applyProtection="1">
      <alignment horizontal="left" vertical="center" wrapText="1"/>
      <protection locked="0"/>
    </xf>
    <xf numFmtId="9" fontId="46" fillId="0" borderId="12" xfId="0" applyNumberFormat="1" applyFont="1" applyBorder="1" applyAlignment="1">
      <alignment horizontal="center" vertical="center"/>
    </xf>
    <xf numFmtId="0" fontId="0" fillId="0" borderId="10" xfId="0" applyBorder="1" applyAlignment="1" applyProtection="1">
      <alignment horizontal="center" vertical="center" wrapText="1"/>
    </xf>
    <xf numFmtId="0" fontId="0" fillId="0" borderId="10" xfId="0" applyBorder="1" applyAlignment="1" applyProtection="1">
      <alignment horizontal="center" vertical="center"/>
    </xf>
    <xf numFmtId="0" fontId="25" fillId="0" borderId="10" xfId="0" applyFont="1" applyBorder="1" applyAlignment="1" applyProtection="1">
      <alignment horizontal="center"/>
    </xf>
    <xf numFmtId="0" fontId="19" fillId="0" borderId="10" xfId="0" applyFont="1" applyBorder="1" applyAlignment="1" applyProtection="1">
      <alignment horizontal="center"/>
    </xf>
    <xf numFmtId="0" fontId="19" fillId="0" borderId="10" xfId="0" applyFont="1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  <xf numFmtId="0" fontId="0" fillId="0" borderId="11" xfId="0" applyBorder="1" applyAlignment="1" applyProtection="1">
      <alignment horizontal="center" vertical="center"/>
    </xf>
    <xf numFmtId="0" fontId="19" fillId="0" borderId="10" xfId="0" applyFont="1" applyBorder="1" applyAlignment="1" applyProtection="1">
      <alignment horizontal="center" vertical="center" wrapText="1"/>
    </xf>
    <xf numFmtId="0" fontId="28" fillId="0" borderId="10" xfId="0" applyFont="1" applyFill="1" applyBorder="1" applyAlignment="1" applyProtection="1">
      <alignment horizontal="center" vertical="center"/>
    </xf>
    <xf numFmtId="0" fontId="27" fillId="0" borderId="10" xfId="0" applyFont="1" applyFill="1" applyBorder="1" applyAlignment="1" applyProtection="1">
      <alignment horizontal="center" vertical="center" wrapText="1"/>
    </xf>
    <xf numFmtId="0" fontId="29" fillId="0" borderId="36" xfId="0" applyFont="1" applyFill="1" applyBorder="1" applyAlignment="1" applyProtection="1">
      <alignment horizontal="center"/>
      <protection locked="0"/>
    </xf>
    <xf numFmtId="0" fontId="29" fillId="0" borderId="20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 applyProtection="1">
      <alignment horizontal="center"/>
      <protection locked="0"/>
    </xf>
    <xf numFmtId="0" fontId="29" fillId="0" borderId="37" xfId="0" applyFont="1" applyFill="1" applyBorder="1" applyAlignment="1" applyProtection="1">
      <alignment horizontal="center"/>
      <protection locked="0"/>
    </xf>
    <xf numFmtId="0" fontId="29" fillId="0" borderId="38" xfId="0" applyFont="1" applyFill="1" applyBorder="1" applyAlignment="1" applyProtection="1">
      <alignment horizontal="center"/>
      <protection locked="0"/>
    </xf>
    <xf numFmtId="0" fontId="29" fillId="0" borderId="39" xfId="0" applyFont="1" applyFill="1" applyBorder="1" applyAlignment="1" applyProtection="1">
      <alignment horizontal="center"/>
      <protection locked="0"/>
    </xf>
    <xf numFmtId="0" fontId="29" fillId="0" borderId="30" xfId="0" applyFont="1" applyFill="1" applyBorder="1" applyAlignment="1" applyProtection="1">
      <alignment horizontal="center"/>
      <protection locked="0"/>
    </xf>
    <xf numFmtId="0" fontId="29" fillId="0" borderId="31" xfId="0" applyFont="1" applyFill="1" applyBorder="1" applyAlignment="1" applyProtection="1">
      <alignment horizontal="center"/>
      <protection locked="0"/>
    </xf>
    <xf numFmtId="0" fontId="27" fillId="0" borderId="18" xfId="0" applyFont="1" applyFill="1" applyBorder="1" applyAlignment="1" applyProtection="1">
      <alignment horizontal="center" vertical="center" wrapText="1"/>
    </xf>
    <xf numFmtId="0" fontId="27" fillId="0" borderId="11" xfId="0" applyFont="1" applyFill="1" applyBorder="1" applyAlignment="1" applyProtection="1">
      <alignment horizontal="center" vertical="center" wrapText="1"/>
    </xf>
    <xf numFmtId="0" fontId="27" fillId="0" borderId="18" xfId="0" applyFont="1" applyFill="1" applyBorder="1" applyAlignment="1" applyProtection="1">
      <alignment horizontal="center" wrapText="1"/>
    </xf>
    <xf numFmtId="0" fontId="27" fillId="0" borderId="11" xfId="0" applyFont="1" applyFill="1" applyBorder="1" applyAlignment="1" applyProtection="1">
      <alignment horizontal="center" wrapText="1"/>
    </xf>
    <xf numFmtId="0" fontId="32" fillId="0" borderId="12" xfId="0" applyFont="1" applyFill="1" applyBorder="1" applyAlignment="1" applyProtection="1">
      <alignment horizontal="center"/>
    </xf>
    <xf numFmtId="0" fontId="32" fillId="0" borderId="35" xfId="0" applyFont="1" applyFill="1" applyBorder="1" applyAlignment="1" applyProtection="1">
      <alignment horizontal="center"/>
    </xf>
    <xf numFmtId="14" fontId="29" fillId="0" borderId="12" xfId="0" applyNumberFormat="1" applyFont="1" applyFill="1" applyBorder="1" applyAlignment="1" applyProtection="1">
      <alignment horizontal="center"/>
      <protection locked="0"/>
    </xf>
    <xf numFmtId="14" fontId="29" fillId="0" borderId="35" xfId="0" applyNumberFormat="1" applyFont="1" applyFill="1" applyBorder="1" applyAlignment="1" applyProtection="1">
      <alignment horizontal="center"/>
      <protection locked="0"/>
    </xf>
    <xf numFmtId="0" fontId="32" fillId="0" borderId="12" xfId="0" applyFont="1" applyFill="1" applyBorder="1" applyAlignment="1" applyProtection="1"/>
    <xf numFmtId="0" fontId="32" fillId="0" borderId="20" xfId="0" applyFont="1" applyFill="1" applyBorder="1" applyAlignment="1" applyProtection="1"/>
    <xf numFmtId="0" fontId="32" fillId="0" borderId="35" xfId="0" applyFont="1" applyFill="1" applyBorder="1" applyAlignment="1" applyProtection="1"/>
    <xf numFmtId="0" fontId="32" fillId="0" borderId="36" xfId="0" applyFont="1" applyFill="1" applyBorder="1" applyAlignment="1" applyProtection="1"/>
    <xf numFmtId="0" fontId="32" fillId="0" borderId="19" xfId="0" applyFont="1" applyFill="1" applyBorder="1" applyAlignment="1" applyProtection="1"/>
    <xf numFmtId="0" fontId="31" fillId="0" borderId="28" xfId="0" applyFont="1" applyFill="1" applyBorder="1" applyAlignment="1" applyProtection="1">
      <alignment horizontal="left"/>
    </xf>
    <xf numFmtId="0" fontId="31" fillId="0" borderId="10" xfId="0" applyFont="1" applyFill="1" applyBorder="1" applyAlignment="1" applyProtection="1">
      <alignment horizontal="left"/>
    </xf>
    <xf numFmtId="0" fontId="32" fillId="0" borderId="20" xfId="0" applyFont="1" applyFill="1" applyBorder="1" applyAlignment="1" applyProtection="1">
      <alignment horizontal="center"/>
    </xf>
    <xf numFmtId="0" fontId="31" fillId="0" borderId="32" xfId="0" applyFont="1" applyFill="1" applyBorder="1" applyAlignment="1" applyProtection="1"/>
    <xf numFmtId="0" fontId="31" fillId="0" borderId="33" xfId="0" applyFont="1" applyFill="1" applyBorder="1" applyAlignment="1" applyProtection="1"/>
    <xf numFmtId="0" fontId="31" fillId="0" borderId="34" xfId="0" applyFont="1" applyFill="1" applyBorder="1" applyAlignment="1" applyProtection="1"/>
    <xf numFmtId="0" fontId="29" fillId="0" borderId="35" xfId="0" applyFont="1" applyFill="1" applyBorder="1" applyAlignment="1" applyProtection="1">
      <alignment horizontal="center"/>
      <protection locked="0"/>
    </xf>
    <xf numFmtId="0" fontId="29" fillId="0" borderId="12" xfId="0" applyFont="1" applyFill="1" applyBorder="1" applyAlignment="1" applyProtection="1">
      <alignment horizontal="center"/>
      <protection locked="0"/>
    </xf>
    <xf numFmtId="0" fontId="31" fillId="0" borderId="20" xfId="0" applyFont="1" applyFill="1" applyBorder="1" applyAlignment="1" applyProtection="1"/>
    <xf numFmtId="0" fontId="31" fillId="0" borderId="35" xfId="0" applyFont="1" applyFill="1" applyBorder="1" applyAlignment="1" applyProtection="1"/>
    <xf numFmtId="0" fontId="27" fillId="0" borderId="61" xfId="0" applyFont="1" applyFill="1" applyBorder="1" applyAlignment="1" applyProtection="1">
      <alignment horizontal="center"/>
    </xf>
    <xf numFmtId="0" fontId="27" fillId="0" borderId="60" xfId="0" applyFont="1" applyFill="1" applyBorder="1" applyAlignment="1" applyProtection="1">
      <alignment horizontal="center"/>
    </xf>
    <xf numFmtId="0" fontId="28" fillId="0" borderId="12" xfId="0" applyFont="1" applyFill="1" applyBorder="1" applyAlignment="1" applyProtection="1">
      <alignment horizontal="center"/>
    </xf>
    <xf numFmtId="0" fontId="28" fillId="0" borderId="20" xfId="0" applyFont="1" applyFill="1" applyBorder="1" applyAlignment="1" applyProtection="1">
      <alignment horizontal="center"/>
    </xf>
    <xf numFmtId="0" fontId="28" fillId="0" borderId="19" xfId="0" applyFont="1" applyFill="1" applyBorder="1" applyAlignment="1" applyProtection="1">
      <alignment horizontal="center"/>
    </xf>
    <xf numFmtId="0" fontId="1" fillId="0" borderId="21" xfId="0" applyFont="1" applyBorder="1" applyAlignment="1" applyProtection="1">
      <alignment horizontal="left" vertical="center"/>
    </xf>
    <xf numFmtId="0" fontId="0" fillId="0" borderId="26" xfId="0" applyBorder="1" applyAlignment="1" applyProtection="1">
      <alignment vertical="center"/>
    </xf>
    <xf numFmtId="0" fontId="0" fillId="0" borderId="21" xfId="0" applyBorder="1" applyAlignment="1" applyProtection="1">
      <alignment vertical="center"/>
    </xf>
    <xf numFmtId="0" fontId="0" fillId="0" borderId="27" xfId="0" applyBorder="1" applyAlignment="1" applyProtection="1">
      <alignment vertical="center"/>
    </xf>
    <xf numFmtId="14" fontId="18" fillId="0" borderId="26" xfId="0" applyNumberFormat="1" applyFont="1" applyBorder="1" applyAlignment="1" applyProtection="1">
      <alignment horizontal="center" vertical="center"/>
    </xf>
    <xf numFmtId="14" fontId="18" fillId="0" borderId="21" xfId="0" applyNumberFormat="1" applyFont="1" applyBorder="1" applyAlignment="1" applyProtection="1">
      <alignment horizontal="center" vertical="center"/>
    </xf>
    <xf numFmtId="0" fontId="44" fillId="0" borderId="0" xfId="0" applyFont="1" applyAlignment="1" applyProtection="1">
      <alignment horizontal="right"/>
    </xf>
    <xf numFmtId="0" fontId="36" fillId="0" borderId="10" xfId="0" applyFont="1" applyBorder="1" applyAlignment="1" applyProtection="1">
      <alignment horizontal="center" vertical="center" textRotation="90" wrapText="1"/>
    </xf>
    <xf numFmtId="0" fontId="36" fillId="0" borderId="10" xfId="0" applyFont="1" applyBorder="1" applyAlignment="1" applyProtection="1">
      <alignment horizontal="center" vertical="center" textRotation="90"/>
    </xf>
    <xf numFmtId="0" fontId="36" fillId="0" borderId="10" xfId="0" applyNumberFormat="1" applyFont="1" applyBorder="1" applyAlignment="1" applyProtection="1">
      <alignment horizontal="center" vertical="center" textRotation="90"/>
    </xf>
    <xf numFmtId="0" fontId="36" fillId="0" borderId="12" xfId="0" applyFont="1" applyBorder="1" applyAlignment="1" applyProtection="1">
      <alignment horizontal="center" vertical="center" textRotation="90"/>
    </xf>
    <xf numFmtId="0" fontId="37" fillId="0" borderId="24" xfId="0" applyFont="1" applyBorder="1" applyAlignment="1" applyProtection="1">
      <alignment horizontal="left" vertical="center"/>
    </xf>
    <xf numFmtId="0" fontId="37" fillId="0" borderId="17" xfId="0" applyFont="1" applyBorder="1" applyAlignment="1" applyProtection="1">
      <alignment horizontal="left" vertical="center"/>
    </xf>
    <xf numFmtId="0" fontId="37" fillId="0" borderId="25" xfId="0" applyFont="1" applyBorder="1" applyAlignment="1" applyProtection="1">
      <alignment vertical="center"/>
    </xf>
    <xf numFmtId="0" fontId="37" fillId="0" borderId="24" xfId="0" applyFont="1" applyBorder="1" applyAlignment="1" applyProtection="1">
      <alignment vertical="center"/>
    </xf>
    <xf numFmtId="0" fontId="38" fillId="0" borderId="19" xfId="0" applyFont="1" applyBorder="1" applyAlignment="1" applyProtection="1">
      <alignment horizontal="center" vertical="center"/>
    </xf>
    <xf numFmtId="0" fontId="38" fillId="0" borderId="10" xfId="0" applyFont="1" applyBorder="1" applyAlignment="1" applyProtection="1">
      <alignment horizontal="center" vertical="center"/>
    </xf>
    <xf numFmtId="0" fontId="39" fillId="0" borderId="10" xfId="0" applyFont="1" applyBorder="1" applyAlignment="1" applyProtection="1">
      <alignment horizontal="center"/>
    </xf>
    <xf numFmtId="0" fontId="39" fillId="0" borderId="12" xfId="0" applyFont="1" applyBorder="1" applyAlignment="1" applyProtection="1">
      <alignment horizontal="center"/>
    </xf>
    <xf numFmtId="0" fontId="37" fillId="0" borderId="24" xfId="0" applyFont="1" applyBorder="1" applyAlignment="1" applyProtection="1"/>
    <xf numFmtId="0" fontId="37" fillId="0" borderId="17" xfId="0" applyFont="1" applyBorder="1" applyAlignment="1" applyProtection="1"/>
    <xf numFmtId="0" fontId="37" fillId="0" borderId="25" xfId="0" applyFont="1" applyBorder="1" applyAlignment="1" applyProtection="1"/>
    <xf numFmtId="0" fontId="18" fillId="0" borderId="15" xfId="0" applyFont="1" applyBorder="1" applyAlignment="1" applyProtection="1">
      <alignment horizontal="center"/>
    </xf>
    <xf numFmtId="0" fontId="18" fillId="0" borderId="14" xfId="0" applyFont="1" applyBorder="1" applyAlignment="1" applyProtection="1">
      <alignment horizontal="center"/>
    </xf>
    <xf numFmtId="0" fontId="35" fillId="0" borderId="22" xfId="0" applyFont="1" applyBorder="1" applyAlignment="1" applyProtection="1"/>
    <xf numFmtId="0" fontId="36" fillId="0" borderId="23" xfId="0" applyFont="1" applyBorder="1" applyAlignment="1" applyProtection="1"/>
    <xf numFmtId="0" fontId="36" fillId="0" borderId="22" xfId="0" applyFont="1" applyBorder="1" applyAlignment="1" applyProtection="1"/>
    <xf numFmtId="0" fontId="37" fillId="0" borderId="23" xfId="0" applyFont="1" applyBorder="1" applyAlignment="1" applyProtection="1"/>
    <xf numFmtId="0" fontId="37" fillId="0" borderId="22" xfId="0" applyFont="1" applyBorder="1" applyAlignment="1" applyProtection="1"/>
    <xf numFmtId="0" fontId="34" fillId="0" borderId="0" xfId="0" applyFont="1" applyAlignment="1" applyProtection="1">
      <alignment horizontal="right" wrapText="1"/>
    </xf>
    <xf numFmtId="0" fontId="34" fillId="0" borderId="0" xfId="0" applyFont="1" applyBorder="1" applyAlignment="1" applyProtection="1">
      <alignment horizontal="right"/>
    </xf>
    <xf numFmtId="0" fontId="34" fillId="0" borderId="21" xfId="0" applyFont="1" applyBorder="1" applyAlignment="1" applyProtection="1">
      <alignment horizontal="right"/>
    </xf>
    <xf numFmtId="0" fontId="18" fillId="0" borderId="14" xfId="0" applyNumberFormat="1" applyFont="1" applyBorder="1" applyAlignment="1" applyProtection="1">
      <alignment horizontal="center"/>
    </xf>
    <xf numFmtId="0" fontId="18" fillId="0" borderId="15" xfId="0" applyNumberFormat="1" applyFont="1" applyBorder="1" applyAlignment="1" applyProtection="1">
      <alignment horizontal="center"/>
    </xf>
    <xf numFmtId="0" fontId="0" fillId="0" borderId="10" xfId="0" applyBorder="1"/>
    <xf numFmtId="0" fontId="36" fillId="0" borderId="12" xfId="0" applyFont="1" applyBorder="1" applyAlignment="1" applyProtection="1">
      <alignment horizontal="center" vertical="center" textRotation="90" wrapText="1"/>
    </xf>
    <xf numFmtId="0" fontId="39" fillId="0" borderId="21" xfId="0" applyFont="1" applyBorder="1" applyAlignment="1" applyProtection="1">
      <alignment horizontal="left" vertical="center"/>
    </xf>
    <xf numFmtId="0" fontId="18" fillId="0" borderId="26" xfId="0" applyFont="1" applyBorder="1" applyAlignment="1" applyProtection="1">
      <alignment vertical="center"/>
    </xf>
    <xf numFmtId="0" fontId="18" fillId="0" borderId="21" xfId="0" applyFont="1" applyBorder="1" applyAlignment="1" applyProtection="1">
      <alignment vertical="center"/>
    </xf>
    <xf numFmtId="0" fontId="18" fillId="0" borderId="27" xfId="0" applyFont="1" applyBorder="1" applyAlignment="1" applyProtection="1">
      <alignment vertical="center"/>
    </xf>
    <xf numFmtId="0" fontId="18" fillId="0" borderId="14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36" fillId="0" borderId="40" xfId="0" applyFont="1" applyBorder="1" applyAlignment="1" applyProtection="1"/>
    <xf numFmtId="0" fontId="18" fillId="0" borderId="16" xfId="0" applyFont="1" applyBorder="1" applyAlignment="1" applyProtection="1">
      <alignment horizontal="center"/>
    </xf>
    <xf numFmtId="0" fontId="61" fillId="0" borderId="22" xfId="0" applyFont="1" applyFill="1" applyBorder="1" applyAlignment="1" applyProtection="1">
      <alignment vertical="top"/>
    </xf>
    <xf numFmtId="0" fontId="45" fillId="0" borderId="0" xfId="0" applyFont="1" applyBorder="1" applyAlignment="1" applyProtection="1">
      <alignment vertical="top" wrapText="1"/>
    </xf>
    <xf numFmtId="0" fontId="18" fillId="0" borderId="0" xfId="0" applyFont="1" applyBorder="1" applyAlignment="1" applyProtection="1">
      <alignment vertical="top" wrapText="1"/>
    </xf>
    <xf numFmtId="0" fontId="45" fillId="0" borderId="0" xfId="0" applyFont="1" applyBorder="1" applyAlignment="1" applyProtection="1">
      <alignment horizontal="left" vertical="top" wrapText="1"/>
    </xf>
    <xf numFmtId="0" fontId="18" fillId="0" borderId="0" xfId="0" applyFont="1" applyBorder="1" applyAlignment="1" applyProtection="1">
      <alignment horizontal="left" vertical="top" wrapText="1"/>
      <protection locked="0"/>
    </xf>
    <xf numFmtId="0" fontId="18" fillId="0" borderId="21" xfId="0" applyFont="1" applyBorder="1" applyAlignment="1" applyProtection="1">
      <alignment horizontal="left" vertical="top" wrapText="1"/>
      <protection locked="0"/>
    </xf>
    <xf numFmtId="0" fontId="18" fillId="0" borderId="0" xfId="0" applyFont="1" applyBorder="1" applyAlignment="1" applyProtection="1">
      <alignment horizontal="center" vertical="top" wrapText="1"/>
    </xf>
    <xf numFmtId="0" fontId="18" fillId="0" borderId="15" xfId="0" applyFont="1" applyBorder="1" applyAlignment="1" applyProtection="1">
      <alignment horizontal="center" vertical="top" wrapText="1"/>
    </xf>
    <xf numFmtId="0" fontId="61" fillId="0" borderId="24" xfId="0" applyFont="1" applyFill="1" applyBorder="1" applyAlignment="1" applyProtection="1">
      <alignment vertical="top"/>
    </xf>
    <xf numFmtId="0" fontId="46" fillId="27" borderId="50" xfId="0" applyFont="1" applyFill="1" applyBorder="1" applyAlignment="1" applyProtection="1">
      <alignment horizontal="center"/>
      <protection locked="0"/>
    </xf>
    <xf numFmtId="0" fontId="46" fillId="27" borderId="39" xfId="0" applyFont="1" applyFill="1" applyBorder="1" applyAlignment="1" applyProtection="1">
      <alignment horizontal="center"/>
      <protection locked="0"/>
    </xf>
    <xf numFmtId="9" fontId="46" fillId="0" borderId="12" xfId="0" applyNumberFormat="1" applyFont="1" applyBorder="1" applyAlignment="1">
      <alignment horizontal="center"/>
    </xf>
    <xf numFmtId="0" fontId="46" fillId="0" borderId="19" xfId="0" applyFont="1" applyBorder="1" applyAlignment="1">
      <alignment horizontal="center"/>
    </xf>
    <xf numFmtId="0" fontId="46" fillId="27" borderId="12" xfId="0" applyFont="1" applyFill="1" applyBorder="1" applyAlignment="1" applyProtection="1">
      <alignment horizontal="center"/>
      <protection locked="0"/>
    </xf>
    <xf numFmtId="0" fontId="46" fillId="27" borderId="19" xfId="0" applyFont="1" applyFill="1" applyBorder="1" applyAlignment="1" applyProtection="1">
      <alignment horizontal="center"/>
      <protection locked="0"/>
    </xf>
    <xf numFmtId="9" fontId="46" fillId="0" borderId="19" xfId="0" applyNumberFormat="1" applyFont="1" applyBorder="1" applyAlignment="1">
      <alignment horizontal="center"/>
    </xf>
    <xf numFmtId="0" fontId="50" fillId="27" borderId="12" xfId="0" applyFont="1" applyFill="1" applyBorder="1" applyAlignment="1" applyProtection="1">
      <alignment horizontal="center"/>
      <protection locked="0"/>
    </xf>
    <xf numFmtId="0" fontId="50" fillId="27" borderId="19" xfId="0" applyFont="1" applyFill="1" applyBorder="1" applyAlignment="1" applyProtection="1">
      <alignment horizontal="center"/>
      <protection locked="0"/>
    </xf>
    <xf numFmtId="0" fontId="53" fillId="27" borderId="12" xfId="0" applyFont="1" applyFill="1" applyBorder="1" applyAlignment="1" applyProtection="1">
      <alignment horizontal="center"/>
      <protection locked="0"/>
    </xf>
    <xf numFmtId="0" fontId="53" fillId="27" borderId="19" xfId="0" applyFont="1" applyFill="1" applyBorder="1" applyAlignment="1" applyProtection="1">
      <alignment horizontal="center"/>
      <protection locked="0"/>
    </xf>
    <xf numFmtId="0" fontId="49" fillId="0" borderId="25" xfId="44" applyBorder="1" applyAlignment="1">
      <alignment horizontal="center" vertical="center"/>
    </xf>
    <xf numFmtId="0" fontId="49" fillId="0" borderId="17" xfId="44" applyBorder="1" applyAlignment="1">
      <alignment horizontal="center" vertical="center"/>
    </xf>
    <xf numFmtId="1" fontId="46" fillId="0" borderId="18" xfId="0" applyNumberFormat="1" applyFont="1" applyBorder="1" applyAlignment="1">
      <alignment horizontal="center" vertical="center"/>
    </xf>
    <xf numFmtId="1" fontId="46" fillId="0" borderId="11" xfId="0" applyNumberFormat="1" applyFont="1" applyBorder="1" applyAlignment="1">
      <alignment horizontal="center" vertical="center"/>
    </xf>
    <xf numFmtId="0" fontId="46" fillId="0" borderId="46" xfId="0" applyFont="1" applyBorder="1" applyAlignment="1">
      <alignment horizontal="center" vertical="center"/>
    </xf>
    <xf numFmtId="0" fontId="46" fillId="0" borderId="48" xfId="0" applyFont="1" applyBorder="1" applyAlignment="1">
      <alignment horizontal="center" vertical="center"/>
    </xf>
    <xf numFmtId="0" fontId="47" fillId="24" borderId="32" xfId="0" applyFont="1" applyFill="1" applyBorder="1" applyAlignment="1">
      <alignment horizontal="center"/>
    </xf>
    <xf numFmtId="0" fontId="47" fillId="24" borderId="33" xfId="0" applyFont="1" applyFill="1" applyBorder="1" applyAlignment="1">
      <alignment horizontal="center"/>
    </xf>
    <xf numFmtId="0" fontId="47" fillId="24" borderId="42" xfId="0" applyFont="1" applyFill="1" applyBorder="1" applyAlignment="1">
      <alignment horizontal="center"/>
    </xf>
    <xf numFmtId="0" fontId="46" fillId="25" borderId="36" xfId="0" applyFont="1" applyFill="1" applyBorder="1" applyAlignment="1">
      <alignment horizontal="center" vertical="center"/>
    </xf>
    <xf numFmtId="0" fontId="46" fillId="25" borderId="19" xfId="0" applyFont="1" applyFill="1" applyBorder="1" applyAlignment="1">
      <alignment horizontal="center" vertical="center"/>
    </xf>
    <xf numFmtId="49" fontId="46" fillId="0" borderId="0" xfId="0" applyNumberFormat="1" applyFont="1" applyFill="1" applyBorder="1" applyAlignment="1">
      <alignment horizontal="center"/>
    </xf>
    <xf numFmtId="49" fontId="46" fillId="0" borderId="44" xfId="0" applyNumberFormat="1" applyFont="1" applyFill="1" applyBorder="1" applyAlignment="1">
      <alignment horizontal="center"/>
    </xf>
    <xf numFmtId="0" fontId="46" fillId="0" borderId="52" xfId="0" applyFont="1" applyBorder="1" applyAlignment="1">
      <alignment horizontal="center" vertical="center"/>
    </xf>
    <xf numFmtId="0" fontId="46" fillId="0" borderId="15" xfId="0" applyFont="1" applyBorder="1" applyAlignment="1">
      <alignment horizontal="center" vertical="center"/>
    </xf>
    <xf numFmtId="0" fontId="46" fillId="0" borderId="53" xfId="0" applyFont="1" applyBorder="1" applyAlignment="1">
      <alignment horizontal="center" vertical="center"/>
    </xf>
    <xf numFmtId="0" fontId="46" fillId="0" borderId="45" xfId="0" applyFont="1" applyBorder="1" applyAlignment="1">
      <alignment horizontal="center" vertical="center"/>
    </xf>
    <xf numFmtId="0" fontId="46" fillId="0" borderId="47" xfId="0" applyFont="1" applyBorder="1" applyAlignment="1">
      <alignment horizontal="center" vertical="center"/>
    </xf>
    <xf numFmtId="0" fontId="46" fillId="0" borderId="18" xfId="0" applyNumberFormat="1" applyFont="1" applyBorder="1" applyAlignment="1">
      <alignment horizontal="center" vertical="center"/>
    </xf>
    <xf numFmtId="0" fontId="46" fillId="0" borderId="11" xfId="0" applyNumberFormat="1" applyFont="1" applyBorder="1" applyAlignment="1">
      <alignment horizontal="center" vertical="center"/>
    </xf>
    <xf numFmtId="0" fontId="46" fillId="0" borderId="18" xfId="0" applyFont="1" applyBorder="1" applyAlignment="1">
      <alignment horizontal="center" vertical="center" wrapText="1"/>
    </xf>
    <xf numFmtId="0" fontId="46" fillId="0" borderId="11" xfId="0" applyFont="1" applyBorder="1" applyAlignment="1">
      <alignment horizontal="center" vertical="center" wrapText="1"/>
    </xf>
    <xf numFmtId="0" fontId="46" fillId="0" borderId="25" xfId="0" applyFont="1" applyBorder="1" applyAlignment="1">
      <alignment horizontal="center" vertical="center"/>
    </xf>
    <xf numFmtId="0" fontId="46" fillId="0" borderId="17" xfId="0" applyFont="1" applyBorder="1" applyAlignment="1">
      <alignment horizontal="center" vertical="center"/>
    </xf>
    <xf numFmtId="0" fontId="46" fillId="0" borderId="18" xfId="0" applyFont="1" applyBorder="1" applyAlignment="1">
      <alignment horizontal="center" vertical="center"/>
    </xf>
    <xf numFmtId="0" fontId="46" fillId="0" borderId="11" xfId="0" applyFont="1" applyBorder="1" applyAlignment="1">
      <alignment horizontal="center" vertical="center"/>
    </xf>
  </cellXfs>
  <cellStyles count="45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Hiperlink" xfId="44" builtinId="8"/>
    <cellStyle name="Neutro" xfId="31" builtinId="28" customBuiltin="1"/>
    <cellStyle name="Normal" xfId="0" builtinId="0"/>
    <cellStyle name="Nota" xfId="32" builtinId="10" customBuiltin="1"/>
    <cellStyle name="Porcentagem" xfId="33" builtinId="5"/>
    <cellStyle name="Ruim" xfId="30" builtinId="27" customBuiltin="1"/>
    <cellStyle name="Saída" xfId="34" builtinId="21" customBuiltin="1"/>
    <cellStyle name="Texto de Aviso" xfId="35" builtinId="11" customBuiltin="1"/>
    <cellStyle name="Texto Explicativo" xfId="36" builtinId="53" customBuiltin="1"/>
    <cellStyle name="Título 1" xfId="37" builtinId="16" customBuiltin="1"/>
    <cellStyle name="Título 1 1" xfId="38" xr:uid="{00000000-0005-0000-0000-000027000000}"/>
    <cellStyle name="Título 2" xfId="39" builtinId="17" customBuiltin="1"/>
    <cellStyle name="Título 3" xfId="40" builtinId="18" customBuiltin="1"/>
    <cellStyle name="Título 3 2" xfId="43" xr:uid="{00000000-0005-0000-0000-00002A000000}"/>
    <cellStyle name="Título 4" xfId="41" builtinId="19" customBuiltin="1"/>
    <cellStyle name="Total" xfId="42" builtinId="25" customBuiltin="1"/>
  </cellStyles>
  <dxfs count="391"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C00000"/>
      </font>
      <fill>
        <patternFill patternType="none">
          <fgColor indexed="64"/>
          <bgColor auto="1"/>
        </patternFill>
      </fill>
    </dxf>
    <dxf>
      <font>
        <color rgb="FFFFC000"/>
      </font>
    </dxf>
    <dxf>
      <font>
        <color rgb="FF92D050"/>
      </font>
    </dxf>
    <dxf>
      <font>
        <color rgb="FF00B0F0"/>
      </font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C00000"/>
      </font>
      <fill>
        <patternFill patternType="none">
          <fgColor indexed="64"/>
          <bgColor auto="1"/>
        </patternFill>
      </fill>
    </dxf>
    <dxf>
      <font>
        <color rgb="FFFFC000"/>
      </font>
    </dxf>
    <dxf>
      <font>
        <color rgb="FF92D050"/>
      </font>
    </dxf>
    <dxf>
      <font>
        <color rgb="FF00B0F0"/>
      </font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C00000"/>
      </font>
      <fill>
        <patternFill patternType="none">
          <fgColor indexed="64"/>
          <bgColor auto="1"/>
        </patternFill>
      </fill>
    </dxf>
    <dxf>
      <font>
        <color rgb="FFFFC000"/>
      </font>
    </dxf>
    <dxf>
      <font>
        <color rgb="FF92D050"/>
      </font>
    </dxf>
    <dxf>
      <font>
        <color rgb="FF00B0F0"/>
      </font>
    </dxf>
    <dxf>
      <font>
        <color rgb="FF00B0F0"/>
      </font>
    </dxf>
    <dxf>
      <font>
        <color rgb="FF92D050"/>
      </font>
    </dxf>
    <dxf>
      <font>
        <color rgb="FFFFC000"/>
      </font>
    </dxf>
    <dxf>
      <font>
        <color rgb="FFC00000"/>
      </font>
      <fill>
        <patternFill patternType="none">
          <fgColor indexed="64"/>
          <bgColor auto="1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15875</xdr:colOff>
      <xdr:row>0</xdr:row>
      <xdr:rowOff>55563</xdr:rowOff>
    </xdr:from>
    <xdr:to>
      <xdr:col>1</xdr:col>
      <xdr:colOff>2175875</xdr:colOff>
      <xdr:row>4</xdr:row>
      <xdr:rowOff>27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AA057F65-D5BC-4855-BF17-1F758243B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438" y="55563"/>
          <a:ext cx="2160000" cy="555652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</xdr:colOff>
      <xdr:row>33</xdr:row>
      <xdr:rowOff>23813</xdr:rowOff>
    </xdr:from>
    <xdr:to>
      <xdr:col>1</xdr:col>
      <xdr:colOff>2175875</xdr:colOff>
      <xdr:row>36</xdr:row>
      <xdr:rowOff>31777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95BC8C85-839D-4435-871F-9ED2EE86B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438" y="7278688"/>
          <a:ext cx="2160000" cy="555652"/>
        </a:xfrm>
        <a:prstGeom prst="rect">
          <a:avLst/>
        </a:prstGeom>
      </xdr:spPr>
    </xdr:pic>
    <xdr:clientData/>
  </xdr:twoCellAnchor>
  <xdr:twoCellAnchor editAs="oneCell">
    <xdr:from>
      <xdr:col>1</xdr:col>
      <xdr:colOff>15876</xdr:colOff>
      <xdr:row>66</xdr:row>
      <xdr:rowOff>39688</xdr:rowOff>
    </xdr:from>
    <xdr:to>
      <xdr:col>1</xdr:col>
      <xdr:colOff>2175876</xdr:colOff>
      <xdr:row>69</xdr:row>
      <xdr:rowOff>47652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C0FD6048-27C5-43CB-A3E9-51610D502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439" y="14549438"/>
          <a:ext cx="2160000" cy="555652"/>
        </a:xfrm>
        <a:prstGeom prst="rect">
          <a:avLst/>
        </a:prstGeom>
      </xdr:spPr>
    </xdr:pic>
    <xdr:clientData/>
  </xdr:twoCellAnchor>
  <xdr:twoCellAnchor editAs="oneCell">
    <xdr:from>
      <xdr:col>1</xdr:col>
      <xdr:colOff>7937</xdr:colOff>
      <xdr:row>99</xdr:row>
      <xdr:rowOff>142875</xdr:rowOff>
    </xdr:from>
    <xdr:to>
      <xdr:col>1</xdr:col>
      <xdr:colOff>2167937</xdr:colOff>
      <xdr:row>102</xdr:row>
      <xdr:rowOff>127027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90119E47-A800-45FB-A070-6549EE016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21907500"/>
          <a:ext cx="2160000" cy="5556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rofessor\Documents\ELETRICISTA%20DE%20MANUTEN&#199;&#195;O%20INDUSTRIAL\CFA_EMI_08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cha Cadastral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E58:E70" totalsRowShown="0" headerRowDxfId="65" dataDxfId="64">
  <autoFilter ref="E58:E70" xr:uid="{00000000-0009-0000-0100-000001000000}"/>
  <tableColumns count="1">
    <tableColumn id="1" xr3:uid="{00000000-0010-0000-0000-000001000000}" name="Meses do ano" dataDxfId="6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195"/>
  <sheetViews>
    <sheetView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F17" sqref="F17"/>
    </sheetView>
  </sheetViews>
  <sheetFormatPr defaultColWidth="9.140625" defaultRowHeight="15" x14ac:dyDescent="0.25"/>
  <cols>
    <col min="1" max="1" width="9.140625" style="3"/>
    <col min="2" max="2" width="40.7109375" style="3" customWidth="1"/>
    <col min="3" max="3" width="8" style="3" bestFit="1" customWidth="1"/>
    <col min="4" max="4" width="9.42578125" style="3" bestFit="1" customWidth="1"/>
    <col min="5" max="5" width="8.140625" style="3" bestFit="1" customWidth="1"/>
    <col min="6" max="14" width="3.42578125" style="3" customWidth="1"/>
    <col min="15" max="16" width="3.5703125" style="3" customWidth="1"/>
    <col min="17" max="87" width="3.42578125" style="3" customWidth="1"/>
    <col min="88" max="16384" width="9.140625" style="3"/>
  </cols>
  <sheetData>
    <row r="1" spans="1:85" s="11" customFormat="1" x14ac:dyDescent="0.25">
      <c r="A1" s="119" t="s">
        <v>105</v>
      </c>
      <c r="B1" s="74" t="str">
        <f>IF(B2&lt;&gt;"",'Ficha Cadastral'!A6,"")</f>
        <v/>
      </c>
      <c r="C1" s="149" t="s">
        <v>107</v>
      </c>
      <c r="D1" s="149"/>
      <c r="E1" s="69">
        <v>6</v>
      </c>
      <c r="G1" s="75"/>
      <c r="H1" s="75"/>
      <c r="I1" s="75"/>
      <c r="J1" s="75"/>
      <c r="K1" s="76"/>
      <c r="M1" s="75"/>
      <c r="N1" s="75"/>
      <c r="O1" s="75"/>
      <c r="P1" s="75"/>
      <c r="Q1" s="75"/>
      <c r="R1" s="75"/>
      <c r="S1" s="75"/>
      <c r="T1" s="75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</row>
    <row r="2" spans="1:85" s="11" customFormat="1" x14ac:dyDescent="0.25">
      <c r="A2" s="119" t="s">
        <v>106</v>
      </c>
      <c r="B2" s="77"/>
      <c r="C2" s="150" t="s">
        <v>104</v>
      </c>
      <c r="D2" s="150"/>
      <c r="E2" s="68">
        <f>COUNTA($F$7:$CG$7)</f>
        <v>0</v>
      </c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1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</row>
    <row r="3" spans="1:85" s="11" customFormat="1" x14ac:dyDescent="0.25">
      <c r="D3" s="71"/>
      <c r="F3" s="72" t="s">
        <v>5</v>
      </c>
      <c r="M3" s="22"/>
      <c r="N3" s="22"/>
      <c r="O3" s="22"/>
      <c r="P3" s="22"/>
      <c r="R3" s="20"/>
      <c r="S3" s="20"/>
      <c r="T3" s="20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</row>
    <row r="4" spans="1:85" s="11" customFormat="1" x14ac:dyDescent="0.25">
      <c r="F4" s="24" t="s">
        <v>16</v>
      </c>
      <c r="G4" s="23"/>
      <c r="I4" s="24"/>
      <c r="J4" s="24"/>
      <c r="K4" s="25"/>
      <c r="L4" s="18"/>
      <c r="M4" s="18"/>
      <c r="N4" s="18"/>
      <c r="O4" s="26"/>
      <c r="P4" s="26"/>
      <c r="Q4" s="26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</row>
    <row r="5" spans="1:85" x14ac:dyDescent="0.25">
      <c r="C5" s="73"/>
      <c r="D5" s="73"/>
      <c r="E5" s="73"/>
      <c r="F5" s="27">
        <f t="shared" ref="F5:BQ5" si="0">COUNTIF(F8:F47,"P")</f>
        <v>0</v>
      </c>
      <c r="G5" s="27">
        <f t="shared" si="0"/>
        <v>0</v>
      </c>
      <c r="H5" s="27">
        <f t="shared" si="0"/>
        <v>0</v>
      </c>
      <c r="I5" s="27">
        <f t="shared" si="0"/>
        <v>0</v>
      </c>
      <c r="J5" s="27">
        <f t="shared" si="0"/>
        <v>0</v>
      </c>
      <c r="K5" s="27">
        <f t="shared" si="0"/>
        <v>0</v>
      </c>
      <c r="L5" s="27">
        <f t="shared" si="0"/>
        <v>0</v>
      </c>
      <c r="M5" s="27">
        <f t="shared" si="0"/>
        <v>0</v>
      </c>
      <c r="N5" s="27">
        <f t="shared" si="0"/>
        <v>0</v>
      </c>
      <c r="O5" s="27">
        <f t="shared" si="0"/>
        <v>0</v>
      </c>
      <c r="P5" s="27">
        <f t="shared" si="0"/>
        <v>0</v>
      </c>
      <c r="Q5" s="27">
        <f t="shared" si="0"/>
        <v>0</v>
      </c>
      <c r="R5" s="27">
        <f t="shared" si="0"/>
        <v>0</v>
      </c>
      <c r="S5" s="27">
        <f t="shared" si="0"/>
        <v>0</v>
      </c>
      <c r="T5" s="27">
        <f t="shared" si="0"/>
        <v>0</v>
      </c>
      <c r="U5" s="27">
        <f t="shared" si="0"/>
        <v>0</v>
      </c>
      <c r="V5" s="27">
        <f t="shared" si="0"/>
        <v>0</v>
      </c>
      <c r="W5" s="27">
        <f t="shared" si="0"/>
        <v>0</v>
      </c>
      <c r="X5" s="27">
        <f t="shared" si="0"/>
        <v>0</v>
      </c>
      <c r="Y5" s="27">
        <f t="shared" si="0"/>
        <v>0</v>
      </c>
      <c r="Z5" s="27">
        <f t="shared" si="0"/>
        <v>0</v>
      </c>
      <c r="AA5" s="27">
        <f t="shared" si="0"/>
        <v>0</v>
      </c>
      <c r="AB5" s="27">
        <f t="shared" si="0"/>
        <v>0</v>
      </c>
      <c r="AC5" s="27">
        <f t="shared" si="0"/>
        <v>0</v>
      </c>
      <c r="AD5" s="27">
        <f t="shared" si="0"/>
        <v>0</v>
      </c>
      <c r="AE5" s="27">
        <f t="shared" si="0"/>
        <v>0</v>
      </c>
      <c r="AF5" s="27">
        <f t="shared" si="0"/>
        <v>0</v>
      </c>
      <c r="AG5" s="27">
        <f t="shared" si="0"/>
        <v>0</v>
      </c>
      <c r="AH5" s="27">
        <f t="shared" si="0"/>
        <v>0</v>
      </c>
      <c r="AI5" s="27">
        <f t="shared" si="0"/>
        <v>0</v>
      </c>
      <c r="AJ5" s="27">
        <f t="shared" si="0"/>
        <v>0</v>
      </c>
      <c r="AK5" s="27">
        <f t="shared" si="0"/>
        <v>0</v>
      </c>
      <c r="AL5" s="27">
        <f t="shared" si="0"/>
        <v>0</v>
      </c>
      <c r="AM5" s="27">
        <f t="shared" si="0"/>
        <v>0</v>
      </c>
      <c r="AN5" s="27">
        <f t="shared" si="0"/>
        <v>0</v>
      </c>
      <c r="AO5" s="27">
        <f t="shared" si="0"/>
        <v>0</v>
      </c>
      <c r="AP5" s="27">
        <f t="shared" si="0"/>
        <v>0</v>
      </c>
      <c r="AQ5" s="27">
        <f t="shared" si="0"/>
        <v>0</v>
      </c>
      <c r="AR5" s="27">
        <f t="shared" si="0"/>
        <v>0</v>
      </c>
      <c r="AS5" s="27">
        <f t="shared" si="0"/>
        <v>0</v>
      </c>
      <c r="AT5" s="27">
        <f t="shared" si="0"/>
        <v>0</v>
      </c>
      <c r="AU5" s="27">
        <f t="shared" si="0"/>
        <v>0</v>
      </c>
      <c r="AV5" s="27">
        <f t="shared" si="0"/>
        <v>0</v>
      </c>
      <c r="AW5" s="27">
        <f t="shared" si="0"/>
        <v>0</v>
      </c>
      <c r="AX5" s="27">
        <f t="shared" si="0"/>
        <v>0</v>
      </c>
      <c r="AY5" s="27">
        <f t="shared" si="0"/>
        <v>0</v>
      </c>
      <c r="AZ5" s="27">
        <f t="shared" si="0"/>
        <v>0</v>
      </c>
      <c r="BA5" s="27">
        <f t="shared" si="0"/>
        <v>0</v>
      </c>
      <c r="BB5" s="27">
        <f t="shared" si="0"/>
        <v>0</v>
      </c>
      <c r="BC5" s="27">
        <f t="shared" si="0"/>
        <v>0</v>
      </c>
      <c r="BD5" s="27">
        <f t="shared" si="0"/>
        <v>0</v>
      </c>
      <c r="BE5" s="27">
        <f t="shared" si="0"/>
        <v>0</v>
      </c>
      <c r="BF5" s="27">
        <f t="shared" si="0"/>
        <v>0</v>
      </c>
      <c r="BG5" s="27">
        <f t="shared" si="0"/>
        <v>0</v>
      </c>
      <c r="BH5" s="27">
        <f t="shared" si="0"/>
        <v>0</v>
      </c>
      <c r="BI5" s="27">
        <f t="shared" si="0"/>
        <v>0</v>
      </c>
      <c r="BJ5" s="27">
        <f t="shared" si="0"/>
        <v>0</v>
      </c>
      <c r="BK5" s="27">
        <f t="shared" si="0"/>
        <v>0</v>
      </c>
      <c r="BL5" s="27">
        <f t="shared" si="0"/>
        <v>0</v>
      </c>
      <c r="BM5" s="27">
        <f t="shared" si="0"/>
        <v>0</v>
      </c>
      <c r="BN5" s="27">
        <f t="shared" si="0"/>
        <v>0</v>
      </c>
      <c r="BO5" s="27">
        <f t="shared" si="0"/>
        <v>0</v>
      </c>
      <c r="BP5" s="27">
        <f t="shared" si="0"/>
        <v>0</v>
      </c>
      <c r="BQ5" s="27">
        <f t="shared" si="0"/>
        <v>0</v>
      </c>
      <c r="BR5" s="27">
        <f t="shared" ref="BR5:CG5" si="1">COUNTIF(BR8:BR47,"P")</f>
        <v>0</v>
      </c>
      <c r="BS5" s="27">
        <f t="shared" si="1"/>
        <v>0</v>
      </c>
      <c r="BT5" s="27">
        <f t="shared" si="1"/>
        <v>0</v>
      </c>
      <c r="BU5" s="27">
        <f t="shared" si="1"/>
        <v>0</v>
      </c>
      <c r="BV5" s="27">
        <f t="shared" si="1"/>
        <v>0</v>
      </c>
      <c r="BW5" s="27">
        <f t="shared" si="1"/>
        <v>0</v>
      </c>
      <c r="BX5" s="27">
        <f t="shared" si="1"/>
        <v>0</v>
      </c>
      <c r="BY5" s="27">
        <f t="shared" si="1"/>
        <v>0</v>
      </c>
      <c r="BZ5" s="27">
        <f t="shared" si="1"/>
        <v>0</v>
      </c>
      <c r="CA5" s="27">
        <f t="shared" si="1"/>
        <v>0</v>
      </c>
      <c r="CB5" s="27">
        <f t="shared" si="1"/>
        <v>0</v>
      </c>
      <c r="CC5" s="27">
        <f t="shared" si="1"/>
        <v>0</v>
      </c>
      <c r="CD5" s="27">
        <f t="shared" si="1"/>
        <v>0</v>
      </c>
      <c r="CE5" s="27">
        <f t="shared" si="1"/>
        <v>0</v>
      </c>
      <c r="CF5" s="27">
        <f t="shared" si="1"/>
        <v>0</v>
      </c>
      <c r="CG5" s="27">
        <f t="shared" si="1"/>
        <v>0</v>
      </c>
    </row>
    <row r="6" spans="1:85" ht="14.1" customHeight="1" x14ac:dyDescent="0.25">
      <c r="A6" s="151" t="s">
        <v>6</v>
      </c>
      <c r="B6" s="152" t="s">
        <v>7</v>
      </c>
      <c r="C6" s="154" t="s">
        <v>18</v>
      </c>
      <c r="D6" s="154" t="s">
        <v>19</v>
      </c>
      <c r="E6" s="147" t="s">
        <v>17</v>
      </c>
      <c r="F6" s="71" t="s">
        <v>8</v>
      </c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  <c r="CG6" s="71"/>
    </row>
    <row r="7" spans="1:85" s="28" customFormat="1" x14ac:dyDescent="0.25">
      <c r="A7" s="151"/>
      <c r="B7" s="153"/>
      <c r="C7" s="154"/>
      <c r="D7" s="154"/>
      <c r="E7" s="148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</row>
    <row r="8" spans="1:85" x14ac:dyDescent="0.25">
      <c r="A8" s="29">
        <v>1</v>
      </c>
      <c r="B8" s="30" t="str">
        <f>IF(AND($B$2&lt;&gt;"",'Ficha Cadastral'!C17&lt;&gt;""),'Ficha Cadastral'!C17,"")</f>
        <v/>
      </c>
      <c r="C8" s="29" t="str">
        <f t="shared" ref="C8:C47" si="2">IF(B8&lt;&gt;"",COUNTIF(F8:CG8,"F"),"")</f>
        <v/>
      </c>
      <c r="D8" s="29" t="str">
        <f>IF(B8&lt;&gt;"",IF(ISNA(VLOOKUP($B8,'Ficha Cadastral'!$C$17:$E$56,3,FALSE)),0,VLOOKUP($B8,'Ficha Cadastral'!$C$17:$E$56,3,FALSE)),"")</f>
        <v/>
      </c>
      <c r="E8" s="80" t="str">
        <f>IF(B8&lt;&gt;"",IF(ISNA(VLOOKUP($B8,'Ficha Cadastral'!$C$17:$R$56,$E$1,FALSE)),0,VLOOKUP($B8,'Ficha Cadastral'!$C$17:$R$56,$E$1,FALSE)),"")</f>
        <v/>
      </c>
      <c r="F8" s="79"/>
      <c r="G8" s="79"/>
      <c r="H8" s="79"/>
      <c r="I8" s="79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</row>
    <row r="9" spans="1:85" x14ac:dyDescent="0.25">
      <c r="A9" s="29">
        <v>2</v>
      </c>
      <c r="B9" s="17" t="str">
        <f>IF(AND($B$2&lt;&gt;"",'Ficha Cadastral'!C18&lt;&gt;""),'Ficha Cadastral'!C18,"")</f>
        <v/>
      </c>
      <c r="C9" s="29" t="str">
        <f t="shared" si="2"/>
        <v/>
      </c>
      <c r="D9" s="81" t="str">
        <f>IF(B9&lt;&gt;"",IF(ISNA(VLOOKUP($B9,'Ficha Cadastral'!$C$17:$E$56,3,FALSE)),0,VLOOKUP($B9,'Ficha Cadastral'!$C$17:$E$56,3,FALSE)),"")</f>
        <v/>
      </c>
      <c r="E9" s="80" t="str">
        <f>IF(B9&lt;&gt;"",IF(ISNA(VLOOKUP($B9,'Ficha Cadastral'!$C$17:$R$56,$E$1,FALSE)),0,VLOOKUP($B9,'Ficha Cadastral'!$C$17:$R$56,$E$1,FALSE)),"")</f>
        <v/>
      </c>
      <c r="F9" s="79"/>
      <c r="G9" s="79"/>
      <c r="H9" s="79"/>
      <c r="I9" s="79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</row>
    <row r="10" spans="1:85" x14ac:dyDescent="0.25">
      <c r="A10" s="29">
        <v>3</v>
      </c>
      <c r="B10" s="17" t="str">
        <f>IF(AND($B$2&lt;&gt;"",'Ficha Cadastral'!C19&lt;&gt;""),'Ficha Cadastral'!C19,"")</f>
        <v/>
      </c>
      <c r="C10" s="29" t="str">
        <f t="shared" si="2"/>
        <v/>
      </c>
      <c r="D10" s="81" t="str">
        <f>IF(B10&lt;&gt;"",IF(ISNA(VLOOKUP($B10,'Ficha Cadastral'!$C$17:$E$56,3,FALSE)),0,VLOOKUP($B10,'Ficha Cadastral'!$C$17:$E$56,3,FALSE)),"")</f>
        <v/>
      </c>
      <c r="E10" s="80" t="str">
        <f>IF(B10&lt;&gt;"",IF(ISNA(VLOOKUP($B10,'Ficha Cadastral'!$C$17:$R$56,$E$1,FALSE)),0,VLOOKUP($B10,'Ficha Cadastral'!$C$17:$R$56,$E$1,FALSE)),"")</f>
        <v/>
      </c>
      <c r="F10" s="79"/>
      <c r="G10" s="79"/>
      <c r="H10" s="79"/>
      <c r="I10" s="79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</row>
    <row r="11" spans="1:85" x14ac:dyDescent="0.25">
      <c r="A11" s="29">
        <v>4</v>
      </c>
      <c r="B11" s="17" t="str">
        <f>IF(AND($B$2&lt;&gt;"",'Ficha Cadastral'!C20&lt;&gt;""),'Ficha Cadastral'!C20,"")</f>
        <v/>
      </c>
      <c r="C11" s="29" t="str">
        <f t="shared" si="2"/>
        <v/>
      </c>
      <c r="D11" s="81" t="str">
        <f>IF(B11&lt;&gt;"",IF(ISNA(VLOOKUP($B11,'Ficha Cadastral'!$C$17:$E$56,3,FALSE)),0,VLOOKUP($B11,'Ficha Cadastral'!$C$17:$E$56,3,FALSE)),"")</f>
        <v/>
      </c>
      <c r="E11" s="80" t="str">
        <f>IF(B11&lt;&gt;"",IF(ISNA(VLOOKUP($B11,'Ficha Cadastral'!$C$17:$R$56,$E$1,FALSE)),0,VLOOKUP($B11,'Ficha Cadastral'!$C$17:$R$56,$E$1,FALSE)),"")</f>
        <v/>
      </c>
      <c r="F11" s="79"/>
      <c r="G11" s="79"/>
      <c r="H11" s="79"/>
      <c r="I11" s="79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</row>
    <row r="12" spans="1:85" x14ac:dyDescent="0.25">
      <c r="A12" s="29">
        <v>5</v>
      </c>
      <c r="B12" s="17" t="str">
        <f>IF(AND($B$2&lt;&gt;"",'Ficha Cadastral'!C21&lt;&gt;""),'Ficha Cadastral'!C21,"")</f>
        <v/>
      </c>
      <c r="C12" s="29" t="str">
        <f t="shared" si="2"/>
        <v/>
      </c>
      <c r="D12" s="81" t="str">
        <f>IF(B12&lt;&gt;"",IF(ISNA(VLOOKUP($B12,'Ficha Cadastral'!$C$17:$E$56,3,FALSE)),0,VLOOKUP($B12,'Ficha Cadastral'!$C$17:$E$56,3,FALSE)),"")</f>
        <v/>
      </c>
      <c r="E12" s="80" t="str">
        <f>IF(B12&lt;&gt;"",IF(ISNA(VLOOKUP($B12,'Ficha Cadastral'!$C$17:$R$56,$E$1,FALSE)),0,VLOOKUP($B12,'Ficha Cadastral'!$C$17:$R$56,$E$1,FALSE)),"")</f>
        <v/>
      </c>
      <c r="F12" s="79"/>
      <c r="G12" s="79"/>
      <c r="H12" s="79"/>
      <c r="I12" s="79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</row>
    <row r="13" spans="1:85" x14ac:dyDescent="0.25">
      <c r="A13" s="29">
        <v>6</v>
      </c>
      <c r="B13" s="17" t="str">
        <f>IF(AND($B$2&lt;&gt;"",'Ficha Cadastral'!C22&lt;&gt;""),'Ficha Cadastral'!C22,"")</f>
        <v/>
      </c>
      <c r="C13" s="29" t="str">
        <f t="shared" si="2"/>
        <v/>
      </c>
      <c r="D13" s="81" t="str">
        <f>IF(B13&lt;&gt;"",IF(ISNA(VLOOKUP($B13,'Ficha Cadastral'!$C$17:$E$56,3,FALSE)),0,VLOOKUP($B13,'Ficha Cadastral'!$C$17:$E$56,3,FALSE)),"")</f>
        <v/>
      </c>
      <c r="E13" s="80" t="str">
        <f>IF(B13&lt;&gt;"",IF(ISNA(VLOOKUP($B13,'Ficha Cadastral'!$C$17:$R$56,$E$1,FALSE)),0,VLOOKUP($B13,'Ficha Cadastral'!$C$17:$R$56,$E$1,FALSE)),"")</f>
        <v/>
      </c>
      <c r="F13" s="79"/>
      <c r="G13" s="79"/>
      <c r="H13" s="79"/>
      <c r="I13" s="79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</row>
    <row r="14" spans="1:85" x14ac:dyDescent="0.25">
      <c r="A14" s="29">
        <v>7</v>
      </c>
      <c r="B14" s="17" t="str">
        <f>IF(AND($B$2&lt;&gt;"",'Ficha Cadastral'!C23&lt;&gt;""),'Ficha Cadastral'!C23,"")</f>
        <v/>
      </c>
      <c r="C14" s="29" t="str">
        <f t="shared" si="2"/>
        <v/>
      </c>
      <c r="D14" s="81" t="str">
        <f>IF(B14&lt;&gt;"",IF(ISNA(VLOOKUP($B14,'Ficha Cadastral'!$C$17:$E$56,3,FALSE)),0,VLOOKUP($B14,'Ficha Cadastral'!$C$17:$E$56,3,FALSE)),"")</f>
        <v/>
      </c>
      <c r="E14" s="80" t="str">
        <f>IF(B14&lt;&gt;"",IF(ISNA(VLOOKUP($B14,'Ficha Cadastral'!$C$17:$R$56,$E$1,FALSE)),0,VLOOKUP($B14,'Ficha Cadastral'!$C$17:$R$56,$E$1,FALSE)),"")</f>
        <v/>
      </c>
      <c r="F14" s="79"/>
      <c r="G14" s="79"/>
      <c r="H14" s="79"/>
      <c r="I14" s="79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</row>
    <row r="15" spans="1:85" x14ac:dyDescent="0.25">
      <c r="A15" s="29">
        <v>8</v>
      </c>
      <c r="B15" s="17" t="str">
        <f>IF(AND($B$2&lt;&gt;"",'Ficha Cadastral'!C24&lt;&gt;""),'Ficha Cadastral'!C24,"")</f>
        <v/>
      </c>
      <c r="C15" s="29" t="str">
        <f t="shared" si="2"/>
        <v/>
      </c>
      <c r="D15" s="81" t="str">
        <f>IF(B15&lt;&gt;"",IF(ISNA(VLOOKUP($B15,'Ficha Cadastral'!$C$17:$E$56,3,FALSE)),0,VLOOKUP($B15,'Ficha Cadastral'!$C$17:$E$56,3,FALSE)),"")</f>
        <v/>
      </c>
      <c r="E15" s="80" t="str">
        <f>IF(B15&lt;&gt;"",IF(ISNA(VLOOKUP($B15,'Ficha Cadastral'!$C$17:$R$56,$E$1,FALSE)),0,VLOOKUP($B15,'Ficha Cadastral'!$C$17:$R$56,$E$1,FALSE)),"")</f>
        <v/>
      </c>
      <c r="F15" s="79"/>
      <c r="G15" s="79"/>
      <c r="H15" s="79"/>
      <c r="I15" s="79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</row>
    <row r="16" spans="1:85" x14ac:dyDescent="0.25">
      <c r="A16" s="29">
        <v>9</v>
      </c>
      <c r="B16" s="17" t="str">
        <f>IF(AND($B$2&lt;&gt;"",'Ficha Cadastral'!C25&lt;&gt;""),'Ficha Cadastral'!C25,"")</f>
        <v/>
      </c>
      <c r="C16" s="29" t="str">
        <f t="shared" si="2"/>
        <v/>
      </c>
      <c r="D16" s="81" t="str">
        <f>IF(B16&lt;&gt;"",IF(ISNA(VLOOKUP($B16,'Ficha Cadastral'!$C$17:$E$56,3,FALSE)),0,VLOOKUP($B16,'Ficha Cadastral'!$C$17:$E$56,3,FALSE)),"")</f>
        <v/>
      </c>
      <c r="E16" s="80" t="str">
        <f>IF(B16&lt;&gt;"",IF(ISNA(VLOOKUP($B16,'Ficha Cadastral'!$C$17:$R$56,$E$1,FALSE)),0,VLOOKUP($B16,'Ficha Cadastral'!$C$17:$R$56,$E$1,FALSE)),"")</f>
        <v/>
      </c>
      <c r="F16" s="79"/>
      <c r="G16" s="79"/>
      <c r="H16" s="79"/>
      <c r="I16" s="79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</row>
    <row r="17" spans="1:85" x14ac:dyDescent="0.25">
      <c r="A17" s="29">
        <v>10</v>
      </c>
      <c r="B17" s="17" t="str">
        <f>IF(AND($B$2&lt;&gt;"",'Ficha Cadastral'!C26&lt;&gt;""),'Ficha Cadastral'!C26,"")</f>
        <v/>
      </c>
      <c r="C17" s="29" t="str">
        <f t="shared" si="2"/>
        <v/>
      </c>
      <c r="D17" s="81" t="str">
        <f>IF(B17&lt;&gt;"",IF(ISNA(VLOOKUP($B17,'Ficha Cadastral'!$C$17:$E$56,3,FALSE)),0,VLOOKUP($B17,'Ficha Cadastral'!$C$17:$E$56,3,FALSE)),"")</f>
        <v/>
      </c>
      <c r="E17" s="80" t="str">
        <f>IF(B17&lt;&gt;"",IF(ISNA(VLOOKUP($B17,'Ficha Cadastral'!$C$17:$R$56,$E$1,FALSE)),0,VLOOKUP($B17,'Ficha Cadastral'!$C$17:$R$56,$E$1,FALSE)),"")</f>
        <v/>
      </c>
      <c r="F17" s="79"/>
      <c r="G17" s="79"/>
      <c r="H17" s="79"/>
      <c r="I17" s="79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</row>
    <row r="18" spans="1:85" x14ac:dyDescent="0.25">
      <c r="A18" s="29">
        <v>11</v>
      </c>
      <c r="B18" s="17" t="str">
        <f>IF(AND($B$2&lt;&gt;"",'Ficha Cadastral'!C27&lt;&gt;""),'Ficha Cadastral'!C27,"")</f>
        <v/>
      </c>
      <c r="C18" s="29" t="str">
        <f t="shared" si="2"/>
        <v/>
      </c>
      <c r="D18" s="81" t="str">
        <f>IF(B18&lt;&gt;"",IF(ISNA(VLOOKUP($B18,'Ficha Cadastral'!$C$17:$E$56,3,FALSE)),0,VLOOKUP($B18,'Ficha Cadastral'!$C$17:$E$56,3,FALSE)),"")</f>
        <v/>
      </c>
      <c r="E18" s="80" t="str">
        <f>IF(B18&lt;&gt;"",IF(ISNA(VLOOKUP($B18,'Ficha Cadastral'!$C$17:$R$56,$E$1,FALSE)),0,VLOOKUP($B18,'Ficha Cadastral'!$C$17:$R$56,$E$1,FALSE)),"")</f>
        <v/>
      </c>
      <c r="F18" s="79"/>
      <c r="G18" s="79"/>
      <c r="H18" s="79"/>
      <c r="I18" s="79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</row>
    <row r="19" spans="1:85" x14ac:dyDescent="0.25">
      <c r="A19" s="29">
        <v>12</v>
      </c>
      <c r="B19" s="17" t="str">
        <f>IF(AND($B$2&lt;&gt;"",'Ficha Cadastral'!C28&lt;&gt;""),'Ficha Cadastral'!C28,"")</f>
        <v/>
      </c>
      <c r="C19" s="29" t="str">
        <f t="shared" si="2"/>
        <v/>
      </c>
      <c r="D19" s="81" t="str">
        <f>IF(B19&lt;&gt;"",IF(ISNA(VLOOKUP($B19,'Ficha Cadastral'!$C$17:$E$56,3,FALSE)),0,VLOOKUP($B19,'Ficha Cadastral'!$C$17:$E$56,3,FALSE)),"")</f>
        <v/>
      </c>
      <c r="E19" s="80" t="str">
        <f>IF(B19&lt;&gt;"",IF(ISNA(VLOOKUP($B19,'Ficha Cadastral'!$C$17:$R$56,$E$1,FALSE)),0,VLOOKUP($B19,'Ficha Cadastral'!$C$17:$R$56,$E$1,FALSE)),"")</f>
        <v/>
      </c>
      <c r="F19" s="79"/>
      <c r="G19" s="79"/>
      <c r="H19" s="79"/>
      <c r="I19" s="79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</row>
    <row r="20" spans="1:85" x14ac:dyDescent="0.25">
      <c r="A20" s="29">
        <v>13</v>
      </c>
      <c r="B20" s="17" t="str">
        <f>IF(AND($B$2&lt;&gt;"",'Ficha Cadastral'!C29&lt;&gt;""),'Ficha Cadastral'!C29,"")</f>
        <v/>
      </c>
      <c r="C20" s="29" t="str">
        <f t="shared" si="2"/>
        <v/>
      </c>
      <c r="D20" s="81" t="str">
        <f>IF(B20&lt;&gt;"",IF(ISNA(VLOOKUP($B20,'Ficha Cadastral'!$C$17:$E$56,3,FALSE)),0,VLOOKUP($B20,'Ficha Cadastral'!$C$17:$E$56,3,FALSE)),"")</f>
        <v/>
      </c>
      <c r="E20" s="80" t="str">
        <f>IF(B20&lt;&gt;"",IF(ISNA(VLOOKUP($B20,'Ficha Cadastral'!$C$17:$R$56,$E$1,FALSE)),0,VLOOKUP($B20,'Ficha Cadastral'!$C$17:$R$56,$E$1,FALSE)),"")</f>
        <v/>
      </c>
      <c r="F20" s="79"/>
      <c r="G20" s="79"/>
      <c r="H20" s="79"/>
      <c r="I20" s="79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</row>
    <row r="21" spans="1:85" x14ac:dyDescent="0.25">
      <c r="A21" s="29">
        <v>14</v>
      </c>
      <c r="B21" s="17" t="str">
        <f>IF(AND($B$2&lt;&gt;"",'Ficha Cadastral'!C30&lt;&gt;""),'Ficha Cadastral'!C30,"")</f>
        <v/>
      </c>
      <c r="C21" s="29" t="str">
        <f t="shared" si="2"/>
        <v/>
      </c>
      <c r="D21" s="81" t="str">
        <f>IF(B21&lt;&gt;"",IF(ISNA(VLOOKUP($B21,'Ficha Cadastral'!$C$17:$E$56,3,FALSE)),0,VLOOKUP($B21,'Ficha Cadastral'!$C$17:$E$56,3,FALSE)),"")</f>
        <v/>
      </c>
      <c r="E21" s="80" t="str">
        <f>IF(B21&lt;&gt;"",IF(ISNA(VLOOKUP($B21,'Ficha Cadastral'!$C$17:$R$56,$E$1,FALSE)),0,VLOOKUP($B21,'Ficha Cadastral'!$C$17:$R$56,$E$1,FALSE)),"")</f>
        <v/>
      </c>
      <c r="F21" s="79"/>
      <c r="G21" s="79"/>
      <c r="H21" s="79"/>
      <c r="I21" s="79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</row>
    <row r="22" spans="1:85" x14ac:dyDescent="0.25">
      <c r="A22" s="29">
        <v>15</v>
      </c>
      <c r="B22" s="17" t="str">
        <f>IF(AND($B$2&lt;&gt;"",'Ficha Cadastral'!C31&lt;&gt;""),'Ficha Cadastral'!C31,"")</f>
        <v/>
      </c>
      <c r="C22" s="29" t="str">
        <f t="shared" si="2"/>
        <v/>
      </c>
      <c r="D22" s="81" t="str">
        <f>IF(B22&lt;&gt;"",IF(ISNA(VLOOKUP($B22,'Ficha Cadastral'!$C$17:$E$56,3,FALSE)),0,VLOOKUP($B22,'Ficha Cadastral'!$C$17:$E$56,3,FALSE)),"")</f>
        <v/>
      </c>
      <c r="E22" s="80" t="str">
        <f>IF(B22&lt;&gt;"",IF(ISNA(VLOOKUP($B22,'Ficha Cadastral'!$C$17:$R$56,$E$1,FALSE)),0,VLOOKUP($B22,'Ficha Cadastral'!$C$17:$R$56,$E$1,FALSE)),"")</f>
        <v/>
      </c>
      <c r="F22" s="79"/>
      <c r="G22" s="79"/>
      <c r="H22" s="79"/>
      <c r="I22" s="79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</row>
    <row r="23" spans="1:85" x14ac:dyDescent="0.25">
      <c r="A23" s="29">
        <v>16</v>
      </c>
      <c r="B23" s="17" t="str">
        <f>IF(AND($B$2&lt;&gt;"",'Ficha Cadastral'!C32&lt;&gt;""),'Ficha Cadastral'!C32,"")</f>
        <v/>
      </c>
      <c r="C23" s="29" t="str">
        <f t="shared" si="2"/>
        <v/>
      </c>
      <c r="D23" s="81" t="str">
        <f>IF(B23&lt;&gt;"",IF(ISNA(VLOOKUP($B23,'Ficha Cadastral'!$C$17:$E$56,3,FALSE)),0,VLOOKUP($B23,'Ficha Cadastral'!$C$17:$E$56,3,FALSE)),"")</f>
        <v/>
      </c>
      <c r="E23" s="80" t="str">
        <f>IF(B23&lt;&gt;"",IF(ISNA(VLOOKUP($B23,'Ficha Cadastral'!$C$17:$R$56,$E$1,FALSE)),0,VLOOKUP($B23,'Ficha Cadastral'!$C$17:$R$56,$E$1,FALSE)),"")</f>
        <v/>
      </c>
      <c r="F23" s="79"/>
      <c r="G23" s="79"/>
      <c r="H23" s="79"/>
      <c r="I23" s="79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</row>
    <row r="24" spans="1:85" x14ac:dyDescent="0.25">
      <c r="A24" s="29">
        <v>17</v>
      </c>
      <c r="B24" s="17" t="str">
        <f>IF(AND($B$2&lt;&gt;"",'Ficha Cadastral'!C33&lt;&gt;""),'Ficha Cadastral'!C33,"")</f>
        <v/>
      </c>
      <c r="C24" s="29" t="str">
        <f t="shared" si="2"/>
        <v/>
      </c>
      <c r="D24" s="81" t="str">
        <f>IF(B24&lt;&gt;"",IF(ISNA(VLOOKUP($B24,'Ficha Cadastral'!$C$17:$E$56,3,FALSE)),0,VLOOKUP($B24,'Ficha Cadastral'!$C$17:$E$56,3,FALSE)),"")</f>
        <v/>
      </c>
      <c r="E24" s="80" t="str">
        <f>IF(B24&lt;&gt;"",IF(ISNA(VLOOKUP($B24,'Ficha Cadastral'!$C$17:$R$56,$E$1,FALSE)),0,VLOOKUP($B24,'Ficha Cadastral'!$C$17:$R$56,$E$1,FALSE)),"")</f>
        <v/>
      </c>
      <c r="F24" s="79"/>
      <c r="G24" s="79"/>
      <c r="H24" s="79"/>
      <c r="I24" s="79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5"/>
      <c r="CF24" s="35"/>
      <c r="CG24" s="35"/>
    </row>
    <row r="25" spans="1:85" x14ac:dyDescent="0.25">
      <c r="A25" s="29">
        <v>18</v>
      </c>
      <c r="B25" s="17" t="str">
        <f>IF(AND($B$2&lt;&gt;"",'Ficha Cadastral'!C34&lt;&gt;""),'Ficha Cadastral'!C34,"")</f>
        <v/>
      </c>
      <c r="C25" s="29" t="str">
        <f t="shared" si="2"/>
        <v/>
      </c>
      <c r="D25" s="81" t="str">
        <f>IF(B25&lt;&gt;"",IF(ISNA(VLOOKUP($B25,'Ficha Cadastral'!$C$17:$E$56,3,FALSE)),0,VLOOKUP($B25,'Ficha Cadastral'!$C$17:$E$56,3,FALSE)),"")</f>
        <v/>
      </c>
      <c r="E25" s="80" t="str">
        <f>IF(B25&lt;&gt;"",IF(ISNA(VLOOKUP($B25,'Ficha Cadastral'!$C$17:$R$56,$E$1,FALSE)),0,VLOOKUP($B25,'Ficha Cadastral'!$C$17:$R$56,$E$1,FALSE)),"")</f>
        <v/>
      </c>
      <c r="F25" s="79"/>
      <c r="G25" s="79"/>
      <c r="H25" s="79"/>
      <c r="I25" s="79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</row>
    <row r="26" spans="1:85" x14ac:dyDescent="0.25">
      <c r="A26" s="29">
        <v>19</v>
      </c>
      <c r="B26" s="17" t="str">
        <f>IF(AND($B$2&lt;&gt;"",'Ficha Cadastral'!C35&lt;&gt;""),'Ficha Cadastral'!C35,"")</f>
        <v/>
      </c>
      <c r="C26" s="29" t="str">
        <f t="shared" si="2"/>
        <v/>
      </c>
      <c r="D26" s="81" t="str">
        <f>IF(B26&lt;&gt;"",IF(ISNA(VLOOKUP($B26,'Ficha Cadastral'!$C$17:$E$56,3,FALSE)),0,VLOOKUP($B26,'Ficha Cadastral'!$C$17:$E$56,3,FALSE)),"")</f>
        <v/>
      </c>
      <c r="E26" s="80" t="str">
        <f>IF(B26&lt;&gt;"",IF(ISNA(VLOOKUP($B26,'Ficha Cadastral'!$C$17:$R$56,$E$1,FALSE)),0,VLOOKUP($B26,'Ficha Cadastral'!$C$17:$R$56,$E$1,FALSE)),"")</f>
        <v/>
      </c>
      <c r="F26" s="79"/>
      <c r="G26" s="79"/>
      <c r="H26" s="79"/>
      <c r="I26" s="79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5"/>
      <c r="CE26" s="35"/>
      <c r="CF26" s="35"/>
      <c r="CG26" s="35"/>
    </row>
    <row r="27" spans="1:85" x14ac:dyDescent="0.25">
      <c r="A27" s="29">
        <v>20</v>
      </c>
      <c r="B27" s="17" t="str">
        <f>IF(AND($B$2&lt;&gt;"",'Ficha Cadastral'!C36&lt;&gt;""),'Ficha Cadastral'!C36,"")</f>
        <v/>
      </c>
      <c r="C27" s="29" t="str">
        <f t="shared" si="2"/>
        <v/>
      </c>
      <c r="D27" s="81" t="str">
        <f>IF(B27&lt;&gt;"",IF(ISNA(VLOOKUP($B27,'Ficha Cadastral'!$C$17:$E$56,3,FALSE)),0,VLOOKUP($B27,'Ficha Cadastral'!$C$17:$E$56,3,FALSE)),"")</f>
        <v/>
      </c>
      <c r="E27" s="80" t="str">
        <f>IF(B27&lt;&gt;"",IF(ISNA(VLOOKUP($B27,'Ficha Cadastral'!$C$17:$R$56,$E$1,FALSE)),0,VLOOKUP($B27,'Ficha Cadastral'!$C$17:$R$56,$E$1,FALSE)),"")</f>
        <v/>
      </c>
      <c r="F27" s="79"/>
      <c r="G27" s="79"/>
      <c r="H27" s="79"/>
      <c r="I27" s="79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</row>
    <row r="28" spans="1:85" x14ac:dyDescent="0.25">
      <c r="A28" s="29">
        <v>21</v>
      </c>
      <c r="B28" s="17" t="str">
        <f>IF(AND($B$2&lt;&gt;"",'Ficha Cadastral'!C37&lt;&gt;""),'Ficha Cadastral'!C37,"")</f>
        <v/>
      </c>
      <c r="C28" s="29" t="str">
        <f t="shared" si="2"/>
        <v/>
      </c>
      <c r="D28" s="81" t="str">
        <f>IF(B28&lt;&gt;"",IF(ISNA(VLOOKUP($B28,'Ficha Cadastral'!$C$17:$E$56,3,FALSE)),0,VLOOKUP($B28,'Ficha Cadastral'!$C$17:$E$56,3,FALSE)),"")</f>
        <v/>
      </c>
      <c r="E28" s="80" t="str">
        <f>IF(B28&lt;&gt;"",IF(ISNA(VLOOKUP($B28,'Ficha Cadastral'!$C$17:$R$56,$E$1,FALSE)),0,VLOOKUP($B28,'Ficha Cadastral'!$C$17:$R$56,$E$1,FALSE)),"")</f>
        <v/>
      </c>
      <c r="F28" s="79"/>
      <c r="G28" s="79"/>
      <c r="H28" s="79"/>
      <c r="I28" s="79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</row>
    <row r="29" spans="1:85" x14ac:dyDescent="0.25">
      <c r="A29" s="29">
        <v>22</v>
      </c>
      <c r="B29" s="17" t="str">
        <f>IF(AND($B$2&lt;&gt;"",'Ficha Cadastral'!C38&lt;&gt;""),'Ficha Cadastral'!C38,"")</f>
        <v/>
      </c>
      <c r="C29" s="29" t="str">
        <f t="shared" si="2"/>
        <v/>
      </c>
      <c r="D29" s="81" t="str">
        <f>IF(B29&lt;&gt;"",IF(ISNA(VLOOKUP($B29,'Ficha Cadastral'!$C$17:$E$56,3,FALSE)),0,VLOOKUP($B29,'Ficha Cadastral'!$C$17:$E$56,3,FALSE)),"")</f>
        <v/>
      </c>
      <c r="E29" s="80" t="str">
        <f>IF(B29&lt;&gt;"",IF(ISNA(VLOOKUP($B29,'Ficha Cadastral'!$C$17:$R$56,$E$1,FALSE)),0,VLOOKUP($B29,'Ficha Cadastral'!$C$17:$R$56,$E$1,FALSE)),"")</f>
        <v/>
      </c>
      <c r="F29" s="79"/>
      <c r="G29" s="79"/>
      <c r="H29" s="79"/>
      <c r="I29" s="79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5"/>
    </row>
    <row r="30" spans="1:85" x14ac:dyDescent="0.25">
      <c r="A30" s="29">
        <v>23</v>
      </c>
      <c r="B30" s="17" t="str">
        <f>IF(AND($B$2&lt;&gt;"",'Ficha Cadastral'!C39&lt;&gt;""),'Ficha Cadastral'!C39,"")</f>
        <v/>
      </c>
      <c r="C30" s="29" t="str">
        <f t="shared" si="2"/>
        <v/>
      </c>
      <c r="D30" s="81" t="str">
        <f>IF(B30&lt;&gt;"",IF(ISNA(VLOOKUP($B30,'Ficha Cadastral'!$C$17:$E$56,3,FALSE)),0,VLOOKUP($B30,'Ficha Cadastral'!$C$17:$E$56,3,FALSE)),"")</f>
        <v/>
      </c>
      <c r="E30" s="80" t="str">
        <f>IF(B30&lt;&gt;"",IF(ISNA(VLOOKUP($B30,'Ficha Cadastral'!$C$17:$R$56,$E$1,FALSE)),0,VLOOKUP($B30,'Ficha Cadastral'!$C$17:$R$56,$E$1,FALSE)),"")</f>
        <v/>
      </c>
      <c r="F30" s="79"/>
      <c r="G30" s="79"/>
      <c r="H30" s="79"/>
      <c r="I30" s="79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</row>
    <row r="31" spans="1:85" x14ac:dyDescent="0.25">
      <c r="A31" s="29">
        <v>24</v>
      </c>
      <c r="B31" s="17" t="str">
        <f>IF(AND($B$2&lt;&gt;"",'Ficha Cadastral'!C40&lt;&gt;""),'Ficha Cadastral'!C40,"")</f>
        <v/>
      </c>
      <c r="C31" s="29" t="str">
        <f t="shared" si="2"/>
        <v/>
      </c>
      <c r="D31" s="81" t="str">
        <f>IF(B31&lt;&gt;"",IF(ISNA(VLOOKUP($B31,'Ficha Cadastral'!$C$17:$E$56,3,FALSE)),0,VLOOKUP($B31,'Ficha Cadastral'!$C$17:$E$56,3,FALSE)),"")</f>
        <v/>
      </c>
      <c r="E31" s="80" t="str">
        <f>IF(B31&lt;&gt;"",IF(ISNA(VLOOKUP($B31,'Ficha Cadastral'!$C$17:$R$56,$E$1,FALSE)),0,VLOOKUP($B31,'Ficha Cadastral'!$C$17:$R$56,$E$1,FALSE)),"")</f>
        <v/>
      </c>
      <c r="F31" s="79"/>
      <c r="G31" s="79"/>
      <c r="H31" s="79"/>
      <c r="I31" s="79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35"/>
      <c r="CE31" s="35"/>
      <c r="CF31" s="35"/>
      <c r="CG31" s="35"/>
    </row>
    <row r="32" spans="1:85" x14ac:dyDescent="0.25">
      <c r="A32" s="29">
        <v>25</v>
      </c>
      <c r="B32" s="17" t="str">
        <f>IF(AND($B$2&lt;&gt;"",'Ficha Cadastral'!C41&lt;&gt;""),'Ficha Cadastral'!C41,"")</f>
        <v/>
      </c>
      <c r="C32" s="29" t="str">
        <f t="shared" si="2"/>
        <v/>
      </c>
      <c r="D32" s="81" t="str">
        <f>IF(B32&lt;&gt;"",IF(ISNA(VLOOKUP($B32,'Ficha Cadastral'!$C$17:$E$56,3,FALSE)),0,VLOOKUP($B32,'Ficha Cadastral'!$C$17:$E$56,3,FALSE)),"")</f>
        <v/>
      </c>
      <c r="E32" s="80" t="str">
        <f>IF(B32&lt;&gt;"",IF(ISNA(VLOOKUP($B32,'Ficha Cadastral'!$C$17:$R$56,$E$1,FALSE)),0,VLOOKUP($B32,'Ficha Cadastral'!$C$17:$R$56,$E$1,FALSE)),"")</f>
        <v/>
      </c>
      <c r="F32" s="79"/>
      <c r="G32" s="79"/>
      <c r="H32" s="79"/>
      <c r="I32" s="79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B32" s="35"/>
      <c r="CC32" s="35"/>
      <c r="CD32" s="35"/>
      <c r="CE32" s="35"/>
      <c r="CF32" s="35"/>
      <c r="CG32" s="35"/>
    </row>
    <row r="33" spans="1:85" x14ac:dyDescent="0.25">
      <c r="A33" s="29">
        <v>26</v>
      </c>
      <c r="B33" s="17" t="str">
        <f>IF(AND($B$2&lt;&gt;"",'Ficha Cadastral'!C42&lt;&gt;""),'Ficha Cadastral'!C42,"")</f>
        <v/>
      </c>
      <c r="C33" s="29" t="str">
        <f t="shared" si="2"/>
        <v/>
      </c>
      <c r="D33" s="81" t="str">
        <f>IF(B33&lt;&gt;"",IF(ISNA(VLOOKUP($B33,'Ficha Cadastral'!$C$17:$E$56,3,FALSE)),0,VLOOKUP($B33,'Ficha Cadastral'!$C$17:$E$56,3,FALSE)),"")</f>
        <v/>
      </c>
      <c r="E33" s="80" t="str">
        <f>IF(B33&lt;&gt;"",IF(ISNA(VLOOKUP($B33,'Ficha Cadastral'!$C$17:$R$56,$E$1,FALSE)),0,VLOOKUP($B33,'Ficha Cadastral'!$C$17:$R$56,$E$1,FALSE)),"")</f>
        <v/>
      </c>
      <c r="F33" s="79"/>
      <c r="G33" s="79"/>
      <c r="H33" s="79"/>
      <c r="I33" s="79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B33" s="35"/>
      <c r="CC33" s="35"/>
      <c r="CD33" s="35"/>
      <c r="CE33" s="35"/>
      <c r="CF33" s="35"/>
      <c r="CG33" s="35"/>
    </row>
    <row r="34" spans="1:85" x14ac:dyDescent="0.25">
      <c r="A34" s="29">
        <v>27</v>
      </c>
      <c r="B34" s="17" t="str">
        <f>IF(AND($B$2&lt;&gt;"",'Ficha Cadastral'!C43&lt;&gt;""),'Ficha Cadastral'!C43,"")</f>
        <v/>
      </c>
      <c r="C34" s="29" t="str">
        <f t="shared" si="2"/>
        <v/>
      </c>
      <c r="D34" s="81" t="str">
        <f>IF(B34&lt;&gt;"",IF(ISNA(VLOOKUP($B34,'Ficha Cadastral'!$C$17:$E$56,3,FALSE)),0,VLOOKUP($B34,'Ficha Cadastral'!$C$17:$E$56,3,FALSE)),"")</f>
        <v/>
      </c>
      <c r="E34" s="80" t="str">
        <f>IF(B34&lt;&gt;"",IF(ISNA(VLOOKUP($B34,'Ficha Cadastral'!$C$17:$R$56,$E$1,FALSE)),0,VLOOKUP($B34,'Ficha Cadastral'!$C$17:$R$56,$E$1,FALSE)),"")</f>
        <v/>
      </c>
      <c r="F34" s="79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</row>
    <row r="35" spans="1:85" x14ac:dyDescent="0.25">
      <c r="A35" s="29">
        <v>28</v>
      </c>
      <c r="B35" s="17" t="str">
        <f>IF(AND($B$2&lt;&gt;"",'Ficha Cadastral'!C44&lt;&gt;""),'Ficha Cadastral'!C44,"")</f>
        <v/>
      </c>
      <c r="C35" s="29" t="str">
        <f t="shared" si="2"/>
        <v/>
      </c>
      <c r="D35" s="81" t="str">
        <f>IF(B35&lt;&gt;"",IF(ISNA(VLOOKUP($B35,'Ficha Cadastral'!$C$17:$E$56,3,FALSE)),0,VLOOKUP($B35,'Ficha Cadastral'!$C$17:$E$56,3,FALSE)),"")</f>
        <v/>
      </c>
      <c r="E35" s="80" t="str">
        <f>IF(B35&lt;&gt;"",IF(ISNA(VLOOKUP($B35,'Ficha Cadastral'!$C$17:$R$56,$E$1,FALSE)),0,VLOOKUP($B35,'Ficha Cadastral'!$C$17:$R$56,$E$1,FALSE)),"")</f>
        <v/>
      </c>
      <c r="F35" s="79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5"/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</row>
    <row r="36" spans="1:85" x14ac:dyDescent="0.25">
      <c r="A36" s="29">
        <v>29</v>
      </c>
      <c r="B36" s="17" t="str">
        <f>IF(AND($B$2&lt;&gt;"",'Ficha Cadastral'!C45&lt;&gt;""),'Ficha Cadastral'!C45,"")</f>
        <v/>
      </c>
      <c r="C36" s="29" t="str">
        <f t="shared" si="2"/>
        <v/>
      </c>
      <c r="D36" s="81" t="str">
        <f>IF(B36&lt;&gt;"",IF(ISNA(VLOOKUP($B36,'Ficha Cadastral'!$C$17:$E$56,3,FALSE)),0,VLOOKUP($B36,'Ficha Cadastral'!$C$17:$E$56,3,FALSE)),"")</f>
        <v/>
      </c>
      <c r="E36" s="80" t="str">
        <f>IF(B36&lt;&gt;"",IF(ISNA(VLOOKUP($B36,'Ficha Cadastral'!$C$17:$R$56,$E$1,FALSE)),0,VLOOKUP($B36,'Ficha Cadastral'!$C$17:$R$56,$E$1,FALSE)),"")</f>
        <v/>
      </c>
      <c r="F36" s="79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5"/>
      <c r="BQ36" s="35"/>
      <c r="BR36" s="35"/>
      <c r="BS36" s="35"/>
      <c r="BT36" s="35"/>
      <c r="BU36" s="35"/>
      <c r="BV36" s="35"/>
      <c r="BW36" s="35"/>
      <c r="BX36" s="35"/>
      <c r="BY36" s="35"/>
      <c r="BZ36" s="35"/>
      <c r="CA36" s="35"/>
      <c r="CB36" s="35"/>
      <c r="CC36" s="35"/>
      <c r="CD36" s="35"/>
      <c r="CE36" s="35"/>
      <c r="CF36" s="35"/>
      <c r="CG36" s="35"/>
    </row>
    <row r="37" spans="1:85" x14ac:dyDescent="0.25">
      <c r="A37" s="29">
        <v>30</v>
      </c>
      <c r="B37" s="17" t="str">
        <f>IF(AND($B$2&lt;&gt;"",'Ficha Cadastral'!C46&lt;&gt;""),'Ficha Cadastral'!C46,"")</f>
        <v/>
      </c>
      <c r="C37" s="29" t="str">
        <f t="shared" si="2"/>
        <v/>
      </c>
      <c r="D37" s="81" t="str">
        <f>IF(B37&lt;&gt;"",IF(ISNA(VLOOKUP($B37,'Ficha Cadastral'!$C$17:$E$56,3,FALSE)),0,VLOOKUP($B37,'Ficha Cadastral'!$C$17:$E$56,3,FALSE)),"")</f>
        <v/>
      </c>
      <c r="E37" s="80" t="str">
        <f>IF(B37&lt;&gt;"",IF(ISNA(VLOOKUP($B37,'Ficha Cadastral'!$C$17:$R$56,$E$1,FALSE)),0,VLOOKUP($B37,'Ficha Cadastral'!$C$17:$R$56,$E$1,FALSE)),"")</f>
        <v/>
      </c>
      <c r="F37" s="79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5"/>
      <c r="BQ37" s="35"/>
      <c r="BR37" s="35"/>
      <c r="BS37" s="35"/>
      <c r="BT37" s="35"/>
      <c r="BU37" s="35"/>
      <c r="BV37" s="35"/>
      <c r="BW37" s="35"/>
      <c r="BX37" s="35"/>
      <c r="BY37" s="35"/>
      <c r="BZ37" s="35"/>
      <c r="CA37" s="35"/>
      <c r="CB37" s="35"/>
      <c r="CC37" s="35"/>
      <c r="CD37" s="35"/>
      <c r="CE37" s="35"/>
      <c r="CF37" s="35"/>
      <c r="CG37" s="35"/>
    </row>
    <row r="38" spans="1:85" x14ac:dyDescent="0.25">
      <c r="A38" s="29">
        <v>31</v>
      </c>
      <c r="B38" s="17" t="str">
        <f>IF(AND($B$2&lt;&gt;"",'Ficha Cadastral'!C47&lt;&gt;""),'Ficha Cadastral'!C47,"")</f>
        <v/>
      </c>
      <c r="C38" s="29" t="str">
        <f t="shared" si="2"/>
        <v/>
      </c>
      <c r="D38" s="81" t="str">
        <f>IF(B38&lt;&gt;"",IF(ISNA(VLOOKUP($B38,'Ficha Cadastral'!$C$17:$E$56,3,FALSE)),0,VLOOKUP($B38,'Ficha Cadastral'!$C$17:$E$56,3,FALSE)),"")</f>
        <v/>
      </c>
      <c r="E38" s="80" t="str">
        <f>IF(B38&lt;&gt;"",IF(ISNA(VLOOKUP($B38,'Ficha Cadastral'!$C$17:$R$56,$E$1,FALSE)),0,VLOOKUP($B38,'Ficha Cadastral'!$C$17:$R$56,$E$1,FALSE)),"")</f>
        <v/>
      </c>
      <c r="F38" s="79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</row>
    <row r="39" spans="1:85" x14ac:dyDescent="0.25">
      <c r="A39" s="29">
        <v>32</v>
      </c>
      <c r="B39" s="17" t="str">
        <f>IF(AND($B$2&lt;&gt;"",'Ficha Cadastral'!C48&lt;&gt;""),'Ficha Cadastral'!C48,"")</f>
        <v/>
      </c>
      <c r="C39" s="29" t="str">
        <f t="shared" si="2"/>
        <v/>
      </c>
      <c r="D39" s="81" t="str">
        <f>IF(B39&lt;&gt;"",IF(ISNA(VLOOKUP($B39,'Ficha Cadastral'!$C$17:$E$56,3,FALSE)),0,VLOOKUP($B39,'Ficha Cadastral'!$C$17:$E$56,3,FALSE)),"")</f>
        <v/>
      </c>
      <c r="E39" s="80" t="str">
        <f>IF(B39&lt;&gt;"",IF(ISNA(VLOOKUP($B39,'Ficha Cadastral'!$C$17:$R$56,$E$1,FALSE)),0,VLOOKUP($B39,'Ficha Cadastral'!$C$17:$R$56,$E$1,FALSE)),"")</f>
        <v/>
      </c>
      <c r="F39" s="79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</row>
    <row r="40" spans="1:85" x14ac:dyDescent="0.25">
      <c r="A40" s="29">
        <v>33</v>
      </c>
      <c r="B40" s="17" t="str">
        <f>IF(AND($B$2&lt;&gt;"",'Ficha Cadastral'!C49&lt;&gt;""),'Ficha Cadastral'!C49,"")</f>
        <v/>
      </c>
      <c r="C40" s="29" t="str">
        <f t="shared" si="2"/>
        <v/>
      </c>
      <c r="D40" s="81" t="str">
        <f>IF(B40&lt;&gt;"",IF(ISNA(VLOOKUP($B40,'Ficha Cadastral'!$C$17:$E$56,3,FALSE)),0,VLOOKUP($B40,'Ficha Cadastral'!$C$17:$E$56,3,FALSE)),"")</f>
        <v/>
      </c>
      <c r="E40" s="80" t="str">
        <f>IF(B40&lt;&gt;"",IF(ISNA(VLOOKUP($B40,'Ficha Cadastral'!$C$17:$R$56,$E$1,FALSE)),0,VLOOKUP($B40,'Ficha Cadastral'!$C$17:$R$56,$E$1,FALSE)),"")</f>
        <v/>
      </c>
      <c r="F40" s="79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</row>
    <row r="41" spans="1:85" x14ac:dyDescent="0.25">
      <c r="A41" s="29">
        <v>34</v>
      </c>
      <c r="B41" s="17" t="str">
        <f>IF(AND($B$2&lt;&gt;"",'Ficha Cadastral'!C50&lt;&gt;""),'Ficha Cadastral'!C50,"")</f>
        <v/>
      </c>
      <c r="C41" s="29" t="str">
        <f t="shared" si="2"/>
        <v/>
      </c>
      <c r="D41" s="81" t="str">
        <f>IF(B41&lt;&gt;"",IF(ISNA(VLOOKUP($B41,'Ficha Cadastral'!$C$17:$E$56,3,FALSE)),0,VLOOKUP($B41,'Ficha Cadastral'!$C$17:$E$56,3,FALSE)),"")</f>
        <v/>
      </c>
      <c r="E41" s="80" t="str">
        <f>IF(B41&lt;&gt;"",IF(ISNA(VLOOKUP($B41,'Ficha Cadastral'!$C$17:$R$56,$E$1,FALSE)),0,VLOOKUP($B41,'Ficha Cadastral'!$C$17:$R$56,$E$1,FALSE)),"")</f>
        <v/>
      </c>
      <c r="F41" s="79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5"/>
      <c r="BQ41" s="35"/>
      <c r="BR41" s="35"/>
      <c r="BS41" s="35"/>
      <c r="BT41" s="35"/>
      <c r="BU41" s="35"/>
      <c r="BV41" s="35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5"/>
    </row>
    <row r="42" spans="1:85" x14ac:dyDescent="0.25">
      <c r="A42" s="29">
        <v>35</v>
      </c>
      <c r="B42" s="17" t="str">
        <f>IF(AND($B$2&lt;&gt;"",'Ficha Cadastral'!C51&lt;&gt;""),'Ficha Cadastral'!C51,"")</f>
        <v/>
      </c>
      <c r="C42" s="29" t="str">
        <f t="shared" si="2"/>
        <v/>
      </c>
      <c r="D42" s="81" t="str">
        <f>IF(B42&lt;&gt;"",IF(ISNA(VLOOKUP($B42,'Ficha Cadastral'!$C$17:$E$56,3,FALSE)),0,VLOOKUP($B42,'Ficha Cadastral'!$C$17:$E$56,3,FALSE)),"")</f>
        <v/>
      </c>
      <c r="E42" s="80" t="str">
        <f>IF(B42&lt;&gt;"",IF(ISNA(VLOOKUP($B42,'Ficha Cadastral'!$C$17:$R$56,$E$1,FALSE)),0,VLOOKUP($B42,'Ficha Cadastral'!$C$17:$R$56,$E$1,FALSE)),"")</f>
        <v/>
      </c>
      <c r="F42" s="79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</row>
    <row r="43" spans="1:85" x14ac:dyDescent="0.25">
      <c r="A43" s="29">
        <v>36</v>
      </c>
      <c r="B43" s="17" t="str">
        <f>IF(AND($B$2&lt;&gt;"",'Ficha Cadastral'!C52&lt;&gt;""),'Ficha Cadastral'!C52,"")</f>
        <v/>
      </c>
      <c r="C43" s="29" t="str">
        <f t="shared" si="2"/>
        <v/>
      </c>
      <c r="D43" s="81" t="str">
        <f>IF(B43&lt;&gt;"",IF(ISNA(VLOOKUP($B43,'Ficha Cadastral'!$C$17:$E$56,3,FALSE)),0,VLOOKUP($B43,'Ficha Cadastral'!$C$17:$E$56,3,FALSE)),"")</f>
        <v/>
      </c>
      <c r="E43" s="80" t="str">
        <f>IF(B43&lt;&gt;"",IF(ISNA(VLOOKUP($B43,'Ficha Cadastral'!$C$17:$R$56,$E$1,FALSE)),0,VLOOKUP($B43,'Ficha Cadastral'!$C$17:$R$56,$E$1,FALSE)),"")</f>
        <v/>
      </c>
      <c r="F43" s="79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5"/>
      <c r="BQ43" s="35"/>
      <c r="BR43" s="35"/>
      <c r="BS43" s="35"/>
      <c r="BT43" s="35"/>
      <c r="BU43" s="35"/>
      <c r="BV43" s="35"/>
      <c r="BW43" s="35"/>
      <c r="BX43" s="35"/>
      <c r="BY43" s="35"/>
      <c r="BZ43" s="35"/>
      <c r="CA43" s="35"/>
      <c r="CB43" s="35"/>
      <c r="CC43" s="35"/>
      <c r="CD43" s="35"/>
      <c r="CE43" s="35"/>
      <c r="CF43" s="35"/>
      <c r="CG43" s="35"/>
    </row>
    <row r="44" spans="1:85" x14ac:dyDescent="0.25">
      <c r="A44" s="29">
        <v>37</v>
      </c>
      <c r="B44" s="17" t="str">
        <f>IF(AND($B$2&lt;&gt;"",'Ficha Cadastral'!C53&lt;&gt;""),'Ficha Cadastral'!C53,"")</f>
        <v/>
      </c>
      <c r="C44" s="29" t="str">
        <f t="shared" si="2"/>
        <v/>
      </c>
      <c r="D44" s="81" t="str">
        <f>IF(B44&lt;&gt;"",IF(ISNA(VLOOKUP($B44,'Ficha Cadastral'!$C$17:$E$56,3,FALSE)),0,VLOOKUP($B44,'Ficha Cadastral'!$C$17:$E$56,3,FALSE)),"")</f>
        <v/>
      </c>
      <c r="E44" s="80" t="str">
        <f>IF(B44&lt;&gt;"",IF(ISNA(VLOOKUP($B44,'Ficha Cadastral'!$C$17:$R$56,$E$1,FALSE)),0,VLOOKUP($B44,'Ficha Cadastral'!$C$17:$R$56,$E$1,FALSE)),"")</f>
        <v/>
      </c>
      <c r="F44" s="79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5"/>
      <c r="BQ44" s="35"/>
      <c r="BR44" s="35"/>
      <c r="BS44" s="35"/>
      <c r="BT44" s="35"/>
      <c r="BU44" s="35"/>
      <c r="BV44" s="35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5"/>
    </row>
    <row r="45" spans="1:85" x14ac:dyDescent="0.25">
      <c r="A45" s="29">
        <v>38</v>
      </c>
      <c r="B45" s="17" t="str">
        <f>IF(AND($B$2&lt;&gt;"",'Ficha Cadastral'!C54&lt;&gt;""),'Ficha Cadastral'!C54,"")</f>
        <v/>
      </c>
      <c r="C45" s="29" t="str">
        <f t="shared" si="2"/>
        <v/>
      </c>
      <c r="D45" s="81" t="str">
        <f>IF(B45&lt;&gt;"",IF(ISNA(VLOOKUP($B45,'Ficha Cadastral'!$C$17:$E$56,3,FALSE)),0,VLOOKUP($B45,'Ficha Cadastral'!$C$17:$E$56,3,FALSE)),"")</f>
        <v/>
      </c>
      <c r="E45" s="80" t="str">
        <f>IF(B45&lt;&gt;"",IF(ISNA(VLOOKUP($B45,'Ficha Cadastral'!$C$17:$R$56,$E$1,FALSE)),0,VLOOKUP($B45,'Ficha Cadastral'!$C$17:$R$56,$E$1,FALSE)),"")</f>
        <v/>
      </c>
      <c r="F45" s="79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5"/>
    </row>
    <row r="46" spans="1:85" x14ac:dyDescent="0.25">
      <c r="A46" s="29">
        <v>39</v>
      </c>
      <c r="B46" s="17" t="str">
        <f>IF(AND($B$2&lt;&gt;"",'Ficha Cadastral'!C55&lt;&gt;""),'Ficha Cadastral'!C55,"")</f>
        <v/>
      </c>
      <c r="C46" s="29" t="str">
        <f t="shared" si="2"/>
        <v/>
      </c>
      <c r="D46" s="81" t="str">
        <f>IF(B46&lt;&gt;"",IF(ISNA(VLOOKUP($B46,'Ficha Cadastral'!$C$17:$E$56,3,FALSE)),0,VLOOKUP($B46,'Ficha Cadastral'!$C$17:$E$56,3,FALSE)),"")</f>
        <v/>
      </c>
      <c r="E46" s="80" t="str">
        <f>IF(B46&lt;&gt;"",IF(ISNA(VLOOKUP($B46,'Ficha Cadastral'!$C$17:$R$56,$E$1,FALSE)),0,VLOOKUP($B46,'Ficha Cadastral'!$C$17:$R$56,$E$1,FALSE)),"")</f>
        <v/>
      </c>
      <c r="F46" s="79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5"/>
      <c r="BQ46" s="35"/>
      <c r="BR46" s="35"/>
      <c r="BS46" s="35"/>
      <c r="BT46" s="35"/>
      <c r="BU46" s="35"/>
      <c r="BV46" s="35"/>
      <c r="BW46" s="35"/>
      <c r="BX46" s="35"/>
      <c r="BY46" s="35"/>
      <c r="BZ46" s="35"/>
      <c r="CA46" s="35"/>
      <c r="CB46" s="35"/>
      <c r="CC46" s="35"/>
      <c r="CD46" s="35"/>
      <c r="CE46" s="35"/>
      <c r="CF46" s="35"/>
      <c r="CG46" s="35"/>
    </row>
    <row r="47" spans="1:85" x14ac:dyDescent="0.25">
      <c r="A47" s="29">
        <v>40</v>
      </c>
      <c r="B47" s="17" t="str">
        <f>IF(AND($B$2&lt;&gt;"",'Ficha Cadastral'!C56&lt;&gt;""),'Ficha Cadastral'!C56,"")</f>
        <v/>
      </c>
      <c r="C47" s="29" t="str">
        <f t="shared" si="2"/>
        <v/>
      </c>
      <c r="D47" s="81" t="str">
        <f>IF(B47&lt;&gt;"",IF(ISNA(VLOOKUP($B47,'Ficha Cadastral'!$C$17:$E$56,3,FALSE)),0,VLOOKUP($B47,'Ficha Cadastral'!$C$17:$E$56,3,FALSE)),"")</f>
        <v/>
      </c>
      <c r="E47" s="80" t="str">
        <f>IF(B47&lt;&gt;"",IF(ISNA(VLOOKUP($B47,'Ficha Cadastral'!$C$17:$R$56,$E$1,FALSE)),0,VLOOKUP($B47,'Ficha Cadastral'!$C$17:$R$56,$E$1,FALSE)),"")</f>
        <v/>
      </c>
      <c r="F47" s="79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5"/>
      <c r="BQ47" s="35"/>
      <c r="BR47" s="35"/>
      <c r="BS47" s="35"/>
      <c r="BT47" s="35"/>
      <c r="BU47" s="35"/>
      <c r="BV47" s="35"/>
      <c r="BW47" s="35"/>
      <c r="BX47" s="35"/>
      <c r="BY47" s="35"/>
      <c r="BZ47" s="35"/>
      <c r="CA47" s="35"/>
      <c r="CB47" s="35"/>
      <c r="CC47" s="35"/>
      <c r="CD47" s="35"/>
      <c r="CE47" s="35"/>
      <c r="CF47" s="35"/>
      <c r="CG47" s="35"/>
    </row>
    <row r="48" spans="1:85" x14ac:dyDescent="0.25">
      <c r="A48" s="31" t="s">
        <v>9</v>
      </c>
    </row>
    <row r="50" spans="1:4" x14ac:dyDescent="0.25">
      <c r="B50" s="3" t="s">
        <v>10</v>
      </c>
    </row>
    <row r="51" spans="1:4" x14ac:dyDescent="0.25">
      <c r="A51" s="32" t="s">
        <v>11</v>
      </c>
      <c r="B51" s="3" t="s">
        <v>12</v>
      </c>
    </row>
    <row r="52" spans="1:4" s="2" customFormat="1" x14ac:dyDescent="0.25">
      <c r="B52" s="36"/>
    </row>
    <row r="53" spans="1:4" s="2" customFormat="1" x14ac:dyDescent="0.25">
      <c r="B53" s="36"/>
    </row>
    <row r="54" spans="1:4" s="2" customFormat="1" x14ac:dyDescent="0.25">
      <c r="B54" s="37"/>
      <c r="D54" s="38"/>
    </row>
    <row r="55" spans="1:4" s="2" customFormat="1" x14ac:dyDescent="0.25">
      <c r="B55" s="37"/>
      <c r="D55" s="38"/>
    </row>
    <row r="56" spans="1:4" s="2" customFormat="1" x14ac:dyDescent="0.25"/>
    <row r="57" spans="1:4" s="2" customFormat="1" x14ac:dyDescent="0.25">
      <c r="D57" s="38"/>
    </row>
    <row r="58" spans="1:4" s="2" customFormat="1" x14ac:dyDescent="0.25">
      <c r="D58" s="38"/>
    </row>
    <row r="59" spans="1:4" s="2" customFormat="1" x14ac:dyDescent="0.25"/>
    <row r="60" spans="1:4" s="2" customFormat="1" x14ac:dyDescent="0.25">
      <c r="B60" s="36"/>
    </row>
    <row r="61" spans="1:4" s="2" customFormat="1" x14ac:dyDescent="0.25">
      <c r="B61" s="36"/>
    </row>
    <row r="62" spans="1:4" s="2" customFormat="1" x14ac:dyDescent="0.25">
      <c r="B62" s="36"/>
    </row>
    <row r="63" spans="1:4" s="2" customFormat="1" x14ac:dyDescent="0.25">
      <c r="B63" s="36"/>
    </row>
    <row r="64" spans="1:4" s="2" customFormat="1" x14ac:dyDescent="0.25"/>
    <row r="65" s="2" customFormat="1" x14ac:dyDescent="0.25"/>
    <row r="66" s="2" customFormat="1" x14ac:dyDescent="0.25"/>
    <row r="67" s="2" customFormat="1" x14ac:dyDescent="0.25"/>
    <row r="68" s="2" customFormat="1" x14ac:dyDescent="0.25"/>
    <row r="69" s="2" customFormat="1" x14ac:dyDescent="0.25"/>
    <row r="70" s="2" customFormat="1" x14ac:dyDescent="0.25"/>
    <row r="71" s="2" customFormat="1" x14ac:dyDescent="0.25"/>
    <row r="72" s="2" customFormat="1" x14ac:dyDescent="0.25"/>
    <row r="73" s="2" customFormat="1" x14ac:dyDescent="0.25"/>
    <row r="74" s="2" customFormat="1" x14ac:dyDescent="0.25"/>
    <row r="75" s="2" customFormat="1" x14ac:dyDescent="0.25"/>
    <row r="76" s="2" customFormat="1" x14ac:dyDescent="0.25"/>
    <row r="77" s="2" customFormat="1" x14ac:dyDescent="0.25"/>
    <row r="78" s="2" customFormat="1" x14ac:dyDescent="0.25"/>
    <row r="79" s="2" customFormat="1" x14ac:dyDescent="0.25"/>
    <row r="80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="2" customFormat="1" x14ac:dyDescent="0.25"/>
    <row r="130" s="2" customFormat="1" x14ac:dyDescent="0.25"/>
    <row r="131" s="2" customFormat="1" x14ac:dyDescent="0.25"/>
    <row r="132" s="2" customFormat="1" x14ac:dyDescent="0.25"/>
    <row r="133" s="2" customFormat="1" x14ac:dyDescent="0.25"/>
    <row r="134" s="2" customFormat="1" x14ac:dyDescent="0.25"/>
    <row r="135" s="2" customFormat="1" x14ac:dyDescent="0.25"/>
    <row r="136" s="2" customFormat="1" x14ac:dyDescent="0.25"/>
    <row r="137" s="2" customFormat="1" x14ac:dyDescent="0.25"/>
    <row r="138" s="2" customFormat="1" x14ac:dyDescent="0.25"/>
    <row r="139" s="2" customFormat="1" x14ac:dyDescent="0.25"/>
    <row r="140" s="2" customFormat="1" x14ac:dyDescent="0.25"/>
    <row r="141" s="2" customFormat="1" x14ac:dyDescent="0.25"/>
    <row r="142" s="2" customFormat="1" x14ac:dyDescent="0.25"/>
    <row r="143" s="2" customFormat="1" x14ac:dyDescent="0.25"/>
    <row r="144" s="2" customFormat="1" x14ac:dyDescent="0.25"/>
    <row r="145" s="2" customFormat="1" x14ac:dyDescent="0.25"/>
    <row r="146" s="2" customFormat="1" x14ac:dyDescent="0.25"/>
    <row r="147" s="2" customFormat="1" x14ac:dyDescent="0.25"/>
    <row r="148" s="2" customFormat="1" x14ac:dyDescent="0.25"/>
    <row r="149" s="2" customFormat="1" x14ac:dyDescent="0.25"/>
    <row r="150" s="2" customFormat="1" x14ac:dyDescent="0.25"/>
    <row r="151" s="2" customFormat="1" x14ac:dyDescent="0.25"/>
    <row r="152" s="2" customFormat="1" x14ac:dyDescent="0.25"/>
    <row r="153" s="2" customFormat="1" x14ac:dyDescent="0.25"/>
    <row r="154" s="2" customFormat="1" x14ac:dyDescent="0.25"/>
    <row r="155" s="2" customFormat="1" x14ac:dyDescent="0.25"/>
    <row r="156" s="2" customFormat="1" x14ac:dyDescent="0.25"/>
    <row r="157" s="2" customFormat="1" x14ac:dyDescent="0.25"/>
    <row r="158" s="2" customFormat="1" x14ac:dyDescent="0.25"/>
    <row r="159" s="2" customFormat="1" x14ac:dyDescent="0.25"/>
    <row r="160" s="2" customFormat="1" x14ac:dyDescent="0.25"/>
    <row r="161" s="2" customFormat="1" x14ac:dyDescent="0.25"/>
    <row r="162" s="2" customFormat="1" x14ac:dyDescent="0.25"/>
    <row r="163" s="2" customFormat="1" x14ac:dyDescent="0.25"/>
    <row r="164" s="2" customFormat="1" x14ac:dyDescent="0.25"/>
    <row r="165" s="2" customFormat="1" x14ac:dyDescent="0.25"/>
    <row r="166" s="2" customFormat="1" x14ac:dyDescent="0.25"/>
    <row r="167" s="2" customFormat="1" x14ac:dyDescent="0.25"/>
    <row r="168" s="2" customFormat="1" x14ac:dyDescent="0.25"/>
    <row r="169" s="2" customFormat="1" x14ac:dyDescent="0.25"/>
    <row r="170" s="2" customFormat="1" x14ac:dyDescent="0.25"/>
    <row r="171" s="2" customFormat="1" x14ac:dyDescent="0.25"/>
    <row r="172" s="2" customFormat="1" x14ac:dyDescent="0.25"/>
    <row r="173" s="2" customFormat="1" x14ac:dyDescent="0.25"/>
    <row r="174" s="2" customFormat="1" x14ac:dyDescent="0.25"/>
    <row r="175" s="2" customFormat="1" x14ac:dyDescent="0.25"/>
    <row r="176" s="2" customFormat="1" x14ac:dyDescent="0.25"/>
    <row r="177" s="2" customFormat="1" x14ac:dyDescent="0.25"/>
    <row r="178" s="2" customFormat="1" x14ac:dyDescent="0.25"/>
    <row r="179" s="2" customFormat="1" x14ac:dyDescent="0.25"/>
    <row r="180" s="2" customFormat="1" x14ac:dyDescent="0.25"/>
    <row r="181" s="2" customFormat="1" x14ac:dyDescent="0.25"/>
    <row r="182" s="2" customFormat="1" x14ac:dyDescent="0.25"/>
    <row r="183" s="2" customFormat="1" x14ac:dyDescent="0.25"/>
    <row r="184" s="2" customFormat="1" x14ac:dyDescent="0.25"/>
    <row r="185" s="2" customFormat="1" x14ac:dyDescent="0.25"/>
    <row r="186" s="2" customFormat="1" x14ac:dyDescent="0.25"/>
    <row r="187" s="2" customFormat="1" x14ac:dyDescent="0.25"/>
    <row r="188" s="2" customFormat="1" x14ac:dyDescent="0.25"/>
    <row r="189" s="2" customFormat="1" x14ac:dyDescent="0.25"/>
    <row r="190" s="2" customFormat="1" x14ac:dyDescent="0.25"/>
    <row r="191" s="2" customFormat="1" x14ac:dyDescent="0.25"/>
    <row r="192" s="2" customFormat="1" x14ac:dyDescent="0.25"/>
    <row r="193" s="2" customFormat="1" x14ac:dyDescent="0.25"/>
    <row r="194" s="2" customFormat="1" x14ac:dyDescent="0.25"/>
    <row r="195" s="2" customFormat="1" x14ac:dyDescent="0.25"/>
  </sheetData>
  <sheetProtection algorithmName="SHA-512" hashValue="A9KYeZ7wLoT4h9VPYq8DrCEmmwXn/DLI2pk1DT/S3PLyATRjWMUuRuL62psUV7+oq0GNN6P4zc8mFyuQQdHKOg==" saltValue="aoUg2WNePMdN72VNv3Q+7Q==" spinCount="100000" sheet="1" objects="1" scenarios="1" selectLockedCells="1"/>
  <mergeCells count="7">
    <mergeCell ref="E6:E7"/>
    <mergeCell ref="C1:D1"/>
    <mergeCell ref="C2:D2"/>
    <mergeCell ref="A6:A7"/>
    <mergeCell ref="B6:B7"/>
    <mergeCell ref="C6:C7"/>
    <mergeCell ref="D6:D7"/>
  </mergeCells>
  <conditionalFormatting sqref="E8:E47">
    <cfRule type="cellIs" dxfId="390" priority="9" stopIfTrue="1" operator="greaterThanOrEqual">
      <formula>0.25</formula>
    </cfRule>
    <cfRule type="cellIs" dxfId="389" priority="10" stopIfTrue="1" operator="between">
      <formula>0.2</formula>
      <formula>0.24</formula>
    </cfRule>
    <cfRule type="cellIs" dxfId="388" priority="11" stopIfTrue="1" operator="between">
      <formula>0</formula>
      <formula>0.19</formula>
    </cfRule>
  </conditionalFormatting>
  <conditionalFormatting sqref="CJ5:XFD47 M3:XFD3 T1:XFD2 I4:XFD4 E48:XFD1048576 C7 A6:A7 B52:D1048576 A51:C51 B8:D47 B49:D50 C48:D48 A48 A1:C2 E1:E2 B4:G4 C5:CG6 F3 E34:CG47 E7:E33 J7:CG33">
    <cfRule type="expression" dxfId="387" priority="7">
      <formula>CELL("proteger",A1)=0</formula>
    </cfRule>
  </conditionalFormatting>
  <conditionalFormatting sqref="CJ8:XFD47 B34:CG47 B8:E33 J8:CG33">
    <cfRule type="cellIs" dxfId="386" priority="8" stopIfTrue="1" operator="equal">
      <formula>"F"</formula>
    </cfRule>
  </conditionalFormatting>
  <conditionalFormatting sqref="F8:I8 F9:G29">
    <cfRule type="expression" dxfId="385" priority="4">
      <formula>CELL("proteger",F8)=0</formula>
    </cfRule>
  </conditionalFormatting>
  <conditionalFormatting sqref="F8:I8 F9:G29">
    <cfRule type="cellIs" dxfId="384" priority="5" stopIfTrue="1" operator="equal">
      <formula>"F"</formula>
    </cfRule>
  </conditionalFormatting>
  <conditionalFormatting sqref="F7:I7">
    <cfRule type="expression" dxfId="383" priority="3">
      <formula>CELL("proteger",F7)=0</formula>
    </cfRule>
  </conditionalFormatting>
  <conditionalFormatting sqref="F9:I33">
    <cfRule type="expression" dxfId="382" priority="1">
      <formula>CELL("proteger",F9)=0</formula>
    </cfRule>
  </conditionalFormatting>
  <conditionalFormatting sqref="F9:I33">
    <cfRule type="cellIs" dxfId="381" priority="2" stopIfTrue="1" operator="equal">
      <formula>"F"</formula>
    </cfRule>
  </conditionalFormatting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" stopIfTrue="1" id="{D58C5A92-C974-43E4-87E5-71F8F10232DF}">
            <xm:f>AND($B$2&lt;&gt;"",'Ficha Cadastral'!$D17&lt;&gt;"")</xm:f>
            <x14:dxf>
              <font>
                <b/>
                <i val="0"/>
                <color rgb="FFFF0000"/>
              </font>
              <fill>
                <patternFill>
                  <bgColor rgb="FFFFC000"/>
                </patternFill>
              </fill>
            </x14:dxf>
          </x14:cfRule>
          <xm:sqref>CJ8:XFD47 B8:CG47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0000000}">
          <x14:formula1>
            <xm:f>'Ficha Cadastral'!$E$59:$E$70</xm:f>
          </x14:formula1>
          <xm:sqref>B2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132"/>
  <sheetViews>
    <sheetView view="pageBreakPreview" zoomScale="120" zoomScaleNormal="100" zoomScaleSheetLayoutView="120" zoomScalePageLayoutView="70" workbookViewId="0">
      <selection activeCell="A120" sqref="A120:AF131"/>
    </sheetView>
  </sheetViews>
  <sheetFormatPr defaultColWidth="9.140625" defaultRowHeight="15" x14ac:dyDescent="0.25"/>
  <cols>
    <col min="1" max="1" width="2.7109375" style="3" customWidth="1"/>
    <col min="2" max="2" width="34.5703125" style="3" customWidth="1"/>
    <col min="3" max="28" width="3.28515625" style="3" customWidth="1"/>
    <col min="29" max="29" width="4.140625" style="3" customWidth="1"/>
    <col min="30" max="30" width="5.5703125" style="106" customWidth="1"/>
    <col min="31" max="31" width="4" style="3" customWidth="1"/>
    <col min="32" max="32" width="5.5703125" style="3" customWidth="1"/>
    <col min="33" max="16384" width="9.140625" style="3"/>
  </cols>
  <sheetData>
    <row r="1" spans="1:38" ht="14.25" customHeight="1" x14ac:dyDescent="0.25"/>
    <row r="2" spans="1:38" ht="14.25" customHeight="1" x14ac:dyDescent="0.25">
      <c r="K2" s="222" t="s">
        <v>25</v>
      </c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222"/>
      <c r="AF2" s="222"/>
    </row>
    <row r="3" spans="1:38" ht="14.25" customHeight="1" x14ac:dyDescent="0.25"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2"/>
      <c r="AB3" s="222"/>
      <c r="AC3" s="222"/>
      <c r="AD3" s="222"/>
      <c r="AE3" s="222"/>
      <c r="AF3" s="222"/>
    </row>
    <row r="4" spans="1:38" ht="5.25" customHeight="1" x14ac:dyDescent="0.25">
      <c r="K4" s="223" t="s">
        <v>26</v>
      </c>
      <c r="L4" s="223"/>
      <c r="M4" s="223"/>
      <c r="N4" s="223"/>
      <c r="O4" s="223"/>
      <c r="P4" s="223"/>
      <c r="Q4" s="223"/>
      <c r="R4" s="223"/>
      <c r="S4" s="223"/>
      <c r="T4" s="223"/>
      <c r="U4" s="223"/>
      <c r="V4" s="223"/>
      <c r="W4" s="223"/>
      <c r="X4" s="223"/>
      <c r="Y4" s="223"/>
      <c r="Z4" s="223"/>
      <c r="AA4" s="223"/>
      <c r="AB4" s="223"/>
      <c r="AC4" s="223"/>
      <c r="AD4" s="223"/>
      <c r="AE4" s="223"/>
      <c r="AF4" s="223"/>
    </row>
    <row r="5" spans="1:38" ht="14.25" customHeight="1" thickBot="1" x14ac:dyDescent="0.3"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4"/>
      <c r="X5" s="224"/>
      <c r="Y5" s="224"/>
      <c r="Z5" s="224"/>
      <c r="AA5" s="224"/>
      <c r="AB5" s="224"/>
      <c r="AC5" s="224"/>
      <c r="AD5" s="224"/>
      <c r="AE5" s="224"/>
      <c r="AF5" s="224"/>
    </row>
    <row r="6" spans="1:38" ht="14.25" customHeight="1" x14ac:dyDescent="0.25">
      <c r="A6" s="217" t="s">
        <v>27</v>
      </c>
      <c r="B6" s="217"/>
      <c r="C6" s="218" t="s">
        <v>28</v>
      </c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35"/>
      <c r="AA6" s="220" t="s">
        <v>29</v>
      </c>
      <c r="AB6" s="221"/>
      <c r="AC6" s="221"/>
      <c r="AD6" s="221"/>
      <c r="AE6" s="221"/>
      <c r="AF6" s="221"/>
      <c r="AG6" s="3" t="s">
        <v>30</v>
      </c>
    </row>
    <row r="7" spans="1:38" ht="14.25" customHeight="1" x14ac:dyDescent="0.25">
      <c r="A7" s="215" t="str">
        <f>'Ficha Cadastral'!A6</f>
        <v>OFICINA DE INICIAÇÃO AO SENAI FABLAB</v>
      </c>
      <c r="B7" s="215"/>
      <c r="C7" s="216" t="str">
        <f>'Ficha Cadastral'!A4</f>
        <v>OFICINA DE INICIAÇÃO AO SENAI FABLAB</v>
      </c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5"/>
      <c r="V7" s="215"/>
      <c r="W7" s="215"/>
      <c r="X7" s="215"/>
      <c r="Y7" s="215"/>
      <c r="Z7" s="236"/>
      <c r="AA7" s="216" t="str">
        <f>'Ficha Cadastral'!G2</f>
        <v>92058-1</v>
      </c>
      <c r="AB7" s="215"/>
      <c r="AC7" s="215"/>
      <c r="AD7" s="215"/>
      <c r="AE7" s="215"/>
      <c r="AF7" s="215"/>
      <c r="AG7" s="3">
        <f>COUNTA(C11:AB13)</f>
        <v>5</v>
      </c>
    </row>
    <row r="8" spans="1:38" ht="14.25" customHeight="1" x14ac:dyDescent="0.25">
      <c r="A8" s="212" t="s">
        <v>31</v>
      </c>
      <c r="B8" s="213"/>
      <c r="C8" s="214" t="s">
        <v>32</v>
      </c>
      <c r="D8" s="212"/>
      <c r="E8" s="212"/>
      <c r="F8" s="212"/>
      <c r="G8" s="212"/>
      <c r="H8" s="212"/>
      <c r="I8" s="212"/>
      <c r="J8" s="212"/>
      <c r="K8" s="212"/>
      <c r="L8" s="212"/>
      <c r="M8" s="212"/>
      <c r="N8" s="212"/>
      <c r="O8" s="212"/>
      <c r="P8" s="212"/>
      <c r="Q8" s="212"/>
      <c r="R8" s="214" t="s">
        <v>33</v>
      </c>
      <c r="S8" s="212"/>
      <c r="T8" s="212"/>
      <c r="U8" s="212"/>
      <c r="V8" s="212"/>
      <c r="W8" s="212"/>
      <c r="X8" s="212"/>
      <c r="Y8" s="212"/>
      <c r="Z8" s="212"/>
      <c r="AA8" s="212"/>
      <c r="AB8" s="212"/>
      <c r="AC8" s="212"/>
      <c r="AD8" s="212"/>
      <c r="AE8" s="212"/>
      <c r="AF8" s="212"/>
      <c r="AG8" s="3" t="s">
        <v>34</v>
      </c>
    </row>
    <row r="9" spans="1:38" ht="14.25" customHeight="1" x14ac:dyDescent="0.25">
      <c r="A9" s="215" t="str">
        <f>IF('Ficha Cadastral'!A8&lt;&gt;"",'Ficha Cadastral'!A8,"")</f>
        <v/>
      </c>
      <c r="B9" s="215"/>
      <c r="C9" s="225">
        <f>IF('Ficha Cadastral'!C8&lt;&gt;"",'Ficha Cadastral'!C8,"")</f>
        <v>20</v>
      </c>
      <c r="D9" s="226"/>
      <c r="E9" s="226"/>
      <c r="F9" s="226"/>
      <c r="G9" s="226"/>
      <c r="H9" s="226"/>
      <c r="I9" s="226"/>
      <c r="J9" s="226"/>
      <c r="K9" s="226"/>
      <c r="L9" s="226"/>
      <c r="M9" s="226"/>
      <c r="N9" s="226"/>
      <c r="O9" s="226"/>
      <c r="P9" s="226"/>
      <c r="Q9" s="226"/>
      <c r="R9" s="233">
        <f ca="1">IF('Ficha Cadastral'!D8&lt;&gt;"",'Ficha Cadastral'!D8,"")</f>
        <v>0</v>
      </c>
      <c r="S9" s="234"/>
      <c r="T9" s="234"/>
      <c r="U9" s="234"/>
      <c r="V9" s="234"/>
      <c r="W9" s="234"/>
      <c r="X9" s="234"/>
      <c r="Y9" s="234"/>
      <c r="Z9" s="234"/>
      <c r="AA9" s="234"/>
      <c r="AB9" s="234"/>
      <c r="AC9" s="234"/>
      <c r="AD9" s="234"/>
      <c r="AE9" s="234"/>
      <c r="AF9" s="234"/>
      <c r="AG9" s="4">
        <v>0.1</v>
      </c>
      <c r="AH9" s="4">
        <v>0.7</v>
      </c>
      <c r="AI9" s="4">
        <v>0.9</v>
      </c>
    </row>
    <row r="10" spans="1:38" x14ac:dyDescent="0.25">
      <c r="A10" s="208" t="s">
        <v>6</v>
      </c>
      <c r="B10" s="209" t="s">
        <v>35</v>
      </c>
      <c r="C10" s="210" t="s">
        <v>36</v>
      </c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1"/>
      <c r="AG10" s="5" t="s">
        <v>37</v>
      </c>
      <c r="AH10" s="5" t="s">
        <v>38</v>
      </c>
      <c r="AI10" s="5" t="s">
        <v>39</v>
      </c>
      <c r="AJ10" s="5" t="s">
        <v>56</v>
      </c>
    </row>
    <row r="11" spans="1:38" ht="15" customHeight="1" x14ac:dyDescent="0.25">
      <c r="A11" s="208"/>
      <c r="B11" s="209"/>
      <c r="C11" s="227">
        <v>1</v>
      </c>
      <c r="D11" s="227">
        <v>2</v>
      </c>
      <c r="E11" s="227">
        <v>3</v>
      </c>
      <c r="F11" s="227">
        <v>4</v>
      </c>
      <c r="G11" s="227">
        <v>5</v>
      </c>
      <c r="H11" s="227"/>
      <c r="I11" s="227"/>
      <c r="J11" s="227"/>
      <c r="K11" s="227"/>
      <c r="L11" s="227"/>
      <c r="M11" s="227"/>
      <c r="N11" s="227"/>
      <c r="O11" s="227"/>
      <c r="P11" s="227"/>
      <c r="Q11" s="227"/>
      <c r="R11" s="227"/>
      <c r="S11" s="227"/>
      <c r="T11" s="227"/>
      <c r="U11" s="227"/>
      <c r="V11" s="227"/>
      <c r="W11" s="227"/>
      <c r="X11" s="227"/>
      <c r="Y11" s="227"/>
      <c r="Z11" s="227"/>
      <c r="AA11" s="227"/>
      <c r="AB11" s="227"/>
      <c r="AC11" s="200" t="s">
        <v>40</v>
      </c>
      <c r="AD11" s="202" t="s">
        <v>41</v>
      </c>
      <c r="AE11" s="200" t="s">
        <v>22</v>
      </c>
      <c r="AF11" s="228" t="s">
        <v>102</v>
      </c>
    </row>
    <row r="12" spans="1:38" ht="15" customHeight="1" x14ac:dyDescent="0.25">
      <c r="A12" s="208"/>
      <c r="B12" s="209"/>
      <c r="C12" s="227"/>
      <c r="D12" s="227"/>
      <c r="E12" s="227"/>
      <c r="F12" s="227"/>
      <c r="G12" s="227"/>
      <c r="H12" s="227"/>
      <c r="I12" s="227"/>
      <c r="J12" s="227"/>
      <c r="K12" s="227"/>
      <c r="L12" s="227"/>
      <c r="M12" s="227"/>
      <c r="N12" s="227"/>
      <c r="O12" s="227"/>
      <c r="P12" s="227"/>
      <c r="Q12" s="227"/>
      <c r="R12" s="227"/>
      <c r="S12" s="227"/>
      <c r="T12" s="227"/>
      <c r="U12" s="227"/>
      <c r="V12" s="227"/>
      <c r="W12" s="227"/>
      <c r="X12" s="227"/>
      <c r="Y12" s="227"/>
      <c r="Z12" s="227"/>
      <c r="AA12" s="227"/>
      <c r="AB12" s="227"/>
      <c r="AC12" s="201"/>
      <c r="AD12" s="202"/>
      <c r="AE12" s="201"/>
      <c r="AF12" s="203"/>
    </row>
    <row r="13" spans="1:38" ht="15" customHeight="1" x14ac:dyDescent="0.25">
      <c r="A13" s="208"/>
      <c r="B13" s="209"/>
      <c r="C13" s="227"/>
      <c r="D13" s="227"/>
      <c r="E13" s="227"/>
      <c r="F13" s="227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27"/>
      <c r="R13" s="227"/>
      <c r="S13" s="227"/>
      <c r="T13" s="227"/>
      <c r="U13" s="227"/>
      <c r="V13" s="227"/>
      <c r="W13" s="227"/>
      <c r="X13" s="227"/>
      <c r="Y13" s="227"/>
      <c r="Z13" s="227"/>
      <c r="AA13" s="227"/>
      <c r="AB13" s="227"/>
      <c r="AC13" s="201"/>
      <c r="AD13" s="202"/>
      <c r="AE13" s="201"/>
      <c r="AF13" s="203"/>
      <c r="AK13" s="5"/>
      <c r="AL13" s="3" t="s">
        <v>108</v>
      </c>
    </row>
    <row r="14" spans="1:38" ht="21.75" customHeight="1" x14ac:dyDescent="0.25">
      <c r="A14" s="6">
        <v>1</v>
      </c>
      <c r="B14" s="7" t="str">
        <f ca="1">IF(AND($R$9&lt;&gt;"",INDIRECT("'Ficha Cadastral'!"&amp;AL14)&lt;&gt;""),INDIRECT("'Ficha Cadastral'!"&amp;AL14),"")</f>
        <v/>
      </c>
      <c r="C14" s="143" t="str">
        <f ca="1">IF('Ficha de Avaliação'!B14&lt;&gt;"",(IF(AND('Controle de Avaliação'!D8&gt;=70,'Controle de Avaliação'!D8&lt;90),"A",IF('Controle de Avaliação'!D8&gt;=90,"AE",IF(AND('Controle de Avaliação'!D8&gt;=40,'Controle de Avaliação'!D8&lt;70),"EP","NA")))),"")</f>
        <v/>
      </c>
      <c r="D14" s="143" t="str">
        <f ca="1">IF('Ficha de Avaliação'!B14&lt;&gt;"",(IF(AND('Controle de Avaliação'!O8&gt;=70,'Controle de Avaliação'!O8&lt;90),"A",IF('Controle de Avaliação'!O8&gt;=90,"AE",IF(AND('Controle de Avaliação'!O8&gt;=40,'Controle de Avaliação'!O8&lt;70),"EP","NA")))),"")</f>
        <v/>
      </c>
      <c r="E14" s="143" t="str">
        <f ca="1">IF('Ficha de Avaliação'!B14&lt;&gt;"",(IF(AND('Controle de Avaliação'!M8&gt;=70,'Controle de Avaliação'!M8&lt;90),"A",IF('Controle de Avaliação'!M8&gt;=90,"AE",IF(AND('Controle de Avaliação'!M8&gt;=40,'Controle de Avaliação'!M8&lt;70),"EP","NA")))),"")</f>
        <v/>
      </c>
      <c r="F14" s="143" t="str">
        <f ca="1">IF('Ficha de Avaliação'!B14&lt;&gt;"",(IF(AND('Controle de Avaliação'!K8&gt;=70,'Controle de Avaliação'!K8&lt;90),"A",IF('Controle de Avaliação'!K8&gt;=90,"AE",IF(AND('Controle de Avaliação'!K8&gt;=40,'Controle de Avaliação'!K8&lt;70),"EP","NA")))),"")</f>
        <v/>
      </c>
      <c r="G14" s="143" t="str">
        <f ca="1">IF('Ficha de Avaliação'!B14&lt;&gt;"",(IF(AND('Controle de Avaliação'!I8&gt;=70,'Controle de Avaliação'!I8&lt;90),"A",IF('Controle de Avaliação'!I8&gt;=90,"AE",IF(AND('Controle de Avaliação'!I8&gt;=40,'Controle de Avaliação'!I8&lt;70),"EP","NA")))),"")</f>
        <v/>
      </c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66" t="str">
        <f ca="1">IF(B14&lt;&gt;"",'Controle de Avaliação'!R8,"")</f>
        <v/>
      </c>
      <c r="AD14" s="109" t="str">
        <f ca="1">IF(B14&lt;&gt;"",'Controle de Avaliação'!Q8,"")</f>
        <v/>
      </c>
      <c r="AE14" s="66" t="str">
        <f ca="1">IF(AND($AG$7&gt;0,B14&lt;&gt;""),IF(ISNA(VLOOKUP($B14,'Ficha Cadastral'!$C$17:$E$56,3,FALSE)),0,VLOOKUP($B14,'Ficha Cadastral'!$C$17:$E$56,3,FALSE)),"")</f>
        <v/>
      </c>
      <c r="AF14" s="1" t="str">
        <f ca="1">IF(AND(AE14&lt;&gt;"",$R$9&lt;&gt;"",B14&lt;&gt;""),1-(AE14/$R$9),"")</f>
        <v/>
      </c>
      <c r="AG14" s="8">
        <f t="shared" ref="AG14:AJ28" ca="1" si="0">COUNTIF($C14:$AB14,AG$10)/$AG$7</f>
        <v>0</v>
      </c>
      <c r="AH14" s="8">
        <f t="shared" ca="1" si="0"/>
        <v>0</v>
      </c>
      <c r="AI14" s="8">
        <f t="shared" ca="1" si="0"/>
        <v>0</v>
      </c>
      <c r="AJ14" s="8">
        <f t="shared" ca="1" si="0"/>
        <v>0</v>
      </c>
      <c r="AK14" s="5" t="s">
        <v>57</v>
      </c>
      <c r="AL14" s="3" t="s">
        <v>109</v>
      </c>
    </row>
    <row r="15" spans="1:38" ht="21.75" customHeight="1" x14ac:dyDescent="0.25">
      <c r="A15" s="6">
        <f>A14+1</f>
        <v>2</v>
      </c>
      <c r="B15" s="7" t="str">
        <f t="shared" ref="B15:B28" ca="1" si="1">IF(AND($R$9&lt;&gt;"",INDIRECT("'Ficha Cadastral'!"&amp;AL15)&lt;&gt;""),INDIRECT("'Ficha Cadastral'!"&amp;AL15),"")</f>
        <v/>
      </c>
      <c r="C15" s="143" t="str">
        <f ca="1">IF('Ficha de Avaliação'!B15&lt;&gt;"",(IF(AND('Controle de Avaliação'!D9&gt;=70,'Controle de Avaliação'!D9&lt;90),"A",IF('Controle de Avaliação'!D9&gt;=90,"AE",IF(AND('Controle de Avaliação'!D9&gt;=40,'Controle de Avaliação'!D9&lt;70),"EP","NA")))),"")</f>
        <v/>
      </c>
      <c r="D15" s="143" t="str">
        <f ca="1">IF('Ficha de Avaliação'!B15&lt;&gt;"",(IF(AND('Controle de Avaliação'!O9&gt;=70,'Controle de Avaliação'!O9&lt;90),"A",IF('Controle de Avaliação'!O9&gt;=90,"AE",IF(AND('Controle de Avaliação'!O9&gt;=40,'Controle de Avaliação'!O9&lt;70),"EP","NA")))),"")</f>
        <v/>
      </c>
      <c r="E15" s="143" t="str">
        <f ca="1">IF('Ficha de Avaliação'!B15&lt;&gt;"",(IF(AND('Controle de Avaliação'!M9&gt;=70,'Controle de Avaliação'!M9&lt;90),"A",IF('Controle de Avaliação'!M9&gt;=90,"AE",IF(AND('Controle de Avaliação'!M9&gt;=40,'Controle de Avaliação'!M9&lt;70),"EP","NA")))),"")</f>
        <v/>
      </c>
      <c r="F15" s="143" t="str">
        <f ca="1">IF('Ficha de Avaliação'!B15&lt;&gt;"",(IF(AND('Controle de Avaliação'!K9&gt;=70,'Controle de Avaliação'!K9&lt;90),"A",IF('Controle de Avaliação'!K9&gt;=90,"AE",IF(AND('Controle de Avaliação'!K9&gt;=40,'Controle de Avaliação'!K9&lt;70),"EP","NA")))),"")</f>
        <v/>
      </c>
      <c r="G15" s="143" t="str">
        <f ca="1">IF('Ficha de Avaliação'!B15&lt;&gt;"",(IF(AND('Controle de Avaliação'!I9&gt;=70,'Controle de Avaliação'!I9&lt;90),"A",IF('Controle de Avaliação'!I9&gt;=90,"AE",IF(AND('Controle de Avaliação'!I9&gt;=40,'Controle de Avaliação'!I9&lt;70),"EP","NA")))),"")</f>
        <v/>
      </c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0" t="str">
        <f ca="1">IF(B15&lt;&gt;"",'Controle de Avaliação'!R9,"")</f>
        <v/>
      </c>
      <c r="AD15" s="109" t="str">
        <f ca="1">IF(B15&lt;&gt;"",'Controle de Avaliação'!Q9,"")</f>
        <v/>
      </c>
      <c r="AE15" s="66" t="str">
        <f ca="1">IF(AND($AG$7&gt;0,B15&lt;&gt;""),IF(ISNA(VLOOKUP($B15,'Ficha Cadastral'!$C$17:$E$56,3,FALSE)),0,VLOOKUP($B15,'Ficha Cadastral'!$C$17:$E$56,3,FALSE)),"")</f>
        <v/>
      </c>
      <c r="AF15" s="1" t="str">
        <f t="shared" ref="AF15:AF28" ca="1" si="2">IF(AND(AE15&lt;&gt;"",$R$9&lt;&gt;"",B15&lt;&gt;""),1-(AE15/$R$9),"")</f>
        <v/>
      </c>
      <c r="AG15" s="8">
        <f t="shared" ca="1" si="0"/>
        <v>0</v>
      </c>
      <c r="AH15" s="8">
        <f t="shared" ca="1" si="0"/>
        <v>0</v>
      </c>
      <c r="AI15" s="8">
        <f t="shared" ca="1" si="0"/>
        <v>0</v>
      </c>
      <c r="AJ15" s="8">
        <f t="shared" ca="1" si="0"/>
        <v>0</v>
      </c>
      <c r="AK15" s="5" t="s">
        <v>58</v>
      </c>
      <c r="AL15" s="3" t="s">
        <v>110</v>
      </c>
    </row>
    <row r="16" spans="1:38" ht="21.75" customHeight="1" x14ac:dyDescent="0.25">
      <c r="A16" s="6">
        <f t="shared" ref="A16:A28" si="3">A15+1</f>
        <v>3</v>
      </c>
      <c r="B16" s="7" t="str">
        <f t="shared" ca="1" si="1"/>
        <v/>
      </c>
      <c r="C16" s="143" t="str">
        <f ca="1">IF('Ficha de Avaliação'!B16&lt;&gt;"",(IF(AND('Controle de Avaliação'!D10&gt;=70,'Controle de Avaliação'!D10&lt;90),"A",IF('Controle de Avaliação'!D10&gt;=90,"AE",IF(AND('Controle de Avaliação'!D10&gt;=40,'Controle de Avaliação'!D10&lt;70),"EP","NA")))),"")</f>
        <v/>
      </c>
      <c r="D16" s="143" t="str">
        <f ca="1">IF('Ficha de Avaliação'!B16&lt;&gt;"",(IF(AND('Controle de Avaliação'!O10&gt;=70,'Controle de Avaliação'!O10&lt;90),"A",IF('Controle de Avaliação'!O10&gt;=90,"AE",IF(AND('Controle de Avaliação'!O10&gt;=40,'Controle de Avaliação'!O10&lt;70),"EP","NA")))),"")</f>
        <v/>
      </c>
      <c r="E16" s="143" t="str">
        <f ca="1">IF('Ficha de Avaliação'!B16&lt;&gt;"",(IF(AND('Controle de Avaliação'!M10&gt;=70,'Controle de Avaliação'!M10&lt;90),"A",IF('Controle de Avaliação'!M10&gt;=90,"AE",IF(AND('Controle de Avaliação'!M10&gt;=40,'Controle de Avaliação'!M10&lt;70),"EP","NA")))),"")</f>
        <v/>
      </c>
      <c r="F16" s="143" t="str">
        <f ca="1">IF('Ficha de Avaliação'!B16&lt;&gt;"",(IF(AND('Controle de Avaliação'!K10&gt;=70,'Controle de Avaliação'!K10&lt;90),"A",IF('Controle de Avaliação'!K10&gt;=90,"AE",IF(AND('Controle de Avaliação'!K10&gt;=40,'Controle de Avaliação'!K10&lt;70),"EP","NA")))),"")</f>
        <v/>
      </c>
      <c r="G16" s="143" t="str">
        <f ca="1">IF('Ficha de Avaliação'!B16&lt;&gt;"",(IF(AND('Controle de Avaliação'!I10&gt;=70,'Controle de Avaliação'!I10&lt;90),"A",IF('Controle de Avaliação'!I10&gt;=90,"AE",IF(AND('Controle de Avaliação'!I10&gt;=40,'Controle de Avaliação'!I10&lt;70),"EP","NA")))),"")</f>
        <v/>
      </c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0" t="str">
        <f ca="1">IF(B16&lt;&gt;"",'Controle de Avaliação'!R10,"")</f>
        <v/>
      </c>
      <c r="AD16" s="109" t="str">
        <f ca="1">IF(B16&lt;&gt;"",'Controle de Avaliação'!Q10,"")</f>
        <v/>
      </c>
      <c r="AE16" s="66" t="str">
        <f ca="1">IF(AND($AG$7&gt;0,B16&lt;&gt;""),IF(ISNA(VLOOKUP($B16,'Ficha Cadastral'!$C$17:$E$56,3,FALSE)),0,VLOOKUP($B16,'Ficha Cadastral'!$C$17:$E$56,3,FALSE)),"")</f>
        <v/>
      </c>
      <c r="AF16" s="1" t="str">
        <f t="shared" ca="1" si="2"/>
        <v/>
      </c>
      <c r="AG16" s="8">
        <f t="shared" ca="1" si="0"/>
        <v>0</v>
      </c>
      <c r="AH16" s="8">
        <f t="shared" ca="1" si="0"/>
        <v>0</v>
      </c>
      <c r="AI16" s="8">
        <f t="shared" ca="1" si="0"/>
        <v>0</v>
      </c>
      <c r="AJ16" s="8">
        <f t="shared" ca="1" si="0"/>
        <v>0</v>
      </c>
      <c r="AK16" s="5" t="s">
        <v>59</v>
      </c>
      <c r="AL16" s="3" t="s">
        <v>111</v>
      </c>
    </row>
    <row r="17" spans="1:38" ht="21.75" customHeight="1" x14ac:dyDescent="0.25">
      <c r="A17" s="6">
        <f t="shared" si="3"/>
        <v>4</v>
      </c>
      <c r="B17" s="7" t="str">
        <f t="shared" ca="1" si="1"/>
        <v/>
      </c>
      <c r="C17" s="143" t="str">
        <f ca="1">IF('Ficha de Avaliação'!B17&lt;&gt;"",(IF(AND('Controle de Avaliação'!D11&gt;=70,'Controle de Avaliação'!D11&lt;90),"A",IF('Controle de Avaliação'!D11&gt;=90,"AE",IF(AND('Controle de Avaliação'!D11&gt;=40,'Controle de Avaliação'!D11&lt;70),"EP","NA")))),"")</f>
        <v/>
      </c>
      <c r="D17" s="143" t="str">
        <f ca="1">IF('Ficha de Avaliação'!B17&lt;&gt;"",(IF(AND('Controle de Avaliação'!O11&gt;=70,'Controle de Avaliação'!O11&lt;90),"A",IF('Controle de Avaliação'!O11&gt;=90,"AE",IF(AND('Controle de Avaliação'!O11&gt;=40,'Controle de Avaliação'!O11&lt;70),"EP","NA")))),"")</f>
        <v/>
      </c>
      <c r="E17" s="143" t="str">
        <f ca="1">IF('Ficha de Avaliação'!B17&lt;&gt;"",(IF(AND('Controle de Avaliação'!M11&gt;=70,'Controle de Avaliação'!M11&lt;90),"A",IF('Controle de Avaliação'!M11&gt;=90,"AE",IF(AND('Controle de Avaliação'!M11&gt;=40,'Controle de Avaliação'!M11&lt;70),"EP","NA")))),"")</f>
        <v/>
      </c>
      <c r="F17" s="143" t="str">
        <f ca="1">IF('Ficha de Avaliação'!B17&lt;&gt;"",(IF(AND('Controle de Avaliação'!K11&gt;=70,'Controle de Avaliação'!K11&lt;90),"A",IF('Controle de Avaliação'!K11&gt;=90,"AE",IF(AND('Controle de Avaliação'!K11&gt;=40,'Controle de Avaliação'!K11&lt;70),"EP","NA")))),"")</f>
        <v/>
      </c>
      <c r="G17" s="143" t="str">
        <f ca="1">IF('Ficha de Avaliação'!B17&lt;&gt;"",(IF(AND('Controle de Avaliação'!I11&gt;=70,'Controle de Avaliação'!I11&lt;90),"A",IF('Controle de Avaliação'!I11&gt;=90,"AE",IF(AND('Controle de Avaliação'!I11&gt;=40,'Controle de Avaliação'!I11&lt;70),"EP","NA")))),"")</f>
        <v/>
      </c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0" t="str">
        <f ca="1">IF(B17&lt;&gt;"",'Controle de Avaliação'!R11,"")</f>
        <v/>
      </c>
      <c r="AD17" s="109" t="str">
        <f ca="1">IF(B17&lt;&gt;"",'Controle de Avaliação'!Q11,"")</f>
        <v/>
      </c>
      <c r="AE17" s="66" t="str">
        <f ca="1">IF(AND($AG$7&gt;0,B17&lt;&gt;""),IF(ISNA(VLOOKUP($B17,'Ficha Cadastral'!$C$17:$E$56,3,FALSE)),0,VLOOKUP($B17,'Ficha Cadastral'!$C$17:$E$56,3,FALSE)),"")</f>
        <v/>
      </c>
      <c r="AF17" s="1" t="str">
        <f t="shared" ca="1" si="2"/>
        <v/>
      </c>
      <c r="AG17" s="8">
        <f t="shared" ca="1" si="0"/>
        <v>0</v>
      </c>
      <c r="AH17" s="8">
        <f t="shared" ca="1" si="0"/>
        <v>0</v>
      </c>
      <c r="AI17" s="8">
        <f t="shared" ca="1" si="0"/>
        <v>0</v>
      </c>
      <c r="AJ17" s="8">
        <f t="shared" ca="1" si="0"/>
        <v>0</v>
      </c>
      <c r="AK17" s="5" t="s">
        <v>60</v>
      </c>
      <c r="AL17" s="3" t="s">
        <v>112</v>
      </c>
    </row>
    <row r="18" spans="1:38" ht="21.75" customHeight="1" x14ac:dyDescent="0.25">
      <c r="A18" s="6">
        <f t="shared" si="3"/>
        <v>5</v>
      </c>
      <c r="B18" s="7" t="str">
        <f t="shared" ca="1" si="1"/>
        <v/>
      </c>
      <c r="C18" s="143" t="str">
        <f ca="1">IF('Ficha de Avaliação'!B18&lt;&gt;"",(IF(AND('Controle de Avaliação'!D12&gt;=70,'Controle de Avaliação'!D12&lt;90),"A",IF('Controle de Avaliação'!D12&gt;=90,"AE",IF(AND('Controle de Avaliação'!D12&gt;=40,'Controle de Avaliação'!D12&lt;70),"EP","NA")))),"")</f>
        <v/>
      </c>
      <c r="D18" s="143" t="str">
        <f ca="1">IF('Ficha de Avaliação'!B18&lt;&gt;"",(IF(AND('Controle de Avaliação'!O12&gt;=70,'Controle de Avaliação'!O12&lt;90),"A",IF('Controle de Avaliação'!O12&gt;=90,"AE",IF(AND('Controle de Avaliação'!O12&gt;=40,'Controle de Avaliação'!O12&lt;70),"EP","NA")))),"")</f>
        <v/>
      </c>
      <c r="E18" s="143" t="str">
        <f ca="1">IF('Ficha de Avaliação'!B18&lt;&gt;"",(IF(AND('Controle de Avaliação'!M12&gt;=70,'Controle de Avaliação'!M12&lt;90),"A",IF('Controle de Avaliação'!M12&gt;=90,"AE",IF(AND('Controle de Avaliação'!M12&gt;=40,'Controle de Avaliação'!M12&lt;70),"EP","NA")))),"")</f>
        <v/>
      </c>
      <c r="F18" s="143" t="str">
        <f ca="1">IF('Ficha de Avaliação'!B18&lt;&gt;"",(IF(AND('Controle de Avaliação'!K12&gt;=70,'Controle de Avaliação'!K12&lt;90),"A",IF('Controle de Avaliação'!K12&gt;=90,"AE",IF(AND('Controle de Avaliação'!K12&gt;=40,'Controle de Avaliação'!K12&lt;70),"EP","NA")))),"")</f>
        <v/>
      </c>
      <c r="G18" s="143" t="str">
        <f ca="1">IF('Ficha de Avaliação'!B18&lt;&gt;"",(IF(AND('Controle de Avaliação'!I12&gt;=70,'Controle de Avaliação'!I12&lt;90),"A",IF('Controle de Avaliação'!I12&gt;=90,"AE",IF(AND('Controle de Avaliação'!I12&gt;=40,'Controle de Avaliação'!I12&lt;70),"EP","NA")))),"")</f>
        <v/>
      </c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0" t="str">
        <f ca="1">IF(B18&lt;&gt;"",'Controle de Avaliação'!R12,"")</f>
        <v/>
      </c>
      <c r="AD18" s="109" t="str">
        <f ca="1">IF(B18&lt;&gt;"",'Controle de Avaliação'!Q12,"")</f>
        <v/>
      </c>
      <c r="AE18" s="66" t="str">
        <f ca="1">IF(AND($AG$7&gt;0,B18&lt;&gt;""),IF(ISNA(VLOOKUP($B18,'Ficha Cadastral'!$C$17:$E$56,3,FALSE)),0,VLOOKUP($B18,'Ficha Cadastral'!$C$17:$E$56,3,FALSE)),"")</f>
        <v/>
      </c>
      <c r="AF18" s="1" t="str">
        <f t="shared" ca="1" si="2"/>
        <v/>
      </c>
      <c r="AG18" s="8">
        <f t="shared" ca="1" si="0"/>
        <v>0</v>
      </c>
      <c r="AH18" s="8">
        <f t="shared" ca="1" si="0"/>
        <v>0</v>
      </c>
      <c r="AI18" s="8">
        <f t="shared" ca="1" si="0"/>
        <v>0</v>
      </c>
      <c r="AJ18" s="8">
        <f t="shared" ca="1" si="0"/>
        <v>0</v>
      </c>
      <c r="AK18" s="5" t="s">
        <v>61</v>
      </c>
      <c r="AL18" s="3" t="s">
        <v>113</v>
      </c>
    </row>
    <row r="19" spans="1:38" ht="21.75" customHeight="1" x14ac:dyDescent="0.25">
      <c r="A19" s="6">
        <f t="shared" si="3"/>
        <v>6</v>
      </c>
      <c r="B19" s="7" t="str">
        <f t="shared" ca="1" si="1"/>
        <v/>
      </c>
      <c r="C19" s="143" t="str">
        <f ca="1">IF('Ficha de Avaliação'!B19&lt;&gt;"",(IF(AND('Controle de Avaliação'!D13&gt;=70,'Controle de Avaliação'!D13&lt;90),"A",IF('Controle de Avaliação'!D13&gt;=90,"AE",IF(AND('Controle de Avaliação'!D13&gt;=40,'Controle de Avaliação'!D13&lt;70),"EP","NA")))),"")</f>
        <v/>
      </c>
      <c r="D19" s="143" t="str">
        <f ca="1">IF('Ficha de Avaliação'!B19&lt;&gt;"",(IF(AND('Controle de Avaliação'!O13&gt;=70,'Controle de Avaliação'!O13&lt;90),"A",IF('Controle de Avaliação'!O13&gt;=90,"AE",IF(AND('Controle de Avaliação'!O13&gt;=40,'Controle de Avaliação'!O13&lt;70),"EP","NA")))),"")</f>
        <v/>
      </c>
      <c r="E19" s="143" t="str">
        <f ca="1">IF('Ficha de Avaliação'!B19&lt;&gt;"",(IF(AND('Controle de Avaliação'!M13&gt;=70,'Controle de Avaliação'!M13&lt;90),"A",IF('Controle de Avaliação'!M13&gt;=90,"AE",IF(AND('Controle de Avaliação'!M13&gt;=40,'Controle de Avaliação'!M13&lt;70),"EP","NA")))),"")</f>
        <v/>
      </c>
      <c r="F19" s="143" t="str">
        <f ca="1">IF('Ficha de Avaliação'!B19&lt;&gt;"",(IF(AND('Controle de Avaliação'!K13&gt;=70,'Controle de Avaliação'!K13&lt;90),"A",IF('Controle de Avaliação'!K13&gt;=90,"AE",IF(AND('Controle de Avaliação'!K13&gt;=40,'Controle de Avaliação'!K13&lt;70),"EP","NA")))),"")</f>
        <v/>
      </c>
      <c r="G19" s="143" t="str">
        <f ca="1">IF('Ficha de Avaliação'!B19&lt;&gt;"",(IF(AND('Controle de Avaliação'!I13&gt;=70,'Controle de Avaliação'!I13&lt;90),"A",IF('Controle de Avaliação'!I13&gt;=90,"AE",IF(AND('Controle de Avaliação'!I13&gt;=40,'Controle de Avaliação'!I13&lt;70),"EP","NA")))),"")</f>
        <v/>
      </c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3"/>
      <c r="AA19" s="143"/>
      <c r="AB19" s="143"/>
      <c r="AC19" s="140" t="str">
        <f ca="1">IF(B19&lt;&gt;"",'Controle de Avaliação'!R13,"")</f>
        <v/>
      </c>
      <c r="AD19" s="109" t="str">
        <f ca="1">IF(B19&lt;&gt;"",'Controle de Avaliação'!Q13,"")</f>
        <v/>
      </c>
      <c r="AE19" s="66" t="str">
        <f ca="1">IF(AND($AG$7&gt;0,B19&lt;&gt;""),IF(ISNA(VLOOKUP($B19,'Ficha Cadastral'!$C$17:$E$56,3,FALSE)),0,VLOOKUP($B19,'Ficha Cadastral'!$C$17:$E$56,3,FALSE)),"")</f>
        <v/>
      </c>
      <c r="AF19" s="1" t="str">
        <f t="shared" ca="1" si="2"/>
        <v/>
      </c>
      <c r="AG19" s="8">
        <f t="shared" ca="1" si="0"/>
        <v>0</v>
      </c>
      <c r="AH19" s="8">
        <f t="shared" ca="1" si="0"/>
        <v>0</v>
      </c>
      <c r="AI19" s="8">
        <f t="shared" ca="1" si="0"/>
        <v>0</v>
      </c>
      <c r="AJ19" s="8">
        <f t="shared" ca="1" si="0"/>
        <v>0</v>
      </c>
      <c r="AK19" s="5" t="s">
        <v>62</v>
      </c>
      <c r="AL19" s="3" t="s">
        <v>114</v>
      </c>
    </row>
    <row r="20" spans="1:38" ht="21.75" customHeight="1" x14ac:dyDescent="0.25">
      <c r="A20" s="6">
        <f t="shared" si="3"/>
        <v>7</v>
      </c>
      <c r="B20" s="7" t="str">
        <f t="shared" ca="1" si="1"/>
        <v/>
      </c>
      <c r="C20" s="143" t="str">
        <f ca="1">IF('Ficha de Avaliação'!B20&lt;&gt;"",(IF(AND('Controle de Avaliação'!D14&gt;=70,'Controle de Avaliação'!D14&lt;90),"A",IF('Controle de Avaliação'!D14&gt;=90,"AE",IF(AND('Controle de Avaliação'!D14&gt;=40,'Controle de Avaliação'!D14&lt;70),"EP","NA")))),"")</f>
        <v/>
      </c>
      <c r="D20" s="143" t="str">
        <f ca="1">IF('Ficha de Avaliação'!B20&lt;&gt;"",(IF(AND('Controle de Avaliação'!O14&gt;=70,'Controle de Avaliação'!O14&lt;90),"A",IF('Controle de Avaliação'!O14&gt;=90,"AE",IF(AND('Controle de Avaliação'!O14&gt;=40,'Controle de Avaliação'!O14&lt;70),"EP","NA")))),"")</f>
        <v/>
      </c>
      <c r="E20" s="143" t="str">
        <f ca="1">IF('Ficha de Avaliação'!B20&lt;&gt;"",(IF(AND('Controle de Avaliação'!M14&gt;=70,'Controle de Avaliação'!M14&lt;90),"A",IF('Controle de Avaliação'!M14&gt;=90,"AE",IF(AND('Controle de Avaliação'!M14&gt;=40,'Controle de Avaliação'!M14&lt;70),"EP","NA")))),"")</f>
        <v/>
      </c>
      <c r="F20" s="143" t="str">
        <f ca="1">IF('Ficha de Avaliação'!B20&lt;&gt;"",(IF(AND('Controle de Avaliação'!K14&gt;=70,'Controle de Avaliação'!K14&lt;90),"A",IF('Controle de Avaliação'!K14&gt;=90,"AE",IF(AND('Controle de Avaliação'!K14&gt;=40,'Controle de Avaliação'!K14&lt;70),"EP","NA")))),"")</f>
        <v/>
      </c>
      <c r="G20" s="143" t="str">
        <f ca="1">IF('Ficha de Avaliação'!B20&lt;&gt;"",(IF(AND('Controle de Avaliação'!I14&gt;=70,'Controle de Avaliação'!I14&lt;90),"A",IF('Controle de Avaliação'!I14&gt;=90,"AE",IF(AND('Controle de Avaliação'!I14&gt;=40,'Controle de Avaliação'!I14&lt;70),"EP","NA")))),"")</f>
        <v/>
      </c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0" t="str">
        <f ca="1">IF(B20&lt;&gt;"",'Controle de Avaliação'!R14,"")</f>
        <v/>
      </c>
      <c r="AD20" s="109" t="str">
        <f ca="1">IF(B20&lt;&gt;"",'Controle de Avaliação'!Q14,"")</f>
        <v/>
      </c>
      <c r="AE20" s="66" t="str">
        <f ca="1">IF(AND($AG$7&gt;0,B20&lt;&gt;""),IF(ISNA(VLOOKUP($B20,'Ficha Cadastral'!$C$17:$E$56,3,FALSE)),0,VLOOKUP($B20,'Ficha Cadastral'!$C$17:$E$56,3,FALSE)),"")</f>
        <v/>
      </c>
      <c r="AF20" s="1" t="str">
        <f t="shared" ca="1" si="2"/>
        <v/>
      </c>
      <c r="AG20" s="8">
        <f t="shared" ca="1" si="0"/>
        <v>0</v>
      </c>
      <c r="AH20" s="8">
        <f t="shared" ca="1" si="0"/>
        <v>0</v>
      </c>
      <c r="AI20" s="8">
        <f t="shared" ca="1" si="0"/>
        <v>0</v>
      </c>
      <c r="AJ20" s="8">
        <f t="shared" ca="1" si="0"/>
        <v>0</v>
      </c>
      <c r="AK20" s="5" t="s">
        <v>63</v>
      </c>
      <c r="AL20" s="3" t="s">
        <v>115</v>
      </c>
    </row>
    <row r="21" spans="1:38" ht="21.75" customHeight="1" x14ac:dyDescent="0.25">
      <c r="A21" s="6">
        <f t="shared" si="3"/>
        <v>8</v>
      </c>
      <c r="B21" s="7" t="str">
        <f t="shared" ca="1" si="1"/>
        <v/>
      </c>
      <c r="C21" s="143" t="str">
        <f ca="1">IF('Ficha de Avaliação'!B21&lt;&gt;"",(IF(AND('Controle de Avaliação'!D15&gt;=70,'Controle de Avaliação'!D15&lt;90),"A",IF('Controle de Avaliação'!D15&gt;=90,"AE",IF(AND('Controle de Avaliação'!D15&gt;=40,'Controle de Avaliação'!D15&lt;70),"EP","NA")))),"")</f>
        <v/>
      </c>
      <c r="D21" s="143" t="str">
        <f ca="1">IF('Ficha de Avaliação'!B21&lt;&gt;"",(IF(AND('Controle de Avaliação'!O15&gt;=70,'Controle de Avaliação'!O15&lt;90),"A",IF('Controle de Avaliação'!O15&gt;=90,"AE",IF(AND('Controle de Avaliação'!O15&gt;=40,'Controle de Avaliação'!O15&lt;70),"EP","NA")))),"")</f>
        <v/>
      </c>
      <c r="E21" s="143" t="str">
        <f ca="1">IF('Ficha de Avaliação'!B21&lt;&gt;"",(IF(AND('Controle de Avaliação'!M15&gt;=70,'Controle de Avaliação'!M15&lt;90),"A",IF('Controle de Avaliação'!M15&gt;=90,"AE",IF(AND('Controle de Avaliação'!M15&gt;=40,'Controle de Avaliação'!M15&lt;70),"EP","NA")))),"")</f>
        <v/>
      </c>
      <c r="F21" s="143" t="str">
        <f ca="1">IF('Ficha de Avaliação'!B21&lt;&gt;"",(IF(AND('Controle de Avaliação'!K15&gt;=70,'Controle de Avaliação'!K15&lt;90),"A",IF('Controle de Avaliação'!K15&gt;=90,"AE",IF(AND('Controle de Avaliação'!K15&gt;=40,'Controle de Avaliação'!K15&lt;70),"EP","NA")))),"")</f>
        <v/>
      </c>
      <c r="G21" s="143" t="str">
        <f ca="1">IF('Ficha de Avaliação'!B21&lt;&gt;"",(IF(AND('Controle de Avaliação'!I15&gt;=70,'Controle de Avaliação'!I15&lt;90),"A",IF('Controle de Avaliação'!I15&gt;=90,"AE",IF(AND('Controle de Avaliação'!I15&gt;=40,'Controle de Avaliação'!I15&lt;70),"EP","NA")))),"")</f>
        <v/>
      </c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0" t="str">
        <f ca="1">IF(B21&lt;&gt;"",'Controle de Avaliação'!R15,"")</f>
        <v/>
      </c>
      <c r="AD21" s="109" t="str">
        <f ca="1">IF(B21&lt;&gt;"",'Controle de Avaliação'!Q15,"")</f>
        <v/>
      </c>
      <c r="AE21" s="66" t="str">
        <f ca="1">IF(AND($AG$7&gt;0,B21&lt;&gt;""),IF(ISNA(VLOOKUP($B21,'Ficha Cadastral'!$C$17:$E$56,3,FALSE)),0,VLOOKUP($B21,'Ficha Cadastral'!$C$17:$E$56,3,FALSE)),"")</f>
        <v/>
      </c>
      <c r="AF21" s="1" t="str">
        <f t="shared" ca="1" si="2"/>
        <v/>
      </c>
      <c r="AG21" s="8">
        <f t="shared" ca="1" si="0"/>
        <v>0</v>
      </c>
      <c r="AH21" s="8">
        <f t="shared" ca="1" si="0"/>
        <v>0</v>
      </c>
      <c r="AI21" s="8">
        <f t="shared" ca="1" si="0"/>
        <v>0</v>
      </c>
      <c r="AJ21" s="8">
        <f t="shared" ca="1" si="0"/>
        <v>0</v>
      </c>
      <c r="AK21" s="5" t="s">
        <v>64</v>
      </c>
      <c r="AL21" s="3" t="s">
        <v>116</v>
      </c>
    </row>
    <row r="22" spans="1:38" ht="21.75" customHeight="1" x14ac:dyDescent="0.25">
      <c r="A22" s="6">
        <f t="shared" si="3"/>
        <v>9</v>
      </c>
      <c r="B22" s="7" t="str">
        <f t="shared" ca="1" si="1"/>
        <v/>
      </c>
      <c r="C22" s="143" t="str">
        <f ca="1">IF('Ficha de Avaliação'!B22&lt;&gt;"",(IF(AND('Controle de Avaliação'!D16&gt;=70,'Controle de Avaliação'!D16&lt;90),"A",IF('Controle de Avaliação'!D16&gt;=90,"AE",IF(AND('Controle de Avaliação'!D16&gt;=40,'Controle de Avaliação'!D16&lt;70),"EP","NA")))),"")</f>
        <v/>
      </c>
      <c r="D22" s="143" t="str">
        <f ca="1">IF('Ficha de Avaliação'!B22&lt;&gt;"",(IF(AND('Controle de Avaliação'!O16&gt;=70,'Controle de Avaliação'!O16&lt;90),"A",IF('Controle de Avaliação'!O16&gt;=90,"AE",IF(AND('Controle de Avaliação'!O16&gt;=40,'Controle de Avaliação'!O16&lt;70),"EP","NA")))),"")</f>
        <v/>
      </c>
      <c r="E22" s="143" t="str">
        <f ca="1">IF('Ficha de Avaliação'!B22&lt;&gt;"",(IF(AND('Controle de Avaliação'!M16&gt;=70,'Controle de Avaliação'!M16&lt;90),"A",IF('Controle de Avaliação'!M16&gt;=90,"AE",IF(AND('Controle de Avaliação'!M16&gt;=40,'Controle de Avaliação'!M16&lt;70),"EP","NA")))),"")</f>
        <v/>
      </c>
      <c r="F22" s="143" t="str">
        <f ca="1">IF('Ficha de Avaliação'!B22&lt;&gt;"",(IF(AND('Controle de Avaliação'!K16&gt;=70,'Controle de Avaliação'!K16&lt;90),"A",IF('Controle de Avaliação'!K16&gt;=90,"AE",IF(AND('Controle de Avaliação'!K16&gt;=40,'Controle de Avaliação'!K16&lt;70),"EP","NA")))),"")</f>
        <v/>
      </c>
      <c r="G22" s="143" t="str">
        <f ca="1">IF('Ficha de Avaliação'!B22&lt;&gt;"",(IF(AND('Controle de Avaliação'!I16&gt;=70,'Controle de Avaliação'!I16&lt;90),"A",IF('Controle de Avaliação'!I16&gt;=90,"AE",IF(AND('Controle de Avaliação'!I16&gt;=40,'Controle de Avaliação'!I16&lt;70),"EP","NA")))),"")</f>
        <v/>
      </c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3"/>
      <c r="AA22" s="143"/>
      <c r="AB22" s="143"/>
      <c r="AC22" s="140" t="str">
        <f ca="1">IF(B22&lt;&gt;"",'Controle de Avaliação'!R16,"")</f>
        <v/>
      </c>
      <c r="AD22" s="109" t="str">
        <f ca="1">IF(B22&lt;&gt;"",'Controle de Avaliação'!Q16,"")</f>
        <v/>
      </c>
      <c r="AE22" s="66" t="str">
        <f ca="1">IF(AND($AG$7&gt;0,B22&lt;&gt;""),IF(ISNA(VLOOKUP($B22,'Ficha Cadastral'!$C$17:$E$56,3,FALSE)),0,VLOOKUP($B22,'Ficha Cadastral'!$C$17:$E$56,3,FALSE)),"")</f>
        <v/>
      </c>
      <c r="AF22" s="1" t="str">
        <f t="shared" ca="1" si="2"/>
        <v/>
      </c>
      <c r="AG22" s="8">
        <f t="shared" ca="1" si="0"/>
        <v>0</v>
      </c>
      <c r="AH22" s="8">
        <f t="shared" ca="1" si="0"/>
        <v>0</v>
      </c>
      <c r="AI22" s="8">
        <f t="shared" ca="1" si="0"/>
        <v>0</v>
      </c>
      <c r="AJ22" s="8">
        <f t="shared" ca="1" si="0"/>
        <v>0</v>
      </c>
      <c r="AK22" s="5" t="s">
        <v>65</v>
      </c>
      <c r="AL22" s="3" t="s">
        <v>117</v>
      </c>
    </row>
    <row r="23" spans="1:38" ht="21.75" customHeight="1" x14ac:dyDescent="0.25">
      <c r="A23" s="6">
        <f t="shared" si="3"/>
        <v>10</v>
      </c>
      <c r="B23" s="7" t="str">
        <f t="shared" ca="1" si="1"/>
        <v/>
      </c>
      <c r="C23" s="143" t="str">
        <f ca="1">IF('Ficha de Avaliação'!B23&lt;&gt;"",(IF(AND('Controle de Avaliação'!D17&gt;=70,'Controle de Avaliação'!D17&lt;90),"A",IF('Controle de Avaliação'!D17&gt;=90,"AE",IF(AND('Controle de Avaliação'!D17&gt;=40,'Controle de Avaliação'!D17&lt;70),"EP","NA")))),"")</f>
        <v/>
      </c>
      <c r="D23" s="143" t="str">
        <f ca="1">IF('Ficha de Avaliação'!B23&lt;&gt;"",(IF(AND('Controle de Avaliação'!O17&gt;=70,'Controle de Avaliação'!O17&lt;90),"A",IF('Controle de Avaliação'!O17&gt;=90,"AE",IF(AND('Controle de Avaliação'!O17&gt;=40,'Controle de Avaliação'!O17&lt;70),"EP","NA")))),"")</f>
        <v/>
      </c>
      <c r="E23" s="143" t="str">
        <f ca="1">IF('Ficha de Avaliação'!B23&lt;&gt;"",(IF(AND('Controle de Avaliação'!M17&gt;=70,'Controle de Avaliação'!M17&lt;90),"A",IF('Controle de Avaliação'!M17&gt;=90,"AE",IF(AND('Controle de Avaliação'!M17&gt;=40,'Controle de Avaliação'!M17&lt;70),"EP","NA")))),"")</f>
        <v/>
      </c>
      <c r="F23" s="143" t="str">
        <f ca="1">IF('Ficha de Avaliação'!B23&lt;&gt;"",(IF(AND('Controle de Avaliação'!K17&gt;=70,'Controle de Avaliação'!K17&lt;90),"A",IF('Controle de Avaliação'!K17&gt;=90,"AE",IF(AND('Controle de Avaliação'!K17&gt;=40,'Controle de Avaliação'!K17&lt;70),"EP","NA")))),"")</f>
        <v/>
      </c>
      <c r="G23" s="143" t="str">
        <f ca="1">IF('Ficha de Avaliação'!B23&lt;&gt;"",(IF(AND('Controle de Avaliação'!I17&gt;=70,'Controle de Avaliação'!I17&lt;90),"A",IF('Controle de Avaliação'!I17&gt;=90,"AE",IF(AND('Controle de Avaliação'!I17&gt;=40,'Controle de Avaliação'!I17&lt;70),"EP","NA")))),"")</f>
        <v/>
      </c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  <c r="W23" s="143"/>
      <c r="X23" s="143"/>
      <c r="Y23" s="143"/>
      <c r="Z23" s="143"/>
      <c r="AA23" s="143"/>
      <c r="AB23" s="143"/>
      <c r="AC23" s="140" t="str">
        <f ca="1">IF(B23&lt;&gt;"",'Controle de Avaliação'!R17,"")</f>
        <v/>
      </c>
      <c r="AD23" s="109" t="str">
        <f ca="1">IF(B23&lt;&gt;"",'Controle de Avaliação'!Q17,"")</f>
        <v/>
      </c>
      <c r="AE23" s="66" t="str">
        <f ca="1">IF(AND($AG$7&gt;0,B23&lt;&gt;""),IF(ISNA(VLOOKUP($B23,'Ficha Cadastral'!$C$17:$E$56,3,FALSE)),0,VLOOKUP($B23,'Ficha Cadastral'!$C$17:$E$56,3,FALSE)),"")</f>
        <v/>
      </c>
      <c r="AF23" s="1" t="str">
        <f t="shared" ca="1" si="2"/>
        <v/>
      </c>
      <c r="AG23" s="8">
        <f t="shared" ca="1" si="0"/>
        <v>0</v>
      </c>
      <c r="AH23" s="8">
        <f t="shared" ca="1" si="0"/>
        <v>0</v>
      </c>
      <c r="AI23" s="8">
        <f t="shared" ca="1" si="0"/>
        <v>0</v>
      </c>
      <c r="AJ23" s="8">
        <f t="shared" ca="1" si="0"/>
        <v>0</v>
      </c>
      <c r="AK23" s="5" t="s">
        <v>66</v>
      </c>
      <c r="AL23" s="3" t="s">
        <v>118</v>
      </c>
    </row>
    <row r="24" spans="1:38" ht="21.75" customHeight="1" x14ac:dyDescent="0.25">
      <c r="A24" s="6">
        <f t="shared" si="3"/>
        <v>11</v>
      </c>
      <c r="B24" s="7" t="str">
        <f t="shared" ca="1" si="1"/>
        <v/>
      </c>
      <c r="C24" s="143" t="str">
        <f ca="1">IF('Ficha de Avaliação'!B24&lt;&gt;"",(IF(AND('Controle de Avaliação'!D18&gt;=70,'Controle de Avaliação'!D18&lt;90),"A",IF('Controle de Avaliação'!D18&gt;=90,"AE",IF(AND('Controle de Avaliação'!D18&gt;=40,'Controle de Avaliação'!D18&lt;70),"EP","NA")))),"")</f>
        <v/>
      </c>
      <c r="D24" s="143" t="str">
        <f ca="1">IF('Ficha de Avaliação'!B24&lt;&gt;"",(IF(AND('Controle de Avaliação'!O18&gt;=70,'Controle de Avaliação'!O18&lt;90),"A",IF('Controle de Avaliação'!O18&gt;=90,"AE",IF(AND('Controle de Avaliação'!O18&gt;=40,'Controle de Avaliação'!O18&lt;70),"EP","NA")))),"")</f>
        <v/>
      </c>
      <c r="E24" s="143" t="str">
        <f ca="1">IF('Ficha de Avaliação'!B24&lt;&gt;"",(IF(AND('Controle de Avaliação'!M18&gt;=70,'Controle de Avaliação'!M18&lt;90),"A",IF('Controle de Avaliação'!M18&gt;=90,"AE",IF(AND('Controle de Avaliação'!M18&gt;=40,'Controle de Avaliação'!M18&lt;70),"EP","NA")))),"")</f>
        <v/>
      </c>
      <c r="F24" s="143" t="str">
        <f ca="1">IF('Ficha de Avaliação'!B24&lt;&gt;"",(IF(AND('Controle de Avaliação'!K18&gt;=70,'Controle de Avaliação'!K18&lt;90),"A",IF('Controle de Avaliação'!K18&gt;=90,"AE",IF(AND('Controle de Avaliação'!K18&gt;=40,'Controle de Avaliação'!K18&lt;70),"EP","NA")))),"")</f>
        <v/>
      </c>
      <c r="G24" s="143" t="str">
        <f ca="1">IF('Ficha de Avaliação'!B24&lt;&gt;"",(IF(AND('Controle de Avaliação'!I18&gt;=70,'Controle de Avaliação'!I18&lt;90),"A",IF('Controle de Avaliação'!I18&gt;=90,"AE",IF(AND('Controle de Avaliação'!I18&gt;=40,'Controle de Avaliação'!I18&lt;70),"EP","NA")))),"")</f>
        <v/>
      </c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3"/>
      <c r="AA24" s="143"/>
      <c r="AB24" s="143"/>
      <c r="AC24" s="140" t="str">
        <f ca="1">IF(B24&lt;&gt;"",'Controle de Avaliação'!R18,"")</f>
        <v/>
      </c>
      <c r="AD24" s="109" t="str">
        <f ca="1">IF(B24&lt;&gt;"",'Controle de Avaliação'!Q18,"")</f>
        <v/>
      </c>
      <c r="AE24" s="66" t="str">
        <f ca="1">IF(AND($AG$7&gt;0,B24&lt;&gt;""),IF(ISNA(VLOOKUP($B24,'Ficha Cadastral'!$C$17:$E$56,3,FALSE)),0,VLOOKUP($B24,'Ficha Cadastral'!$C$17:$E$56,3,FALSE)),"")</f>
        <v/>
      </c>
      <c r="AF24" s="1" t="str">
        <f t="shared" ca="1" si="2"/>
        <v/>
      </c>
      <c r="AG24" s="8">
        <f t="shared" ca="1" si="0"/>
        <v>0</v>
      </c>
      <c r="AH24" s="8">
        <f t="shared" ca="1" si="0"/>
        <v>0</v>
      </c>
      <c r="AI24" s="8">
        <f t="shared" ca="1" si="0"/>
        <v>0</v>
      </c>
      <c r="AJ24" s="8">
        <f t="shared" ca="1" si="0"/>
        <v>0</v>
      </c>
      <c r="AK24" s="5" t="s">
        <v>67</v>
      </c>
      <c r="AL24" s="3" t="s">
        <v>119</v>
      </c>
    </row>
    <row r="25" spans="1:38" ht="21.75" customHeight="1" x14ac:dyDescent="0.25">
      <c r="A25" s="6">
        <f t="shared" si="3"/>
        <v>12</v>
      </c>
      <c r="B25" s="7" t="str">
        <f t="shared" ca="1" si="1"/>
        <v/>
      </c>
      <c r="C25" s="143" t="str">
        <f ca="1">IF('Ficha de Avaliação'!B25&lt;&gt;"",(IF(AND('Controle de Avaliação'!D19&gt;=70,'Controle de Avaliação'!D19&lt;90),"A",IF('Controle de Avaliação'!D19&gt;=90,"AE",IF(AND('Controle de Avaliação'!D19&gt;=40,'Controle de Avaliação'!D19&lt;70),"EP","NA")))),"")</f>
        <v/>
      </c>
      <c r="D25" s="143" t="str">
        <f ca="1">IF('Ficha de Avaliação'!B25&lt;&gt;"",(IF(AND('Controle de Avaliação'!O19&gt;=70,'Controle de Avaliação'!O19&lt;90),"A",IF('Controle de Avaliação'!O19&gt;=90,"AE",IF(AND('Controle de Avaliação'!O19&gt;=40,'Controle de Avaliação'!O19&lt;70),"EP","NA")))),"")</f>
        <v/>
      </c>
      <c r="E25" s="143" t="str">
        <f ca="1">IF('Ficha de Avaliação'!B25&lt;&gt;"",(IF(AND('Controle de Avaliação'!M19&gt;=70,'Controle de Avaliação'!M19&lt;90),"A",IF('Controle de Avaliação'!M19&gt;=90,"AE",IF(AND('Controle de Avaliação'!M19&gt;=40,'Controle de Avaliação'!M19&lt;70),"EP","NA")))),"")</f>
        <v/>
      </c>
      <c r="F25" s="143" t="str">
        <f ca="1">IF('Ficha de Avaliação'!B25&lt;&gt;"",(IF(AND('Controle de Avaliação'!K19&gt;=70,'Controle de Avaliação'!K19&lt;90),"A",IF('Controle de Avaliação'!K19&gt;=90,"AE",IF(AND('Controle de Avaliação'!K19&gt;=40,'Controle de Avaliação'!K19&lt;70),"EP","NA")))),"")</f>
        <v/>
      </c>
      <c r="G25" s="143" t="str">
        <f ca="1">IF('Ficha de Avaliação'!B25&lt;&gt;"",(IF(AND('Controle de Avaliação'!I19&gt;=70,'Controle de Avaliação'!I19&lt;90),"A",IF('Controle de Avaliação'!I19&gt;=90,"AE",IF(AND('Controle de Avaliação'!I19&gt;=40,'Controle de Avaliação'!I19&lt;70),"EP","NA")))),"")</f>
        <v/>
      </c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3"/>
      <c r="AA25" s="143"/>
      <c r="AB25" s="143"/>
      <c r="AC25" s="140" t="str">
        <f ca="1">IF(B25&lt;&gt;"",'Controle de Avaliação'!R19,"")</f>
        <v/>
      </c>
      <c r="AD25" s="109" t="str">
        <f ca="1">IF(B25&lt;&gt;"",'Controle de Avaliação'!Q19,"")</f>
        <v/>
      </c>
      <c r="AE25" s="66" t="str">
        <f ca="1">IF(AND($AG$7&gt;0,B25&lt;&gt;""),IF(ISNA(VLOOKUP($B25,'Ficha Cadastral'!$C$17:$E$56,3,FALSE)),0,VLOOKUP($B25,'Ficha Cadastral'!$C$17:$E$56,3,FALSE)),"")</f>
        <v/>
      </c>
      <c r="AF25" s="1" t="str">
        <f t="shared" ca="1" si="2"/>
        <v/>
      </c>
      <c r="AG25" s="8">
        <f t="shared" ca="1" si="0"/>
        <v>0</v>
      </c>
      <c r="AH25" s="8">
        <f t="shared" ca="1" si="0"/>
        <v>0</v>
      </c>
      <c r="AI25" s="8">
        <f t="shared" ca="1" si="0"/>
        <v>0</v>
      </c>
      <c r="AJ25" s="8">
        <f t="shared" ca="1" si="0"/>
        <v>0</v>
      </c>
      <c r="AK25" s="5" t="s">
        <v>68</v>
      </c>
      <c r="AL25" s="3" t="s">
        <v>120</v>
      </c>
    </row>
    <row r="26" spans="1:38" ht="21.75" customHeight="1" x14ac:dyDescent="0.25">
      <c r="A26" s="6">
        <f t="shared" si="3"/>
        <v>13</v>
      </c>
      <c r="B26" s="7" t="str">
        <f t="shared" ca="1" si="1"/>
        <v/>
      </c>
      <c r="C26" s="143" t="str">
        <f ca="1">IF('Ficha de Avaliação'!B26&lt;&gt;"",(IF(AND('Controle de Avaliação'!D20&gt;=70,'Controle de Avaliação'!D20&lt;90),"A",IF('Controle de Avaliação'!D20&gt;=90,"AE",IF(AND('Controle de Avaliação'!D20&gt;=40,'Controle de Avaliação'!D20&lt;70),"EP","NA")))),"")</f>
        <v/>
      </c>
      <c r="D26" s="143" t="str">
        <f ca="1">IF('Ficha de Avaliação'!B26&lt;&gt;"",(IF(AND('Controle de Avaliação'!O20&gt;=70,'Controle de Avaliação'!O20&lt;90),"A",IF('Controle de Avaliação'!O20&gt;=90,"AE",IF(AND('Controle de Avaliação'!O20&gt;=40,'Controle de Avaliação'!O20&lt;70),"EP","NA")))),"")</f>
        <v/>
      </c>
      <c r="E26" s="143" t="str">
        <f ca="1">IF('Ficha de Avaliação'!B26&lt;&gt;"",(IF(AND('Controle de Avaliação'!M20&gt;=70,'Controle de Avaliação'!M20&lt;90),"A",IF('Controle de Avaliação'!M20&gt;=90,"AE",IF(AND('Controle de Avaliação'!M20&gt;=40,'Controle de Avaliação'!M20&lt;70),"EP","NA")))),"")</f>
        <v/>
      </c>
      <c r="F26" s="143" t="str">
        <f ca="1">IF('Ficha de Avaliação'!B26&lt;&gt;"",(IF(AND('Controle de Avaliação'!K20&gt;=70,'Controle de Avaliação'!K20&lt;90),"A",IF('Controle de Avaliação'!K20&gt;=90,"AE",IF(AND('Controle de Avaliação'!K20&gt;=40,'Controle de Avaliação'!K20&lt;70),"EP","NA")))),"")</f>
        <v/>
      </c>
      <c r="G26" s="143" t="str">
        <f ca="1">IF('Ficha de Avaliação'!B26&lt;&gt;"",(IF(AND('Controle de Avaliação'!I20&gt;=70,'Controle de Avaliação'!I20&lt;90),"A",IF('Controle de Avaliação'!I20&gt;=90,"AE",IF(AND('Controle de Avaliação'!I20&gt;=40,'Controle de Avaliação'!I20&lt;70),"EP","NA")))),"")</f>
        <v/>
      </c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3"/>
      <c r="AA26" s="143"/>
      <c r="AB26" s="143"/>
      <c r="AC26" s="140" t="str">
        <f ca="1">IF(B26&lt;&gt;"",'Controle de Avaliação'!R20,"")</f>
        <v/>
      </c>
      <c r="AD26" s="109" t="str">
        <f ca="1">IF(B26&lt;&gt;"",'Controle de Avaliação'!Q20,"")</f>
        <v/>
      </c>
      <c r="AE26" s="66" t="str">
        <f ca="1">IF(AND($AG$7&gt;0,B26&lt;&gt;""),IF(ISNA(VLOOKUP($B26,'Ficha Cadastral'!$C$17:$E$56,3,FALSE)),0,VLOOKUP($B26,'Ficha Cadastral'!$C$17:$E$56,3,FALSE)),"")</f>
        <v/>
      </c>
      <c r="AF26" s="1" t="str">
        <f t="shared" ca="1" si="2"/>
        <v/>
      </c>
      <c r="AG26" s="8">
        <f t="shared" ca="1" si="0"/>
        <v>0</v>
      </c>
      <c r="AH26" s="8">
        <f t="shared" ca="1" si="0"/>
        <v>0</v>
      </c>
      <c r="AI26" s="8">
        <f t="shared" ca="1" si="0"/>
        <v>0</v>
      </c>
      <c r="AJ26" s="8">
        <f t="shared" ca="1" si="0"/>
        <v>0</v>
      </c>
      <c r="AK26" s="5" t="s">
        <v>69</v>
      </c>
      <c r="AL26" s="3" t="s">
        <v>121</v>
      </c>
    </row>
    <row r="27" spans="1:38" ht="21.75" customHeight="1" x14ac:dyDescent="0.25">
      <c r="A27" s="6">
        <f t="shared" si="3"/>
        <v>14</v>
      </c>
      <c r="B27" s="7" t="str">
        <f t="shared" ca="1" si="1"/>
        <v/>
      </c>
      <c r="C27" s="143" t="str">
        <f ca="1">IF('Ficha de Avaliação'!B27&lt;&gt;"",(IF(AND('Controle de Avaliação'!D21&gt;=70,'Controle de Avaliação'!D21&lt;90),"A",IF('Controle de Avaliação'!D21&gt;=90,"AE",IF(AND('Controle de Avaliação'!D21&gt;=40,'Controle de Avaliação'!D21&lt;70),"EP","NA")))),"")</f>
        <v/>
      </c>
      <c r="D27" s="143" t="str">
        <f ca="1">IF('Ficha de Avaliação'!B27&lt;&gt;"",(IF(AND('Controle de Avaliação'!O21&gt;=70,'Controle de Avaliação'!O21&lt;90),"A",IF('Controle de Avaliação'!O21&gt;=90,"AE",IF(AND('Controle de Avaliação'!O21&gt;=40,'Controle de Avaliação'!O21&lt;70),"EP","NA")))),"")</f>
        <v/>
      </c>
      <c r="E27" s="143" t="str">
        <f ca="1">IF('Ficha de Avaliação'!B27&lt;&gt;"",(IF(AND('Controle de Avaliação'!M21&gt;=70,'Controle de Avaliação'!M21&lt;90),"A",IF('Controle de Avaliação'!M21&gt;=90,"AE",IF(AND('Controle de Avaliação'!M21&gt;=40,'Controle de Avaliação'!M21&lt;70),"EP","NA")))),"")</f>
        <v/>
      </c>
      <c r="F27" s="143" t="str">
        <f ca="1">IF('Ficha de Avaliação'!B27&lt;&gt;"",(IF(AND('Controle de Avaliação'!K21&gt;=70,'Controle de Avaliação'!K21&lt;90),"A",IF('Controle de Avaliação'!K21&gt;=90,"AE",IF(AND('Controle de Avaliação'!K21&gt;=40,'Controle de Avaliação'!K21&lt;70),"EP","NA")))),"")</f>
        <v/>
      </c>
      <c r="G27" s="143" t="str">
        <f ca="1">IF('Ficha de Avaliação'!B27&lt;&gt;"",(IF(AND('Controle de Avaliação'!I21&gt;=70,'Controle de Avaliação'!I21&lt;90),"A",IF('Controle de Avaliação'!I21&gt;=90,"AE",IF(AND('Controle de Avaliação'!I21&gt;=40,'Controle de Avaliação'!I21&lt;70),"EP","NA")))),"")</f>
        <v/>
      </c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140" t="str">
        <f ca="1">IF(B27&lt;&gt;"",'Controle de Avaliação'!R21,"")</f>
        <v/>
      </c>
      <c r="AD27" s="109" t="str">
        <f ca="1">IF(B27&lt;&gt;"",'Controle de Avaliação'!Q21,"")</f>
        <v/>
      </c>
      <c r="AE27" s="66" t="str">
        <f ca="1">IF(AND($AG$7&gt;0,B27&lt;&gt;""),IF(ISNA(VLOOKUP($B27,'Ficha Cadastral'!$C$17:$E$56,3,FALSE)),0,VLOOKUP($B27,'Ficha Cadastral'!$C$17:$E$56,3,FALSE)),"")</f>
        <v/>
      </c>
      <c r="AF27" s="1" t="str">
        <f t="shared" ca="1" si="2"/>
        <v/>
      </c>
      <c r="AG27" s="8">
        <f t="shared" ca="1" si="0"/>
        <v>0</v>
      </c>
      <c r="AH27" s="8">
        <f t="shared" ca="1" si="0"/>
        <v>0</v>
      </c>
      <c r="AI27" s="8">
        <f t="shared" ca="1" si="0"/>
        <v>0</v>
      </c>
      <c r="AJ27" s="8">
        <f t="shared" ca="1" si="0"/>
        <v>0</v>
      </c>
      <c r="AK27" s="5" t="s">
        <v>70</v>
      </c>
      <c r="AL27" s="3" t="s">
        <v>122</v>
      </c>
    </row>
    <row r="28" spans="1:38" ht="21.75" customHeight="1" x14ac:dyDescent="0.25">
      <c r="A28" s="6">
        <f t="shared" si="3"/>
        <v>15</v>
      </c>
      <c r="B28" s="7" t="str">
        <f t="shared" ca="1" si="1"/>
        <v/>
      </c>
      <c r="C28" s="143" t="str">
        <f ca="1">IF('Ficha de Avaliação'!B28&lt;&gt;"",(IF(AND('Controle de Avaliação'!D22&gt;=70,'Controle de Avaliação'!D22&lt;90),"A",IF('Controle de Avaliação'!D22&gt;=90,"AE",IF(AND('Controle de Avaliação'!D22&gt;=40,'Controle de Avaliação'!D22&lt;70),"EP","NA")))),"")</f>
        <v/>
      </c>
      <c r="D28" s="143" t="str">
        <f ca="1">IF('Ficha de Avaliação'!B28&lt;&gt;"",(IF(AND('Controle de Avaliação'!O22&gt;=70,'Controle de Avaliação'!O22&lt;90),"A",IF('Controle de Avaliação'!O22&gt;=90,"AE",IF(AND('Controle de Avaliação'!O22&gt;=40,'Controle de Avaliação'!O22&lt;70),"EP","NA")))),"")</f>
        <v/>
      </c>
      <c r="E28" s="143" t="str">
        <f ca="1">IF('Ficha de Avaliação'!B28&lt;&gt;"",(IF(AND('Controle de Avaliação'!M22&gt;=70,'Controle de Avaliação'!M22&lt;90),"A",IF('Controle de Avaliação'!M22&gt;=90,"AE",IF(AND('Controle de Avaliação'!M22&gt;=40,'Controle de Avaliação'!M22&lt;70),"EP","NA")))),"")</f>
        <v/>
      </c>
      <c r="F28" s="143" t="str">
        <f ca="1">IF('Ficha de Avaliação'!B28&lt;&gt;"",(IF(AND('Controle de Avaliação'!K22&gt;=70,'Controle de Avaliação'!K22&lt;90),"A",IF('Controle de Avaliação'!K22&gt;=90,"AE",IF(AND('Controle de Avaliação'!K22&gt;=40,'Controle de Avaliação'!K22&lt;70),"EP","NA")))),"")</f>
        <v/>
      </c>
      <c r="G28" s="143" t="str">
        <f ca="1">IF('Ficha de Avaliação'!B28&lt;&gt;"",(IF(AND('Controle de Avaliação'!I22&gt;=70,'Controle de Avaliação'!I22&lt;90),"A",IF('Controle de Avaliação'!I22&gt;=90,"AE",IF(AND('Controle de Avaliação'!I22&gt;=40,'Controle de Avaliação'!I22&lt;70),"EP","NA")))),"")</f>
        <v/>
      </c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3"/>
      <c r="AA28" s="143"/>
      <c r="AB28" s="143"/>
      <c r="AC28" s="140" t="str">
        <f ca="1">IF(B28&lt;&gt;"",'Controle de Avaliação'!R22,"")</f>
        <v/>
      </c>
      <c r="AD28" s="109" t="str">
        <f ca="1">IF(B28&lt;&gt;"",'Controle de Avaliação'!Q22,"")</f>
        <v/>
      </c>
      <c r="AE28" s="66" t="str">
        <f ca="1">IF(AND($AG$7&gt;0,B28&lt;&gt;""),IF(ISNA(VLOOKUP($B28,'Ficha Cadastral'!$C$17:$E$56,3,FALSE)),0,VLOOKUP($B28,'Ficha Cadastral'!$C$17:$E$56,3,FALSE)),"")</f>
        <v/>
      </c>
      <c r="AF28" s="1" t="str">
        <f t="shared" ca="1" si="2"/>
        <v/>
      </c>
      <c r="AG28" s="8">
        <f t="shared" ca="1" si="0"/>
        <v>0</v>
      </c>
      <c r="AH28" s="8">
        <f t="shared" ca="1" si="0"/>
        <v>0</v>
      </c>
      <c r="AI28" s="8">
        <f t="shared" ca="1" si="0"/>
        <v>0</v>
      </c>
      <c r="AJ28" s="8">
        <f t="shared" ca="1" si="0"/>
        <v>0</v>
      </c>
      <c r="AK28" s="5" t="s">
        <v>71</v>
      </c>
      <c r="AL28" s="3" t="s">
        <v>123</v>
      </c>
    </row>
    <row r="29" spans="1:38" ht="11.25" customHeight="1" x14ac:dyDescent="0.25">
      <c r="A29" s="9" t="s">
        <v>42</v>
      </c>
      <c r="B29" s="10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2" t="s">
        <v>43</v>
      </c>
      <c r="O29" s="141"/>
      <c r="P29" s="1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0"/>
      <c r="AD29" s="107"/>
      <c r="AE29" s="10"/>
      <c r="AF29" s="10"/>
    </row>
    <row r="30" spans="1:38" ht="11.25" customHeight="1" x14ac:dyDescent="0.25">
      <c r="A30" s="12" t="s">
        <v>44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4" t="s">
        <v>45</v>
      </c>
      <c r="O30" s="15"/>
      <c r="P30" s="15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08"/>
      <c r="AE30" s="13"/>
      <c r="AF30" s="13"/>
    </row>
    <row r="31" spans="1:38" x14ac:dyDescent="0.25">
      <c r="A31" s="204" t="s">
        <v>46</v>
      </c>
      <c r="B31" s="204"/>
      <c r="C31" s="204"/>
      <c r="D31" s="204"/>
      <c r="E31" s="204"/>
      <c r="F31" s="204"/>
      <c r="G31" s="205"/>
      <c r="H31" s="206" t="s">
        <v>47</v>
      </c>
      <c r="I31" s="207"/>
      <c r="J31" s="207"/>
      <c r="K31" s="207"/>
      <c r="L31" s="207"/>
      <c r="M31" s="207"/>
      <c r="N31" s="207"/>
      <c r="O31" s="207"/>
      <c r="P31" s="207"/>
      <c r="Q31" s="207"/>
      <c r="R31" s="207"/>
      <c r="S31" s="207"/>
      <c r="T31" s="207"/>
      <c r="U31" s="207"/>
      <c r="V31" s="207"/>
      <c r="W31" s="207"/>
      <c r="X31" s="207"/>
      <c r="Y31" s="206" t="s">
        <v>48</v>
      </c>
      <c r="Z31" s="207"/>
      <c r="AA31" s="207"/>
      <c r="AB31" s="207"/>
      <c r="AC31" s="207"/>
      <c r="AD31" s="207"/>
      <c r="AE31" s="207"/>
      <c r="AF31" s="207"/>
    </row>
    <row r="32" spans="1:38" ht="14.25" customHeight="1" thickBot="1" x14ac:dyDescent="0.3">
      <c r="A32" s="229" t="str">
        <f>IF('Ficha Cadastral'!$A$10&lt;&gt;"",'Ficha Cadastral'!$A$10,"")</f>
        <v>Antônio Carlos dos S. Guzzo Jr. / Felipe Robeto S. Sanches</v>
      </c>
      <c r="B32" s="229"/>
      <c r="C32" s="229"/>
      <c r="D32" s="229"/>
      <c r="E32" s="229"/>
      <c r="F32" s="229"/>
      <c r="G32" s="229"/>
      <c r="H32" s="230" t="str">
        <f>IF('Ficha Cadastral'!$E$10&lt;&gt;"",'Ficha Cadastral'!$E$10,"")</f>
        <v>Catarina Maria Wermelhinger Py</v>
      </c>
      <c r="I32" s="231"/>
      <c r="J32" s="231"/>
      <c r="K32" s="231"/>
      <c r="L32" s="231"/>
      <c r="M32" s="231"/>
      <c r="N32" s="231"/>
      <c r="O32" s="231"/>
      <c r="P32" s="231"/>
      <c r="Q32" s="231"/>
      <c r="R32" s="231"/>
      <c r="S32" s="231"/>
      <c r="T32" s="231"/>
      <c r="U32" s="231"/>
      <c r="V32" s="231"/>
      <c r="W32" s="231"/>
      <c r="X32" s="232"/>
      <c r="Y32" s="197" t="str">
        <f>IF('Ficha Cadastral'!$G$8&lt;&gt;"",'Ficha Cadastral'!$G$8,"")</f>
        <v/>
      </c>
      <c r="Z32" s="198"/>
      <c r="AA32" s="198"/>
      <c r="AB32" s="198"/>
      <c r="AC32" s="198"/>
      <c r="AD32" s="198"/>
      <c r="AE32" s="198"/>
      <c r="AF32" s="198"/>
    </row>
    <row r="33" spans="1:38" ht="11.25" customHeight="1" x14ac:dyDescent="0.25">
      <c r="AE33" s="199" t="s">
        <v>49</v>
      </c>
      <c r="AF33" s="199"/>
    </row>
    <row r="34" spans="1:38" ht="14.25" customHeight="1" x14ac:dyDescent="0.25"/>
    <row r="35" spans="1:38" ht="14.25" customHeight="1" x14ac:dyDescent="0.25">
      <c r="K35" s="222" t="s">
        <v>25</v>
      </c>
      <c r="L35" s="222"/>
      <c r="M35" s="222"/>
      <c r="N35" s="222"/>
      <c r="O35" s="222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22"/>
      <c r="AB35" s="222"/>
      <c r="AC35" s="222"/>
      <c r="AD35" s="222"/>
      <c r="AE35" s="222"/>
      <c r="AF35" s="222"/>
    </row>
    <row r="36" spans="1:38" ht="14.25" customHeight="1" x14ac:dyDescent="0.25">
      <c r="K36" s="222"/>
      <c r="L36" s="222"/>
      <c r="M36" s="222"/>
      <c r="N36" s="222"/>
      <c r="O36" s="222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22"/>
      <c r="AB36" s="222"/>
      <c r="AC36" s="222"/>
      <c r="AD36" s="222"/>
      <c r="AE36" s="222"/>
      <c r="AF36" s="222"/>
    </row>
    <row r="37" spans="1:38" ht="5.25" customHeight="1" x14ac:dyDescent="0.25">
      <c r="K37" s="223" t="s">
        <v>26</v>
      </c>
      <c r="L37" s="223"/>
      <c r="M37" s="223"/>
      <c r="N37" s="223"/>
      <c r="O37" s="223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23"/>
      <c r="AB37" s="223"/>
      <c r="AC37" s="223"/>
      <c r="AD37" s="223"/>
      <c r="AE37" s="223"/>
      <c r="AF37" s="223"/>
    </row>
    <row r="38" spans="1:38" ht="14.25" customHeight="1" thickBot="1" x14ac:dyDescent="0.3">
      <c r="K38" s="224"/>
      <c r="L38" s="224"/>
      <c r="M38" s="224"/>
      <c r="N38" s="224"/>
      <c r="O38" s="224"/>
      <c r="P38" s="224"/>
      <c r="Q38" s="224"/>
      <c r="R38" s="224"/>
      <c r="S38" s="224"/>
      <c r="T38" s="224"/>
      <c r="U38" s="224"/>
      <c r="V38" s="224"/>
      <c r="W38" s="224"/>
      <c r="X38" s="224"/>
      <c r="Y38" s="224"/>
      <c r="Z38" s="224"/>
      <c r="AA38" s="224"/>
      <c r="AB38" s="224"/>
      <c r="AC38" s="224"/>
      <c r="AD38" s="224"/>
      <c r="AE38" s="224"/>
      <c r="AF38" s="224"/>
    </row>
    <row r="39" spans="1:38" ht="14.25" customHeight="1" x14ac:dyDescent="0.25">
      <c r="A39" s="217" t="s">
        <v>27</v>
      </c>
      <c r="B39" s="217"/>
      <c r="C39" s="218" t="s">
        <v>28</v>
      </c>
      <c r="D39" s="219"/>
      <c r="E39" s="219"/>
      <c r="F39" s="219"/>
      <c r="G39" s="219"/>
      <c r="H39" s="219"/>
      <c r="I39" s="219"/>
      <c r="J39" s="219"/>
      <c r="K39" s="219"/>
      <c r="L39" s="219"/>
      <c r="M39" s="219"/>
      <c r="N39" s="219"/>
      <c r="O39" s="219"/>
      <c r="P39" s="219"/>
      <c r="Q39" s="219"/>
      <c r="R39" s="220" t="s">
        <v>29</v>
      </c>
      <c r="S39" s="221"/>
      <c r="T39" s="221"/>
      <c r="U39" s="221"/>
      <c r="V39" s="221"/>
      <c r="W39" s="221"/>
      <c r="X39" s="221"/>
      <c r="Y39" s="221"/>
      <c r="Z39" s="221"/>
      <c r="AA39" s="221"/>
      <c r="AB39" s="221"/>
      <c r="AC39" s="221"/>
      <c r="AD39" s="221"/>
      <c r="AE39" s="221"/>
      <c r="AF39" s="221"/>
    </row>
    <row r="40" spans="1:38" ht="14.25" customHeight="1" x14ac:dyDescent="0.25">
      <c r="A40" s="215" t="str">
        <f>$A$7</f>
        <v>OFICINA DE INICIAÇÃO AO SENAI FABLAB</v>
      </c>
      <c r="B40" s="215"/>
      <c r="C40" s="216" t="str">
        <f>$C$7</f>
        <v>OFICINA DE INICIAÇÃO AO SENAI FABLAB</v>
      </c>
      <c r="D40" s="215"/>
      <c r="E40" s="215"/>
      <c r="F40" s="215"/>
      <c r="G40" s="215"/>
      <c r="H40" s="215"/>
      <c r="I40" s="215"/>
      <c r="J40" s="215"/>
      <c r="K40" s="215"/>
      <c r="L40" s="215"/>
      <c r="M40" s="215"/>
      <c r="N40" s="215"/>
      <c r="O40" s="215"/>
      <c r="P40" s="215"/>
      <c r="Q40" s="215"/>
      <c r="R40" s="216" t="str">
        <f>$AA$7</f>
        <v>92058-1</v>
      </c>
      <c r="S40" s="215"/>
      <c r="T40" s="215"/>
      <c r="U40" s="215"/>
      <c r="V40" s="215"/>
      <c r="W40" s="215"/>
      <c r="X40" s="215"/>
      <c r="Y40" s="215"/>
      <c r="Z40" s="215"/>
      <c r="AA40" s="215"/>
      <c r="AB40" s="215"/>
      <c r="AC40" s="215"/>
      <c r="AD40" s="215"/>
      <c r="AE40" s="215"/>
      <c r="AF40" s="215"/>
    </row>
    <row r="41" spans="1:38" ht="14.25" customHeight="1" x14ac:dyDescent="0.25">
      <c r="A41" s="212" t="s">
        <v>31</v>
      </c>
      <c r="B41" s="213"/>
      <c r="C41" s="214" t="s">
        <v>32</v>
      </c>
      <c r="D41" s="212"/>
      <c r="E41" s="212"/>
      <c r="F41" s="212"/>
      <c r="G41" s="212"/>
      <c r="H41" s="212"/>
      <c r="I41" s="212"/>
      <c r="J41" s="212"/>
      <c r="K41" s="212"/>
      <c r="L41" s="212"/>
      <c r="M41" s="212"/>
      <c r="N41" s="212"/>
      <c r="O41" s="212"/>
      <c r="P41" s="212"/>
      <c r="Q41" s="212"/>
      <c r="R41" s="214" t="s">
        <v>33</v>
      </c>
      <c r="S41" s="212"/>
      <c r="T41" s="212"/>
      <c r="U41" s="212"/>
      <c r="V41" s="212"/>
      <c r="W41" s="212"/>
      <c r="X41" s="212"/>
      <c r="Y41" s="212"/>
      <c r="Z41" s="212"/>
      <c r="AA41" s="212"/>
      <c r="AB41" s="212"/>
      <c r="AC41" s="212"/>
      <c r="AD41" s="212"/>
      <c r="AE41" s="212"/>
      <c r="AF41" s="212"/>
    </row>
    <row r="42" spans="1:38" ht="14.25" customHeight="1" x14ac:dyDescent="0.25">
      <c r="A42" s="215" t="str">
        <f>$A$9</f>
        <v/>
      </c>
      <c r="B42" s="215"/>
      <c r="C42" s="225">
        <f>C9</f>
        <v>20</v>
      </c>
      <c r="D42" s="226"/>
      <c r="E42" s="226"/>
      <c r="F42" s="226"/>
      <c r="G42" s="226"/>
      <c r="H42" s="226"/>
      <c r="I42" s="226"/>
      <c r="J42" s="226"/>
      <c r="K42" s="226"/>
      <c r="L42" s="226"/>
      <c r="M42" s="226"/>
      <c r="N42" s="226"/>
      <c r="O42" s="226"/>
      <c r="P42" s="226"/>
      <c r="Q42" s="226"/>
      <c r="R42" s="216">
        <f ca="1">$R$9</f>
        <v>0</v>
      </c>
      <c r="S42" s="215"/>
      <c r="T42" s="215"/>
      <c r="U42" s="215"/>
      <c r="V42" s="215"/>
      <c r="W42" s="215"/>
      <c r="X42" s="215"/>
      <c r="Y42" s="215"/>
      <c r="Z42" s="215"/>
      <c r="AA42" s="215"/>
      <c r="AB42" s="215"/>
      <c r="AC42" s="215"/>
      <c r="AD42" s="215"/>
      <c r="AE42" s="215"/>
      <c r="AF42" s="215"/>
      <c r="AG42" s="4"/>
      <c r="AH42" s="4"/>
      <c r="AI42" s="4"/>
    </row>
    <row r="43" spans="1:38" x14ac:dyDescent="0.25">
      <c r="A43" s="208" t="s">
        <v>6</v>
      </c>
      <c r="B43" s="209" t="s">
        <v>35</v>
      </c>
      <c r="C43" s="210" t="s">
        <v>36</v>
      </c>
      <c r="D43" s="210"/>
      <c r="E43" s="210"/>
      <c r="F43" s="210"/>
      <c r="G43" s="210"/>
      <c r="H43" s="210"/>
      <c r="I43" s="210"/>
      <c r="J43" s="210"/>
      <c r="K43" s="210"/>
      <c r="L43" s="210"/>
      <c r="M43" s="210"/>
      <c r="N43" s="210"/>
      <c r="O43" s="210"/>
      <c r="P43" s="210"/>
      <c r="Q43" s="210"/>
      <c r="R43" s="210"/>
      <c r="S43" s="210"/>
      <c r="T43" s="210"/>
      <c r="U43" s="210"/>
      <c r="V43" s="210"/>
      <c r="W43" s="210"/>
      <c r="X43" s="210"/>
      <c r="Y43" s="210"/>
      <c r="Z43" s="210"/>
      <c r="AA43" s="210"/>
      <c r="AB43" s="210"/>
      <c r="AC43" s="210"/>
      <c r="AD43" s="210"/>
      <c r="AE43" s="210"/>
      <c r="AF43" s="211"/>
      <c r="AG43" s="5"/>
      <c r="AH43" s="5"/>
      <c r="AI43" s="5"/>
    </row>
    <row r="44" spans="1:38" ht="15" customHeight="1" x14ac:dyDescent="0.25">
      <c r="A44" s="208"/>
      <c r="B44" s="209"/>
      <c r="C44" s="148" t="str">
        <f ca="1">IF(AND(C11&lt;&gt;"",$B47&lt;&gt;""),C11,"")</f>
        <v/>
      </c>
      <c r="D44" s="148" t="str">
        <f t="shared" ref="D44:AB44" ca="1" si="4">IF(AND(D11&lt;&gt;"",$B47&lt;&gt;""),D11,"")</f>
        <v/>
      </c>
      <c r="E44" s="148" t="str">
        <f t="shared" ca="1" si="4"/>
        <v/>
      </c>
      <c r="F44" s="148" t="str">
        <f t="shared" ca="1" si="4"/>
        <v/>
      </c>
      <c r="G44" s="148" t="str">
        <f t="shared" ca="1" si="4"/>
        <v/>
      </c>
      <c r="H44" s="148" t="str">
        <f t="shared" ca="1" si="4"/>
        <v/>
      </c>
      <c r="I44" s="148" t="str">
        <f t="shared" ca="1" si="4"/>
        <v/>
      </c>
      <c r="J44" s="148" t="str">
        <f t="shared" ca="1" si="4"/>
        <v/>
      </c>
      <c r="K44" s="148" t="str">
        <f t="shared" ca="1" si="4"/>
        <v/>
      </c>
      <c r="L44" s="148" t="str">
        <f t="shared" ca="1" si="4"/>
        <v/>
      </c>
      <c r="M44" s="148" t="str">
        <f t="shared" ca="1" si="4"/>
        <v/>
      </c>
      <c r="N44" s="148" t="str">
        <f t="shared" ca="1" si="4"/>
        <v/>
      </c>
      <c r="O44" s="148" t="str">
        <f t="shared" ca="1" si="4"/>
        <v/>
      </c>
      <c r="P44" s="148" t="str">
        <f t="shared" ca="1" si="4"/>
        <v/>
      </c>
      <c r="Q44" s="148" t="str">
        <f t="shared" ca="1" si="4"/>
        <v/>
      </c>
      <c r="R44" s="148" t="str">
        <f t="shared" ca="1" si="4"/>
        <v/>
      </c>
      <c r="S44" s="148" t="str">
        <f t="shared" ca="1" si="4"/>
        <v/>
      </c>
      <c r="T44" s="148" t="str">
        <f t="shared" ca="1" si="4"/>
        <v/>
      </c>
      <c r="U44" s="148" t="str">
        <f t="shared" ca="1" si="4"/>
        <v/>
      </c>
      <c r="V44" s="148" t="str">
        <f t="shared" ca="1" si="4"/>
        <v/>
      </c>
      <c r="W44" s="148" t="str">
        <f t="shared" ca="1" si="4"/>
        <v/>
      </c>
      <c r="X44" s="148" t="str">
        <f t="shared" ca="1" si="4"/>
        <v/>
      </c>
      <c r="Y44" s="148" t="str">
        <f t="shared" ca="1" si="4"/>
        <v/>
      </c>
      <c r="Z44" s="148" t="str">
        <f t="shared" ca="1" si="4"/>
        <v/>
      </c>
      <c r="AA44" s="148" t="str">
        <f t="shared" ca="1" si="4"/>
        <v/>
      </c>
      <c r="AB44" s="148" t="str">
        <f t="shared" ca="1" si="4"/>
        <v/>
      </c>
      <c r="AC44" s="200" t="s">
        <v>40</v>
      </c>
      <c r="AD44" s="202" t="s">
        <v>41</v>
      </c>
      <c r="AE44" s="200" t="s">
        <v>22</v>
      </c>
      <c r="AF44" s="203" t="s">
        <v>41</v>
      </c>
    </row>
    <row r="45" spans="1:38" ht="15" customHeight="1" x14ac:dyDescent="0.25">
      <c r="A45" s="208"/>
      <c r="B45" s="209"/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48"/>
      <c r="Z45" s="148"/>
      <c r="AA45" s="148"/>
      <c r="AB45" s="148"/>
      <c r="AC45" s="201"/>
      <c r="AD45" s="202"/>
      <c r="AE45" s="201"/>
      <c r="AF45" s="203"/>
    </row>
    <row r="46" spans="1:38" ht="15" customHeight="1" x14ac:dyDescent="0.25">
      <c r="A46" s="208"/>
      <c r="B46" s="209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  <c r="W46" s="148"/>
      <c r="X46" s="148"/>
      <c r="Y46" s="148"/>
      <c r="Z46" s="148"/>
      <c r="AA46" s="148"/>
      <c r="AB46" s="148"/>
      <c r="AC46" s="201"/>
      <c r="AD46" s="202"/>
      <c r="AE46" s="201"/>
      <c r="AF46" s="203"/>
    </row>
    <row r="47" spans="1:38" ht="21.75" customHeight="1" x14ac:dyDescent="0.25">
      <c r="A47" s="6">
        <f>A28+1</f>
        <v>16</v>
      </c>
      <c r="B47" s="7" t="str">
        <f ca="1">IF(AND($R$9&lt;&gt;"",INDIRECT("'Ficha Cadastral'!"&amp;AL47)&lt;&gt;""),INDIRECT("'Ficha Cadastral'!"&amp;AL47),"")</f>
        <v/>
      </c>
      <c r="C47" s="143" t="str">
        <f ca="1">IF('Ficha de Avaliação'!B47&lt;&gt;"",(IF(AND('Controle de Avaliação'!D23&gt;=70,'Controle de Avaliação'!D23&lt;90),"A",IF('Controle de Avaliação'!D23&gt;=90,"AE",IF(AND('Controle de Avaliação'!D23&gt;=40,'Controle de Avaliação'!D23&lt;70),"EP","NA")))),"")</f>
        <v/>
      </c>
      <c r="D47" s="143" t="str">
        <f ca="1">IF('Ficha de Avaliação'!B47&lt;&gt;"",(IF(AND('Controle de Avaliação'!O23&gt;=70,'Controle de Avaliação'!O23&lt;90),"A",IF('Controle de Avaliação'!O23&gt;=90,"AE",IF(AND('Controle de Avaliação'!O23&gt;=40,'Controle de Avaliação'!O23&lt;70),"EP","NA")))),"")</f>
        <v/>
      </c>
      <c r="E47" s="143" t="str">
        <f ca="1">IF('Ficha de Avaliação'!B47&lt;&gt;"",(IF(AND('Controle de Avaliação'!M23&gt;=70,'Controle de Avaliação'!M23&lt;90),"A",IF('Controle de Avaliação'!M23&gt;=90,"AE",IF(AND('Controle de Avaliação'!M23&gt;=40,'Controle de Avaliação'!M23&lt;70),"EP","NA")))),"")</f>
        <v/>
      </c>
      <c r="F47" s="143" t="str">
        <f ca="1">IF('Ficha de Avaliação'!B47&lt;&gt;"",(IF(AND('Controle de Avaliação'!K23&gt;=70,'Controle de Avaliação'!K23&lt;90),"A",IF('Controle de Avaliação'!K23&gt;=90,"AE",IF(AND('Controle de Avaliação'!K23&gt;=40,'Controle de Avaliação'!K23&lt;70),"EP","NA")))),"")</f>
        <v/>
      </c>
      <c r="G47" s="143" t="str">
        <f ca="1">IF('Ficha de Avaliação'!B47&lt;&gt;"",(IF(AND('Controle de Avaliação'!I23&gt;=70,'Controle de Avaliação'!I23&lt;90),"A",IF('Controle de Avaliação'!I23&gt;=90,"AE",IF(AND('Controle de Avaliação'!I23&gt;=40,'Controle de Avaliação'!I23&lt;70),"EP","NA")))),"")</f>
        <v/>
      </c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  <c r="W47" s="143"/>
      <c r="X47" s="143"/>
      <c r="Y47" s="143"/>
      <c r="Z47" s="143"/>
      <c r="AA47" s="143"/>
      <c r="AB47" s="143"/>
      <c r="AC47" s="66" t="str">
        <f ca="1">IF(B47&lt;&gt;"",'Controle de Avaliação'!R23,"")</f>
        <v/>
      </c>
      <c r="AD47" s="109" t="str">
        <f ca="1">IF(B47&lt;&gt;"",'Controle de Avaliação'!Q23,"")</f>
        <v/>
      </c>
      <c r="AE47" s="66" t="str">
        <f ca="1">IF(AND($AG$7&gt;0,B47&lt;&gt;""),IF(ISNA(VLOOKUP($B47,'Ficha Cadastral'!$C$17:$E$56,3,FALSE)),0,VLOOKUP($B47,'Ficha Cadastral'!$C$17:$E$56,3,FALSE)),"")</f>
        <v/>
      </c>
      <c r="AF47" s="1" t="str">
        <f ca="1">IF(AND(AE47&lt;&gt;"",$R$9&lt;&gt;"",B47&lt;&gt;""),1-(AE47/$R$9),"")</f>
        <v/>
      </c>
      <c r="AG47" s="8">
        <f t="shared" ref="AG47:AJ61" ca="1" si="5">COUNTIF($C47:$AB47,AG$10)/$AG$7</f>
        <v>0</v>
      </c>
      <c r="AH47" s="8">
        <f t="shared" ca="1" si="5"/>
        <v>0</v>
      </c>
      <c r="AI47" s="8">
        <f t="shared" ca="1" si="5"/>
        <v>0</v>
      </c>
      <c r="AJ47" s="8">
        <f t="shared" ca="1" si="5"/>
        <v>0</v>
      </c>
      <c r="AK47" s="67" t="s">
        <v>72</v>
      </c>
      <c r="AL47" s="3" t="s">
        <v>124</v>
      </c>
    </row>
    <row r="48" spans="1:38" ht="21.75" customHeight="1" x14ac:dyDescent="0.25">
      <c r="A48" s="6">
        <f>A47+1</f>
        <v>17</v>
      </c>
      <c r="B48" s="7" t="str">
        <f t="shared" ref="B48:B61" ca="1" si="6">IF(AND($R$9&lt;&gt;"",INDIRECT("'Ficha Cadastral'!"&amp;AL48)&lt;&gt;""),INDIRECT("'Ficha Cadastral'!"&amp;AL48),"")</f>
        <v/>
      </c>
      <c r="C48" s="143" t="str">
        <f ca="1">IF('Ficha de Avaliação'!B48&lt;&gt;"",(IF(AND('Controle de Avaliação'!D24&gt;=70,'Controle de Avaliação'!D24&lt;90),"A",IF('Controle de Avaliação'!D24&gt;=90,"AE",IF(AND('Controle de Avaliação'!D24&gt;=40,'Controle de Avaliação'!D24&lt;70),"EP","NA")))),"")</f>
        <v/>
      </c>
      <c r="D48" s="143" t="str">
        <f ca="1">IF('Ficha de Avaliação'!B48&lt;&gt;"",(IF(AND('Controle de Avaliação'!O24&gt;=70,'Controle de Avaliação'!O24&lt;90),"A",IF('Controle de Avaliação'!O24&gt;=90,"AE",IF(AND('Controle de Avaliação'!O24&gt;=40,'Controle de Avaliação'!O24&lt;70),"EP","NA")))),"")</f>
        <v/>
      </c>
      <c r="E48" s="143" t="str">
        <f ca="1">IF('Ficha de Avaliação'!B48&lt;&gt;"",(IF(AND('Controle de Avaliação'!M24&gt;=70,'Controle de Avaliação'!M24&lt;90),"A",IF('Controle de Avaliação'!M24&gt;=90,"AE",IF(AND('Controle de Avaliação'!M24&gt;=40,'Controle de Avaliação'!M24&lt;70),"EP","NA")))),"")</f>
        <v/>
      </c>
      <c r="F48" s="143" t="str">
        <f ca="1">IF('Ficha de Avaliação'!B48&lt;&gt;"",(IF(AND('Controle de Avaliação'!K24&gt;=70,'Controle de Avaliação'!K24&lt;90),"A",IF('Controle de Avaliação'!K24&gt;=90,"AE",IF(AND('Controle de Avaliação'!K24&gt;=40,'Controle de Avaliação'!K24&lt;70),"EP","NA")))),"")</f>
        <v/>
      </c>
      <c r="G48" s="143" t="str">
        <f ca="1">IF('Ficha de Avaliação'!B48&lt;&gt;"",(IF(AND('Controle de Avaliação'!I24&gt;=70,'Controle de Avaliação'!I24&lt;90),"A",IF('Controle de Avaliação'!I24&gt;=90,"AE",IF(AND('Controle de Avaliação'!I24&gt;=40,'Controle de Avaliação'!I24&lt;70),"EP","NA")))),"")</f>
        <v/>
      </c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B48" s="143"/>
      <c r="AC48" s="140" t="str">
        <f ca="1">IF(B48&lt;&gt;"",'Controle de Avaliação'!R24,"")</f>
        <v/>
      </c>
      <c r="AD48" s="109" t="str">
        <f ca="1">IF(B48&lt;&gt;"",'Controle de Avaliação'!Q24,"")</f>
        <v/>
      </c>
      <c r="AE48" s="66" t="str">
        <f ca="1">IF(AND($AG$7&gt;0,B48&lt;&gt;""),IF(ISNA(VLOOKUP($B48,'Ficha Cadastral'!$C$17:$E$56,3,FALSE)),0,VLOOKUP($B48,'Ficha Cadastral'!$C$17:$E$56,3,FALSE)),"")</f>
        <v/>
      </c>
      <c r="AF48" s="1" t="str">
        <f t="shared" ref="AF48:AF61" ca="1" si="7">IF(AND(AE48&lt;&gt;"",$R$9&lt;&gt;"",B48&lt;&gt;""),1-(AE48/$R$9),"")</f>
        <v/>
      </c>
      <c r="AG48" s="8">
        <f t="shared" ca="1" si="5"/>
        <v>0</v>
      </c>
      <c r="AH48" s="8">
        <f t="shared" ca="1" si="5"/>
        <v>0</v>
      </c>
      <c r="AI48" s="8">
        <f t="shared" ca="1" si="5"/>
        <v>0</v>
      </c>
      <c r="AJ48" s="8">
        <f t="shared" ca="1" si="5"/>
        <v>0</v>
      </c>
      <c r="AK48" s="67" t="s">
        <v>73</v>
      </c>
      <c r="AL48" s="3" t="s">
        <v>125</v>
      </c>
    </row>
    <row r="49" spans="1:38" ht="21.75" customHeight="1" x14ac:dyDescent="0.25">
      <c r="A49" s="6">
        <f t="shared" ref="A49:A61" si="8">A48+1</f>
        <v>18</v>
      </c>
      <c r="B49" s="7" t="str">
        <f t="shared" ca="1" si="6"/>
        <v/>
      </c>
      <c r="C49" s="143" t="str">
        <f ca="1">IF('Ficha de Avaliação'!B49&lt;&gt;"",(IF(AND('Controle de Avaliação'!D25&gt;=70,'Controle de Avaliação'!D25&lt;90),"A",IF('Controle de Avaliação'!D25&gt;=90,"AE",IF(AND('Controle de Avaliação'!D25&gt;=40,'Controle de Avaliação'!D25&lt;70),"EP","NA")))),"")</f>
        <v/>
      </c>
      <c r="D49" s="143" t="str">
        <f ca="1">IF('Ficha de Avaliação'!B49&lt;&gt;"",(IF(AND('Controle de Avaliação'!O25&gt;=70,'Controle de Avaliação'!O25&lt;90),"A",IF('Controle de Avaliação'!O25&gt;=90,"AE",IF(AND('Controle de Avaliação'!O25&gt;=40,'Controle de Avaliação'!O25&lt;70),"EP","NA")))),"")</f>
        <v/>
      </c>
      <c r="E49" s="143" t="str">
        <f ca="1">IF('Ficha de Avaliação'!B49&lt;&gt;"",(IF(AND('Controle de Avaliação'!M25&gt;=70,'Controle de Avaliação'!M25&lt;90),"A",IF('Controle de Avaliação'!M25&gt;=90,"AE",IF(AND('Controle de Avaliação'!M25&gt;=40,'Controle de Avaliação'!M25&lt;70),"EP","NA")))),"")</f>
        <v/>
      </c>
      <c r="F49" s="143" t="str">
        <f ca="1">IF('Ficha de Avaliação'!B49&lt;&gt;"",(IF(AND('Controle de Avaliação'!K25&gt;=70,'Controle de Avaliação'!K25&lt;90),"A",IF('Controle de Avaliação'!K25&gt;=90,"AE",IF(AND('Controle de Avaliação'!K25&gt;=40,'Controle de Avaliação'!K25&lt;70),"EP","NA")))),"")</f>
        <v/>
      </c>
      <c r="G49" s="143" t="str">
        <f ca="1">IF('Ficha de Avaliação'!B49&lt;&gt;"",(IF(AND('Controle de Avaliação'!I25&gt;=70,'Controle de Avaliação'!I25&lt;90),"A",IF('Controle de Avaliação'!I25&gt;=90,"AE",IF(AND('Controle de Avaliação'!I25&gt;=40,'Controle de Avaliação'!I25&lt;70),"EP","NA")))),"")</f>
        <v/>
      </c>
      <c r="H49" s="143"/>
      <c r="I49" s="143"/>
      <c r="J49" s="143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  <c r="W49" s="143"/>
      <c r="X49" s="143"/>
      <c r="Y49" s="143"/>
      <c r="Z49" s="143"/>
      <c r="AA49" s="143"/>
      <c r="AB49" s="143"/>
      <c r="AC49" s="140" t="str">
        <f ca="1">IF(B49&lt;&gt;"",'Controle de Avaliação'!R25,"")</f>
        <v/>
      </c>
      <c r="AD49" s="109" t="str">
        <f ca="1">IF(B49&lt;&gt;"",'Controle de Avaliação'!Q25,"")</f>
        <v/>
      </c>
      <c r="AE49" s="66" t="str">
        <f ca="1">IF(AND($AG$7&gt;0,B49&lt;&gt;""),IF(ISNA(VLOOKUP($B49,'Ficha Cadastral'!$C$17:$E$56,3,FALSE)),0,VLOOKUP($B49,'Ficha Cadastral'!$C$17:$E$56,3,FALSE)),"")</f>
        <v/>
      </c>
      <c r="AF49" s="1" t="str">
        <f t="shared" ca="1" si="7"/>
        <v/>
      </c>
      <c r="AG49" s="8">
        <f t="shared" ca="1" si="5"/>
        <v>0</v>
      </c>
      <c r="AH49" s="8">
        <f t="shared" ca="1" si="5"/>
        <v>0</v>
      </c>
      <c r="AI49" s="8">
        <f t="shared" ca="1" si="5"/>
        <v>0</v>
      </c>
      <c r="AJ49" s="8">
        <f t="shared" ca="1" si="5"/>
        <v>0</v>
      </c>
      <c r="AK49" s="67" t="s">
        <v>74</v>
      </c>
      <c r="AL49" s="3" t="s">
        <v>126</v>
      </c>
    </row>
    <row r="50" spans="1:38" ht="21.75" customHeight="1" x14ac:dyDescent="0.25">
      <c r="A50" s="6">
        <f t="shared" si="8"/>
        <v>19</v>
      </c>
      <c r="B50" s="7" t="str">
        <f t="shared" ca="1" si="6"/>
        <v/>
      </c>
      <c r="C50" s="143" t="str">
        <f ca="1">IF('Ficha de Avaliação'!B50&lt;&gt;"",(IF(AND('Controle de Avaliação'!D26&gt;=70,'Controle de Avaliação'!D26&lt;90),"A",IF('Controle de Avaliação'!D26&gt;=90,"AE",IF(AND('Controle de Avaliação'!D26&gt;=40,'Controle de Avaliação'!D26&lt;70),"EP","NA")))),"")</f>
        <v/>
      </c>
      <c r="D50" s="143" t="str">
        <f ca="1">IF('Ficha de Avaliação'!B50&lt;&gt;"",(IF(AND('Controle de Avaliação'!O26&gt;=70,'Controle de Avaliação'!O26&lt;90),"A",IF('Controle de Avaliação'!O26&gt;=90,"AE",IF(AND('Controle de Avaliação'!O26&gt;=40,'Controle de Avaliação'!O26&lt;70),"EP","NA")))),"")</f>
        <v/>
      </c>
      <c r="E50" s="143" t="str">
        <f ca="1">IF('Ficha de Avaliação'!B50&lt;&gt;"",(IF(AND('Controle de Avaliação'!M26&gt;=70,'Controle de Avaliação'!M26&lt;90),"A",IF('Controle de Avaliação'!M26&gt;=90,"AE",IF(AND('Controle de Avaliação'!M26&gt;=40,'Controle de Avaliação'!M26&lt;70),"EP","NA")))),"")</f>
        <v/>
      </c>
      <c r="F50" s="143" t="str">
        <f ca="1">IF('Ficha de Avaliação'!B50&lt;&gt;"",(IF(AND('Controle de Avaliação'!K26&gt;=70,'Controle de Avaliação'!K26&lt;90),"A",IF('Controle de Avaliação'!K26&gt;=90,"AE",IF(AND('Controle de Avaliação'!K26&gt;=40,'Controle de Avaliação'!K26&lt;70),"EP","NA")))),"")</f>
        <v/>
      </c>
      <c r="G50" s="143" t="str">
        <f ca="1">IF('Ficha de Avaliação'!B50&lt;&gt;"",(IF(AND('Controle de Avaliação'!I26&gt;=70,'Controle de Avaliação'!I26&lt;90),"A",IF('Controle de Avaliação'!I26&gt;=90,"AE",IF(AND('Controle de Avaliação'!I26&gt;=40,'Controle de Avaliação'!I26&lt;70),"EP","NA")))),"")</f>
        <v/>
      </c>
      <c r="H50" s="143"/>
      <c r="I50" s="143"/>
      <c r="J50" s="143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  <c r="W50" s="143"/>
      <c r="X50" s="143"/>
      <c r="Y50" s="143"/>
      <c r="Z50" s="143"/>
      <c r="AA50" s="143"/>
      <c r="AB50" s="143"/>
      <c r="AC50" s="140" t="str">
        <f ca="1">IF(B50&lt;&gt;"",'Controle de Avaliação'!R26,"")</f>
        <v/>
      </c>
      <c r="AD50" s="109" t="str">
        <f ca="1">IF(B50&lt;&gt;"",'Controle de Avaliação'!Q26,"")</f>
        <v/>
      </c>
      <c r="AE50" s="66" t="str">
        <f ca="1">IF(AND($AG$7&gt;0,B50&lt;&gt;""),IF(ISNA(VLOOKUP($B50,'Ficha Cadastral'!$C$17:$E$56,3,FALSE)),0,VLOOKUP($B50,'Ficha Cadastral'!$C$17:$E$56,3,FALSE)),"")</f>
        <v/>
      </c>
      <c r="AF50" s="1" t="str">
        <f t="shared" ca="1" si="7"/>
        <v/>
      </c>
      <c r="AG50" s="8">
        <f t="shared" ca="1" si="5"/>
        <v>0</v>
      </c>
      <c r="AH50" s="8">
        <f t="shared" ca="1" si="5"/>
        <v>0</v>
      </c>
      <c r="AI50" s="8">
        <f t="shared" ca="1" si="5"/>
        <v>0</v>
      </c>
      <c r="AJ50" s="8">
        <f t="shared" ca="1" si="5"/>
        <v>0</v>
      </c>
      <c r="AK50" s="67" t="s">
        <v>75</v>
      </c>
      <c r="AL50" s="3" t="s">
        <v>127</v>
      </c>
    </row>
    <row r="51" spans="1:38" ht="21.75" customHeight="1" x14ac:dyDescent="0.25">
      <c r="A51" s="6">
        <f t="shared" si="8"/>
        <v>20</v>
      </c>
      <c r="B51" s="7" t="str">
        <f t="shared" ca="1" si="6"/>
        <v/>
      </c>
      <c r="C51" s="143" t="str">
        <f ca="1">IF('Ficha de Avaliação'!B51&lt;&gt;"",(IF(AND('Controle de Avaliação'!D27&gt;=70,'Controle de Avaliação'!D27&lt;90),"A",IF('Controle de Avaliação'!D27&gt;=90,"AE",IF(AND('Controle de Avaliação'!D27&gt;=40,'Controle de Avaliação'!D27&lt;70),"EP","NA")))),"")</f>
        <v/>
      </c>
      <c r="D51" s="143" t="str">
        <f ca="1">IF('Ficha de Avaliação'!B51&lt;&gt;"",(IF(AND('Controle de Avaliação'!O27&gt;=70,'Controle de Avaliação'!O27&lt;90),"A",IF('Controle de Avaliação'!O27&gt;=90,"AE",IF(AND('Controle de Avaliação'!O27&gt;=40,'Controle de Avaliação'!O27&lt;70),"EP","NA")))),"")</f>
        <v/>
      </c>
      <c r="E51" s="143" t="str">
        <f ca="1">IF('Ficha de Avaliação'!B51&lt;&gt;"",(IF(AND('Controle de Avaliação'!M27&gt;=70,'Controle de Avaliação'!M27&lt;90),"A",IF('Controle de Avaliação'!M27&gt;=90,"AE",IF(AND('Controle de Avaliação'!M27&gt;=40,'Controle de Avaliação'!M27&lt;70),"EP","NA")))),"")</f>
        <v/>
      </c>
      <c r="F51" s="143" t="str">
        <f ca="1">IF('Ficha de Avaliação'!B51&lt;&gt;"",(IF(AND('Controle de Avaliação'!K27&gt;=70,'Controle de Avaliação'!K27&lt;90),"A",IF('Controle de Avaliação'!K27&gt;=90,"AE",IF(AND('Controle de Avaliação'!K27&gt;=40,'Controle de Avaliação'!K27&lt;70),"EP","NA")))),"")</f>
        <v/>
      </c>
      <c r="G51" s="143" t="str">
        <f ca="1">IF('Ficha de Avaliação'!B51&lt;&gt;"",(IF(AND('Controle de Avaliação'!I27&gt;=70,'Controle de Avaliação'!I27&lt;90),"A",IF('Controle de Avaliação'!I27&gt;=90,"AE",IF(AND('Controle de Avaliação'!I27&gt;=40,'Controle de Avaliação'!I27&lt;70),"EP","NA")))),"")</f>
        <v/>
      </c>
      <c r="H51" s="143"/>
      <c r="I51" s="143"/>
      <c r="J51" s="143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  <c r="W51" s="143"/>
      <c r="X51" s="143"/>
      <c r="Y51" s="143"/>
      <c r="Z51" s="143"/>
      <c r="AA51" s="143"/>
      <c r="AB51" s="143"/>
      <c r="AC51" s="140" t="str">
        <f ca="1">IF(B51&lt;&gt;"",'Controle de Avaliação'!R27,"")</f>
        <v/>
      </c>
      <c r="AD51" s="109" t="str">
        <f ca="1">IF(B51&lt;&gt;"",'Controle de Avaliação'!Q27,"")</f>
        <v/>
      </c>
      <c r="AE51" s="66" t="str">
        <f ca="1">IF(AND($AG$7&gt;0,B51&lt;&gt;""),IF(ISNA(VLOOKUP($B51,'Ficha Cadastral'!$C$17:$E$56,3,FALSE)),0,VLOOKUP($B51,'Ficha Cadastral'!$C$17:$E$56,3,FALSE)),"")</f>
        <v/>
      </c>
      <c r="AF51" s="1" t="str">
        <f t="shared" ca="1" si="7"/>
        <v/>
      </c>
      <c r="AG51" s="8">
        <f t="shared" ca="1" si="5"/>
        <v>0</v>
      </c>
      <c r="AH51" s="8">
        <f t="shared" ca="1" si="5"/>
        <v>0</v>
      </c>
      <c r="AI51" s="8">
        <f t="shared" ca="1" si="5"/>
        <v>0</v>
      </c>
      <c r="AJ51" s="8">
        <f t="shared" ca="1" si="5"/>
        <v>0</v>
      </c>
      <c r="AK51" s="67" t="s">
        <v>76</v>
      </c>
      <c r="AL51" s="3" t="s">
        <v>128</v>
      </c>
    </row>
    <row r="52" spans="1:38" ht="21.75" customHeight="1" x14ac:dyDescent="0.25">
      <c r="A52" s="6">
        <f t="shared" si="8"/>
        <v>21</v>
      </c>
      <c r="B52" s="7" t="str">
        <f t="shared" ca="1" si="6"/>
        <v/>
      </c>
      <c r="C52" s="143" t="str">
        <f ca="1">IF('Ficha de Avaliação'!B52&lt;&gt;"",(IF(AND('Controle de Avaliação'!D28&gt;=70,'Controle de Avaliação'!D28&lt;90),"A",IF('Controle de Avaliação'!D28&gt;=90,"AE",IF(AND('Controle de Avaliação'!D28&gt;=40,'Controle de Avaliação'!D28&lt;70),"EP","NA")))),"")</f>
        <v/>
      </c>
      <c r="D52" s="143" t="str">
        <f ca="1">IF('Ficha de Avaliação'!B52&lt;&gt;"",(IF(AND('Controle de Avaliação'!O28&gt;=70,'Controle de Avaliação'!O28&lt;90),"A",IF('Controle de Avaliação'!O28&gt;=90,"AE",IF(AND('Controle de Avaliação'!O28&gt;=40,'Controle de Avaliação'!O28&lt;70),"EP","NA")))),"")</f>
        <v/>
      </c>
      <c r="E52" s="143" t="str">
        <f ca="1">IF('Ficha de Avaliação'!B52&lt;&gt;"",(IF(AND('Controle de Avaliação'!M28&gt;=70,'Controle de Avaliação'!M28&lt;90),"A",IF('Controle de Avaliação'!M28&gt;=90,"AE",IF(AND('Controle de Avaliação'!M28&gt;=40,'Controle de Avaliação'!M28&lt;70),"EP","NA")))),"")</f>
        <v/>
      </c>
      <c r="F52" s="143" t="str">
        <f ca="1">IF('Ficha de Avaliação'!B52&lt;&gt;"",(IF(AND('Controle de Avaliação'!K28&gt;=70,'Controle de Avaliação'!K28&lt;90),"A",IF('Controle de Avaliação'!K28&gt;=90,"AE",IF(AND('Controle de Avaliação'!K28&gt;=40,'Controle de Avaliação'!K28&lt;70),"EP","NA")))),"")</f>
        <v/>
      </c>
      <c r="G52" s="143" t="str">
        <f ca="1">IF('Ficha de Avaliação'!B52&lt;&gt;"",(IF(AND('Controle de Avaliação'!I28&gt;=70,'Controle de Avaliação'!I28&lt;90),"A",IF('Controle de Avaliação'!I28&gt;=90,"AE",IF(AND('Controle de Avaliação'!I28&gt;=40,'Controle de Avaliação'!I28&lt;70),"EP","NA")))),"")</f>
        <v/>
      </c>
      <c r="H52" s="143"/>
      <c r="I52" s="143"/>
      <c r="J52" s="143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  <c r="W52" s="143"/>
      <c r="X52" s="143"/>
      <c r="Y52" s="143"/>
      <c r="Z52" s="143"/>
      <c r="AA52" s="143"/>
      <c r="AB52" s="143"/>
      <c r="AC52" s="140" t="str">
        <f ca="1">IF(B52&lt;&gt;"",'Controle de Avaliação'!R28,"")</f>
        <v/>
      </c>
      <c r="AD52" s="109" t="str">
        <f ca="1">IF(B52&lt;&gt;"",'Controle de Avaliação'!Q28,"")</f>
        <v/>
      </c>
      <c r="AE52" s="66" t="str">
        <f ca="1">IF(AND($AG$7&gt;0,B52&lt;&gt;""),IF(ISNA(VLOOKUP($B52,'Ficha Cadastral'!$C$17:$E$56,3,FALSE)),0,VLOOKUP($B52,'Ficha Cadastral'!$C$17:$E$56,3,FALSE)),"")</f>
        <v/>
      </c>
      <c r="AF52" s="1" t="str">
        <f t="shared" ca="1" si="7"/>
        <v/>
      </c>
      <c r="AG52" s="8">
        <f t="shared" ca="1" si="5"/>
        <v>0</v>
      </c>
      <c r="AH52" s="8">
        <f t="shared" ca="1" si="5"/>
        <v>0</v>
      </c>
      <c r="AI52" s="8">
        <f t="shared" ca="1" si="5"/>
        <v>0</v>
      </c>
      <c r="AJ52" s="8">
        <f t="shared" ca="1" si="5"/>
        <v>0</v>
      </c>
      <c r="AK52" s="67" t="s">
        <v>77</v>
      </c>
      <c r="AL52" s="3" t="s">
        <v>129</v>
      </c>
    </row>
    <row r="53" spans="1:38" ht="21.75" customHeight="1" x14ac:dyDescent="0.25">
      <c r="A53" s="6">
        <f t="shared" si="8"/>
        <v>22</v>
      </c>
      <c r="B53" s="7" t="str">
        <f t="shared" ca="1" si="6"/>
        <v/>
      </c>
      <c r="C53" s="143" t="str">
        <f ca="1">IF('Ficha de Avaliação'!B53&lt;&gt;"",(IF(AND('Controle de Avaliação'!D29&gt;=70,'Controle de Avaliação'!D29&lt;90),"A",IF('Controle de Avaliação'!D29&gt;=90,"AE",IF(AND('Controle de Avaliação'!D29&gt;=40,'Controle de Avaliação'!D29&lt;70),"EP","NA")))),"")</f>
        <v/>
      </c>
      <c r="D53" s="143" t="str">
        <f ca="1">IF('Ficha de Avaliação'!B53&lt;&gt;"",(IF(AND('Controle de Avaliação'!O29&gt;=70,'Controle de Avaliação'!O29&lt;90),"A",IF('Controle de Avaliação'!O29&gt;=90,"AE",IF(AND('Controle de Avaliação'!O29&gt;=40,'Controle de Avaliação'!O29&lt;70),"EP","NA")))),"")</f>
        <v/>
      </c>
      <c r="E53" s="143" t="str">
        <f ca="1">IF('Ficha de Avaliação'!B53&lt;&gt;"",(IF(AND('Controle de Avaliação'!M29&gt;=70,'Controle de Avaliação'!M29&lt;90),"A",IF('Controle de Avaliação'!M29&gt;=90,"AE",IF(AND('Controle de Avaliação'!M29&gt;=40,'Controle de Avaliação'!M29&lt;70),"EP","NA")))),"")</f>
        <v/>
      </c>
      <c r="F53" s="143" t="str">
        <f ca="1">IF('Ficha de Avaliação'!B53&lt;&gt;"",(IF(AND('Controle de Avaliação'!K29&gt;=70,'Controle de Avaliação'!K29&lt;90),"A",IF('Controle de Avaliação'!K29&gt;=90,"AE",IF(AND('Controle de Avaliação'!K29&gt;=40,'Controle de Avaliação'!K29&lt;70),"EP","NA")))),"")</f>
        <v/>
      </c>
      <c r="G53" s="143" t="str">
        <f ca="1">IF('Ficha de Avaliação'!B53&lt;&gt;"",(IF(AND('Controle de Avaliação'!I29&gt;=70,'Controle de Avaliação'!I29&lt;90),"A",IF('Controle de Avaliação'!I29&gt;=90,"AE",IF(AND('Controle de Avaliação'!I29&gt;=40,'Controle de Avaliação'!I29&lt;70),"EP","NA")))),"")</f>
        <v/>
      </c>
      <c r="H53" s="143"/>
      <c r="I53" s="143"/>
      <c r="J53" s="14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140" t="str">
        <f ca="1">IF(B53&lt;&gt;"",'Controle de Avaliação'!R29,"")</f>
        <v/>
      </c>
      <c r="AD53" s="109" t="str">
        <f ca="1">IF(B53&lt;&gt;"",'Controle de Avaliação'!Q29,"")</f>
        <v/>
      </c>
      <c r="AE53" s="66" t="str">
        <f ca="1">IF(AND($AG$7&gt;0,B53&lt;&gt;""),IF(ISNA(VLOOKUP($B53,'Ficha Cadastral'!$C$17:$E$56,3,FALSE)),0,VLOOKUP($B53,'Ficha Cadastral'!$C$17:$E$56,3,FALSE)),"")</f>
        <v/>
      </c>
      <c r="AF53" s="1" t="str">
        <f t="shared" ca="1" si="7"/>
        <v/>
      </c>
      <c r="AG53" s="8">
        <f t="shared" ca="1" si="5"/>
        <v>0</v>
      </c>
      <c r="AH53" s="8">
        <f t="shared" ca="1" si="5"/>
        <v>0</v>
      </c>
      <c r="AI53" s="8">
        <f t="shared" ca="1" si="5"/>
        <v>0</v>
      </c>
      <c r="AJ53" s="8">
        <f t="shared" ca="1" si="5"/>
        <v>0</v>
      </c>
      <c r="AK53" s="67" t="s">
        <v>78</v>
      </c>
      <c r="AL53" s="3" t="s">
        <v>130</v>
      </c>
    </row>
    <row r="54" spans="1:38" ht="21.75" customHeight="1" x14ac:dyDescent="0.25">
      <c r="A54" s="6">
        <f t="shared" si="8"/>
        <v>23</v>
      </c>
      <c r="B54" s="7" t="str">
        <f t="shared" ca="1" si="6"/>
        <v/>
      </c>
      <c r="C54" s="143" t="str">
        <f ca="1">IF('Ficha de Avaliação'!B54&lt;&gt;"",(IF(AND('Controle de Avaliação'!D30&gt;=70,'Controle de Avaliação'!D30&lt;90),"A",IF('Controle de Avaliação'!D30&gt;=90,"AE",IF(AND('Controle de Avaliação'!D30&gt;=40,'Controle de Avaliação'!D30&lt;70),"EP","NA")))),"")</f>
        <v/>
      </c>
      <c r="D54" s="143" t="str">
        <f ca="1">IF('Ficha de Avaliação'!B54&lt;&gt;"",(IF(AND('Controle de Avaliação'!O30&gt;=70,'Controle de Avaliação'!O30&lt;90),"A",IF('Controle de Avaliação'!O30&gt;=90,"AE",IF(AND('Controle de Avaliação'!O30&gt;=40,'Controle de Avaliação'!O30&lt;70),"EP","NA")))),"")</f>
        <v/>
      </c>
      <c r="E54" s="143" t="str">
        <f ca="1">IF('Ficha de Avaliação'!B54&lt;&gt;"",(IF(AND('Controle de Avaliação'!M30&gt;=70,'Controle de Avaliação'!M30&lt;90),"A",IF('Controle de Avaliação'!M30&gt;=90,"AE",IF(AND('Controle de Avaliação'!M30&gt;=40,'Controle de Avaliação'!M30&lt;70),"EP","NA")))),"")</f>
        <v/>
      </c>
      <c r="F54" s="143" t="str">
        <f ca="1">IF('Ficha de Avaliação'!B54&lt;&gt;"",(IF(AND('Controle de Avaliação'!K30&gt;=70,'Controle de Avaliação'!K30&lt;90),"A",IF('Controle de Avaliação'!K30&gt;=90,"AE",IF(AND('Controle de Avaliação'!K30&gt;=40,'Controle de Avaliação'!K30&lt;70),"EP","NA")))),"")</f>
        <v/>
      </c>
      <c r="G54" s="143" t="str">
        <f ca="1">IF('Ficha de Avaliação'!B54&lt;&gt;"",(IF(AND('Controle de Avaliação'!I30&gt;=70,'Controle de Avaliação'!I30&lt;90),"A",IF('Controle de Avaliação'!I30&gt;=90,"AE",IF(AND('Controle de Avaliação'!I30&gt;=40,'Controle de Avaliação'!I30&lt;70),"EP","NA")))),"")</f>
        <v/>
      </c>
      <c r="H54" s="143"/>
      <c r="I54" s="143"/>
      <c r="J54" s="143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  <c r="W54" s="143"/>
      <c r="X54" s="143"/>
      <c r="Y54" s="143"/>
      <c r="Z54" s="143"/>
      <c r="AA54" s="143"/>
      <c r="AB54" s="143"/>
      <c r="AC54" s="140" t="str">
        <f ca="1">IF(B54&lt;&gt;"",'Controle de Avaliação'!R30,"")</f>
        <v/>
      </c>
      <c r="AD54" s="109" t="str">
        <f ca="1">IF(B54&lt;&gt;"",'Controle de Avaliação'!Q30,"")</f>
        <v/>
      </c>
      <c r="AE54" s="66" t="str">
        <f ca="1">IF(AND($AG$7&gt;0,B54&lt;&gt;""),IF(ISNA(VLOOKUP($B54,'Ficha Cadastral'!$C$17:$E$56,3,FALSE)),0,VLOOKUP($B54,'Ficha Cadastral'!$C$17:$E$56,3,FALSE)),"")</f>
        <v/>
      </c>
      <c r="AF54" s="1" t="str">
        <f t="shared" ca="1" si="7"/>
        <v/>
      </c>
      <c r="AG54" s="8">
        <f t="shared" ca="1" si="5"/>
        <v>0</v>
      </c>
      <c r="AH54" s="8">
        <f t="shared" ca="1" si="5"/>
        <v>0</v>
      </c>
      <c r="AI54" s="8">
        <f t="shared" ca="1" si="5"/>
        <v>0</v>
      </c>
      <c r="AJ54" s="8">
        <f t="shared" ca="1" si="5"/>
        <v>0</v>
      </c>
      <c r="AK54" s="67" t="s">
        <v>79</v>
      </c>
      <c r="AL54" s="3" t="s">
        <v>131</v>
      </c>
    </row>
    <row r="55" spans="1:38" ht="21.75" customHeight="1" x14ac:dyDescent="0.25">
      <c r="A55" s="6">
        <f t="shared" si="8"/>
        <v>24</v>
      </c>
      <c r="B55" s="7" t="str">
        <f t="shared" ca="1" si="6"/>
        <v/>
      </c>
      <c r="C55" s="143" t="str">
        <f ca="1">IF('Ficha de Avaliação'!B55&lt;&gt;"",(IF(AND('Controle de Avaliação'!D31&gt;=70,'Controle de Avaliação'!D31&lt;90),"A",IF('Controle de Avaliação'!D31&gt;=90,"AE",IF(AND('Controle de Avaliação'!D31&gt;=40,'Controle de Avaliação'!D31&lt;70),"EP","NA")))),"")</f>
        <v/>
      </c>
      <c r="D55" s="143" t="str">
        <f ca="1">IF('Ficha de Avaliação'!B55&lt;&gt;"",(IF(AND('Controle de Avaliação'!O31&gt;=70,'Controle de Avaliação'!O31&lt;90),"A",IF('Controle de Avaliação'!O31&gt;=90,"AE",IF(AND('Controle de Avaliação'!O31&gt;=40,'Controle de Avaliação'!O31&lt;70),"EP","NA")))),"")</f>
        <v/>
      </c>
      <c r="E55" s="143" t="str">
        <f ca="1">IF('Ficha de Avaliação'!B55&lt;&gt;"",(IF(AND('Controle de Avaliação'!M31&gt;=70,'Controle de Avaliação'!M31&lt;90),"A",IF('Controle de Avaliação'!M31&gt;=90,"AE",IF(AND('Controle de Avaliação'!M31&gt;=40,'Controle de Avaliação'!M31&lt;70),"EP","NA")))),"")</f>
        <v/>
      </c>
      <c r="F55" s="143" t="str">
        <f ca="1">IF('Ficha de Avaliação'!B55&lt;&gt;"",(IF(AND('Controle de Avaliação'!K31&gt;=70,'Controle de Avaliação'!K31&lt;90),"A",IF('Controle de Avaliação'!K31&gt;=90,"AE",IF(AND('Controle de Avaliação'!K31&gt;=40,'Controle de Avaliação'!K31&lt;70),"EP","NA")))),"")</f>
        <v/>
      </c>
      <c r="G55" s="143" t="str">
        <f ca="1">IF('Ficha de Avaliação'!B55&lt;&gt;"",(IF(AND('Controle de Avaliação'!I31&gt;=70,'Controle de Avaliação'!I31&lt;90),"A",IF('Controle de Avaliação'!I31&gt;=90,"AE",IF(AND('Controle de Avaliação'!I31&gt;=40,'Controle de Avaliação'!I31&lt;70),"EP","NA")))),"")</f>
        <v/>
      </c>
      <c r="H55" s="143"/>
      <c r="I55" s="143"/>
      <c r="J55" s="1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  <c r="W55" s="143"/>
      <c r="X55" s="143"/>
      <c r="Y55" s="143"/>
      <c r="Z55" s="143"/>
      <c r="AA55" s="143"/>
      <c r="AB55" s="143"/>
      <c r="AC55" s="140" t="str">
        <f ca="1">IF(B55&lt;&gt;"",'Controle de Avaliação'!R31,"")</f>
        <v/>
      </c>
      <c r="AD55" s="109" t="str">
        <f ca="1">IF(B55&lt;&gt;"",'Controle de Avaliação'!Q31,"")</f>
        <v/>
      </c>
      <c r="AE55" s="66" t="str">
        <f ca="1">IF(AND($AG$7&gt;0,B55&lt;&gt;""),IF(ISNA(VLOOKUP($B55,'Ficha Cadastral'!$C$17:$E$56,3,FALSE)),0,VLOOKUP($B55,'Ficha Cadastral'!$C$17:$E$56,3,FALSE)),"")</f>
        <v/>
      </c>
      <c r="AF55" s="1" t="str">
        <f ca="1">IF(AND(AE55&lt;&gt;"",$R$9&lt;&gt;"",B55&lt;&gt;""),1-(AE55/$R$9),"")</f>
        <v/>
      </c>
      <c r="AG55" s="8">
        <f t="shared" ca="1" si="5"/>
        <v>0</v>
      </c>
      <c r="AH55" s="8">
        <f t="shared" ca="1" si="5"/>
        <v>0</v>
      </c>
      <c r="AI55" s="8">
        <f t="shared" ca="1" si="5"/>
        <v>0</v>
      </c>
      <c r="AJ55" s="8">
        <f t="shared" ca="1" si="5"/>
        <v>0</v>
      </c>
      <c r="AK55" s="67" t="s">
        <v>80</v>
      </c>
      <c r="AL55" s="3" t="s">
        <v>132</v>
      </c>
    </row>
    <row r="56" spans="1:38" ht="21.75" customHeight="1" x14ac:dyDescent="0.25">
      <c r="A56" s="6">
        <f t="shared" si="8"/>
        <v>25</v>
      </c>
      <c r="B56" s="7" t="str">
        <f t="shared" ca="1" si="6"/>
        <v/>
      </c>
      <c r="C56" s="143" t="str">
        <f ca="1">IF('Ficha de Avaliação'!B56&lt;&gt;"",(IF(AND('Controle de Avaliação'!D32&gt;=70,'Controle de Avaliação'!D32&lt;90),"A",IF('Controle de Avaliação'!D32&gt;=90,"AE",IF(AND('Controle de Avaliação'!D32&gt;=40,'Controle de Avaliação'!D32&lt;70),"EP","NA")))),"")</f>
        <v/>
      </c>
      <c r="D56" s="143" t="str">
        <f ca="1">IF('Ficha de Avaliação'!B56&lt;&gt;"",(IF(AND('Controle de Avaliação'!O32&gt;=70,'Controle de Avaliação'!O32&lt;90),"A",IF('Controle de Avaliação'!O32&gt;=90,"AE",IF(AND('Controle de Avaliação'!O32&gt;=40,'Controle de Avaliação'!O32&lt;70),"EP","NA")))),"")</f>
        <v/>
      </c>
      <c r="E56" s="143" t="str">
        <f ca="1">IF('Ficha de Avaliação'!B56&lt;&gt;"",(IF(AND('Controle de Avaliação'!M32&gt;=70,'Controle de Avaliação'!M32&lt;90),"A",IF('Controle de Avaliação'!M32&gt;=90,"AE",IF(AND('Controle de Avaliação'!M32&gt;=40,'Controle de Avaliação'!M32&lt;70),"EP","NA")))),"")</f>
        <v/>
      </c>
      <c r="F56" s="143" t="str">
        <f ca="1">IF('Ficha de Avaliação'!B56&lt;&gt;"",(IF(AND('Controle de Avaliação'!K32&gt;=70,'Controle de Avaliação'!K32&lt;90),"A",IF('Controle de Avaliação'!K32&gt;=90,"AE",IF(AND('Controle de Avaliação'!K32&gt;=40,'Controle de Avaliação'!K32&lt;70),"EP","NA")))),"")</f>
        <v/>
      </c>
      <c r="G56" s="143" t="str">
        <f ca="1">IF('Ficha de Avaliação'!B56&lt;&gt;"",(IF(AND('Controle de Avaliação'!I32&gt;=70,'Controle de Avaliação'!I32&lt;90),"A",IF('Controle de Avaliação'!I32&gt;=90,"AE",IF(AND('Controle de Avaliação'!I32&gt;=40,'Controle de Avaliação'!I32&lt;70),"EP","NA")))),"")</f>
        <v/>
      </c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  <c r="T56" s="143"/>
      <c r="U56" s="143"/>
      <c r="V56" s="143"/>
      <c r="W56" s="143"/>
      <c r="X56" s="143"/>
      <c r="Y56" s="143"/>
      <c r="Z56" s="143"/>
      <c r="AA56" s="143"/>
      <c r="AB56" s="143"/>
      <c r="AC56" s="140" t="str">
        <f ca="1">IF(B56&lt;&gt;"",'Controle de Avaliação'!R32,"")</f>
        <v/>
      </c>
      <c r="AD56" s="109" t="str">
        <f ca="1">IF(B56&lt;&gt;"",'Controle de Avaliação'!Q32,"")</f>
        <v/>
      </c>
      <c r="AE56" s="126" t="str">
        <f ca="1">IF(AND($AG$7&gt;0,B56&lt;&gt;""),IF(ISNA(VLOOKUP($B56,'Ficha Cadastral'!$C$17:$E$56,3,FALSE)),0,VLOOKUP($B56,'Ficha Cadastral'!$C$17:$E$56,3,FALSE)),"")</f>
        <v/>
      </c>
      <c r="AF56" s="1" t="str">
        <f t="shared" ref="AF56:AF58" ca="1" si="9">IF(AND(AE56&lt;&gt;"",$R$9&lt;&gt;"",B56&lt;&gt;""),1-(AE56/$R$9),"")</f>
        <v/>
      </c>
      <c r="AG56" s="8">
        <f t="shared" ca="1" si="5"/>
        <v>0</v>
      </c>
      <c r="AH56" s="8">
        <f t="shared" ca="1" si="5"/>
        <v>0</v>
      </c>
      <c r="AI56" s="8">
        <f t="shared" ca="1" si="5"/>
        <v>0</v>
      </c>
      <c r="AJ56" s="8">
        <f t="shared" ca="1" si="5"/>
        <v>0</v>
      </c>
      <c r="AK56" s="67" t="s">
        <v>81</v>
      </c>
      <c r="AL56" s="3" t="s">
        <v>133</v>
      </c>
    </row>
    <row r="57" spans="1:38" ht="21.75" customHeight="1" x14ac:dyDescent="0.25">
      <c r="A57" s="6">
        <f t="shared" si="8"/>
        <v>26</v>
      </c>
      <c r="B57" s="7" t="str">
        <f t="shared" ca="1" si="6"/>
        <v/>
      </c>
      <c r="C57" s="143" t="str">
        <f ca="1">IF('Ficha de Avaliação'!B57&lt;&gt;"",(IF(AND('Controle de Avaliação'!D33&gt;=70,'Controle de Avaliação'!D33&lt;90),"A",IF('Controle de Avaliação'!D33&gt;=90,"AE",IF(AND('Controle de Avaliação'!D33&gt;=40,'Controle de Avaliação'!D33&lt;70),"EP","NA")))),"")</f>
        <v/>
      </c>
      <c r="D57" s="143" t="str">
        <f ca="1">IF('Ficha de Avaliação'!B57&lt;&gt;"",(IF(AND('Controle de Avaliação'!O33&gt;=70,'Controle de Avaliação'!O33&lt;90),"A",IF('Controle de Avaliação'!O33&gt;=90,"AE",IF(AND('Controle de Avaliação'!O33&gt;=40,'Controle de Avaliação'!O33&lt;70),"EP","NA")))),"")</f>
        <v/>
      </c>
      <c r="E57" s="143" t="str">
        <f ca="1">IF('Ficha de Avaliação'!B57&lt;&gt;"",(IF(AND('Controle de Avaliação'!M33&gt;=70,'Controle de Avaliação'!M33&lt;90),"A",IF('Controle de Avaliação'!M33&gt;=90,"AE",IF(AND('Controle de Avaliação'!M33&gt;=40,'Controle de Avaliação'!M33&lt;70),"EP","NA")))),"")</f>
        <v/>
      </c>
      <c r="F57" s="143" t="str">
        <f ca="1">IF('Ficha de Avaliação'!B57&lt;&gt;"",(IF(AND('Controle de Avaliação'!K33&gt;=70,'Controle de Avaliação'!K33&lt;90),"A",IF('Controle de Avaliação'!K33&gt;=90,"AE",IF(AND('Controle de Avaliação'!K33&gt;=40,'Controle de Avaliação'!K33&lt;70),"EP","NA")))),"")</f>
        <v/>
      </c>
      <c r="G57" s="143" t="str">
        <f ca="1">IF('Ficha de Avaliação'!B57&lt;&gt;"",(IF(AND('Controle de Avaliação'!I33&gt;=70,'Controle de Avaliação'!I33&lt;90),"A",IF('Controle de Avaliação'!I33&gt;=90,"AE",IF(AND('Controle de Avaliação'!I33&gt;=40,'Controle de Avaliação'!I33&lt;70),"EP","NA")))),"")</f>
        <v/>
      </c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  <c r="T57" s="143"/>
      <c r="U57" s="143"/>
      <c r="V57" s="143"/>
      <c r="W57" s="143"/>
      <c r="X57" s="143"/>
      <c r="Y57" s="143"/>
      <c r="Z57" s="143"/>
      <c r="AA57" s="143"/>
      <c r="AB57" s="143"/>
      <c r="AC57" s="140" t="str">
        <f ca="1">IF(B57&lt;&gt;"",'Controle de Avaliação'!R33,"")</f>
        <v/>
      </c>
      <c r="AD57" s="109" t="str">
        <f ca="1">IF(B57&lt;&gt;"",'Controle de Avaliação'!Q33,"")</f>
        <v/>
      </c>
      <c r="AE57" s="126" t="str">
        <f ca="1">IF(AND($AG$7&gt;0,B57&lt;&gt;""),IF(ISNA(VLOOKUP($B57,'Ficha Cadastral'!$C$17:$E$56,3,FALSE)),0,VLOOKUP($B57,'Ficha Cadastral'!$C$17:$E$56,3,FALSE)),"")</f>
        <v/>
      </c>
      <c r="AF57" s="1" t="str">
        <f t="shared" ca="1" si="9"/>
        <v/>
      </c>
      <c r="AG57" s="8">
        <f t="shared" ca="1" si="5"/>
        <v>0</v>
      </c>
      <c r="AH57" s="8">
        <f t="shared" ca="1" si="5"/>
        <v>0</v>
      </c>
      <c r="AI57" s="8">
        <f t="shared" ca="1" si="5"/>
        <v>0</v>
      </c>
      <c r="AJ57" s="8">
        <f t="shared" ca="1" si="5"/>
        <v>0</v>
      </c>
      <c r="AK57" s="67" t="s">
        <v>82</v>
      </c>
      <c r="AL57" s="3" t="s">
        <v>134</v>
      </c>
    </row>
    <row r="58" spans="1:38" ht="21.75" customHeight="1" x14ac:dyDescent="0.25">
      <c r="A58" s="6">
        <f t="shared" si="8"/>
        <v>27</v>
      </c>
      <c r="B58" s="7" t="str">
        <f t="shared" ca="1" si="6"/>
        <v/>
      </c>
      <c r="C58" s="143" t="str">
        <f ca="1">IF('Ficha de Avaliação'!B58&lt;&gt;"",(IF(AND('Controle de Avaliação'!D34&gt;=70,'Controle de Avaliação'!D34&lt;90),"A",IF('Controle de Avaliação'!D34&gt;=90,"AE",IF(AND('Controle de Avaliação'!D34&gt;=40,'Controle de Avaliação'!D34&lt;70),"EP","NA")))),"")</f>
        <v/>
      </c>
      <c r="D58" s="143" t="str">
        <f ca="1">IF('Ficha de Avaliação'!B58&lt;&gt;"",(IF(AND('Controle de Avaliação'!O34&gt;=70,'Controle de Avaliação'!O34&lt;90),"A",IF('Controle de Avaliação'!O34&gt;=90,"AE",IF(AND('Controle de Avaliação'!O34&gt;=40,'Controle de Avaliação'!O34&lt;70),"EP","NA")))),"")</f>
        <v/>
      </c>
      <c r="E58" s="143" t="str">
        <f ca="1">IF('Ficha de Avaliação'!B58&lt;&gt;"",(IF(AND('Controle de Avaliação'!M34&gt;=70,'Controle de Avaliação'!M34&lt;90),"A",IF('Controle de Avaliação'!M34&gt;=90,"AE",IF(AND('Controle de Avaliação'!M34&gt;=40,'Controle de Avaliação'!M34&lt;70),"EP","NA")))),"")</f>
        <v/>
      </c>
      <c r="F58" s="143" t="str">
        <f ca="1">IF('Ficha de Avaliação'!B58&lt;&gt;"",(IF(AND('Controle de Avaliação'!K34&gt;=70,'Controle de Avaliação'!K34&lt;90),"A",IF('Controle de Avaliação'!K34&gt;=90,"AE",IF(AND('Controle de Avaliação'!K34&gt;=40,'Controle de Avaliação'!K34&lt;70),"EP","NA")))),"")</f>
        <v/>
      </c>
      <c r="G58" s="143" t="str">
        <f ca="1">IF('Ficha de Avaliação'!B58&lt;&gt;"",(IF(AND('Controle de Avaliação'!I34&gt;=70,'Controle de Avaliação'!I34&lt;90),"A",IF('Controle de Avaliação'!I34&gt;=90,"AE",IF(AND('Controle de Avaliação'!I34&gt;=40,'Controle de Avaliação'!I34&lt;70),"EP","NA")))),"")</f>
        <v/>
      </c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  <c r="T58" s="143"/>
      <c r="U58" s="143"/>
      <c r="V58" s="143"/>
      <c r="W58" s="143"/>
      <c r="X58" s="143"/>
      <c r="Y58" s="143"/>
      <c r="Z58" s="143"/>
      <c r="AA58" s="143"/>
      <c r="AB58" s="143"/>
      <c r="AC58" s="140" t="str">
        <f ca="1">IF(B58&lt;&gt;"",'Controle de Avaliação'!R34,"")</f>
        <v/>
      </c>
      <c r="AD58" s="109" t="str">
        <f ca="1">IF(B58&lt;&gt;"",'Controle de Avaliação'!Q34,"")</f>
        <v/>
      </c>
      <c r="AE58" s="126" t="str">
        <f ca="1">IF(AND($AG$7&gt;0,B58&lt;&gt;""),IF(ISNA(VLOOKUP($B58,'Ficha Cadastral'!$C$17:$E$56,3,FALSE)),0,VLOOKUP($B58,'Ficha Cadastral'!$C$17:$E$56,3,FALSE)),"")</f>
        <v/>
      </c>
      <c r="AF58" s="1" t="str">
        <f t="shared" ca="1" si="9"/>
        <v/>
      </c>
      <c r="AG58" s="8">
        <f t="shared" ca="1" si="5"/>
        <v>0</v>
      </c>
      <c r="AH58" s="8">
        <f t="shared" ca="1" si="5"/>
        <v>0</v>
      </c>
      <c r="AI58" s="8">
        <f t="shared" ca="1" si="5"/>
        <v>0</v>
      </c>
      <c r="AJ58" s="8">
        <f t="shared" ca="1" si="5"/>
        <v>0</v>
      </c>
      <c r="AK58" s="67" t="s">
        <v>83</v>
      </c>
      <c r="AL58" s="3" t="s">
        <v>135</v>
      </c>
    </row>
    <row r="59" spans="1:38" ht="21.75" customHeight="1" x14ac:dyDescent="0.25">
      <c r="A59" s="6">
        <f t="shared" si="8"/>
        <v>28</v>
      </c>
      <c r="B59" s="7" t="str">
        <f t="shared" ca="1" si="6"/>
        <v/>
      </c>
      <c r="C59" s="143" t="str">
        <f ca="1">IF('Ficha de Avaliação'!B59&lt;&gt;"",(IF(AND('Controle de Avaliação'!D35&gt;=70,'Controle de Avaliação'!D35&lt;90),"A",IF('Controle de Avaliação'!D35&gt;=90,"AE",IF(AND('Controle de Avaliação'!D35&gt;=40,'Controle de Avaliação'!D35&lt;70),"EP","NA")))),"")</f>
        <v/>
      </c>
      <c r="D59" s="143" t="str">
        <f ca="1">IF('Ficha de Avaliação'!B59&lt;&gt;"",(IF(AND('Controle de Avaliação'!O35&gt;=70,'Controle de Avaliação'!O35&lt;90),"A",IF('Controle de Avaliação'!O35&gt;=90,"AE",IF(AND('Controle de Avaliação'!O35&gt;=40,'Controle de Avaliação'!O35&lt;70),"EP","NA")))),"")</f>
        <v/>
      </c>
      <c r="E59" s="143" t="str">
        <f ca="1">IF('Ficha de Avaliação'!B59&lt;&gt;"",(IF(AND('Controle de Avaliação'!M35&gt;=70,'Controle de Avaliação'!M35&lt;90),"A",IF('Controle de Avaliação'!M35&gt;=90,"AE",IF(AND('Controle de Avaliação'!M35&gt;=40,'Controle de Avaliação'!M35&lt;70),"EP","NA")))),"")</f>
        <v/>
      </c>
      <c r="F59" s="143" t="str">
        <f ca="1">IF('Ficha de Avaliação'!B59&lt;&gt;"",(IF(AND('Controle de Avaliação'!K35&gt;=70,'Controle de Avaliação'!K35&lt;90),"A",IF('Controle de Avaliação'!K35&gt;=90,"AE",IF(AND('Controle de Avaliação'!K35&gt;=40,'Controle de Avaliação'!K35&lt;70),"EP","NA")))),"")</f>
        <v/>
      </c>
      <c r="G59" s="143" t="str">
        <f ca="1">IF('Ficha de Avaliação'!B59&lt;&gt;"",(IF(AND('Controle de Avaliação'!I35&gt;=70,'Controle de Avaliação'!I35&lt;90),"A",IF('Controle de Avaliação'!I35&gt;=90,"AE",IF(AND('Controle de Avaliação'!I35&gt;=40,'Controle de Avaliação'!I35&lt;70),"EP","NA")))),"")</f>
        <v/>
      </c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  <c r="T59" s="143"/>
      <c r="U59" s="143"/>
      <c r="V59" s="143"/>
      <c r="W59" s="143"/>
      <c r="X59" s="143"/>
      <c r="Y59" s="143"/>
      <c r="Z59" s="143"/>
      <c r="AA59" s="143"/>
      <c r="AB59" s="143"/>
      <c r="AC59" s="140" t="str">
        <f ca="1">IF(B59&lt;&gt;"",'Controle de Avaliação'!R35,"")</f>
        <v/>
      </c>
      <c r="AD59" s="109" t="str">
        <f ca="1">IF(B59&lt;&gt;"",'Controle de Avaliação'!Q35,"")</f>
        <v/>
      </c>
      <c r="AE59" s="66" t="str">
        <f ca="1">IF(AND($AG$7&gt;0,B59&lt;&gt;""),IF(ISNA(VLOOKUP($B59,'Ficha Cadastral'!$C$17:$E$56,3,FALSE)),0,VLOOKUP($B59,'Ficha Cadastral'!$C$17:$E$56,3,FALSE)),"")</f>
        <v/>
      </c>
      <c r="AF59" s="1" t="str">
        <f t="shared" ca="1" si="7"/>
        <v/>
      </c>
      <c r="AG59" s="8">
        <f t="shared" ca="1" si="5"/>
        <v>0</v>
      </c>
      <c r="AH59" s="8">
        <f t="shared" ca="1" si="5"/>
        <v>0</v>
      </c>
      <c r="AI59" s="8">
        <f t="shared" ca="1" si="5"/>
        <v>0</v>
      </c>
      <c r="AJ59" s="8">
        <f t="shared" ca="1" si="5"/>
        <v>0</v>
      </c>
      <c r="AK59" s="67" t="s">
        <v>84</v>
      </c>
      <c r="AL59" s="3" t="s">
        <v>136</v>
      </c>
    </row>
    <row r="60" spans="1:38" ht="21.75" customHeight="1" x14ac:dyDescent="0.25">
      <c r="A60" s="6">
        <f t="shared" si="8"/>
        <v>29</v>
      </c>
      <c r="B60" s="7" t="str">
        <f t="shared" ca="1" si="6"/>
        <v/>
      </c>
      <c r="C60" s="143" t="str">
        <f ca="1">IF('Ficha de Avaliação'!B60&lt;&gt;"",(IF(AND('Controle de Avaliação'!D36&gt;=70,'Controle de Avaliação'!D36&lt;90),"A",IF('Controle de Avaliação'!D36&gt;=90,"AE",IF(AND('Controle de Avaliação'!D36&gt;=40,'Controle de Avaliação'!D36&lt;70),"EP","NA")))),"")</f>
        <v/>
      </c>
      <c r="D60" s="143" t="str">
        <f ca="1">IF('Ficha de Avaliação'!B60&lt;&gt;"",(IF(AND('Controle de Avaliação'!O36&gt;=70,'Controle de Avaliação'!O36&lt;90),"A",IF('Controle de Avaliação'!O36&gt;=90,"AE",IF(AND('Controle de Avaliação'!O36&gt;=40,'Controle de Avaliação'!O36&lt;70),"EP","NA")))),"")</f>
        <v/>
      </c>
      <c r="E60" s="143" t="str">
        <f ca="1">IF('Ficha de Avaliação'!B60&lt;&gt;"",(IF(AND('Controle de Avaliação'!M36&gt;=70,'Controle de Avaliação'!M36&lt;90),"A",IF('Controle de Avaliação'!M36&gt;=90,"AE",IF(AND('Controle de Avaliação'!M36&gt;=40,'Controle de Avaliação'!M36&lt;70),"EP","NA")))),"")</f>
        <v/>
      </c>
      <c r="F60" s="143" t="str">
        <f ca="1">IF('Ficha de Avaliação'!B60&lt;&gt;"",(IF(AND('Controle de Avaliação'!K36&gt;=70,'Controle de Avaliação'!K36&lt;90),"A",IF('Controle de Avaliação'!K36&gt;=90,"AE",IF(AND('Controle de Avaliação'!K36&gt;=40,'Controle de Avaliação'!K36&lt;70),"EP","NA")))),"")</f>
        <v/>
      </c>
      <c r="G60" s="143" t="str">
        <f ca="1">IF('Ficha de Avaliação'!B60&lt;&gt;"",(IF(AND('Controle de Avaliação'!I36&gt;=70,'Controle de Avaliação'!I36&lt;90),"A",IF('Controle de Avaliação'!I36&gt;=90,"AE",IF(AND('Controle de Avaliação'!I36&gt;=40,'Controle de Avaliação'!I36&lt;70),"EP","NA")))),"")</f>
        <v/>
      </c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  <c r="T60" s="143"/>
      <c r="U60" s="143"/>
      <c r="V60" s="143"/>
      <c r="W60" s="143"/>
      <c r="X60" s="143"/>
      <c r="Y60" s="143"/>
      <c r="Z60" s="143"/>
      <c r="AA60" s="143"/>
      <c r="AB60" s="143"/>
      <c r="AC60" s="140" t="str">
        <f ca="1">IF(B60&lt;&gt;"",'Controle de Avaliação'!R36,"")</f>
        <v/>
      </c>
      <c r="AD60" s="109" t="str">
        <f ca="1">IF(B60&lt;&gt;"",'Controle de Avaliação'!Q36,"")</f>
        <v/>
      </c>
      <c r="AE60" s="66" t="str">
        <f ca="1">IF(AND($AG$7&gt;0,B60&lt;&gt;""),IF(ISNA(VLOOKUP($B60,'Ficha Cadastral'!$C$17:$E$56,3,FALSE)),0,VLOOKUP($B60,'Ficha Cadastral'!$C$17:$E$56,3,FALSE)),"")</f>
        <v/>
      </c>
      <c r="AF60" s="1" t="str">
        <f t="shared" ca="1" si="7"/>
        <v/>
      </c>
      <c r="AG60" s="8">
        <f t="shared" ca="1" si="5"/>
        <v>0</v>
      </c>
      <c r="AH60" s="8">
        <f t="shared" ca="1" si="5"/>
        <v>0</v>
      </c>
      <c r="AI60" s="8">
        <f t="shared" ca="1" si="5"/>
        <v>0</v>
      </c>
      <c r="AJ60" s="8">
        <f t="shared" ca="1" si="5"/>
        <v>0</v>
      </c>
      <c r="AK60" s="67" t="s">
        <v>85</v>
      </c>
      <c r="AL60" s="3" t="s">
        <v>137</v>
      </c>
    </row>
    <row r="61" spans="1:38" ht="21.75" customHeight="1" x14ac:dyDescent="0.25">
      <c r="A61" s="6">
        <f t="shared" si="8"/>
        <v>30</v>
      </c>
      <c r="B61" s="7" t="str">
        <f t="shared" ca="1" si="6"/>
        <v/>
      </c>
      <c r="C61" s="143" t="str">
        <f ca="1">IF('Ficha de Avaliação'!B61&lt;&gt;"",(IF(AND('Controle de Avaliação'!D37&gt;=70,'Controle de Avaliação'!D37&lt;90),"A",IF('Controle de Avaliação'!D37&gt;=90,"AE",IF(AND('Controle de Avaliação'!D37&gt;=40,'Controle de Avaliação'!D37&lt;70),"EP","NA")))),"")</f>
        <v/>
      </c>
      <c r="D61" s="143" t="str">
        <f ca="1">IF('Ficha de Avaliação'!B61&lt;&gt;"",(IF(AND('Controle de Avaliação'!O37&gt;=70,'Controle de Avaliação'!O37&lt;90),"A",IF('Controle de Avaliação'!O37&gt;=90,"AE",IF(AND('Controle de Avaliação'!O37&gt;=40,'Controle de Avaliação'!O37&lt;70),"EP","NA")))),"")</f>
        <v/>
      </c>
      <c r="E61" s="143" t="str">
        <f ca="1">IF('Ficha de Avaliação'!B61&lt;&gt;"",(IF(AND('Controle de Avaliação'!M37&gt;=70,'Controle de Avaliação'!M37&lt;90),"A",IF('Controle de Avaliação'!M37&gt;=90,"AE",IF(AND('Controle de Avaliação'!M37&gt;=40,'Controle de Avaliação'!M37&lt;70),"EP","NA")))),"")</f>
        <v/>
      </c>
      <c r="F61" s="143" t="str">
        <f ca="1">IF('Ficha de Avaliação'!B61&lt;&gt;"",(IF(AND('Controle de Avaliação'!K37&gt;=70,'Controle de Avaliação'!K37&lt;90),"A",IF('Controle de Avaliação'!K37&gt;=90,"AE",IF(AND('Controle de Avaliação'!K37&gt;=40,'Controle de Avaliação'!K37&lt;70),"EP","NA")))),"")</f>
        <v/>
      </c>
      <c r="G61" s="143" t="str">
        <f ca="1">IF('Ficha de Avaliação'!B61&lt;&gt;"",(IF(AND('Controle de Avaliação'!I37&gt;=70,'Controle de Avaliação'!I37&lt;90),"A",IF('Controle de Avaliação'!I37&gt;=90,"AE",IF(AND('Controle de Avaliação'!I37&gt;=40,'Controle de Avaliação'!I37&lt;70),"EP","NA")))),"")</f>
        <v/>
      </c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  <c r="T61" s="143"/>
      <c r="U61" s="143"/>
      <c r="V61" s="143"/>
      <c r="W61" s="143"/>
      <c r="X61" s="143"/>
      <c r="Y61" s="143"/>
      <c r="Z61" s="143"/>
      <c r="AA61" s="143"/>
      <c r="AB61" s="143"/>
      <c r="AC61" s="140" t="str">
        <f ca="1">IF(B61&lt;&gt;"",'Controle de Avaliação'!R37,"")</f>
        <v/>
      </c>
      <c r="AD61" s="109" t="str">
        <f ca="1">IF(B61&lt;&gt;"",'Controle de Avaliação'!Q37,"")</f>
        <v/>
      </c>
      <c r="AE61" s="66" t="str">
        <f ca="1">IF(AND($AG$7&gt;0,B61&lt;&gt;""),IF(ISNA(VLOOKUP($B61,'Ficha Cadastral'!$C$17:$E$56,3,FALSE)),0,VLOOKUP($B61,'Ficha Cadastral'!$C$17:$E$56,3,FALSE)),"")</f>
        <v/>
      </c>
      <c r="AF61" s="1" t="str">
        <f t="shared" ca="1" si="7"/>
        <v/>
      </c>
      <c r="AG61" s="8">
        <f t="shared" ca="1" si="5"/>
        <v>0</v>
      </c>
      <c r="AH61" s="8">
        <f t="shared" ca="1" si="5"/>
        <v>0</v>
      </c>
      <c r="AI61" s="8">
        <f t="shared" ca="1" si="5"/>
        <v>0</v>
      </c>
      <c r="AJ61" s="8">
        <f t="shared" ca="1" si="5"/>
        <v>0</v>
      </c>
      <c r="AK61" s="67" t="s">
        <v>86</v>
      </c>
      <c r="AL61" s="3" t="s">
        <v>138</v>
      </c>
    </row>
    <row r="62" spans="1:38" ht="11.25" customHeight="1" x14ac:dyDescent="0.25">
      <c r="A62" s="9" t="s">
        <v>42</v>
      </c>
      <c r="B62" s="10"/>
      <c r="C62" s="141"/>
      <c r="D62" s="141"/>
      <c r="E62" s="141"/>
      <c r="F62" s="141"/>
      <c r="G62" s="141"/>
      <c r="H62" s="141"/>
      <c r="I62" s="141"/>
      <c r="J62" s="141"/>
      <c r="K62" s="141"/>
      <c r="L62" s="141"/>
      <c r="M62" s="141"/>
      <c r="N62" s="142" t="s">
        <v>43</v>
      </c>
      <c r="O62" s="141"/>
      <c r="P62" s="1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0"/>
      <c r="AD62" s="107"/>
      <c r="AE62" s="10"/>
      <c r="AF62" s="10"/>
      <c r="AK62" s="67"/>
    </row>
    <row r="63" spans="1:38" ht="11.25" customHeight="1" x14ac:dyDescent="0.25">
      <c r="A63" s="12" t="s">
        <v>44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4" t="s">
        <v>45</v>
      </c>
      <c r="O63" s="15"/>
      <c r="P63" s="15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08"/>
      <c r="AE63" s="13"/>
      <c r="AF63" s="13"/>
    </row>
    <row r="64" spans="1:38" x14ac:dyDescent="0.25">
      <c r="A64" s="204" t="s">
        <v>46</v>
      </c>
      <c r="B64" s="204"/>
      <c r="C64" s="204"/>
      <c r="D64" s="204"/>
      <c r="E64" s="204"/>
      <c r="F64" s="204"/>
      <c r="G64" s="205"/>
      <c r="H64" s="206" t="s">
        <v>47</v>
      </c>
      <c r="I64" s="207"/>
      <c r="J64" s="207"/>
      <c r="K64" s="207"/>
      <c r="L64" s="207"/>
      <c r="M64" s="207"/>
      <c r="N64" s="207"/>
      <c r="O64" s="207"/>
      <c r="P64" s="207"/>
      <c r="Q64" s="207"/>
      <c r="R64" s="207"/>
      <c r="S64" s="207"/>
      <c r="T64" s="207"/>
      <c r="U64" s="207"/>
      <c r="V64" s="207"/>
      <c r="W64" s="207"/>
      <c r="X64" s="207"/>
      <c r="Y64" s="206" t="s">
        <v>48</v>
      </c>
      <c r="Z64" s="207"/>
      <c r="AA64" s="207"/>
      <c r="AB64" s="207"/>
      <c r="AC64" s="207"/>
      <c r="AD64" s="207"/>
      <c r="AE64" s="207"/>
      <c r="AF64" s="207"/>
    </row>
    <row r="65" spans="1:38" ht="14.25" customHeight="1" thickBot="1" x14ac:dyDescent="0.3">
      <c r="A65" s="193" t="str">
        <f ca="1">IF(AND(A32&lt;&gt;"",B47&lt;&gt;""),A32,"")</f>
        <v/>
      </c>
      <c r="B65" s="193"/>
      <c r="C65" s="193"/>
      <c r="D65" s="193"/>
      <c r="E65" s="193"/>
      <c r="F65" s="193"/>
      <c r="G65" s="193"/>
      <c r="H65" s="194" t="str">
        <f ca="1">IF(AND(H32&lt;&gt;"",B47&lt;&gt;""),H32,"")</f>
        <v/>
      </c>
      <c r="I65" s="195"/>
      <c r="J65" s="195"/>
      <c r="K65" s="195"/>
      <c r="L65" s="195"/>
      <c r="M65" s="195"/>
      <c r="N65" s="195"/>
      <c r="O65" s="195"/>
      <c r="P65" s="195"/>
      <c r="Q65" s="195"/>
      <c r="R65" s="195"/>
      <c r="S65" s="195"/>
      <c r="T65" s="195"/>
      <c r="U65" s="195"/>
      <c r="V65" s="195"/>
      <c r="W65" s="195"/>
      <c r="X65" s="196"/>
      <c r="Y65" s="197" t="str">
        <f ca="1">IF(AND(Y32&lt;&gt;"",B47&lt;&gt;""),Y32,"")</f>
        <v/>
      </c>
      <c r="Z65" s="198"/>
      <c r="AA65" s="198"/>
      <c r="AB65" s="198"/>
      <c r="AC65" s="198"/>
      <c r="AD65" s="198"/>
      <c r="AE65" s="198"/>
      <c r="AF65" s="198"/>
    </row>
    <row r="66" spans="1:38" ht="11.25" customHeight="1" x14ac:dyDescent="0.25">
      <c r="AE66" s="199" t="s">
        <v>49</v>
      </c>
      <c r="AF66" s="199"/>
    </row>
    <row r="67" spans="1:38" ht="14.25" customHeight="1" x14ac:dyDescent="0.25"/>
    <row r="68" spans="1:38" ht="14.25" customHeight="1" x14ac:dyDescent="0.25">
      <c r="K68" s="222" t="s">
        <v>25</v>
      </c>
      <c r="L68" s="222"/>
      <c r="M68" s="222"/>
      <c r="N68" s="222"/>
      <c r="O68" s="222"/>
      <c r="P68" s="222"/>
      <c r="Q68" s="222"/>
      <c r="R68" s="222"/>
      <c r="S68" s="222"/>
      <c r="T68" s="222"/>
      <c r="U68" s="222"/>
      <c r="V68" s="222"/>
      <c r="W68" s="222"/>
      <c r="X68" s="222"/>
      <c r="Y68" s="222"/>
      <c r="Z68" s="222"/>
      <c r="AA68" s="222"/>
      <c r="AB68" s="222"/>
      <c r="AC68" s="222"/>
      <c r="AD68" s="222"/>
      <c r="AE68" s="222"/>
      <c r="AF68" s="222"/>
    </row>
    <row r="69" spans="1:38" ht="14.25" customHeight="1" x14ac:dyDescent="0.25">
      <c r="K69" s="222"/>
      <c r="L69" s="222"/>
      <c r="M69" s="222"/>
      <c r="N69" s="222"/>
      <c r="O69" s="222"/>
      <c r="P69" s="222"/>
      <c r="Q69" s="222"/>
      <c r="R69" s="222"/>
      <c r="S69" s="222"/>
      <c r="T69" s="222"/>
      <c r="U69" s="222"/>
      <c r="V69" s="222"/>
      <c r="W69" s="222"/>
      <c r="X69" s="222"/>
      <c r="Y69" s="222"/>
      <c r="Z69" s="222"/>
      <c r="AA69" s="222"/>
      <c r="AB69" s="222"/>
      <c r="AC69" s="222"/>
      <c r="AD69" s="222"/>
      <c r="AE69" s="222"/>
      <c r="AF69" s="222"/>
    </row>
    <row r="70" spans="1:38" ht="5.25" customHeight="1" x14ac:dyDescent="0.25">
      <c r="K70" s="223" t="s">
        <v>26</v>
      </c>
      <c r="L70" s="223"/>
      <c r="M70" s="223"/>
      <c r="N70" s="223"/>
      <c r="O70" s="223"/>
      <c r="P70" s="223"/>
      <c r="Q70" s="223"/>
      <c r="R70" s="223"/>
      <c r="S70" s="223"/>
      <c r="T70" s="223"/>
      <c r="U70" s="223"/>
      <c r="V70" s="223"/>
      <c r="W70" s="223"/>
      <c r="X70" s="223"/>
      <c r="Y70" s="223"/>
      <c r="Z70" s="223"/>
      <c r="AA70" s="223"/>
      <c r="AB70" s="223"/>
      <c r="AC70" s="223"/>
      <c r="AD70" s="223"/>
      <c r="AE70" s="223"/>
      <c r="AF70" s="223"/>
    </row>
    <row r="71" spans="1:38" ht="14.25" customHeight="1" thickBot="1" x14ac:dyDescent="0.3">
      <c r="K71" s="224"/>
      <c r="L71" s="224"/>
      <c r="M71" s="224"/>
      <c r="N71" s="224"/>
      <c r="O71" s="224"/>
      <c r="P71" s="224"/>
      <c r="Q71" s="224"/>
      <c r="R71" s="224"/>
      <c r="S71" s="224"/>
      <c r="T71" s="224"/>
      <c r="U71" s="224"/>
      <c r="V71" s="224"/>
      <c r="W71" s="224"/>
      <c r="X71" s="224"/>
      <c r="Y71" s="224"/>
      <c r="Z71" s="224"/>
      <c r="AA71" s="224"/>
      <c r="AB71" s="224"/>
      <c r="AC71" s="224"/>
      <c r="AD71" s="224"/>
      <c r="AE71" s="224"/>
      <c r="AF71" s="224"/>
    </row>
    <row r="72" spans="1:38" ht="14.25" customHeight="1" x14ac:dyDescent="0.25">
      <c r="A72" s="217" t="s">
        <v>27</v>
      </c>
      <c r="B72" s="217"/>
      <c r="C72" s="218" t="s">
        <v>28</v>
      </c>
      <c r="D72" s="219"/>
      <c r="E72" s="219"/>
      <c r="F72" s="219"/>
      <c r="G72" s="219"/>
      <c r="H72" s="219"/>
      <c r="I72" s="219"/>
      <c r="J72" s="219"/>
      <c r="K72" s="219"/>
      <c r="L72" s="219"/>
      <c r="M72" s="219"/>
      <c r="N72" s="219"/>
      <c r="O72" s="219"/>
      <c r="P72" s="219"/>
      <c r="Q72" s="219"/>
      <c r="R72" s="220" t="s">
        <v>29</v>
      </c>
      <c r="S72" s="221"/>
      <c r="T72" s="221"/>
      <c r="U72" s="221"/>
      <c r="V72" s="221"/>
      <c r="W72" s="221"/>
      <c r="X72" s="221"/>
      <c r="Y72" s="221"/>
      <c r="Z72" s="221"/>
      <c r="AA72" s="221"/>
      <c r="AB72" s="221"/>
      <c r="AC72" s="221"/>
      <c r="AD72" s="221"/>
      <c r="AE72" s="221"/>
      <c r="AF72" s="221"/>
    </row>
    <row r="73" spans="1:38" ht="14.25" customHeight="1" x14ac:dyDescent="0.25">
      <c r="A73" s="215" t="str">
        <f>$A$7</f>
        <v>OFICINA DE INICIAÇÃO AO SENAI FABLAB</v>
      </c>
      <c r="B73" s="215"/>
      <c r="C73" s="216" t="str">
        <f>$C$7</f>
        <v>OFICINA DE INICIAÇÃO AO SENAI FABLAB</v>
      </c>
      <c r="D73" s="215"/>
      <c r="E73" s="215"/>
      <c r="F73" s="215"/>
      <c r="G73" s="215"/>
      <c r="H73" s="215"/>
      <c r="I73" s="215"/>
      <c r="J73" s="215"/>
      <c r="K73" s="215"/>
      <c r="L73" s="215"/>
      <c r="M73" s="215"/>
      <c r="N73" s="215"/>
      <c r="O73" s="215"/>
      <c r="P73" s="215"/>
      <c r="Q73" s="215"/>
      <c r="R73" s="216" t="str">
        <f>$AA$7</f>
        <v>92058-1</v>
      </c>
      <c r="S73" s="215"/>
      <c r="T73" s="215"/>
      <c r="U73" s="215"/>
      <c r="V73" s="215"/>
      <c r="W73" s="215"/>
      <c r="X73" s="215"/>
      <c r="Y73" s="215"/>
      <c r="Z73" s="215"/>
      <c r="AA73" s="215"/>
      <c r="AB73" s="215"/>
      <c r="AC73" s="215"/>
      <c r="AD73" s="215"/>
      <c r="AE73" s="215"/>
      <c r="AF73" s="215"/>
    </row>
    <row r="74" spans="1:38" ht="14.25" customHeight="1" x14ac:dyDescent="0.25">
      <c r="A74" s="212" t="s">
        <v>31</v>
      </c>
      <c r="B74" s="213"/>
      <c r="C74" s="214" t="s">
        <v>32</v>
      </c>
      <c r="D74" s="212"/>
      <c r="E74" s="212"/>
      <c r="F74" s="212"/>
      <c r="G74" s="212"/>
      <c r="H74" s="212"/>
      <c r="I74" s="212"/>
      <c r="J74" s="212"/>
      <c r="K74" s="212"/>
      <c r="L74" s="212"/>
      <c r="M74" s="212"/>
      <c r="N74" s="212"/>
      <c r="O74" s="212"/>
      <c r="P74" s="212"/>
      <c r="Q74" s="212"/>
      <c r="R74" s="214" t="s">
        <v>33</v>
      </c>
      <c r="S74" s="212"/>
      <c r="T74" s="212"/>
      <c r="U74" s="212"/>
      <c r="V74" s="212"/>
      <c r="W74" s="212"/>
      <c r="X74" s="212"/>
      <c r="Y74" s="212"/>
      <c r="Z74" s="212"/>
      <c r="AA74" s="212"/>
      <c r="AB74" s="212"/>
      <c r="AC74" s="212"/>
      <c r="AD74" s="212"/>
      <c r="AE74" s="212"/>
      <c r="AF74" s="212"/>
    </row>
    <row r="75" spans="1:38" ht="14.25" customHeight="1" x14ac:dyDescent="0.25">
      <c r="A75" s="215" t="str">
        <f>$A$9</f>
        <v/>
      </c>
      <c r="B75" s="215"/>
      <c r="C75" s="216">
        <f>$C$9</f>
        <v>20</v>
      </c>
      <c r="D75" s="215"/>
      <c r="E75" s="215"/>
      <c r="F75" s="215"/>
      <c r="G75" s="215"/>
      <c r="H75" s="215"/>
      <c r="I75" s="215"/>
      <c r="J75" s="215"/>
      <c r="K75" s="215"/>
      <c r="L75" s="215"/>
      <c r="M75" s="215"/>
      <c r="N75" s="215"/>
      <c r="O75" s="215"/>
      <c r="P75" s="215"/>
      <c r="Q75" s="215"/>
      <c r="R75" s="216">
        <f ca="1">$R$9</f>
        <v>0</v>
      </c>
      <c r="S75" s="215"/>
      <c r="T75" s="215"/>
      <c r="U75" s="215"/>
      <c r="V75" s="215"/>
      <c r="W75" s="215"/>
      <c r="X75" s="215"/>
      <c r="Y75" s="215"/>
      <c r="Z75" s="215"/>
      <c r="AA75" s="215"/>
      <c r="AB75" s="215"/>
      <c r="AC75" s="215"/>
      <c r="AD75" s="215"/>
      <c r="AE75" s="215"/>
      <c r="AF75" s="215"/>
      <c r="AG75" s="4"/>
      <c r="AH75" s="4"/>
      <c r="AI75" s="4"/>
    </row>
    <row r="76" spans="1:38" x14ac:dyDescent="0.25">
      <c r="A76" s="208" t="s">
        <v>6</v>
      </c>
      <c r="B76" s="209" t="s">
        <v>35</v>
      </c>
      <c r="C76" s="210" t="s">
        <v>36</v>
      </c>
      <c r="D76" s="210"/>
      <c r="E76" s="210"/>
      <c r="F76" s="210"/>
      <c r="G76" s="210"/>
      <c r="H76" s="210"/>
      <c r="I76" s="210"/>
      <c r="J76" s="210"/>
      <c r="K76" s="210"/>
      <c r="L76" s="210"/>
      <c r="M76" s="210"/>
      <c r="N76" s="210"/>
      <c r="O76" s="210"/>
      <c r="P76" s="210"/>
      <c r="Q76" s="210"/>
      <c r="R76" s="210"/>
      <c r="S76" s="210"/>
      <c r="T76" s="210"/>
      <c r="U76" s="210"/>
      <c r="V76" s="210"/>
      <c r="W76" s="210"/>
      <c r="X76" s="210"/>
      <c r="Y76" s="210"/>
      <c r="Z76" s="210"/>
      <c r="AA76" s="210"/>
      <c r="AB76" s="210"/>
      <c r="AC76" s="210"/>
      <c r="AD76" s="210"/>
      <c r="AE76" s="210"/>
      <c r="AF76" s="211"/>
      <c r="AG76" s="5"/>
      <c r="AH76" s="5"/>
      <c r="AI76" s="5"/>
    </row>
    <row r="77" spans="1:38" ht="15" customHeight="1" x14ac:dyDescent="0.25">
      <c r="A77" s="208"/>
      <c r="B77" s="209"/>
      <c r="C77" s="148" t="str">
        <f ca="1">IF(AND(C44&lt;&gt;"",$B80&lt;&gt;""),C44,"")</f>
        <v/>
      </c>
      <c r="D77" s="148" t="str">
        <f t="shared" ref="D77:AB77" ca="1" si="10">IF(AND(D44&lt;&gt;"",$B80&lt;&gt;""),D44,"")</f>
        <v/>
      </c>
      <c r="E77" s="148" t="str">
        <f t="shared" ca="1" si="10"/>
        <v/>
      </c>
      <c r="F77" s="148" t="str">
        <f t="shared" ca="1" si="10"/>
        <v/>
      </c>
      <c r="G77" s="148" t="str">
        <f t="shared" ca="1" si="10"/>
        <v/>
      </c>
      <c r="H77" s="148" t="str">
        <f t="shared" ca="1" si="10"/>
        <v/>
      </c>
      <c r="I77" s="148" t="str">
        <f t="shared" ca="1" si="10"/>
        <v/>
      </c>
      <c r="J77" s="148" t="str">
        <f t="shared" ca="1" si="10"/>
        <v/>
      </c>
      <c r="K77" s="148" t="str">
        <f t="shared" ca="1" si="10"/>
        <v/>
      </c>
      <c r="L77" s="148" t="str">
        <f t="shared" ca="1" si="10"/>
        <v/>
      </c>
      <c r="M77" s="148" t="str">
        <f t="shared" ca="1" si="10"/>
        <v/>
      </c>
      <c r="N77" s="148" t="str">
        <f t="shared" ca="1" si="10"/>
        <v/>
      </c>
      <c r="O77" s="148" t="str">
        <f t="shared" ca="1" si="10"/>
        <v/>
      </c>
      <c r="P77" s="148" t="str">
        <f t="shared" ca="1" si="10"/>
        <v/>
      </c>
      <c r="Q77" s="148" t="str">
        <f t="shared" ca="1" si="10"/>
        <v/>
      </c>
      <c r="R77" s="148" t="str">
        <f t="shared" ca="1" si="10"/>
        <v/>
      </c>
      <c r="S77" s="148" t="str">
        <f t="shared" ca="1" si="10"/>
        <v/>
      </c>
      <c r="T77" s="148" t="str">
        <f t="shared" ca="1" si="10"/>
        <v/>
      </c>
      <c r="U77" s="148" t="str">
        <f t="shared" ca="1" si="10"/>
        <v/>
      </c>
      <c r="V77" s="148" t="str">
        <f t="shared" ca="1" si="10"/>
        <v/>
      </c>
      <c r="W77" s="148" t="str">
        <f t="shared" ca="1" si="10"/>
        <v/>
      </c>
      <c r="X77" s="148" t="str">
        <f t="shared" ca="1" si="10"/>
        <v/>
      </c>
      <c r="Y77" s="148" t="str">
        <f t="shared" ca="1" si="10"/>
        <v/>
      </c>
      <c r="Z77" s="148" t="str">
        <f t="shared" ca="1" si="10"/>
        <v/>
      </c>
      <c r="AA77" s="148" t="str">
        <f t="shared" ca="1" si="10"/>
        <v/>
      </c>
      <c r="AB77" s="148" t="str">
        <f t="shared" ca="1" si="10"/>
        <v/>
      </c>
      <c r="AC77" s="200" t="s">
        <v>40</v>
      </c>
      <c r="AD77" s="202" t="s">
        <v>41</v>
      </c>
      <c r="AE77" s="200" t="s">
        <v>22</v>
      </c>
      <c r="AF77" s="203" t="s">
        <v>41</v>
      </c>
    </row>
    <row r="78" spans="1:38" ht="15" customHeight="1" x14ac:dyDescent="0.25">
      <c r="A78" s="208"/>
      <c r="B78" s="209"/>
      <c r="C78" s="148"/>
      <c r="D78" s="148"/>
      <c r="E78" s="148"/>
      <c r="F78" s="148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  <c r="X78" s="148"/>
      <c r="Y78" s="148"/>
      <c r="Z78" s="148"/>
      <c r="AA78" s="148"/>
      <c r="AB78" s="148"/>
      <c r="AC78" s="201"/>
      <c r="AD78" s="202"/>
      <c r="AE78" s="201"/>
      <c r="AF78" s="203"/>
    </row>
    <row r="79" spans="1:38" ht="15" customHeight="1" x14ac:dyDescent="0.25">
      <c r="A79" s="208"/>
      <c r="B79" s="209"/>
      <c r="C79" s="148"/>
      <c r="D79" s="148"/>
      <c r="E79" s="148"/>
      <c r="F79" s="148"/>
      <c r="G79" s="148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148"/>
      <c r="Y79" s="148"/>
      <c r="Z79" s="148"/>
      <c r="AA79" s="148"/>
      <c r="AB79" s="148"/>
      <c r="AC79" s="201"/>
      <c r="AD79" s="202"/>
      <c r="AE79" s="201"/>
      <c r="AF79" s="203"/>
    </row>
    <row r="80" spans="1:38" ht="21.75" customHeight="1" x14ac:dyDescent="0.25">
      <c r="A80" s="6">
        <f>A61+1</f>
        <v>31</v>
      </c>
      <c r="B80" s="7" t="str">
        <f t="shared" ref="B80:B89" ca="1" si="11">IF(AND($R$9&lt;&gt;"",INDIRECT("'Ficha Cadastral'!"&amp;AL80)&lt;&gt;""),INDIRECT("'Ficha Cadastral'!"&amp;AL80),"")</f>
        <v/>
      </c>
      <c r="C80" s="143" t="str">
        <f ca="1">IF('Ficha de Avaliação'!B80&lt;&gt;"",(IF(AND('Controle de Avaliação'!D38&gt;=70,'Controle de Avaliação'!D38&lt;90),"A",IF('Controle de Avaliação'!D38&gt;=90,"AE",IF(AND('Controle de Avaliação'!D38&gt;=40,'Controle de Avaliação'!D38&lt;70),"EP","NA")))),"")</f>
        <v/>
      </c>
      <c r="D80" s="143" t="str">
        <f ca="1">IF('Ficha de Avaliação'!B80&lt;&gt;"",(IF(AND('Controle de Avaliação'!O38&gt;=70,'Controle de Avaliação'!O38&lt;90),"A",IF('Controle de Avaliação'!O38&gt;=90,"AE",IF(AND('Controle de Avaliação'!O38&gt;=40,'Controle de Avaliação'!O38&lt;70),"EP","NA")))),"")</f>
        <v/>
      </c>
      <c r="E80" s="143" t="str">
        <f ca="1">IF('Ficha de Avaliação'!B80&lt;&gt;"",(IF(AND('Controle de Avaliação'!M38&gt;=70,'Controle de Avaliação'!M38&lt;90),"A",IF('Controle de Avaliação'!M38&gt;=90,"AE",IF(AND('Controle de Avaliação'!M38&gt;=40,'Controle de Avaliação'!M38&lt;70),"EP","NA")))),"")</f>
        <v/>
      </c>
      <c r="F80" s="143" t="str">
        <f ca="1">IF('Ficha de Avaliação'!B80&lt;&gt;"",(IF(AND('Controle de Avaliação'!K38&gt;=70,'Controle de Avaliação'!K38&lt;90),"A",IF('Controle de Avaliação'!K38&gt;=90,"AE",IF(AND('Controle de Avaliação'!K38&gt;=40,'Controle de Avaliação'!K38&lt;70),"EP","NA")))),"")</f>
        <v/>
      </c>
      <c r="G80" s="143" t="str">
        <f ca="1">IF('Ficha de Avaliação'!B80&lt;&gt;"",(IF(AND('Controle de Avaliação'!I38&gt;=70,'Controle de Avaliação'!I38&lt;90),"A",IF('Controle de Avaliação'!I38&gt;=90,"AE",IF(AND('Controle de Avaliação'!I38&gt;=40,'Controle de Avaliação'!I38&lt;70),"EP","NA")))),"")</f>
        <v/>
      </c>
      <c r="H80" s="143"/>
      <c r="I80" s="143"/>
      <c r="J80" s="143"/>
      <c r="K80" s="143"/>
      <c r="L80" s="143"/>
      <c r="M80" s="143"/>
      <c r="N80" s="143"/>
      <c r="O80" s="143"/>
      <c r="P80" s="143"/>
      <c r="Q80" s="143"/>
      <c r="R80" s="143"/>
      <c r="S80" s="143"/>
      <c r="T80" s="143"/>
      <c r="U80" s="143"/>
      <c r="V80" s="143"/>
      <c r="W80" s="143"/>
      <c r="X80" s="143"/>
      <c r="Y80" s="143"/>
      <c r="Z80" s="143"/>
      <c r="AA80" s="143"/>
      <c r="AB80" s="143"/>
      <c r="AC80" s="66" t="str">
        <f ca="1">IF(B80&lt;&gt;"",'Controle de Avaliação'!R38,"")</f>
        <v/>
      </c>
      <c r="AD80" s="105" t="str">
        <f ca="1">IF(B80&lt;&gt;"",'Controle de Avaliação'!Q38,"")</f>
        <v/>
      </c>
      <c r="AE80" s="66" t="str">
        <f ca="1">IF(AND($AG$7&gt;0,B80&lt;&gt;""),IF(ISNA(VLOOKUP($B80,'Ficha Cadastral'!$C$17:$E$56,3,FALSE)),0,VLOOKUP($B80,'Ficha Cadastral'!$C$17:$E$56,3,FALSE)),"")</f>
        <v/>
      </c>
      <c r="AF80" s="1" t="str">
        <f ca="1">IF(AND(AE80&lt;&gt;"",$R$9&lt;&gt;"",B80&lt;&gt;""),1-(AE80/$R$9),"")</f>
        <v/>
      </c>
      <c r="AG80" s="8">
        <f t="shared" ref="AG80:AJ94" ca="1" si="12">COUNTIF($C80:$AB80,AG$10)/$AG$7</f>
        <v>0</v>
      </c>
      <c r="AH80" s="8">
        <f t="shared" ca="1" si="12"/>
        <v>0</v>
      </c>
      <c r="AI80" s="8">
        <f t="shared" ca="1" si="12"/>
        <v>0</v>
      </c>
      <c r="AJ80" s="8">
        <f t="shared" ca="1" si="12"/>
        <v>0</v>
      </c>
      <c r="AK80" s="67" t="s">
        <v>87</v>
      </c>
      <c r="AL80" s="3" t="s">
        <v>139</v>
      </c>
    </row>
    <row r="81" spans="1:38" ht="21.75" customHeight="1" x14ac:dyDescent="0.25">
      <c r="A81" s="6">
        <f>A80+1</f>
        <v>32</v>
      </c>
      <c r="B81" s="7" t="str">
        <f t="shared" ca="1" si="11"/>
        <v/>
      </c>
      <c r="C81" s="143" t="str">
        <f ca="1">IF('Ficha de Avaliação'!B81&lt;&gt;"",(IF(AND('Controle de Avaliação'!D39&gt;=70,'Controle de Avaliação'!D39&lt;90),"A",IF('Controle de Avaliação'!D39&gt;=90,"AE",IF(AND('Controle de Avaliação'!D39&gt;=40,'Controle de Avaliação'!D39&lt;70),"EP","NA")))),"")</f>
        <v/>
      </c>
      <c r="D81" s="143" t="str">
        <f ca="1">IF('Ficha de Avaliação'!B81&lt;&gt;"",(IF(AND('Controle de Avaliação'!O39&gt;=70,'Controle de Avaliação'!O39&lt;90),"A",IF('Controle de Avaliação'!O39&gt;=90,"AE",IF(AND('Controle de Avaliação'!O39&gt;=40,'Controle de Avaliação'!O39&lt;70),"EP","NA")))),"")</f>
        <v/>
      </c>
      <c r="E81" s="143" t="str">
        <f ca="1">IF('Ficha de Avaliação'!B81&lt;&gt;"",(IF(AND('Controle de Avaliação'!M39&gt;=70,'Controle de Avaliação'!M39&lt;90),"A",IF('Controle de Avaliação'!M39&gt;=90,"AE",IF(AND('Controle de Avaliação'!M39&gt;=40,'Controle de Avaliação'!M39&lt;70),"EP","NA")))),"")</f>
        <v/>
      </c>
      <c r="F81" s="143" t="str">
        <f ca="1">IF('Ficha de Avaliação'!B81&lt;&gt;"",(IF(AND('Controle de Avaliação'!K39&gt;=70,'Controle de Avaliação'!K39&lt;90),"A",IF('Controle de Avaliação'!K39&gt;=90,"AE",IF(AND('Controle de Avaliação'!K39&gt;=40,'Controle de Avaliação'!K39&lt;70),"EP","NA")))),"")</f>
        <v/>
      </c>
      <c r="G81" s="143" t="str">
        <f ca="1">IF('Ficha de Avaliação'!B81&lt;&gt;"",(IF(AND('Controle de Avaliação'!I39&gt;=70,'Controle de Avaliação'!I39&lt;90),"A",IF('Controle de Avaliação'!I39&gt;=90,"AE",IF(AND('Controle de Avaliação'!I39&gt;=40,'Controle de Avaliação'!I39&lt;70),"EP","NA")))),"")</f>
        <v/>
      </c>
      <c r="H81" s="143"/>
      <c r="I81" s="143"/>
      <c r="J81" s="143"/>
      <c r="K81" s="143"/>
      <c r="L81" s="143"/>
      <c r="M81" s="143"/>
      <c r="N81" s="143"/>
      <c r="O81" s="143"/>
      <c r="P81" s="143"/>
      <c r="Q81" s="143"/>
      <c r="R81" s="143"/>
      <c r="S81" s="143"/>
      <c r="T81" s="143"/>
      <c r="U81" s="143"/>
      <c r="V81" s="143"/>
      <c r="W81" s="143"/>
      <c r="X81" s="143"/>
      <c r="Y81" s="143"/>
      <c r="Z81" s="143"/>
      <c r="AA81" s="143"/>
      <c r="AB81" s="143"/>
      <c r="AC81" s="140" t="str">
        <f ca="1">IF(B81&lt;&gt;"",'Controle de Avaliação'!R39,"")</f>
        <v/>
      </c>
      <c r="AD81" s="105" t="str">
        <f ca="1">IF(B81&lt;&gt;"",'Controle de Avaliação'!Q39,"")</f>
        <v/>
      </c>
      <c r="AE81" s="66" t="str">
        <f ca="1">IF(AND($AG$7&gt;0,B81&lt;&gt;""),IF(ISNA(VLOOKUP($B81,'Ficha Cadastral'!$C$17:$E$56,3,FALSE)),0,VLOOKUP($B81,'Ficha Cadastral'!$C$17:$E$56,3,FALSE)),"")</f>
        <v/>
      </c>
      <c r="AF81" s="1" t="str">
        <f t="shared" ref="AF81:AF89" ca="1" si="13">IF(AND(AE81&lt;&gt;"",$R$9&lt;&gt;"",B81&lt;&gt;""),1-(AE81/$R$9),"")</f>
        <v/>
      </c>
      <c r="AG81" s="8">
        <f t="shared" ca="1" si="12"/>
        <v>0</v>
      </c>
      <c r="AH81" s="8">
        <f t="shared" ca="1" si="12"/>
        <v>0</v>
      </c>
      <c r="AI81" s="8">
        <f t="shared" ca="1" si="12"/>
        <v>0</v>
      </c>
      <c r="AJ81" s="8">
        <f t="shared" ca="1" si="12"/>
        <v>0</v>
      </c>
      <c r="AK81" s="67" t="s">
        <v>88</v>
      </c>
      <c r="AL81" s="3" t="s">
        <v>140</v>
      </c>
    </row>
    <row r="82" spans="1:38" ht="21.75" customHeight="1" x14ac:dyDescent="0.25">
      <c r="A82" s="6">
        <f t="shared" ref="A82:A89" si="14">A81+1</f>
        <v>33</v>
      </c>
      <c r="B82" s="7" t="str">
        <f t="shared" ca="1" si="11"/>
        <v/>
      </c>
      <c r="C82" s="143" t="str">
        <f ca="1">IF('Ficha de Avaliação'!B82&lt;&gt;"",(IF(AND('Controle de Avaliação'!D40&gt;=70,'Controle de Avaliação'!D40&lt;90),"A",IF('Controle de Avaliação'!D40&gt;=90,"AE",IF(AND('Controle de Avaliação'!D40&gt;=40,'Controle de Avaliação'!D40&lt;70),"EP","NA")))),"")</f>
        <v/>
      </c>
      <c r="D82" s="143" t="str">
        <f ca="1">IF('Ficha de Avaliação'!B82&lt;&gt;"",(IF(AND('Controle de Avaliação'!O40&gt;=70,'Controle de Avaliação'!O40&lt;90),"A",IF('Controle de Avaliação'!O40&gt;=90,"AE",IF(AND('Controle de Avaliação'!O40&gt;=40,'Controle de Avaliação'!O40&lt;70),"EP","NA")))),"")</f>
        <v/>
      </c>
      <c r="E82" s="143" t="str">
        <f ca="1">IF('Ficha de Avaliação'!B82&lt;&gt;"",(IF(AND('Controle de Avaliação'!M40&gt;=70,'Controle de Avaliação'!M40&lt;90),"A",IF('Controle de Avaliação'!M40&gt;=90,"AE",IF(AND('Controle de Avaliação'!M40&gt;=40,'Controle de Avaliação'!M40&lt;70),"EP","NA")))),"")</f>
        <v/>
      </c>
      <c r="F82" s="143" t="str">
        <f ca="1">IF('Ficha de Avaliação'!B82&lt;&gt;"",(IF(AND('Controle de Avaliação'!K40&gt;=70,'Controle de Avaliação'!K40&lt;90),"A",IF('Controle de Avaliação'!K40&gt;=90,"AE",IF(AND('Controle de Avaliação'!K40&gt;=40,'Controle de Avaliação'!K40&lt;70),"EP","NA")))),"")</f>
        <v/>
      </c>
      <c r="G82" s="143" t="str">
        <f ca="1">IF('Ficha de Avaliação'!B82&lt;&gt;"",(IF(AND('Controle de Avaliação'!I40&gt;=70,'Controle de Avaliação'!I40&lt;90),"A",IF('Controle de Avaliação'!I40&gt;=90,"AE",IF(AND('Controle de Avaliação'!I40&gt;=40,'Controle de Avaliação'!I40&lt;70),"EP","NA")))),"")</f>
        <v/>
      </c>
      <c r="H82" s="143"/>
      <c r="I82" s="143"/>
      <c r="J82" s="143"/>
      <c r="K82" s="143"/>
      <c r="L82" s="143"/>
      <c r="M82" s="143"/>
      <c r="N82" s="143"/>
      <c r="O82" s="143"/>
      <c r="P82" s="143"/>
      <c r="Q82" s="143"/>
      <c r="R82" s="143"/>
      <c r="S82" s="143"/>
      <c r="T82" s="143"/>
      <c r="U82" s="143"/>
      <c r="V82" s="143"/>
      <c r="W82" s="143"/>
      <c r="X82" s="143"/>
      <c r="Y82" s="143"/>
      <c r="Z82" s="143"/>
      <c r="AA82" s="143"/>
      <c r="AB82" s="143"/>
      <c r="AC82" s="140" t="str">
        <f ca="1">IF(B82&lt;&gt;"",'Controle de Avaliação'!R40,"")</f>
        <v/>
      </c>
      <c r="AD82" s="105" t="str">
        <f ca="1">IF(B82&lt;&gt;"",'Controle de Avaliação'!Q40,"")</f>
        <v/>
      </c>
      <c r="AE82" s="66" t="str">
        <f ca="1">IF(AND($AG$7&gt;0,B82&lt;&gt;""),IF(ISNA(VLOOKUP($B82,'Ficha Cadastral'!$C$17:$E$56,3,FALSE)),0,VLOOKUP($B82,'Ficha Cadastral'!$C$17:$E$56,3,FALSE)),"")</f>
        <v/>
      </c>
      <c r="AF82" s="1" t="str">
        <f t="shared" ca="1" si="13"/>
        <v/>
      </c>
      <c r="AG82" s="8">
        <f t="shared" ca="1" si="12"/>
        <v>0</v>
      </c>
      <c r="AH82" s="8">
        <f t="shared" ca="1" si="12"/>
        <v>0</v>
      </c>
      <c r="AI82" s="8">
        <f t="shared" ca="1" si="12"/>
        <v>0</v>
      </c>
      <c r="AJ82" s="8">
        <f t="shared" ca="1" si="12"/>
        <v>0</v>
      </c>
      <c r="AK82" s="67" t="s">
        <v>89</v>
      </c>
      <c r="AL82" s="3" t="s">
        <v>141</v>
      </c>
    </row>
    <row r="83" spans="1:38" ht="21.75" customHeight="1" x14ac:dyDescent="0.25">
      <c r="A83" s="6">
        <f t="shared" si="14"/>
        <v>34</v>
      </c>
      <c r="B83" s="7" t="str">
        <f t="shared" ca="1" si="11"/>
        <v/>
      </c>
      <c r="C83" s="143" t="str">
        <f ca="1">IF('Ficha de Avaliação'!B83&lt;&gt;"",(IF(AND('Controle de Avaliação'!D41&gt;=70,'Controle de Avaliação'!D41&lt;90),"A",IF('Controle de Avaliação'!D41&gt;=90,"AE",IF(AND('Controle de Avaliação'!D41&gt;=40,'Controle de Avaliação'!D41&lt;70),"EP","NA")))),"")</f>
        <v/>
      </c>
      <c r="D83" s="143" t="str">
        <f ca="1">IF('Ficha de Avaliação'!B83&lt;&gt;"",(IF(AND('Controle de Avaliação'!O41&gt;=70,'Controle de Avaliação'!O41&lt;90),"A",IF('Controle de Avaliação'!O41&gt;=90,"AE",IF(AND('Controle de Avaliação'!O41&gt;=40,'Controle de Avaliação'!O41&lt;70),"EP","NA")))),"")</f>
        <v/>
      </c>
      <c r="E83" s="143" t="str">
        <f ca="1">IF('Ficha de Avaliação'!B83&lt;&gt;"",(IF(AND('Controle de Avaliação'!M41&gt;=70,'Controle de Avaliação'!M41&lt;90),"A",IF('Controle de Avaliação'!M41&gt;=90,"AE",IF(AND('Controle de Avaliação'!M41&gt;=40,'Controle de Avaliação'!M41&lt;70),"EP","NA")))),"")</f>
        <v/>
      </c>
      <c r="F83" s="143" t="str">
        <f ca="1">IF('Ficha de Avaliação'!B83&lt;&gt;"",(IF(AND('Controle de Avaliação'!K41&gt;=70,'Controle de Avaliação'!K41&lt;90),"A",IF('Controle de Avaliação'!K41&gt;=90,"AE",IF(AND('Controle de Avaliação'!K41&gt;=40,'Controle de Avaliação'!K41&lt;70),"EP","NA")))),"")</f>
        <v/>
      </c>
      <c r="G83" s="143" t="str">
        <f ca="1">IF('Ficha de Avaliação'!B83&lt;&gt;"",(IF(AND('Controle de Avaliação'!I41&gt;=70,'Controle de Avaliação'!I41&lt;90),"A",IF('Controle de Avaliação'!I41&gt;=90,"AE",IF(AND('Controle de Avaliação'!I41&gt;=40,'Controle de Avaliação'!I41&lt;70),"EP","NA")))),"")</f>
        <v/>
      </c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3"/>
      <c r="V83" s="143"/>
      <c r="W83" s="143"/>
      <c r="X83" s="143"/>
      <c r="Y83" s="143"/>
      <c r="Z83" s="143"/>
      <c r="AA83" s="143"/>
      <c r="AB83" s="143"/>
      <c r="AC83" s="140" t="str">
        <f ca="1">IF(B83&lt;&gt;"",'Controle de Avaliação'!R41,"")</f>
        <v/>
      </c>
      <c r="AD83" s="105" t="str">
        <f ca="1">IF(B83&lt;&gt;"",'Controle de Avaliação'!Q41,"")</f>
        <v/>
      </c>
      <c r="AE83" s="66" t="str">
        <f ca="1">IF(AND($AG$7&gt;0,B83&lt;&gt;""),IF(ISNA(VLOOKUP($B83,'Ficha Cadastral'!$C$17:$E$56,3,FALSE)),0,VLOOKUP($B83,'Ficha Cadastral'!$C$17:$E$56,3,FALSE)),"")</f>
        <v/>
      </c>
      <c r="AF83" s="1" t="str">
        <f t="shared" ca="1" si="13"/>
        <v/>
      </c>
      <c r="AG83" s="8">
        <f t="shared" ca="1" si="12"/>
        <v>0</v>
      </c>
      <c r="AH83" s="8">
        <f t="shared" ca="1" si="12"/>
        <v>0</v>
      </c>
      <c r="AI83" s="8">
        <f t="shared" ca="1" si="12"/>
        <v>0</v>
      </c>
      <c r="AJ83" s="8">
        <f t="shared" ca="1" si="12"/>
        <v>0</v>
      </c>
      <c r="AK83" s="67" t="s">
        <v>90</v>
      </c>
      <c r="AL83" s="3" t="s">
        <v>142</v>
      </c>
    </row>
    <row r="84" spans="1:38" ht="21.75" customHeight="1" x14ac:dyDescent="0.25">
      <c r="A84" s="6">
        <f t="shared" si="14"/>
        <v>35</v>
      </c>
      <c r="B84" s="7" t="str">
        <f t="shared" ca="1" si="11"/>
        <v/>
      </c>
      <c r="C84" s="143" t="str">
        <f ca="1">IF('Ficha de Avaliação'!B84&lt;&gt;"",(IF(AND('Controle de Avaliação'!D42&gt;=70,'Controle de Avaliação'!D42&lt;90),"A",IF('Controle de Avaliação'!D42&gt;=90,"AE",IF(AND('Controle de Avaliação'!D42&gt;=40,'Controle de Avaliação'!D42&lt;70),"EP","NA")))),"")</f>
        <v/>
      </c>
      <c r="D84" s="143" t="str">
        <f ca="1">IF('Ficha de Avaliação'!B84&lt;&gt;"",(IF(AND('Controle de Avaliação'!O42&gt;=70,'Controle de Avaliação'!O42&lt;90),"A",IF('Controle de Avaliação'!O42&gt;=90,"AE",IF(AND('Controle de Avaliação'!O42&gt;=40,'Controle de Avaliação'!O42&lt;70),"EP","NA")))),"")</f>
        <v/>
      </c>
      <c r="E84" s="143" t="str">
        <f ca="1">IF('Ficha de Avaliação'!B84&lt;&gt;"",(IF(AND('Controle de Avaliação'!M42&gt;=70,'Controle de Avaliação'!M42&lt;90),"A",IF('Controle de Avaliação'!M42&gt;=90,"AE",IF(AND('Controle de Avaliação'!M42&gt;=40,'Controle de Avaliação'!M42&lt;70),"EP","NA")))),"")</f>
        <v/>
      </c>
      <c r="F84" s="143" t="str">
        <f ca="1">IF('Ficha de Avaliação'!B84&lt;&gt;"",(IF(AND('Controle de Avaliação'!K42&gt;=70,'Controle de Avaliação'!K42&lt;90),"A",IF('Controle de Avaliação'!K42&gt;=90,"AE",IF(AND('Controle de Avaliação'!K42&gt;=40,'Controle de Avaliação'!K42&lt;70),"EP","NA")))),"")</f>
        <v/>
      </c>
      <c r="G84" s="143" t="str">
        <f ca="1">IF('Ficha de Avaliação'!B84&lt;&gt;"",(IF(AND('Controle de Avaliação'!I42&gt;=70,'Controle de Avaliação'!I42&lt;90),"A",IF('Controle de Avaliação'!I42&gt;=90,"AE",IF(AND('Controle de Avaliação'!I42&gt;=40,'Controle de Avaliação'!I42&lt;70),"EP","NA")))),"")</f>
        <v/>
      </c>
      <c r="H84" s="143"/>
      <c r="I84" s="143"/>
      <c r="J84" s="143"/>
      <c r="K84" s="143"/>
      <c r="L84" s="143"/>
      <c r="M84" s="143"/>
      <c r="N84" s="143"/>
      <c r="O84" s="143"/>
      <c r="P84" s="143"/>
      <c r="Q84" s="143"/>
      <c r="R84" s="143"/>
      <c r="S84" s="143"/>
      <c r="T84" s="143"/>
      <c r="U84" s="143"/>
      <c r="V84" s="143"/>
      <c r="W84" s="143"/>
      <c r="X84" s="143"/>
      <c r="Y84" s="143"/>
      <c r="Z84" s="143"/>
      <c r="AA84" s="143"/>
      <c r="AB84" s="143"/>
      <c r="AC84" s="140" t="str">
        <f ca="1">IF(B84&lt;&gt;"",'Controle de Avaliação'!R42,"")</f>
        <v/>
      </c>
      <c r="AD84" s="105" t="str">
        <f ca="1">IF(B84&lt;&gt;"",'Controle de Avaliação'!Q42,"")</f>
        <v/>
      </c>
      <c r="AE84" s="66" t="str">
        <f ca="1">IF(AND($AG$7&gt;0,B84&lt;&gt;""),IF(ISNA(VLOOKUP($B84,'Ficha Cadastral'!$C$17:$E$56,3,FALSE)),0,VLOOKUP($B84,'Ficha Cadastral'!$C$17:$E$56,3,FALSE)),"")</f>
        <v/>
      </c>
      <c r="AF84" s="1" t="str">
        <f t="shared" ca="1" si="13"/>
        <v/>
      </c>
      <c r="AG84" s="8">
        <f t="shared" ca="1" si="12"/>
        <v>0</v>
      </c>
      <c r="AH84" s="8">
        <f t="shared" ca="1" si="12"/>
        <v>0</v>
      </c>
      <c r="AI84" s="8">
        <f t="shared" ca="1" si="12"/>
        <v>0</v>
      </c>
      <c r="AJ84" s="8">
        <f t="shared" ca="1" si="12"/>
        <v>0</v>
      </c>
      <c r="AK84" s="67" t="s">
        <v>91</v>
      </c>
      <c r="AL84" s="3" t="s">
        <v>143</v>
      </c>
    </row>
    <row r="85" spans="1:38" ht="21.75" customHeight="1" x14ac:dyDescent="0.25">
      <c r="A85" s="6">
        <f t="shared" si="14"/>
        <v>36</v>
      </c>
      <c r="B85" s="7" t="str">
        <f t="shared" ca="1" si="11"/>
        <v/>
      </c>
      <c r="C85" s="143" t="str">
        <f ca="1">IF('Ficha de Avaliação'!B85&lt;&gt;"",(IF(AND('Controle de Avaliação'!D43&gt;=70,'Controle de Avaliação'!D43&lt;90),"A",IF('Controle de Avaliação'!D43&gt;=90,"AE",IF(AND('Controle de Avaliação'!D43&gt;=40,'Controle de Avaliação'!D43&lt;70),"EP","NA")))),"")</f>
        <v/>
      </c>
      <c r="D85" s="143" t="str">
        <f ca="1">IF('Ficha de Avaliação'!B85&lt;&gt;"",(IF(AND('Controle de Avaliação'!O43&gt;=70,'Controle de Avaliação'!O43&lt;90),"A",IF('Controle de Avaliação'!O43&gt;=90,"AE",IF(AND('Controle de Avaliação'!O43&gt;=40,'Controle de Avaliação'!O43&lt;70),"EP","NA")))),"")</f>
        <v/>
      </c>
      <c r="E85" s="143" t="str">
        <f ca="1">IF('Ficha de Avaliação'!B85&lt;&gt;"",(IF(AND('Controle de Avaliação'!M43&gt;=70,'Controle de Avaliação'!M43&lt;90),"A",IF('Controle de Avaliação'!M43&gt;=90,"AE",IF(AND('Controle de Avaliação'!M43&gt;=40,'Controle de Avaliação'!M43&lt;70),"EP","NA")))),"")</f>
        <v/>
      </c>
      <c r="F85" s="143" t="str">
        <f ca="1">IF('Ficha de Avaliação'!B85&lt;&gt;"",(IF(AND('Controle de Avaliação'!K43&gt;=70,'Controle de Avaliação'!K43&lt;90),"A",IF('Controle de Avaliação'!K43&gt;=90,"AE",IF(AND('Controle de Avaliação'!K43&gt;=40,'Controle de Avaliação'!K43&lt;70),"EP","NA")))),"")</f>
        <v/>
      </c>
      <c r="G85" s="143" t="str">
        <f ca="1">IF('Ficha de Avaliação'!B85&lt;&gt;"",(IF(AND('Controle de Avaliação'!I43&gt;=70,'Controle de Avaliação'!I43&lt;90),"A",IF('Controle de Avaliação'!I43&gt;=90,"AE",IF(AND('Controle de Avaliação'!I43&gt;=40,'Controle de Avaliação'!I43&lt;70),"EP","NA")))),"")</f>
        <v/>
      </c>
      <c r="H85" s="143"/>
      <c r="I85" s="143"/>
      <c r="J85" s="143"/>
      <c r="K85" s="143"/>
      <c r="L85" s="143"/>
      <c r="M85" s="143"/>
      <c r="N85" s="143"/>
      <c r="O85" s="143"/>
      <c r="P85" s="143"/>
      <c r="Q85" s="143"/>
      <c r="R85" s="143"/>
      <c r="S85" s="143"/>
      <c r="T85" s="143"/>
      <c r="U85" s="143"/>
      <c r="V85" s="143"/>
      <c r="W85" s="143"/>
      <c r="X85" s="143"/>
      <c r="Y85" s="143"/>
      <c r="Z85" s="143"/>
      <c r="AA85" s="143"/>
      <c r="AB85" s="143"/>
      <c r="AC85" s="140" t="str">
        <f ca="1">IF(B85&lt;&gt;"",'Controle de Avaliação'!R43,"")</f>
        <v/>
      </c>
      <c r="AD85" s="105" t="str">
        <f ca="1">IF(B85&lt;&gt;"",'Controle de Avaliação'!Q43,"")</f>
        <v/>
      </c>
      <c r="AE85" s="66" t="str">
        <f ca="1">IF(AND($AG$7&gt;0,B85&lt;&gt;""),IF(ISNA(VLOOKUP($B85,'Ficha Cadastral'!$C$17:$E$56,3,FALSE)),0,VLOOKUP($B85,'Ficha Cadastral'!$C$17:$E$56,3,FALSE)),"")</f>
        <v/>
      </c>
      <c r="AF85" s="1" t="str">
        <f t="shared" ca="1" si="13"/>
        <v/>
      </c>
      <c r="AG85" s="8">
        <f t="shared" ca="1" si="12"/>
        <v>0</v>
      </c>
      <c r="AH85" s="8">
        <f t="shared" ca="1" si="12"/>
        <v>0</v>
      </c>
      <c r="AI85" s="8">
        <f t="shared" ca="1" si="12"/>
        <v>0</v>
      </c>
      <c r="AJ85" s="8">
        <f t="shared" ca="1" si="12"/>
        <v>0</v>
      </c>
      <c r="AK85" s="67" t="s">
        <v>92</v>
      </c>
      <c r="AL85" s="3" t="s">
        <v>144</v>
      </c>
    </row>
    <row r="86" spans="1:38" ht="21.75" customHeight="1" x14ac:dyDescent="0.25">
      <c r="A86" s="6">
        <f t="shared" si="14"/>
        <v>37</v>
      </c>
      <c r="B86" s="7" t="str">
        <f t="shared" ca="1" si="11"/>
        <v/>
      </c>
      <c r="C86" s="143" t="str">
        <f ca="1">IF('Ficha de Avaliação'!B86&lt;&gt;"",(IF(AND('Controle de Avaliação'!D44&gt;=70,'Controle de Avaliação'!D44&lt;90),"A",IF('Controle de Avaliação'!D44&gt;=90,"AE",IF(AND('Controle de Avaliação'!D44&gt;=40,'Controle de Avaliação'!D44&lt;70),"EP","NA")))),"")</f>
        <v/>
      </c>
      <c r="D86" s="143" t="str">
        <f ca="1">IF('Ficha de Avaliação'!B86&lt;&gt;"",(IF(AND('Controle de Avaliação'!O44&gt;=70,'Controle de Avaliação'!O44&lt;90),"A",IF('Controle de Avaliação'!O44&gt;=90,"AE",IF(AND('Controle de Avaliação'!O44&gt;=40,'Controle de Avaliação'!O44&lt;70),"EP","NA")))),"")</f>
        <v/>
      </c>
      <c r="E86" s="143" t="str">
        <f ca="1">IF('Ficha de Avaliação'!B86&lt;&gt;"",(IF(AND('Controle de Avaliação'!M44&gt;=70,'Controle de Avaliação'!M44&lt;90),"A",IF('Controle de Avaliação'!M44&gt;=90,"AE",IF(AND('Controle de Avaliação'!M44&gt;=40,'Controle de Avaliação'!M44&lt;70),"EP","NA")))),"")</f>
        <v/>
      </c>
      <c r="F86" s="143" t="str">
        <f ca="1">IF('Ficha de Avaliação'!B86&lt;&gt;"",(IF(AND('Controle de Avaliação'!K44&gt;=70,'Controle de Avaliação'!K44&lt;90),"A",IF('Controle de Avaliação'!K44&gt;=90,"AE",IF(AND('Controle de Avaliação'!K44&gt;=40,'Controle de Avaliação'!K44&lt;70),"EP","NA")))),"")</f>
        <v/>
      </c>
      <c r="G86" s="143" t="str">
        <f ca="1">IF('Ficha de Avaliação'!B86&lt;&gt;"",(IF(AND('Controle de Avaliação'!I44&gt;=70,'Controle de Avaliação'!I44&lt;90),"A",IF('Controle de Avaliação'!I44&gt;=90,"AE",IF(AND('Controle de Avaliação'!I44&gt;=40,'Controle de Avaliação'!I44&lt;70),"EP","NA")))),"")</f>
        <v/>
      </c>
      <c r="H86" s="143"/>
      <c r="I86" s="143"/>
      <c r="J86" s="143"/>
      <c r="K86" s="143"/>
      <c r="L86" s="143"/>
      <c r="M86" s="143"/>
      <c r="N86" s="143"/>
      <c r="O86" s="143"/>
      <c r="P86" s="143"/>
      <c r="Q86" s="143"/>
      <c r="R86" s="143"/>
      <c r="S86" s="143"/>
      <c r="T86" s="143"/>
      <c r="U86" s="143"/>
      <c r="V86" s="143"/>
      <c r="W86" s="143"/>
      <c r="X86" s="143"/>
      <c r="Y86" s="143"/>
      <c r="Z86" s="143"/>
      <c r="AA86" s="143"/>
      <c r="AB86" s="143"/>
      <c r="AC86" s="140" t="str">
        <f ca="1">IF(B86&lt;&gt;"",'Controle de Avaliação'!R44,"")</f>
        <v/>
      </c>
      <c r="AD86" s="105" t="str">
        <f ca="1">IF(B86&lt;&gt;"",'Controle de Avaliação'!Q44,"")</f>
        <v/>
      </c>
      <c r="AE86" s="66" t="str">
        <f ca="1">IF(AND($AG$7&gt;0,B86&lt;&gt;""),IF(ISNA(VLOOKUP($B86,'Ficha Cadastral'!$C$17:$E$56,3,FALSE)),0,VLOOKUP($B86,'Ficha Cadastral'!$C$17:$E$56,3,FALSE)),"")</f>
        <v/>
      </c>
      <c r="AF86" s="1" t="str">
        <f t="shared" ca="1" si="13"/>
        <v/>
      </c>
      <c r="AG86" s="8">
        <f t="shared" ca="1" si="12"/>
        <v>0</v>
      </c>
      <c r="AH86" s="8">
        <f t="shared" ca="1" si="12"/>
        <v>0</v>
      </c>
      <c r="AI86" s="8">
        <f t="shared" ca="1" si="12"/>
        <v>0</v>
      </c>
      <c r="AJ86" s="8">
        <f t="shared" ca="1" si="12"/>
        <v>0</v>
      </c>
      <c r="AK86" s="67" t="s">
        <v>93</v>
      </c>
      <c r="AL86" s="3" t="s">
        <v>145</v>
      </c>
    </row>
    <row r="87" spans="1:38" ht="21.75" customHeight="1" x14ac:dyDescent="0.25">
      <c r="A87" s="6">
        <f t="shared" si="14"/>
        <v>38</v>
      </c>
      <c r="B87" s="7" t="str">
        <f t="shared" ca="1" si="11"/>
        <v/>
      </c>
      <c r="C87" s="143" t="str">
        <f ca="1">IF('Ficha de Avaliação'!B87&lt;&gt;"",(IF(AND('Controle de Avaliação'!D45&gt;=70,'Controle de Avaliação'!D45&lt;90),"A",IF('Controle de Avaliação'!D45&gt;=90,"AE",IF(AND('Controle de Avaliação'!D45&gt;=40,'Controle de Avaliação'!D45&lt;70),"EP","NA")))),"")</f>
        <v/>
      </c>
      <c r="D87" s="143" t="str">
        <f ca="1">IF('Ficha de Avaliação'!B87&lt;&gt;"",(IF(AND('Controle de Avaliação'!O45&gt;=70,'Controle de Avaliação'!O45&lt;90),"A",IF('Controle de Avaliação'!O45&gt;=90,"AE",IF(AND('Controle de Avaliação'!O45&gt;=40,'Controle de Avaliação'!O45&lt;70),"EP","NA")))),"")</f>
        <v/>
      </c>
      <c r="E87" s="143" t="str">
        <f ca="1">IF('Ficha de Avaliação'!B87&lt;&gt;"",(IF(AND('Controle de Avaliação'!M45&gt;=70,'Controle de Avaliação'!M45&lt;90),"A",IF('Controle de Avaliação'!M45&gt;=90,"AE",IF(AND('Controle de Avaliação'!M45&gt;=40,'Controle de Avaliação'!M45&lt;70),"EP","NA")))),"")</f>
        <v/>
      </c>
      <c r="F87" s="143" t="str">
        <f ca="1">IF('Ficha de Avaliação'!B87&lt;&gt;"",(IF(AND('Controle de Avaliação'!K45&gt;=70,'Controle de Avaliação'!K45&lt;90),"A",IF('Controle de Avaliação'!K45&gt;=90,"AE",IF(AND('Controle de Avaliação'!K45&gt;=40,'Controle de Avaliação'!K45&lt;70),"EP","NA")))),"")</f>
        <v/>
      </c>
      <c r="G87" s="143" t="str">
        <f ca="1">IF('Ficha de Avaliação'!B87&lt;&gt;"",(IF(AND('Controle de Avaliação'!I45&gt;=70,'Controle de Avaliação'!I45&lt;90),"A",IF('Controle de Avaliação'!I45&gt;=90,"AE",IF(AND('Controle de Avaliação'!I45&gt;=40,'Controle de Avaliação'!I45&lt;70),"EP","NA")))),"")</f>
        <v/>
      </c>
      <c r="H87" s="143"/>
      <c r="I87" s="143"/>
      <c r="J87" s="143"/>
      <c r="K87" s="143"/>
      <c r="L87" s="143"/>
      <c r="M87" s="143"/>
      <c r="N87" s="143"/>
      <c r="O87" s="143"/>
      <c r="P87" s="143"/>
      <c r="Q87" s="143"/>
      <c r="R87" s="143"/>
      <c r="S87" s="143"/>
      <c r="T87" s="143"/>
      <c r="U87" s="143"/>
      <c r="V87" s="143"/>
      <c r="W87" s="143"/>
      <c r="X87" s="143"/>
      <c r="Y87" s="143"/>
      <c r="Z87" s="143"/>
      <c r="AA87" s="143"/>
      <c r="AB87" s="143"/>
      <c r="AC87" s="140" t="str">
        <f ca="1">IF(B87&lt;&gt;"",'Controle de Avaliação'!R45,"")</f>
        <v/>
      </c>
      <c r="AD87" s="105" t="str">
        <f ca="1">IF(B87&lt;&gt;"",'Controle de Avaliação'!Q45,"")</f>
        <v/>
      </c>
      <c r="AE87" s="66" t="str">
        <f ca="1">IF(AND($AG$7&gt;0,B87&lt;&gt;""),IF(ISNA(VLOOKUP($B87,'Ficha Cadastral'!$C$17:$E$56,3,FALSE)),0,VLOOKUP($B87,'Ficha Cadastral'!$C$17:$E$56,3,FALSE)),"")</f>
        <v/>
      </c>
      <c r="AF87" s="1" t="str">
        <f t="shared" ca="1" si="13"/>
        <v/>
      </c>
      <c r="AG87" s="8">
        <f t="shared" ca="1" si="12"/>
        <v>0</v>
      </c>
      <c r="AH87" s="8">
        <f t="shared" ca="1" si="12"/>
        <v>0</v>
      </c>
      <c r="AI87" s="8">
        <f t="shared" ca="1" si="12"/>
        <v>0</v>
      </c>
      <c r="AJ87" s="8">
        <f t="shared" ca="1" si="12"/>
        <v>0</v>
      </c>
      <c r="AK87" s="67" t="s">
        <v>94</v>
      </c>
      <c r="AL87" s="3" t="s">
        <v>146</v>
      </c>
    </row>
    <row r="88" spans="1:38" ht="21.75" customHeight="1" x14ac:dyDescent="0.25">
      <c r="A88" s="6">
        <f t="shared" si="14"/>
        <v>39</v>
      </c>
      <c r="B88" s="7" t="str">
        <f t="shared" ca="1" si="11"/>
        <v/>
      </c>
      <c r="C88" s="143" t="str">
        <f ca="1">IF('Ficha de Avaliação'!B88&lt;&gt;"",(IF(AND('Controle de Avaliação'!D46&gt;=70,'Controle de Avaliação'!D46&lt;90),"A",IF('Controle de Avaliação'!D46&gt;=90,"AE",IF(AND('Controle de Avaliação'!D46&gt;=40,'Controle de Avaliação'!D46&lt;70),"EP","NA")))),"")</f>
        <v/>
      </c>
      <c r="D88" s="143" t="str">
        <f ca="1">IF('Ficha de Avaliação'!B88&lt;&gt;"",(IF(AND('Controle de Avaliação'!O46&gt;=70,'Controle de Avaliação'!O46&lt;90),"A",IF('Controle de Avaliação'!O46&gt;=90,"AE",IF(AND('Controle de Avaliação'!O46&gt;=40,'Controle de Avaliação'!O46&lt;70),"EP","NA")))),"")</f>
        <v/>
      </c>
      <c r="E88" s="143" t="str">
        <f ca="1">IF('Ficha de Avaliação'!B88&lt;&gt;"",(IF(AND('Controle de Avaliação'!M46&gt;=70,'Controle de Avaliação'!M46&lt;90),"A",IF('Controle de Avaliação'!M46&gt;=90,"AE",IF(AND('Controle de Avaliação'!M46&gt;=40,'Controle de Avaliação'!M46&lt;70),"EP","NA")))),"")</f>
        <v/>
      </c>
      <c r="F88" s="143" t="str">
        <f ca="1">IF('Ficha de Avaliação'!B88&lt;&gt;"",(IF(AND('Controle de Avaliação'!K46&gt;=70,'Controle de Avaliação'!K46&lt;90),"A",IF('Controle de Avaliação'!K46&gt;=90,"AE",IF(AND('Controle de Avaliação'!K46&gt;=40,'Controle de Avaliação'!K46&lt;70),"EP","NA")))),"")</f>
        <v/>
      </c>
      <c r="G88" s="143" t="str">
        <f ca="1">IF('Ficha de Avaliação'!B88&lt;&gt;"",(IF(AND('Controle de Avaliação'!I46&gt;=70,'Controle de Avaliação'!I46&lt;90),"A",IF('Controle de Avaliação'!I46&gt;=90,"AE",IF(AND('Controle de Avaliação'!I46&gt;=40,'Controle de Avaliação'!I46&lt;70),"EP","NA")))),"")</f>
        <v/>
      </c>
      <c r="H88" s="143"/>
      <c r="I88" s="143"/>
      <c r="J88" s="143"/>
      <c r="K88" s="143"/>
      <c r="L88" s="143"/>
      <c r="M88" s="143"/>
      <c r="N88" s="143"/>
      <c r="O88" s="143"/>
      <c r="P88" s="143"/>
      <c r="Q88" s="143"/>
      <c r="R88" s="143"/>
      <c r="S88" s="143"/>
      <c r="T88" s="143"/>
      <c r="U88" s="143"/>
      <c r="V88" s="143"/>
      <c r="W88" s="143"/>
      <c r="X88" s="143"/>
      <c r="Y88" s="143"/>
      <c r="Z88" s="143"/>
      <c r="AA88" s="143"/>
      <c r="AB88" s="143"/>
      <c r="AC88" s="140" t="str">
        <f ca="1">IF(B88&lt;&gt;"",'Controle de Avaliação'!R46,"")</f>
        <v/>
      </c>
      <c r="AD88" s="105" t="str">
        <f ca="1">IF(B88&lt;&gt;"",'Controle de Avaliação'!Q46,"")</f>
        <v/>
      </c>
      <c r="AE88" s="66" t="str">
        <f ca="1">IF(AND($AG$7&gt;0,B88&lt;&gt;""),IF(ISNA(VLOOKUP($B88,'Ficha Cadastral'!$C$17:$E$56,3,FALSE)),0,VLOOKUP($B88,'Ficha Cadastral'!$C$17:$E$56,3,FALSE)),"")</f>
        <v/>
      </c>
      <c r="AF88" s="1" t="str">
        <f t="shared" ca="1" si="13"/>
        <v/>
      </c>
      <c r="AG88" s="8">
        <f t="shared" ca="1" si="12"/>
        <v>0</v>
      </c>
      <c r="AH88" s="8">
        <f t="shared" ca="1" si="12"/>
        <v>0</v>
      </c>
      <c r="AI88" s="8">
        <f t="shared" ca="1" si="12"/>
        <v>0</v>
      </c>
      <c r="AJ88" s="8">
        <f t="shared" ca="1" si="12"/>
        <v>0</v>
      </c>
      <c r="AK88" s="67" t="s">
        <v>95</v>
      </c>
      <c r="AL88" s="3" t="s">
        <v>147</v>
      </c>
    </row>
    <row r="89" spans="1:38" ht="21.75" customHeight="1" x14ac:dyDescent="0.25">
      <c r="A89" s="6">
        <f t="shared" si="14"/>
        <v>40</v>
      </c>
      <c r="B89" s="7" t="str">
        <f t="shared" ca="1" si="11"/>
        <v/>
      </c>
      <c r="C89" s="143" t="str">
        <f ca="1">IF('Ficha de Avaliação'!B89&lt;&gt;"",(IF(AND('Controle de Avaliação'!D47&gt;=70,'Controle de Avaliação'!D47&lt;90),"A",IF('Controle de Avaliação'!D47&gt;=90,"AE",IF(AND('Controle de Avaliação'!D47&gt;=40,'Controle de Avaliação'!D47&lt;70),"EP","NA")))),"")</f>
        <v/>
      </c>
      <c r="D89" s="143" t="str">
        <f ca="1">IF('Ficha de Avaliação'!B89&lt;&gt;"",(IF(AND('Controle de Avaliação'!O47&gt;=70,'Controle de Avaliação'!O47&lt;90),"A",IF('Controle de Avaliação'!O47&gt;=90,"AE",IF(AND('Controle de Avaliação'!O47&gt;=40,'Controle de Avaliação'!O47&lt;70),"EP","NA")))),"")</f>
        <v/>
      </c>
      <c r="E89" s="143" t="str">
        <f ca="1">IF('Ficha de Avaliação'!B89&lt;&gt;"",(IF(AND('Controle de Avaliação'!M47&gt;=70,'Controle de Avaliação'!M47&lt;90),"A",IF('Controle de Avaliação'!M47&gt;=90,"AE",IF(AND('Controle de Avaliação'!M47&gt;=40,'Controle de Avaliação'!M47&lt;70),"EP","NA")))),"")</f>
        <v/>
      </c>
      <c r="F89" s="143" t="str">
        <f ca="1">IF('Ficha de Avaliação'!B89&lt;&gt;"",(IF(AND('Controle de Avaliação'!K47&gt;=70,'Controle de Avaliação'!K47&lt;90),"A",IF('Controle de Avaliação'!K47&gt;=90,"AE",IF(AND('Controle de Avaliação'!K47&gt;=40,'Controle de Avaliação'!K47&lt;70),"EP","NA")))),"")</f>
        <v/>
      </c>
      <c r="G89" s="143" t="str">
        <f ca="1">IF('Ficha de Avaliação'!B89&lt;&gt;"",(IF(AND('Controle de Avaliação'!I47&gt;=70,'Controle de Avaliação'!I47&lt;90),"A",IF('Controle de Avaliação'!I47&gt;=90,"AE",IF(AND('Controle de Avaliação'!I47&gt;=40,'Controle de Avaliação'!I47&lt;70),"EP","NA")))),"")</f>
        <v/>
      </c>
      <c r="H89" s="143"/>
      <c r="I89" s="143"/>
      <c r="J89" s="143"/>
      <c r="K89" s="143"/>
      <c r="L89" s="143"/>
      <c r="M89" s="143"/>
      <c r="N89" s="143"/>
      <c r="O89" s="143"/>
      <c r="P89" s="143"/>
      <c r="Q89" s="143"/>
      <c r="R89" s="143"/>
      <c r="S89" s="143"/>
      <c r="T89" s="143"/>
      <c r="U89" s="143"/>
      <c r="V89" s="143"/>
      <c r="W89" s="143"/>
      <c r="X89" s="143"/>
      <c r="Y89" s="143"/>
      <c r="Z89" s="143"/>
      <c r="AA89" s="143"/>
      <c r="AB89" s="143"/>
      <c r="AC89" s="140" t="str">
        <f ca="1">IF(B89&lt;&gt;"",'Controle de Avaliação'!R47,"")</f>
        <v/>
      </c>
      <c r="AD89" s="105" t="str">
        <f ca="1">IF(B89&lt;&gt;"",'Controle de Avaliação'!Q47,"")</f>
        <v/>
      </c>
      <c r="AE89" s="66" t="str">
        <f ca="1">IF(AND($AG$7&gt;0,B89&lt;&gt;""),IF(ISNA(VLOOKUP($B89,'Ficha Cadastral'!$C$17:$E$56,3,FALSE)),0,VLOOKUP($B89,'Ficha Cadastral'!$C$17:$E$56,3,FALSE)),"")</f>
        <v/>
      </c>
      <c r="AF89" s="1" t="str">
        <f t="shared" ca="1" si="13"/>
        <v/>
      </c>
      <c r="AG89" s="8">
        <f t="shared" ca="1" si="12"/>
        <v>0</v>
      </c>
      <c r="AH89" s="8">
        <f t="shared" ca="1" si="12"/>
        <v>0</v>
      </c>
      <c r="AI89" s="8">
        <f t="shared" ca="1" si="12"/>
        <v>0</v>
      </c>
      <c r="AJ89" s="8">
        <f t="shared" ca="1" si="12"/>
        <v>0</v>
      </c>
      <c r="AK89" s="67" t="s">
        <v>96</v>
      </c>
      <c r="AL89" s="3" t="s">
        <v>148</v>
      </c>
    </row>
    <row r="90" spans="1:38" ht="21.75" customHeight="1" x14ac:dyDescent="0.25">
      <c r="A90" s="6"/>
      <c r="B90" s="7"/>
      <c r="C90" s="143"/>
      <c r="D90" s="143"/>
      <c r="E90" s="143"/>
      <c r="F90" s="143"/>
      <c r="G90" s="143"/>
      <c r="H90" s="143"/>
      <c r="I90" s="143"/>
      <c r="J90" s="143"/>
      <c r="K90" s="143"/>
      <c r="L90" s="143"/>
      <c r="M90" s="143"/>
      <c r="N90" s="143"/>
      <c r="O90" s="143"/>
      <c r="P90" s="143"/>
      <c r="Q90" s="143"/>
      <c r="R90" s="143"/>
      <c r="S90" s="143"/>
      <c r="T90" s="143"/>
      <c r="U90" s="143"/>
      <c r="V90" s="143"/>
      <c r="W90" s="143"/>
      <c r="X90" s="143"/>
      <c r="Y90" s="143"/>
      <c r="Z90" s="143"/>
      <c r="AA90" s="143"/>
      <c r="AB90" s="143"/>
      <c r="AC90" s="66"/>
      <c r="AD90" s="105"/>
      <c r="AE90" s="66"/>
      <c r="AF90" s="1"/>
      <c r="AG90" s="8">
        <f t="shared" si="12"/>
        <v>0</v>
      </c>
      <c r="AH90" s="8">
        <f t="shared" si="12"/>
        <v>0</v>
      </c>
      <c r="AI90" s="8">
        <f t="shared" si="12"/>
        <v>0</v>
      </c>
      <c r="AJ90" s="8">
        <f t="shared" si="12"/>
        <v>0</v>
      </c>
      <c r="AK90" s="67" t="s">
        <v>97</v>
      </c>
      <c r="AL90" s="3" t="s">
        <v>149</v>
      </c>
    </row>
    <row r="91" spans="1:38" ht="21.75" customHeight="1" x14ac:dyDescent="0.25">
      <c r="A91" s="6"/>
      <c r="B91" s="7"/>
      <c r="C91" s="143"/>
      <c r="D91" s="143"/>
      <c r="E91" s="143"/>
      <c r="F91" s="143"/>
      <c r="G91" s="143"/>
      <c r="H91" s="143"/>
      <c r="I91" s="143"/>
      <c r="J91" s="143"/>
      <c r="K91" s="143"/>
      <c r="L91" s="143"/>
      <c r="M91" s="143"/>
      <c r="N91" s="143"/>
      <c r="O91" s="143"/>
      <c r="P91" s="143"/>
      <c r="Q91" s="143"/>
      <c r="R91" s="143"/>
      <c r="S91" s="143"/>
      <c r="T91" s="143"/>
      <c r="U91" s="143"/>
      <c r="V91" s="143"/>
      <c r="W91" s="143"/>
      <c r="X91" s="143"/>
      <c r="Y91" s="143"/>
      <c r="Z91" s="143"/>
      <c r="AA91" s="143"/>
      <c r="AB91" s="143"/>
      <c r="AC91" s="66"/>
      <c r="AD91" s="105"/>
      <c r="AE91" s="66"/>
      <c r="AF91" s="1"/>
      <c r="AG91" s="8">
        <f t="shared" si="12"/>
        <v>0</v>
      </c>
      <c r="AH91" s="8">
        <f t="shared" si="12"/>
        <v>0</v>
      </c>
      <c r="AI91" s="8">
        <f t="shared" si="12"/>
        <v>0</v>
      </c>
      <c r="AJ91" s="8">
        <f t="shared" si="12"/>
        <v>0</v>
      </c>
      <c r="AK91" s="67" t="s">
        <v>98</v>
      </c>
      <c r="AL91" s="3" t="s">
        <v>150</v>
      </c>
    </row>
    <row r="92" spans="1:38" ht="21.75" customHeight="1" x14ac:dyDescent="0.25">
      <c r="A92" s="6"/>
      <c r="B92" s="7"/>
      <c r="C92" s="143"/>
      <c r="D92" s="143"/>
      <c r="E92" s="143"/>
      <c r="F92" s="143"/>
      <c r="G92" s="143"/>
      <c r="H92" s="143"/>
      <c r="I92" s="143"/>
      <c r="J92" s="143"/>
      <c r="K92" s="143"/>
      <c r="L92" s="143"/>
      <c r="M92" s="143"/>
      <c r="N92" s="143"/>
      <c r="O92" s="143"/>
      <c r="P92" s="143"/>
      <c r="Q92" s="143"/>
      <c r="R92" s="143"/>
      <c r="S92" s="143"/>
      <c r="T92" s="143"/>
      <c r="U92" s="143"/>
      <c r="V92" s="143"/>
      <c r="W92" s="143"/>
      <c r="X92" s="143"/>
      <c r="Y92" s="143"/>
      <c r="Z92" s="143"/>
      <c r="AA92" s="143"/>
      <c r="AB92" s="143"/>
      <c r="AC92" s="66"/>
      <c r="AD92" s="105"/>
      <c r="AE92" s="66"/>
      <c r="AF92" s="1"/>
      <c r="AG92" s="8">
        <f t="shared" si="12"/>
        <v>0</v>
      </c>
      <c r="AH92" s="8">
        <f t="shared" si="12"/>
        <v>0</v>
      </c>
      <c r="AI92" s="8">
        <f t="shared" si="12"/>
        <v>0</v>
      </c>
      <c r="AJ92" s="8">
        <f t="shared" si="12"/>
        <v>0</v>
      </c>
      <c r="AK92" s="67" t="s">
        <v>99</v>
      </c>
      <c r="AL92" s="3" t="s">
        <v>151</v>
      </c>
    </row>
    <row r="93" spans="1:38" ht="21.75" customHeight="1" x14ac:dyDescent="0.25">
      <c r="A93" s="6"/>
      <c r="B93" s="7"/>
      <c r="C93" s="143"/>
      <c r="D93" s="143"/>
      <c r="E93" s="143"/>
      <c r="F93" s="143"/>
      <c r="G93" s="143"/>
      <c r="H93" s="143"/>
      <c r="I93" s="143"/>
      <c r="J93" s="143"/>
      <c r="K93" s="143"/>
      <c r="L93" s="143"/>
      <c r="M93" s="143"/>
      <c r="N93" s="143"/>
      <c r="O93" s="143"/>
      <c r="P93" s="143"/>
      <c r="Q93" s="143"/>
      <c r="R93" s="143"/>
      <c r="S93" s="143"/>
      <c r="T93" s="143"/>
      <c r="U93" s="143"/>
      <c r="V93" s="143"/>
      <c r="W93" s="143"/>
      <c r="X93" s="143"/>
      <c r="Y93" s="143"/>
      <c r="Z93" s="143"/>
      <c r="AA93" s="143"/>
      <c r="AB93" s="143"/>
      <c r="AC93" s="66"/>
      <c r="AD93" s="105"/>
      <c r="AE93" s="66"/>
      <c r="AF93" s="1"/>
      <c r="AG93" s="8">
        <f t="shared" si="12"/>
        <v>0</v>
      </c>
      <c r="AH93" s="8">
        <f t="shared" si="12"/>
        <v>0</v>
      </c>
      <c r="AI93" s="8">
        <f t="shared" si="12"/>
        <v>0</v>
      </c>
      <c r="AJ93" s="8">
        <f t="shared" si="12"/>
        <v>0</v>
      </c>
      <c r="AK93" s="67" t="s">
        <v>100</v>
      </c>
      <c r="AL93" s="3" t="s">
        <v>152</v>
      </c>
    </row>
    <row r="94" spans="1:38" ht="21.75" customHeight="1" x14ac:dyDescent="0.25">
      <c r="A94" s="6"/>
      <c r="B94" s="7"/>
      <c r="C94" s="143"/>
      <c r="D94" s="143"/>
      <c r="E94" s="143"/>
      <c r="F94" s="143"/>
      <c r="G94" s="143"/>
      <c r="H94" s="143"/>
      <c r="I94" s="143"/>
      <c r="J94" s="143"/>
      <c r="K94" s="143"/>
      <c r="L94" s="143"/>
      <c r="M94" s="143"/>
      <c r="N94" s="143"/>
      <c r="O94" s="143"/>
      <c r="P94" s="143"/>
      <c r="Q94" s="143"/>
      <c r="R94" s="143"/>
      <c r="S94" s="143"/>
      <c r="T94" s="143"/>
      <c r="U94" s="143"/>
      <c r="V94" s="143"/>
      <c r="W94" s="143"/>
      <c r="X94" s="143"/>
      <c r="Y94" s="143"/>
      <c r="Z94" s="143"/>
      <c r="AA94" s="143"/>
      <c r="AB94" s="143"/>
      <c r="AC94" s="66"/>
      <c r="AD94" s="105"/>
      <c r="AE94" s="66"/>
      <c r="AF94" s="1"/>
      <c r="AG94" s="8">
        <f t="shared" si="12"/>
        <v>0</v>
      </c>
      <c r="AH94" s="8">
        <f t="shared" si="12"/>
        <v>0</v>
      </c>
      <c r="AI94" s="8">
        <f t="shared" si="12"/>
        <v>0</v>
      </c>
      <c r="AJ94" s="8">
        <f t="shared" si="12"/>
        <v>0</v>
      </c>
      <c r="AK94" s="67" t="s">
        <v>101</v>
      </c>
      <c r="AL94" s="3" t="s">
        <v>153</v>
      </c>
    </row>
    <row r="95" spans="1:38" ht="11.25" customHeight="1" x14ac:dyDescent="0.25">
      <c r="A95" s="9" t="s">
        <v>42</v>
      </c>
      <c r="B95" s="10"/>
      <c r="C95" s="141"/>
      <c r="D95" s="141"/>
      <c r="E95" s="141"/>
      <c r="F95" s="141"/>
      <c r="G95" s="141"/>
      <c r="H95" s="141"/>
      <c r="I95" s="141"/>
      <c r="J95" s="141"/>
      <c r="K95" s="141"/>
      <c r="L95" s="141"/>
      <c r="M95" s="141"/>
      <c r="N95" s="142" t="s">
        <v>43</v>
      </c>
      <c r="O95" s="141"/>
      <c r="P95" s="1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0"/>
      <c r="AD95" s="107"/>
      <c r="AE95" s="10"/>
      <c r="AF95" s="10"/>
    </row>
    <row r="96" spans="1:38" ht="11.25" customHeight="1" x14ac:dyDescent="0.25">
      <c r="A96" s="12" t="s">
        <v>44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4" t="s">
        <v>45</v>
      </c>
      <c r="O96" s="15"/>
      <c r="P96" s="15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08"/>
      <c r="AE96" s="13"/>
      <c r="AF96" s="13"/>
    </row>
    <row r="97" spans="1:32" x14ac:dyDescent="0.25">
      <c r="A97" s="204" t="s">
        <v>46</v>
      </c>
      <c r="B97" s="204"/>
      <c r="C97" s="204"/>
      <c r="D97" s="204"/>
      <c r="E97" s="204"/>
      <c r="F97" s="204"/>
      <c r="G97" s="205"/>
      <c r="H97" s="206" t="s">
        <v>47</v>
      </c>
      <c r="I97" s="207"/>
      <c r="J97" s="207"/>
      <c r="K97" s="207"/>
      <c r="L97" s="207"/>
      <c r="M97" s="207"/>
      <c r="N97" s="207"/>
      <c r="O97" s="207"/>
      <c r="P97" s="207"/>
      <c r="Q97" s="207"/>
      <c r="R97" s="207"/>
      <c r="S97" s="207"/>
      <c r="T97" s="207"/>
      <c r="U97" s="207"/>
      <c r="V97" s="207"/>
      <c r="W97" s="207"/>
      <c r="X97" s="207"/>
      <c r="Y97" s="206" t="s">
        <v>48</v>
      </c>
      <c r="Z97" s="207"/>
      <c r="AA97" s="207"/>
      <c r="AB97" s="207"/>
      <c r="AC97" s="207"/>
      <c r="AD97" s="207"/>
      <c r="AE97" s="207"/>
      <c r="AF97" s="207"/>
    </row>
    <row r="98" spans="1:32" ht="14.25" customHeight="1" thickBot="1" x14ac:dyDescent="0.3">
      <c r="A98" s="193" t="str">
        <f ca="1">IF(AND(A65&lt;&gt;"",B80&lt;&gt;""),A65,"")</f>
        <v/>
      </c>
      <c r="B98" s="193"/>
      <c r="C98" s="193"/>
      <c r="D98" s="193"/>
      <c r="E98" s="193"/>
      <c r="F98" s="193"/>
      <c r="G98" s="193"/>
      <c r="H98" s="194" t="str">
        <f ca="1">IF(AND(H65&lt;&gt;"",B80&lt;&gt;""),H65,"")</f>
        <v/>
      </c>
      <c r="I98" s="195"/>
      <c r="J98" s="195"/>
      <c r="K98" s="195"/>
      <c r="L98" s="195"/>
      <c r="M98" s="195"/>
      <c r="N98" s="195"/>
      <c r="O98" s="195"/>
      <c r="P98" s="195"/>
      <c r="Q98" s="195"/>
      <c r="R98" s="195"/>
      <c r="S98" s="195"/>
      <c r="T98" s="195"/>
      <c r="U98" s="195"/>
      <c r="V98" s="195"/>
      <c r="W98" s="195"/>
      <c r="X98" s="196"/>
      <c r="Y98" s="197" t="str">
        <f ca="1">IF(AND(Y65&lt;&gt;"",B80&lt;&gt;""),Y65,"")</f>
        <v/>
      </c>
      <c r="Z98" s="198"/>
      <c r="AA98" s="198"/>
      <c r="AB98" s="198"/>
      <c r="AC98" s="198"/>
      <c r="AD98" s="198"/>
      <c r="AE98" s="198"/>
      <c r="AF98" s="198"/>
    </row>
    <row r="99" spans="1:32" ht="11.25" customHeight="1" x14ac:dyDescent="0.25">
      <c r="AE99" s="199" t="s">
        <v>49</v>
      </c>
      <c r="AF99" s="199"/>
    </row>
    <row r="100" spans="1:32" x14ac:dyDescent="0.25">
      <c r="K100" s="222" t="s">
        <v>25</v>
      </c>
      <c r="L100" s="222"/>
      <c r="M100" s="222"/>
      <c r="N100" s="222"/>
      <c r="O100" s="222"/>
      <c r="P100" s="222"/>
      <c r="Q100" s="222"/>
      <c r="R100" s="222"/>
      <c r="S100" s="222"/>
      <c r="T100" s="222"/>
      <c r="U100" s="222"/>
      <c r="V100" s="222"/>
      <c r="W100" s="222"/>
      <c r="X100" s="222"/>
      <c r="Y100" s="222"/>
      <c r="Z100" s="222"/>
      <c r="AA100" s="222"/>
      <c r="AB100" s="222"/>
      <c r="AC100" s="222"/>
      <c r="AD100" s="222"/>
      <c r="AE100" s="222"/>
      <c r="AF100" s="222"/>
    </row>
    <row r="101" spans="1:32" x14ac:dyDescent="0.25">
      <c r="K101" s="222"/>
      <c r="L101" s="222"/>
      <c r="M101" s="222"/>
      <c r="N101" s="222"/>
      <c r="O101" s="222"/>
      <c r="P101" s="222"/>
      <c r="Q101" s="222"/>
      <c r="R101" s="222"/>
      <c r="S101" s="222"/>
      <c r="T101" s="222"/>
      <c r="U101" s="222"/>
      <c r="V101" s="222"/>
      <c r="W101" s="222"/>
      <c r="X101" s="222"/>
      <c r="Y101" s="222"/>
      <c r="Z101" s="222"/>
      <c r="AA101" s="222"/>
      <c r="AB101" s="222"/>
      <c r="AC101" s="222"/>
      <c r="AD101" s="222"/>
      <c r="AE101" s="222"/>
      <c r="AF101" s="222"/>
    </row>
    <row r="102" spans="1:32" x14ac:dyDescent="0.25">
      <c r="K102" s="222"/>
      <c r="L102" s="222"/>
      <c r="M102" s="222"/>
      <c r="N102" s="222"/>
      <c r="O102" s="222"/>
      <c r="P102" s="222"/>
      <c r="Q102" s="222"/>
      <c r="R102" s="222"/>
      <c r="S102" s="222"/>
      <c r="T102" s="222"/>
      <c r="U102" s="222"/>
      <c r="V102" s="222"/>
      <c r="W102" s="222"/>
      <c r="X102" s="222"/>
      <c r="Y102" s="222"/>
      <c r="Z102" s="222"/>
      <c r="AA102" s="222"/>
      <c r="AB102" s="222"/>
      <c r="AC102" s="222"/>
      <c r="AD102" s="222"/>
      <c r="AE102" s="222"/>
      <c r="AF102" s="222"/>
    </row>
    <row r="103" spans="1:32" x14ac:dyDescent="0.25">
      <c r="K103" s="223" t="s">
        <v>26</v>
      </c>
      <c r="L103" s="223"/>
      <c r="M103" s="223"/>
      <c r="N103" s="223"/>
      <c r="O103" s="223"/>
      <c r="P103" s="223"/>
      <c r="Q103" s="223"/>
      <c r="R103" s="223"/>
      <c r="S103" s="223"/>
      <c r="T103" s="223"/>
      <c r="U103" s="223"/>
      <c r="V103" s="223"/>
      <c r="W103" s="223"/>
      <c r="X103" s="223"/>
      <c r="Y103" s="223"/>
      <c r="Z103" s="223"/>
      <c r="AA103" s="223"/>
      <c r="AB103" s="223"/>
      <c r="AC103" s="223"/>
      <c r="AD103" s="223"/>
      <c r="AE103" s="223"/>
      <c r="AF103" s="223"/>
    </row>
    <row r="104" spans="1:32" ht="15.75" thickBot="1" x14ac:dyDescent="0.3">
      <c r="K104" s="224"/>
      <c r="L104" s="224"/>
      <c r="M104" s="224"/>
      <c r="N104" s="224"/>
      <c r="O104" s="224"/>
      <c r="P104" s="224"/>
      <c r="Q104" s="224"/>
      <c r="R104" s="224"/>
      <c r="S104" s="224"/>
      <c r="T104" s="224"/>
      <c r="U104" s="224"/>
      <c r="V104" s="224"/>
      <c r="W104" s="224"/>
      <c r="X104" s="224"/>
      <c r="Y104" s="224"/>
      <c r="Z104" s="224"/>
      <c r="AA104" s="224"/>
      <c r="AB104" s="224"/>
      <c r="AC104" s="224"/>
      <c r="AD104" s="224"/>
      <c r="AE104" s="224"/>
      <c r="AF104" s="224"/>
    </row>
    <row r="105" spans="1:32" x14ac:dyDescent="0.25">
      <c r="A105" s="237" t="s">
        <v>168</v>
      </c>
      <c r="B105" s="237"/>
      <c r="C105" s="237"/>
      <c r="D105" s="237"/>
      <c r="E105" s="237"/>
      <c r="F105" s="237"/>
      <c r="G105" s="237"/>
      <c r="H105" s="237"/>
      <c r="I105" s="237"/>
      <c r="J105" s="237"/>
      <c r="K105" s="237"/>
      <c r="L105" s="237"/>
      <c r="M105" s="237"/>
      <c r="N105" s="237"/>
      <c r="O105" s="237"/>
      <c r="P105" s="237"/>
      <c r="Q105" s="237"/>
      <c r="R105" s="237"/>
      <c r="S105" s="237"/>
      <c r="T105" s="237"/>
      <c r="U105" s="237"/>
      <c r="V105" s="237"/>
      <c r="W105" s="237"/>
      <c r="X105" s="237"/>
      <c r="Y105" s="237"/>
      <c r="Z105" s="237"/>
      <c r="AA105" s="237"/>
      <c r="AB105" s="237"/>
      <c r="AC105" s="237"/>
      <c r="AD105" s="237"/>
      <c r="AE105" s="237"/>
      <c r="AF105" s="237"/>
    </row>
    <row r="106" spans="1:32" ht="15" customHeight="1" x14ac:dyDescent="0.25">
      <c r="A106" s="240" t="s">
        <v>170</v>
      </c>
      <c r="B106" s="240"/>
      <c r="C106" s="240"/>
      <c r="D106" s="240"/>
      <c r="E106" s="240"/>
      <c r="F106" s="240"/>
      <c r="G106" s="240"/>
      <c r="H106" s="240"/>
      <c r="I106" s="240"/>
      <c r="J106" s="240"/>
      <c r="K106" s="240"/>
      <c r="L106" s="240"/>
      <c r="M106" s="240"/>
      <c r="N106" s="240"/>
      <c r="O106" s="240"/>
      <c r="P106" s="240"/>
      <c r="Q106" s="240"/>
      <c r="R106" s="240"/>
      <c r="S106" s="240"/>
      <c r="T106" s="240"/>
      <c r="U106" s="240"/>
      <c r="V106" s="240"/>
      <c r="W106" s="240"/>
      <c r="X106" s="240"/>
      <c r="Y106" s="240"/>
      <c r="Z106" s="240"/>
      <c r="AA106" s="240"/>
      <c r="AB106" s="240"/>
      <c r="AC106" s="240"/>
      <c r="AD106" s="240"/>
      <c r="AE106" s="240"/>
      <c r="AF106" s="240"/>
    </row>
    <row r="107" spans="1:32" x14ac:dyDescent="0.25">
      <c r="A107" s="240" t="s">
        <v>179</v>
      </c>
      <c r="B107" s="240"/>
      <c r="C107" s="240"/>
      <c r="D107" s="240"/>
      <c r="E107" s="240"/>
      <c r="F107" s="240"/>
      <c r="G107" s="240"/>
      <c r="H107" s="240"/>
      <c r="I107" s="240"/>
      <c r="J107" s="240"/>
      <c r="K107" s="240"/>
      <c r="L107" s="240"/>
      <c r="M107" s="240"/>
      <c r="N107" s="240"/>
      <c r="O107" s="240"/>
      <c r="P107" s="240"/>
      <c r="Q107" s="240"/>
      <c r="R107" s="240"/>
      <c r="S107" s="240"/>
      <c r="T107" s="240"/>
      <c r="U107" s="240"/>
      <c r="V107" s="240"/>
      <c r="W107" s="240"/>
      <c r="X107" s="240"/>
      <c r="Y107" s="240"/>
      <c r="Z107" s="240"/>
      <c r="AA107" s="240"/>
      <c r="AB107" s="240"/>
      <c r="AC107" s="240"/>
      <c r="AD107" s="240"/>
      <c r="AE107" s="240"/>
      <c r="AF107" s="240"/>
    </row>
    <row r="108" spans="1:32" x14ac:dyDescent="0.25">
      <c r="A108" s="238" t="s">
        <v>180</v>
      </c>
      <c r="B108" s="238"/>
      <c r="C108" s="238"/>
      <c r="D108" s="238"/>
      <c r="E108" s="238"/>
      <c r="F108" s="238"/>
      <c r="G108" s="238"/>
      <c r="H108" s="238"/>
      <c r="I108" s="238"/>
      <c r="J108" s="238"/>
      <c r="K108" s="238"/>
      <c r="L108" s="238"/>
      <c r="M108" s="238"/>
      <c r="N108" s="238"/>
      <c r="O108" s="238"/>
      <c r="P108" s="238"/>
      <c r="Q108" s="238"/>
      <c r="R108" s="238"/>
      <c r="S108" s="238"/>
      <c r="T108" s="238"/>
      <c r="U108" s="238"/>
      <c r="V108" s="238"/>
      <c r="W108" s="238"/>
      <c r="X108" s="238"/>
      <c r="Y108" s="238"/>
      <c r="Z108" s="238"/>
      <c r="AA108" s="238"/>
      <c r="AB108" s="238"/>
      <c r="AC108" s="238"/>
      <c r="AD108" s="238"/>
      <c r="AE108" s="238"/>
      <c r="AF108" s="238"/>
    </row>
    <row r="109" spans="1:32" x14ac:dyDescent="0.25">
      <c r="A109" s="238" t="s">
        <v>181</v>
      </c>
      <c r="B109" s="238"/>
      <c r="C109" s="238"/>
      <c r="D109" s="238"/>
      <c r="E109" s="238"/>
      <c r="F109" s="238"/>
      <c r="G109" s="238"/>
      <c r="H109" s="238"/>
      <c r="I109" s="238"/>
      <c r="J109" s="238"/>
      <c r="K109" s="238"/>
      <c r="L109" s="238"/>
      <c r="M109" s="238"/>
      <c r="N109" s="238"/>
      <c r="O109" s="238"/>
      <c r="P109" s="238"/>
      <c r="Q109" s="238"/>
      <c r="R109" s="238"/>
      <c r="S109" s="238"/>
      <c r="T109" s="238"/>
      <c r="U109" s="238"/>
      <c r="V109" s="238"/>
      <c r="W109" s="238"/>
      <c r="X109" s="238"/>
      <c r="Y109" s="238"/>
      <c r="Z109" s="238"/>
      <c r="AA109" s="238"/>
      <c r="AB109" s="238"/>
      <c r="AC109" s="238"/>
      <c r="AD109" s="238"/>
      <c r="AE109" s="238"/>
      <c r="AF109" s="238"/>
    </row>
    <row r="110" spans="1:32" x14ac:dyDescent="0.25">
      <c r="A110" s="238" t="s">
        <v>182</v>
      </c>
      <c r="B110" s="238"/>
      <c r="C110" s="238"/>
      <c r="D110" s="238"/>
      <c r="E110" s="238"/>
      <c r="F110" s="238"/>
      <c r="G110" s="238"/>
      <c r="H110" s="238"/>
      <c r="I110" s="238"/>
      <c r="J110" s="238"/>
      <c r="K110" s="238"/>
      <c r="L110" s="238"/>
      <c r="M110" s="238"/>
      <c r="N110" s="238"/>
      <c r="O110" s="238"/>
      <c r="P110" s="238"/>
      <c r="Q110" s="238"/>
      <c r="R110" s="238"/>
      <c r="S110" s="238"/>
      <c r="T110" s="238"/>
      <c r="U110" s="238"/>
      <c r="V110" s="238"/>
      <c r="W110" s="238"/>
      <c r="X110" s="238"/>
      <c r="Y110" s="238"/>
      <c r="Z110" s="238"/>
      <c r="AA110" s="238"/>
      <c r="AB110" s="238"/>
      <c r="AC110" s="238"/>
      <c r="AD110" s="238"/>
      <c r="AE110" s="238"/>
      <c r="AF110" s="238"/>
    </row>
    <row r="111" spans="1:32" x14ac:dyDescent="0.25">
      <c r="A111" s="238"/>
      <c r="B111" s="238"/>
      <c r="C111" s="238"/>
      <c r="D111" s="238"/>
      <c r="E111" s="238"/>
      <c r="F111" s="238"/>
      <c r="G111" s="238"/>
      <c r="H111" s="238"/>
      <c r="I111" s="238"/>
      <c r="J111" s="238"/>
      <c r="K111" s="238"/>
      <c r="L111" s="238"/>
      <c r="M111" s="238"/>
      <c r="N111" s="238"/>
      <c r="O111" s="238"/>
      <c r="P111" s="238"/>
      <c r="Q111" s="238"/>
      <c r="R111" s="238"/>
      <c r="S111" s="238"/>
      <c r="T111" s="238"/>
      <c r="U111" s="238"/>
      <c r="V111" s="238"/>
      <c r="W111" s="238"/>
      <c r="X111" s="238"/>
      <c r="Y111" s="238"/>
      <c r="Z111" s="238"/>
      <c r="AA111" s="238"/>
      <c r="AB111" s="238"/>
      <c r="AC111" s="238"/>
      <c r="AD111" s="238"/>
      <c r="AE111" s="238"/>
      <c r="AF111" s="238"/>
    </row>
    <row r="112" spans="1:32" x14ac:dyDescent="0.25">
      <c r="A112" s="239"/>
      <c r="B112" s="239"/>
      <c r="C112" s="239"/>
      <c r="D112" s="239"/>
      <c r="E112" s="239"/>
      <c r="F112" s="239"/>
      <c r="G112" s="239"/>
      <c r="H112" s="239"/>
      <c r="I112" s="239"/>
      <c r="J112" s="239"/>
      <c r="K112" s="239"/>
      <c r="L112" s="239"/>
      <c r="M112" s="239"/>
      <c r="N112" s="239"/>
      <c r="O112" s="239"/>
      <c r="P112" s="239"/>
      <c r="Q112" s="239"/>
      <c r="R112" s="239"/>
      <c r="S112" s="239"/>
      <c r="T112" s="239"/>
      <c r="U112" s="239"/>
      <c r="V112" s="239"/>
      <c r="W112" s="239"/>
      <c r="X112" s="239"/>
      <c r="Y112" s="239"/>
      <c r="Z112" s="239"/>
      <c r="AA112" s="239"/>
      <c r="AB112" s="239"/>
      <c r="AC112" s="239"/>
      <c r="AD112" s="239"/>
      <c r="AE112" s="239"/>
      <c r="AF112" s="239"/>
    </row>
    <row r="113" spans="1:32" x14ac:dyDescent="0.25">
      <c r="A113" s="239"/>
      <c r="B113" s="239"/>
      <c r="C113" s="239"/>
      <c r="D113" s="239"/>
      <c r="E113" s="239"/>
      <c r="F113" s="239"/>
      <c r="G113" s="239"/>
      <c r="H113" s="239"/>
      <c r="I113" s="239"/>
      <c r="J113" s="239"/>
      <c r="K113" s="239"/>
      <c r="L113" s="239"/>
      <c r="M113" s="239"/>
      <c r="N113" s="239"/>
      <c r="O113" s="239"/>
      <c r="P113" s="239"/>
      <c r="Q113" s="239"/>
      <c r="R113" s="239"/>
      <c r="S113" s="239"/>
      <c r="T113" s="239"/>
      <c r="U113" s="239"/>
      <c r="V113" s="239"/>
      <c r="W113" s="239"/>
      <c r="X113" s="239"/>
      <c r="Y113" s="239"/>
      <c r="Z113" s="239"/>
      <c r="AA113" s="239"/>
      <c r="AB113" s="239"/>
      <c r="AC113" s="239"/>
      <c r="AD113" s="239"/>
      <c r="AE113" s="239"/>
      <c r="AF113" s="239"/>
    </row>
    <row r="114" spans="1:32" x14ac:dyDescent="0.25">
      <c r="A114" s="239"/>
      <c r="B114" s="239"/>
      <c r="C114" s="239"/>
      <c r="D114" s="239"/>
      <c r="E114" s="239"/>
      <c r="F114" s="239"/>
      <c r="G114" s="239"/>
      <c r="H114" s="239"/>
      <c r="I114" s="239"/>
      <c r="J114" s="239"/>
      <c r="K114" s="239"/>
      <c r="L114" s="239"/>
      <c r="M114" s="239"/>
      <c r="N114" s="239"/>
      <c r="O114" s="239"/>
      <c r="P114" s="239"/>
      <c r="Q114" s="239"/>
      <c r="R114" s="239"/>
      <c r="S114" s="239"/>
      <c r="T114" s="239"/>
      <c r="U114" s="239"/>
      <c r="V114" s="239"/>
      <c r="W114" s="239"/>
      <c r="X114" s="239"/>
      <c r="Y114" s="239"/>
      <c r="Z114" s="239"/>
      <c r="AA114" s="239"/>
      <c r="AB114" s="239"/>
      <c r="AC114" s="239"/>
      <c r="AD114" s="239"/>
      <c r="AE114" s="239"/>
      <c r="AF114" s="239"/>
    </row>
    <row r="115" spans="1:32" x14ac:dyDescent="0.25">
      <c r="A115" s="239"/>
      <c r="B115" s="239"/>
      <c r="C115" s="239"/>
      <c r="D115" s="239"/>
      <c r="E115" s="239"/>
      <c r="F115" s="239"/>
      <c r="G115" s="239"/>
      <c r="H115" s="239"/>
      <c r="I115" s="239"/>
      <c r="J115" s="239"/>
      <c r="K115" s="239"/>
      <c r="L115" s="239"/>
      <c r="M115" s="239"/>
      <c r="N115" s="239"/>
      <c r="O115" s="239"/>
      <c r="P115" s="239"/>
      <c r="Q115" s="239"/>
      <c r="R115" s="239"/>
      <c r="S115" s="239"/>
      <c r="T115" s="239"/>
      <c r="U115" s="239"/>
      <c r="V115" s="239"/>
      <c r="W115" s="239"/>
      <c r="X115" s="239"/>
      <c r="Y115" s="239"/>
      <c r="Z115" s="239"/>
      <c r="AA115" s="239"/>
      <c r="AB115" s="239"/>
      <c r="AC115" s="239"/>
      <c r="AD115" s="239"/>
      <c r="AE115" s="239"/>
      <c r="AF115" s="239"/>
    </row>
    <row r="116" spans="1:32" x14ac:dyDescent="0.25">
      <c r="A116" s="243"/>
      <c r="B116" s="243"/>
      <c r="C116" s="243"/>
      <c r="D116" s="243"/>
      <c r="E116" s="243"/>
      <c r="F116" s="243"/>
      <c r="G116" s="243"/>
      <c r="H116" s="243"/>
      <c r="I116" s="243"/>
      <c r="J116" s="243"/>
      <c r="K116" s="243"/>
      <c r="L116" s="243"/>
      <c r="M116" s="243"/>
      <c r="N116" s="243"/>
      <c r="O116" s="243"/>
      <c r="P116" s="243"/>
      <c r="Q116" s="243"/>
      <c r="R116" s="243"/>
      <c r="S116" s="243"/>
      <c r="T116" s="243"/>
      <c r="U116" s="243"/>
      <c r="V116" s="243"/>
      <c r="W116" s="243"/>
      <c r="X116" s="243"/>
      <c r="Y116" s="243"/>
      <c r="Z116" s="243"/>
      <c r="AA116" s="243"/>
      <c r="AB116" s="243"/>
      <c r="AC116" s="243"/>
      <c r="AD116" s="243"/>
      <c r="AE116" s="243"/>
      <c r="AF116" s="243"/>
    </row>
    <row r="117" spans="1:32" x14ac:dyDescent="0.25">
      <c r="A117" s="243"/>
      <c r="B117" s="243"/>
      <c r="C117" s="243"/>
      <c r="D117" s="243"/>
      <c r="E117" s="243"/>
      <c r="F117" s="243"/>
      <c r="G117" s="243"/>
      <c r="H117" s="243"/>
      <c r="I117" s="243"/>
      <c r="J117" s="243"/>
      <c r="K117" s="243"/>
      <c r="L117" s="243"/>
      <c r="M117" s="243"/>
      <c r="N117" s="243"/>
      <c r="O117" s="243"/>
      <c r="P117" s="243"/>
      <c r="Q117" s="243"/>
      <c r="R117" s="243"/>
      <c r="S117" s="243"/>
      <c r="T117" s="243"/>
      <c r="U117" s="243"/>
      <c r="V117" s="243"/>
      <c r="W117" s="243"/>
      <c r="X117" s="243"/>
      <c r="Y117" s="243"/>
      <c r="Z117" s="243"/>
      <c r="AA117" s="243"/>
      <c r="AB117" s="243"/>
      <c r="AC117" s="243"/>
      <c r="AD117" s="243"/>
      <c r="AE117" s="243"/>
      <c r="AF117" s="243"/>
    </row>
    <row r="118" spans="1:32" x14ac:dyDescent="0.25">
      <c r="A118" s="244"/>
      <c r="B118" s="244"/>
      <c r="C118" s="244"/>
      <c r="D118" s="244"/>
      <c r="E118" s="244"/>
      <c r="F118" s="244"/>
      <c r="G118" s="244"/>
      <c r="H118" s="244"/>
      <c r="I118" s="244"/>
      <c r="J118" s="244"/>
      <c r="K118" s="244"/>
      <c r="L118" s="244"/>
      <c r="M118" s="244"/>
      <c r="N118" s="244"/>
      <c r="O118" s="244"/>
      <c r="P118" s="244"/>
      <c r="Q118" s="244"/>
      <c r="R118" s="244"/>
      <c r="S118" s="244"/>
      <c r="T118" s="244"/>
      <c r="U118" s="244"/>
      <c r="V118" s="244"/>
      <c r="W118" s="244"/>
      <c r="X118" s="244"/>
      <c r="Y118" s="244"/>
      <c r="Z118" s="244"/>
      <c r="AA118" s="244"/>
      <c r="AB118" s="244"/>
      <c r="AC118" s="244"/>
      <c r="AD118" s="244"/>
      <c r="AE118" s="244"/>
      <c r="AF118" s="244"/>
    </row>
    <row r="119" spans="1:32" x14ac:dyDescent="0.25">
      <c r="A119" s="245" t="s">
        <v>169</v>
      </c>
      <c r="B119" s="245"/>
      <c r="C119" s="245"/>
      <c r="D119" s="245"/>
      <c r="E119" s="245"/>
      <c r="F119" s="245"/>
      <c r="G119" s="245"/>
      <c r="H119" s="245"/>
      <c r="I119" s="245"/>
      <c r="J119" s="245"/>
      <c r="K119" s="245"/>
      <c r="L119" s="245"/>
      <c r="M119" s="245"/>
      <c r="N119" s="245"/>
      <c r="O119" s="245"/>
      <c r="P119" s="245"/>
      <c r="Q119" s="245"/>
      <c r="R119" s="245"/>
      <c r="S119" s="245"/>
      <c r="T119" s="245"/>
      <c r="U119" s="245"/>
      <c r="V119" s="245"/>
      <c r="W119" s="245"/>
      <c r="X119" s="245"/>
      <c r="Y119" s="245"/>
      <c r="Z119" s="245"/>
      <c r="AA119" s="245"/>
      <c r="AB119" s="245"/>
      <c r="AC119" s="245"/>
      <c r="AD119" s="245"/>
      <c r="AE119" s="245"/>
      <c r="AF119" s="245"/>
    </row>
    <row r="120" spans="1:32" x14ac:dyDescent="0.25">
      <c r="A120" s="241"/>
      <c r="B120" s="241"/>
      <c r="C120" s="241"/>
      <c r="D120" s="241"/>
      <c r="E120" s="241"/>
      <c r="F120" s="241"/>
      <c r="G120" s="241"/>
      <c r="H120" s="241"/>
      <c r="I120" s="241"/>
      <c r="J120" s="241"/>
      <c r="K120" s="241"/>
      <c r="L120" s="241"/>
      <c r="M120" s="241"/>
      <c r="N120" s="241"/>
      <c r="O120" s="241"/>
      <c r="P120" s="241"/>
      <c r="Q120" s="241"/>
      <c r="R120" s="241"/>
      <c r="S120" s="241"/>
      <c r="T120" s="241"/>
      <c r="U120" s="241"/>
      <c r="V120" s="241"/>
      <c r="W120" s="241"/>
      <c r="X120" s="241"/>
      <c r="Y120" s="241"/>
      <c r="Z120" s="241"/>
      <c r="AA120" s="241"/>
      <c r="AB120" s="241"/>
      <c r="AC120" s="241"/>
      <c r="AD120" s="241"/>
      <c r="AE120" s="241"/>
      <c r="AF120" s="241"/>
    </row>
    <row r="121" spans="1:32" x14ac:dyDescent="0.25">
      <c r="A121" s="241"/>
      <c r="B121" s="241"/>
      <c r="C121" s="241"/>
      <c r="D121" s="241"/>
      <c r="E121" s="241"/>
      <c r="F121" s="241"/>
      <c r="G121" s="241"/>
      <c r="H121" s="241"/>
      <c r="I121" s="241"/>
      <c r="J121" s="241"/>
      <c r="K121" s="241"/>
      <c r="L121" s="241"/>
      <c r="M121" s="241"/>
      <c r="N121" s="241"/>
      <c r="O121" s="241"/>
      <c r="P121" s="241"/>
      <c r="Q121" s="241"/>
      <c r="R121" s="241"/>
      <c r="S121" s="241"/>
      <c r="T121" s="241"/>
      <c r="U121" s="241"/>
      <c r="V121" s="241"/>
      <c r="W121" s="241"/>
      <c r="X121" s="241"/>
      <c r="Y121" s="241"/>
      <c r="Z121" s="241"/>
      <c r="AA121" s="241"/>
      <c r="AB121" s="241"/>
      <c r="AC121" s="241"/>
      <c r="AD121" s="241"/>
      <c r="AE121" s="241"/>
      <c r="AF121" s="241"/>
    </row>
    <row r="122" spans="1:32" x14ac:dyDescent="0.25">
      <c r="A122" s="241"/>
      <c r="B122" s="241"/>
      <c r="C122" s="241"/>
      <c r="D122" s="241"/>
      <c r="E122" s="241"/>
      <c r="F122" s="241"/>
      <c r="G122" s="241"/>
      <c r="H122" s="241"/>
      <c r="I122" s="241"/>
      <c r="J122" s="241"/>
      <c r="K122" s="241"/>
      <c r="L122" s="241"/>
      <c r="M122" s="241"/>
      <c r="N122" s="241"/>
      <c r="O122" s="241"/>
      <c r="P122" s="241"/>
      <c r="Q122" s="241"/>
      <c r="R122" s="241"/>
      <c r="S122" s="241"/>
      <c r="T122" s="241"/>
      <c r="U122" s="241"/>
      <c r="V122" s="241"/>
      <c r="W122" s="241"/>
      <c r="X122" s="241"/>
      <c r="Y122" s="241"/>
      <c r="Z122" s="241"/>
      <c r="AA122" s="241"/>
      <c r="AB122" s="241"/>
      <c r="AC122" s="241"/>
      <c r="AD122" s="241"/>
      <c r="AE122" s="241"/>
      <c r="AF122" s="241"/>
    </row>
    <row r="123" spans="1:32" x14ac:dyDescent="0.25">
      <c r="A123" s="241"/>
      <c r="B123" s="241"/>
      <c r="C123" s="241"/>
      <c r="D123" s="241"/>
      <c r="E123" s="241"/>
      <c r="F123" s="241"/>
      <c r="G123" s="241"/>
      <c r="H123" s="241"/>
      <c r="I123" s="241"/>
      <c r="J123" s="241"/>
      <c r="K123" s="241"/>
      <c r="L123" s="241"/>
      <c r="M123" s="241"/>
      <c r="N123" s="241"/>
      <c r="O123" s="241"/>
      <c r="P123" s="241"/>
      <c r="Q123" s="241"/>
      <c r="R123" s="241"/>
      <c r="S123" s="241"/>
      <c r="T123" s="241"/>
      <c r="U123" s="241"/>
      <c r="V123" s="241"/>
      <c r="W123" s="241"/>
      <c r="X123" s="241"/>
      <c r="Y123" s="241"/>
      <c r="Z123" s="241"/>
      <c r="AA123" s="241"/>
      <c r="AB123" s="241"/>
      <c r="AC123" s="241"/>
      <c r="AD123" s="241"/>
      <c r="AE123" s="241"/>
      <c r="AF123" s="241"/>
    </row>
    <row r="124" spans="1:32" x14ac:dyDescent="0.25">
      <c r="A124" s="241"/>
      <c r="B124" s="241"/>
      <c r="C124" s="241"/>
      <c r="D124" s="241"/>
      <c r="E124" s="241"/>
      <c r="F124" s="241"/>
      <c r="G124" s="241"/>
      <c r="H124" s="241"/>
      <c r="I124" s="241"/>
      <c r="J124" s="241"/>
      <c r="K124" s="241"/>
      <c r="L124" s="241"/>
      <c r="M124" s="241"/>
      <c r="N124" s="241"/>
      <c r="O124" s="241"/>
      <c r="P124" s="241"/>
      <c r="Q124" s="241"/>
      <c r="R124" s="241"/>
      <c r="S124" s="241"/>
      <c r="T124" s="241"/>
      <c r="U124" s="241"/>
      <c r="V124" s="241"/>
      <c r="W124" s="241"/>
      <c r="X124" s="241"/>
      <c r="Y124" s="241"/>
      <c r="Z124" s="241"/>
      <c r="AA124" s="241"/>
      <c r="AB124" s="241"/>
      <c r="AC124" s="241"/>
      <c r="AD124" s="241"/>
      <c r="AE124" s="241"/>
      <c r="AF124" s="241"/>
    </row>
    <row r="125" spans="1:32" x14ac:dyDescent="0.25">
      <c r="A125" s="241"/>
      <c r="B125" s="241"/>
      <c r="C125" s="241"/>
      <c r="D125" s="241"/>
      <c r="E125" s="241"/>
      <c r="F125" s="241"/>
      <c r="G125" s="241"/>
      <c r="H125" s="241"/>
      <c r="I125" s="241"/>
      <c r="J125" s="241"/>
      <c r="K125" s="241"/>
      <c r="L125" s="241"/>
      <c r="M125" s="241"/>
      <c r="N125" s="241"/>
      <c r="O125" s="241"/>
      <c r="P125" s="241"/>
      <c r="Q125" s="241"/>
      <c r="R125" s="241"/>
      <c r="S125" s="241"/>
      <c r="T125" s="241"/>
      <c r="U125" s="241"/>
      <c r="V125" s="241"/>
      <c r="W125" s="241"/>
      <c r="X125" s="241"/>
      <c r="Y125" s="241"/>
      <c r="Z125" s="241"/>
      <c r="AA125" s="241"/>
      <c r="AB125" s="241"/>
      <c r="AC125" s="241"/>
      <c r="AD125" s="241"/>
      <c r="AE125" s="241"/>
      <c r="AF125" s="241"/>
    </row>
    <row r="126" spans="1:32" x14ac:dyDescent="0.25">
      <c r="A126" s="241"/>
      <c r="B126" s="241"/>
      <c r="C126" s="241"/>
      <c r="D126" s="241"/>
      <c r="E126" s="241"/>
      <c r="F126" s="241"/>
      <c r="G126" s="241"/>
      <c r="H126" s="241"/>
      <c r="I126" s="241"/>
      <c r="J126" s="241"/>
      <c r="K126" s="241"/>
      <c r="L126" s="241"/>
      <c r="M126" s="241"/>
      <c r="N126" s="241"/>
      <c r="O126" s="241"/>
      <c r="P126" s="241"/>
      <c r="Q126" s="241"/>
      <c r="R126" s="241"/>
      <c r="S126" s="241"/>
      <c r="T126" s="241"/>
      <c r="U126" s="241"/>
      <c r="V126" s="241"/>
      <c r="W126" s="241"/>
      <c r="X126" s="241"/>
      <c r="Y126" s="241"/>
      <c r="Z126" s="241"/>
      <c r="AA126" s="241"/>
      <c r="AB126" s="241"/>
      <c r="AC126" s="241"/>
      <c r="AD126" s="241"/>
      <c r="AE126" s="241"/>
      <c r="AF126" s="241"/>
    </row>
    <row r="127" spans="1:32" x14ac:dyDescent="0.25">
      <c r="A127" s="241"/>
      <c r="B127" s="241"/>
      <c r="C127" s="241"/>
      <c r="D127" s="241"/>
      <c r="E127" s="241"/>
      <c r="F127" s="241"/>
      <c r="G127" s="241"/>
      <c r="H127" s="241"/>
      <c r="I127" s="241"/>
      <c r="J127" s="241"/>
      <c r="K127" s="241"/>
      <c r="L127" s="241"/>
      <c r="M127" s="241"/>
      <c r="N127" s="241"/>
      <c r="O127" s="241"/>
      <c r="P127" s="241"/>
      <c r="Q127" s="241"/>
      <c r="R127" s="241"/>
      <c r="S127" s="241"/>
      <c r="T127" s="241"/>
      <c r="U127" s="241"/>
      <c r="V127" s="241"/>
      <c r="W127" s="241"/>
      <c r="X127" s="241"/>
      <c r="Y127" s="241"/>
      <c r="Z127" s="241"/>
      <c r="AA127" s="241"/>
      <c r="AB127" s="241"/>
      <c r="AC127" s="241"/>
      <c r="AD127" s="241"/>
      <c r="AE127" s="241"/>
      <c r="AF127" s="241"/>
    </row>
    <row r="128" spans="1:32" x14ac:dyDescent="0.25">
      <c r="A128" s="241"/>
      <c r="B128" s="241"/>
      <c r="C128" s="241"/>
      <c r="D128" s="241"/>
      <c r="E128" s="241"/>
      <c r="F128" s="241"/>
      <c r="G128" s="241"/>
      <c r="H128" s="241"/>
      <c r="I128" s="241"/>
      <c r="J128" s="241"/>
      <c r="K128" s="241"/>
      <c r="L128" s="241"/>
      <c r="M128" s="241"/>
      <c r="N128" s="241"/>
      <c r="O128" s="241"/>
      <c r="P128" s="241"/>
      <c r="Q128" s="241"/>
      <c r="R128" s="241"/>
      <c r="S128" s="241"/>
      <c r="T128" s="241"/>
      <c r="U128" s="241"/>
      <c r="V128" s="241"/>
      <c r="W128" s="241"/>
      <c r="X128" s="241"/>
      <c r="Y128" s="241"/>
      <c r="Z128" s="241"/>
      <c r="AA128" s="241"/>
      <c r="AB128" s="241"/>
      <c r="AC128" s="241"/>
      <c r="AD128" s="241"/>
      <c r="AE128" s="241"/>
      <c r="AF128" s="241"/>
    </row>
    <row r="129" spans="1:32" x14ac:dyDescent="0.25">
      <c r="A129" s="241"/>
      <c r="B129" s="241"/>
      <c r="C129" s="241"/>
      <c r="D129" s="241"/>
      <c r="E129" s="241"/>
      <c r="F129" s="241"/>
      <c r="G129" s="241"/>
      <c r="H129" s="241"/>
      <c r="I129" s="241"/>
      <c r="J129" s="241"/>
      <c r="K129" s="241"/>
      <c r="L129" s="241"/>
      <c r="M129" s="241"/>
      <c r="N129" s="241"/>
      <c r="O129" s="241"/>
      <c r="P129" s="241"/>
      <c r="Q129" s="241"/>
      <c r="R129" s="241"/>
      <c r="S129" s="241"/>
      <c r="T129" s="241"/>
      <c r="U129" s="241"/>
      <c r="V129" s="241"/>
      <c r="W129" s="241"/>
      <c r="X129" s="241"/>
      <c r="Y129" s="241"/>
      <c r="Z129" s="241"/>
      <c r="AA129" s="241"/>
      <c r="AB129" s="241"/>
      <c r="AC129" s="241"/>
      <c r="AD129" s="241"/>
      <c r="AE129" s="241"/>
      <c r="AF129" s="241"/>
    </row>
    <row r="130" spans="1:32" x14ac:dyDescent="0.25">
      <c r="A130" s="241"/>
      <c r="B130" s="241"/>
      <c r="C130" s="241"/>
      <c r="D130" s="241"/>
      <c r="E130" s="241"/>
      <c r="F130" s="241"/>
      <c r="G130" s="241"/>
      <c r="H130" s="241"/>
      <c r="I130" s="241"/>
      <c r="J130" s="241"/>
      <c r="K130" s="241"/>
      <c r="L130" s="241"/>
      <c r="M130" s="241"/>
      <c r="N130" s="241"/>
      <c r="O130" s="241"/>
      <c r="P130" s="241"/>
      <c r="Q130" s="241"/>
      <c r="R130" s="241"/>
      <c r="S130" s="241"/>
      <c r="T130" s="241"/>
      <c r="U130" s="241"/>
      <c r="V130" s="241"/>
      <c r="W130" s="241"/>
      <c r="X130" s="241"/>
      <c r="Y130" s="241"/>
      <c r="Z130" s="241"/>
      <c r="AA130" s="241"/>
      <c r="AB130" s="241"/>
      <c r="AC130" s="241"/>
      <c r="AD130" s="241"/>
      <c r="AE130" s="241"/>
      <c r="AF130" s="241"/>
    </row>
    <row r="131" spans="1:32" ht="15.75" thickBot="1" x14ac:dyDescent="0.3">
      <c r="A131" s="242"/>
      <c r="B131" s="242"/>
      <c r="C131" s="242"/>
      <c r="D131" s="242"/>
      <c r="E131" s="242"/>
      <c r="F131" s="242"/>
      <c r="G131" s="242"/>
      <c r="H131" s="242"/>
      <c r="I131" s="242"/>
      <c r="J131" s="242"/>
      <c r="K131" s="242"/>
      <c r="L131" s="242"/>
      <c r="M131" s="242"/>
      <c r="N131" s="242"/>
      <c r="O131" s="242"/>
      <c r="P131" s="242"/>
      <c r="Q131" s="242"/>
      <c r="R131" s="242"/>
      <c r="S131" s="242"/>
      <c r="T131" s="242"/>
      <c r="U131" s="242"/>
      <c r="V131" s="242"/>
      <c r="W131" s="242"/>
      <c r="X131" s="242"/>
      <c r="Y131" s="242"/>
      <c r="Z131" s="242"/>
      <c r="AA131" s="242"/>
      <c r="AB131" s="242"/>
      <c r="AC131" s="242"/>
      <c r="AD131" s="242"/>
      <c r="AE131" s="242"/>
      <c r="AF131" s="242"/>
    </row>
    <row r="132" spans="1:32" x14ac:dyDescent="0.25">
      <c r="AE132" s="199" t="s">
        <v>49</v>
      </c>
      <c r="AF132" s="199"/>
    </row>
  </sheetData>
  <sheetProtection algorithmName="SHA-512" hashValue="lWEfaB6r9PEFd6oAr0V/m3VlTYN1UBhGZ8Sn7yC8vtLe3Z9tS5q3fjbg6KeJ/wQPYOcqLzAXmMtBG7+jdlzpiw==" saltValue="VIyXy6h2lOt+pJEe/wLjhA==" spinCount="100000" sheet="1" objects="1" scenarios="1" selectLockedCells="1"/>
  <mergeCells count="181">
    <mergeCell ref="AE132:AF132"/>
    <mergeCell ref="A120:AF131"/>
    <mergeCell ref="A113:AF113"/>
    <mergeCell ref="A114:AF114"/>
    <mergeCell ref="A115:AF115"/>
    <mergeCell ref="A116:AF116"/>
    <mergeCell ref="A117:AF117"/>
    <mergeCell ref="A118:AF118"/>
    <mergeCell ref="A119:AF119"/>
    <mergeCell ref="K100:AF102"/>
    <mergeCell ref="K103:AF104"/>
    <mergeCell ref="A105:AF105"/>
    <mergeCell ref="A108:AF108"/>
    <mergeCell ref="A109:AF109"/>
    <mergeCell ref="A110:AF110"/>
    <mergeCell ref="A111:AF111"/>
    <mergeCell ref="A112:AF112"/>
    <mergeCell ref="A106:AF106"/>
    <mergeCell ref="A107:AF107"/>
    <mergeCell ref="A8:B8"/>
    <mergeCell ref="C8:Q8"/>
    <mergeCell ref="R8:AF8"/>
    <mergeCell ref="A9:B9"/>
    <mergeCell ref="C9:Q9"/>
    <mergeCell ref="R9:AF9"/>
    <mergeCell ref="K2:AF3"/>
    <mergeCell ref="K4:AF5"/>
    <mergeCell ref="A6:B6"/>
    <mergeCell ref="A7:B7"/>
    <mergeCell ref="AA6:AF6"/>
    <mergeCell ref="AA7:AF7"/>
    <mergeCell ref="C6:Z6"/>
    <mergeCell ref="C7:Z7"/>
    <mergeCell ref="F11:F13"/>
    <mergeCell ref="G11:G13"/>
    <mergeCell ref="H11:H13"/>
    <mergeCell ref="I11:I13"/>
    <mergeCell ref="K35:AF36"/>
    <mergeCell ref="A32:G32"/>
    <mergeCell ref="H32:X32"/>
    <mergeCell ref="Y32:AF32"/>
    <mergeCell ref="AE33:AF33"/>
    <mergeCell ref="A31:G31"/>
    <mergeCell ref="R11:R13"/>
    <mergeCell ref="S11:S13"/>
    <mergeCell ref="A10:A13"/>
    <mergeCell ref="B10:B13"/>
    <mergeCell ref="C10:AF10"/>
    <mergeCell ref="C11:C13"/>
    <mergeCell ref="D11:D13"/>
    <mergeCell ref="E11:E13"/>
    <mergeCell ref="K37:AF38"/>
    <mergeCell ref="T11:T13"/>
    <mergeCell ref="U11:U13"/>
    <mergeCell ref="J11:J13"/>
    <mergeCell ref="K11:K13"/>
    <mergeCell ref="L11:L13"/>
    <mergeCell ref="M11:M13"/>
    <mergeCell ref="N11:N13"/>
    <mergeCell ref="O11:O13"/>
    <mergeCell ref="AB11:AB13"/>
    <mergeCell ref="AC11:AC13"/>
    <mergeCell ref="AD11:AD13"/>
    <mergeCell ref="AE11:AE13"/>
    <mergeCell ref="AF11:AF13"/>
    <mergeCell ref="H31:X31"/>
    <mergeCell ref="Y31:AF31"/>
    <mergeCell ref="V11:V13"/>
    <mergeCell ref="W11:W13"/>
    <mergeCell ref="X11:X13"/>
    <mergeCell ref="Y11:Y13"/>
    <mergeCell ref="Z11:Z13"/>
    <mergeCell ref="AA11:AA13"/>
    <mergeCell ref="P11:P13"/>
    <mergeCell ref="Q11:Q13"/>
    <mergeCell ref="AD44:AD46"/>
    <mergeCell ref="AE44:AE46"/>
    <mergeCell ref="AF44:AF46"/>
    <mergeCell ref="A42:B42"/>
    <mergeCell ref="C42:Q42"/>
    <mergeCell ref="R42:AF42"/>
    <mergeCell ref="A39:B39"/>
    <mergeCell ref="C39:Q39"/>
    <mergeCell ref="R39:AF39"/>
    <mergeCell ref="A40:B40"/>
    <mergeCell ref="C40:Q40"/>
    <mergeCell ref="R40:AF40"/>
    <mergeCell ref="A41:B41"/>
    <mergeCell ref="C41:Q41"/>
    <mergeCell ref="R41:AF41"/>
    <mergeCell ref="C44:C46"/>
    <mergeCell ref="D44:D46"/>
    <mergeCell ref="E44:E46"/>
    <mergeCell ref="F44:F46"/>
    <mergeCell ref="G44:G46"/>
    <mergeCell ref="H44:H46"/>
    <mergeCell ref="I44:I46"/>
    <mergeCell ref="AB44:AB46"/>
    <mergeCell ref="AC44:AC46"/>
    <mergeCell ref="A64:G64"/>
    <mergeCell ref="H64:X64"/>
    <mergeCell ref="Y64:AF64"/>
    <mergeCell ref="V44:V46"/>
    <mergeCell ref="W44:W46"/>
    <mergeCell ref="X44:X46"/>
    <mergeCell ref="Y44:Y46"/>
    <mergeCell ref="Z44:Z46"/>
    <mergeCell ref="AA44:AA46"/>
    <mergeCell ref="P44:P46"/>
    <mergeCell ref="Q44:Q46"/>
    <mergeCell ref="R44:R46"/>
    <mergeCell ref="S44:S46"/>
    <mergeCell ref="T44:T46"/>
    <mergeCell ref="U44:U46"/>
    <mergeCell ref="J44:J46"/>
    <mergeCell ref="K44:K46"/>
    <mergeCell ref="L44:L46"/>
    <mergeCell ref="M44:M46"/>
    <mergeCell ref="N44:N46"/>
    <mergeCell ref="O44:O46"/>
    <mergeCell ref="A43:A46"/>
    <mergeCell ref="B43:B46"/>
    <mergeCell ref="C43:AF43"/>
    <mergeCell ref="A72:B72"/>
    <mergeCell ref="C72:Q72"/>
    <mergeCell ref="R72:AF72"/>
    <mergeCell ref="A73:B73"/>
    <mergeCell ref="C73:Q73"/>
    <mergeCell ref="R73:AF73"/>
    <mergeCell ref="A65:G65"/>
    <mergeCell ref="H65:X65"/>
    <mergeCell ref="Y65:AF65"/>
    <mergeCell ref="AE66:AF66"/>
    <mergeCell ref="K68:AF69"/>
    <mergeCell ref="K70:AF71"/>
    <mergeCell ref="U77:U79"/>
    <mergeCell ref="J77:J79"/>
    <mergeCell ref="K77:K79"/>
    <mergeCell ref="L77:L79"/>
    <mergeCell ref="M77:M79"/>
    <mergeCell ref="N77:N79"/>
    <mergeCell ref="O77:O79"/>
    <mergeCell ref="A74:B74"/>
    <mergeCell ref="C74:Q74"/>
    <mergeCell ref="R74:AF74"/>
    <mergeCell ref="A75:B75"/>
    <mergeCell ref="C75:Q75"/>
    <mergeCell ref="R75:AF75"/>
    <mergeCell ref="D77:D79"/>
    <mergeCell ref="E77:E79"/>
    <mergeCell ref="F77:F79"/>
    <mergeCell ref="G77:G79"/>
    <mergeCell ref="H77:H79"/>
    <mergeCell ref="I77:I79"/>
    <mergeCell ref="R77:R79"/>
    <mergeCell ref="S77:S79"/>
    <mergeCell ref="T77:T79"/>
    <mergeCell ref="A98:G98"/>
    <mergeCell ref="H98:X98"/>
    <mergeCell ref="Y98:AF98"/>
    <mergeCell ref="AE99:AF99"/>
    <mergeCell ref="AB77:AB79"/>
    <mergeCell ref="AC77:AC79"/>
    <mergeCell ref="AD77:AD79"/>
    <mergeCell ref="AE77:AE79"/>
    <mergeCell ref="AF77:AF79"/>
    <mergeCell ref="A97:G97"/>
    <mergeCell ref="H97:X97"/>
    <mergeCell ref="Y97:AF97"/>
    <mergeCell ref="V77:V79"/>
    <mergeCell ref="W77:W79"/>
    <mergeCell ref="X77:X79"/>
    <mergeCell ref="Y77:Y79"/>
    <mergeCell ref="Z77:Z79"/>
    <mergeCell ref="AA77:AA79"/>
    <mergeCell ref="P77:P79"/>
    <mergeCell ref="Q77:Q79"/>
    <mergeCell ref="A76:A79"/>
    <mergeCell ref="B76:B79"/>
    <mergeCell ref="C76:AF76"/>
    <mergeCell ref="C77:C79"/>
  </mergeCells>
  <conditionalFormatting sqref="A1:XFD9 A133:XFD1048576 A10:AI10 A29:AI46 A62:AI79 AG47:AI61 A95:AI95 AG80:AI94 AG11:AI28 A96:AK98 AL10:XFD99 A90:AB94 A11:B28 AG99:AK99 AG100:XFD132 H14:AB28 H11:AE13 A47:B61 A80:B89 H47:AB61 D47:F61 D80:AB89">
    <cfRule type="expression" dxfId="62" priority="20">
      <formula>CELL("proteger",A1)=0</formula>
    </cfRule>
  </conditionalFormatting>
  <conditionalFormatting sqref="AJ10:AK95">
    <cfRule type="expression" dxfId="61" priority="19">
      <formula>CELL("proteger",AJ10)=0</formula>
    </cfRule>
  </conditionalFormatting>
  <conditionalFormatting sqref="AC14:AF28">
    <cfRule type="expression" dxfId="60" priority="17">
      <formula>CELL("proteger",AC14)=0</formula>
    </cfRule>
  </conditionalFormatting>
  <conditionalFormatting sqref="AC47:AF61">
    <cfRule type="expression" dxfId="59" priority="16">
      <formula>CELL("proteger",AC47)=0</formula>
    </cfRule>
  </conditionalFormatting>
  <conditionalFormatting sqref="AC80:AF94">
    <cfRule type="expression" dxfId="58" priority="15">
      <formula>CELL("proteger",AC80)=0</formula>
    </cfRule>
  </conditionalFormatting>
  <conditionalFormatting sqref="AF11:AF13">
    <cfRule type="expression" dxfId="57" priority="14">
      <formula>CELL("proteger",AF11)=0</formula>
    </cfRule>
  </conditionalFormatting>
  <conditionalFormatting sqref="A100:AF104 A132:AF132 A99:AD99">
    <cfRule type="expression" dxfId="56" priority="13">
      <formula>CELL("proteger",A99)=0</formula>
    </cfRule>
  </conditionalFormatting>
  <conditionalFormatting sqref="AE99:AF99">
    <cfRule type="expression" dxfId="55" priority="9">
      <formula>CELL("proteger",AE99)=0</formula>
    </cfRule>
  </conditionalFormatting>
  <conditionalFormatting sqref="C14:G28">
    <cfRule type="expression" dxfId="54" priority="8">
      <formula>CELL("proteger",C14)=0</formula>
    </cfRule>
  </conditionalFormatting>
  <conditionalFormatting sqref="C11:G13">
    <cfRule type="expression" dxfId="53" priority="7">
      <formula>CELL("proteger",C11)=0</formula>
    </cfRule>
  </conditionalFormatting>
  <conditionalFormatting sqref="A106">
    <cfRule type="expression" dxfId="52" priority="6">
      <formula>CELL("proteger",A106)=0</formula>
    </cfRule>
  </conditionalFormatting>
  <conditionalFormatting sqref="A105">
    <cfRule type="expression" dxfId="51" priority="5">
      <formula>CELL("proteger",A105)=0</formula>
    </cfRule>
  </conditionalFormatting>
  <conditionalFormatting sqref="A119">
    <cfRule type="expression" dxfId="50" priority="4">
      <formula>CELL("proteger",A119)=0</formula>
    </cfRule>
  </conditionalFormatting>
  <conditionalFormatting sqref="C47:C61">
    <cfRule type="expression" dxfId="49" priority="3">
      <formula>CELL("proteger",C47)=0</formula>
    </cfRule>
  </conditionalFormatting>
  <conditionalFormatting sqref="C80:C89">
    <cfRule type="expression" dxfId="48" priority="2">
      <formula>CELL("proteger",C80)=0</formula>
    </cfRule>
  </conditionalFormatting>
  <conditionalFormatting sqref="G47:G61">
    <cfRule type="expression" dxfId="47" priority="1">
      <formula>CELL("proteger",G47)=0</formula>
    </cfRule>
  </conditionalFormatting>
  <pageMargins left="0.27559055118110237" right="0.27559055118110237" top="0.27559055118110237" bottom="0.27559055118110237" header="0.31496062992125984" footer="0.31496062992125984"/>
  <pageSetup paperSize="9" scale="99" orientation="landscape" r:id="rId1"/>
  <rowBreaks count="2" manualBreakCount="2">
    <brk id="33" max="31" man="1"/>
    <brk id="66" max="31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50"/>
  <sheetViews>
    <sheetView showGridLines="0" zoomScale="120" zoomScaleNormal="120" workbookViewId="0">
      <pane xSplit="2" ySplit="7" topLeftCell="C8" activePane="bottomRight" state="frozen"/>
      <selection pane="topRight" activeCell="D1" sqref="D1"/>
      <selection pane="bottomLeft" activeCell="A8" sqref="A8"/>
      <selection pane="bottomRight" activeCell="O8" sqref="O8:P8"/>
    </sheetView>
  </sheetViews>
  <sheetFormatPr defaultRowHeight="15" x14ac:dyDescent="0.25"/>
  <cols>
    <col min="2" max="2" width="43.5703125" style="104" customWidth="1"/>
    <col min="3" max="3" width="12" bestFit="1" customWidth="1"/>
    <col min="4" max="4" width="20.7109375" bestFit="1" customWidth="1"/>
    <col min="5" max="5" width="3.28515625" bestFit="1" customWidth="1"/>
    <col min="6" max="6" width="17.85546875" bestFit="1" customWidth="1"/>
    <col min="7" max="7" width="3.28515625" bestFit="1" customWidth="1"/>
    <col min="9" max="9" width="15.42578125" bestFit="1" customWidth="1"/>
    <col min="10" max="10" width="3.28515625" bestFit="1" customWidth="1"/>
    <col min="11" max="11" width="15.42578125" bestFit="1" customWidth="1"/>
    <col min="12" max="12" width="3.28515625" bestFit="1" customWidth="1"/>
    <col min="13" max="13" width="15.42578125" bestFit="1" customWidth="1"/>
    <col min="14" max="14" width="3.28515625" bestFit="1" customWidth="1"/>
    <col min="15" max="15" width="15.42578125" bestFit="1" customWidth="1"/>
    <col min="16" max="16" width="3.28515625" bestFit="1" customWidth="1"/>
    <col min="17" max="17" width="10.5703125" bestFit="1" customWidth="1"/>
    <col min="18" max="18" width="10.42578125" bestFit="1" customWidth="1"/>
  </cols>
  <sheetData>
    <row r="1" spans="1:19" ht="16.5" thickBot="1" x14ac:dyDescent="0.3">
      <c r="A1" s="83"/>
      <c r="B1" s="101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4"/>
      <c r="R1" s="82"/>
      <c r="S1" s="82"/>
    </row>
    <row r="2" spans="1:19" ht="23.25" x14ac:dyDescent="0.35">
      <c r="A2" s="263" t="s">
        <v>154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5"/>
      <c r="S2" s="82"/>
    </row>
    <row r="3" spans="1:19" ht="15.75" x14ac:dyDescent="0.25">
      <c r="A3" s="89"/>
      <c r="B3" s="102"/>
      <c r="C3" s="85"/>
      <c r="D3" s="85"/>
      <c r="E3" s="85"/>
      <c r="F3" s="115"/>
      <c r="G3" s="85"/>
      <c r="H3" s="85"/>
      <c r="I3" s="85"/>
      <c r="J3" s="85"/>
      <c r="K3" s="85"/>
      <c r="L3" s="85"/>
      <c r="M3" s="85"/>
      <c r="N3" s="85"/>
      <c r="O3" s="85"/>
      <c r="P3" s="86"/>
      <c r="Q3" s="87"/>
      <c r="R3" s="88"/>
      <c r="S3" s="82"/>
    </row>
    <row r="4" spans="1:19" ht="15.75" x14ac:dyDescent="0.25">
      <c r="A4" s="266" t="s">
        <v>155</v>
      </c>
      <c r="B4" s="267"/>
      <c r="C4" s="99">
        <f>'Ficha Cadastral'!C8</f>
        <v>20</v>
      </c>
      <c r="D4" s="113"/>
      <c r="E4" s="116"/>
      <c r="F4" s="114"/>
      <c r="G4" s="90"/>
      <c r="H4" s="90"/>
      <c r="I4" s="90"/>
      <c r="J4" s="90"/>
      <c r="K4" s="117"/>
      <c r="L4" s="117"/>
      <c r="M4" s="118"/>
      <c r="N4" s="268"/>
      <c r="O4" s="268"/>
      <c r="P4" s="268"/>
      <c r="Q4" s="268"/>
      <c r="R4" s="269"/>
      <c r="S4" s="82"/>
    </row>
    <row r="5" spans="1:19" ht="15.75" x14ac:dyDescent="0.25">
      <c r="A5" s="270"/>
      <c r="B5" s="271"/>
      <c r="C5" s="271"/>
      <c r="D5" s="271"/>
      <c r="E5" s="271"/>
      <c r="F5" s="271"/>
      <c r="G5" s="271"/>
      <c r="H5" s="271"/>
      <c r="I5" s="271"/>
      <c r="J5" s="271"/>
      <c r="K5" s="271"/>
      <c r="L5" s="271"/>
      <c r="M5" s="271"/>
      <c r="N5" s="271"/>
      <c r="O5" s="271"/>
      <c r="P5" s="271"/>
      <c r="Q5" s="271"/>
      <c r="R5" s="272"/>
      <c r="S5" s="82"/>
    </row>
    <row r="6" spans="1:19" ht="15.75" x14ac:dyDescent="0.25">
      <c r="A6" s="273" t="s">
        <v>156</v>
      </c>
      <c r="B6" s="275" t="s">
        <v>157</v>
      </c>
      <c r="C6" s="277" t="s">
        <v>158</v>
      </c>
      <c r="D6" s="257" t="s">
        <v>184</v>
      </c>
      <c r="E6" s="258"/>
      <c r="F6" s="279" t="s">
        <v>159</v>
      </c>
      <c r="G6" s="280"/>
      <c r="H6" s="281" t="s">
        <v>160</v>
      </c>
      <c r="I6" s="257" t="s">
        <v>178</v>
      </c>
      <c r="J6" s="258"/>
      <c r="K6" s="257" t="s">
        <v>171</v>
      </c>
      <c r="L6" s="258"/>
      <c r="M6" s="257" t="s">
        <v>176</v>
      </c>
      <c r="N6" s="258"/>
      <c r="O6" s="257" t="s">
        <v>177</v>
      </c>
      <c r="P6" s="258"/>
      <c r="Q6" s="259" t="s">
        <v>161</v>
      </c>
      <c r="R6" s="261" t="s">
        <v>162</v>
      </c>
      <c r="S6" s="82"/>
    </row>
    <row r="7" spans="1:19" ht="15.75" x14ac:dyDescent="0.25">
      <c r="A7" s="274"/>
      <c r="B7" s="276"/>
      <c r="C7" s="278"/>
      <c r="D7" s="91" t="s">
        <v>185</v>
      </c>
      <c r="E7" s="92">
        <v>20</v>
      </c>
      <c r="F7" s="91" t="s">
        <v>163</v>
      </c>
      <c r="G7" s="92">
        <v>10</v>
      </c>
      <c r="H7" s="282"/>
      <c r="I7" s="91" t="s">
        <v>164</v>
      </c>
      <c r="J7" s="92">
        <f>(100-(E7+G7))/4</f>
        <v>17.5</v>
      </c>
      <c r="K7" s="91" t="s">
        <v>165</v>
      </c>
      <c r="L7" s="92">
        <f>(100-(E7+G7))/4</f>
        <v>17.5</v>
      </c>
      <c r="M7" s="125" t="s">
        <v>166</v>
      </c>
      <c r="N7" s="92">
        <f>(100-(E7+G7))/4</f>
        <v>17.5</v>
      </c>
      <c r="O7" s="91" t="s">
        <v>167</v>
      </c>
      <c r="P7" s="92">
        <f>(100-(E7+G7))/4</f>
        <v>17.5</v>
      </c>
      <c r="Q7" s="260"/>
      <c r="R7" s="262"/>
      <c r="S7" s="82"/>
    </row>
    <row r="8" spans="1:19" ht="15.75" x14ac:dyDescent="0.25">
      <c r="A8" s="93">
        <v>1</v>
      </c>
      <c r="B8" s="100" t="str">
        <f>IF('Ficha Cadastral'!C17&lt;&gt;"",'Ficha Cadastral'!C17,"")</f>
        <v/>
      </c>
      <c r="C8" s="94">
        <f ca="1">'Ficha Cadastral'!E17</f>
        <v>0</v>
      </c>
      <c r="D8" s="250"/>
      <c r="E8" s="251"/>
      <c r="F8" s="248">
        <f ca="1">1-'Ficha Cadastral'!F17</f>
        <v>1</v>
      </c>
      <c r="G8" s="249"/>
      <c r="H8" s="146">
        <f ca="1">1-F8</f>
        <v>0</v>
      </c>
      <c r="I8" s="250"/>
      <c r="J8" s="251"/>
      <c r="K8" s="250"/>
      <c r="L8" s="251"/>
      <c r="M8" s="250"/>
      <c r="N8" s="251"/>
      <c r="O8" s="250"/>
      <c r="P8" s="251"/>
      <c r="Q8" s="95">
        <f ca="1">(((F8*100*$G$7)/10)+((M8*$N$7)/10)+((O8*$P$7)/10)+((K8*$L$7)/10)+((I8*$J$7)/10)+((D8*$E$7)/10))/10</f>
        <v>10</v>
      </c>
      <c r="R8" s="96" t="str">
        <f ca="1">IF((F8&lt;0.75),"Na",IF(Q8&gt;90,"AE",IF(Q8&gt;=70,"A",IF(Q8&gt;=0,"NA"))))</f>
        <v>NA</v>
      </c>
      <c r="S8" s="82"/>
    </row>
    <row r="9" spans="1:19" ht="15.75" x14ac:dyDescent="0.25">
      <c r="A9" s="93">
        <v>2</v>
      </c>
      <c r="B9" s="100" t="str">
        <f>IF('Ficha Cadastral'!C18&lt;&gt;"",'Ficha Cadastral'!C18,"")</f>
        <v/>
      </c>
      <c r="C9" s="94">
        <f ca="1">'Ficha Cadastral'!E18</f>
        <v>0</v>
      </c>
      <c r="D9" s="250"/>
      <c r="E9" s="251"/>
      <c r="F9" s="248">
        <f ca="1">1-'Ficha Cadastral'!F18</f>
        <v>1</v>
      </c>
      <c r="G9" s="252"/>
      <c r="H9" s="146">
        <f t="shared" ref="H9:H47" ca="1" si="0">1-F9</f>
        <v>0</v>
      </c>
      <c r="I9" s="250"/>
      <c r="J9" s="251"/>
      <c r="K9" s="250"/>
      <c r="L9" s="251"/>
      <c r="M9" s="250"/>
      <c r="N9" s="251"/>
      <c r="O9" s="250"/>
      <c r="P9" s="251"/>
      <c r="Q9" s="95">
        <f t="shared" ref="Q9:Q47" ca="1" si="1">(((F9*100*$G$7)/10)+((M9*$N$7)/10)+((O9*$P$7)/10)+((K9*$L$7)/10)+((I9*$J$7)/10)+((D9*$E$7)/10))/10</f>
        <v>10</v>
      </c>
      <c r="R9" s="96" t="str">
        <f t="shared" ref="R9:R47" ca="1" si="2">IF((F9&lt;0.75),"Na",IF(Q9&gt;90,"AE",IF(Q9&gt;=70,"A",IF(Q9&gt;=0,"NA"))))</f>
        <v>NA</v>
      </c>
      <c r="S9" s="82"/>
    </row>
    <row r="10" spans="1:19" ht="15.75" x14ac:dyDescent="0.25">
      <c r="A10" s="93">
        <v>3</v>
      </c>
      <c r="B10" s="100" t="str">
        <f>IF('Ficha Cadastral'!C19&lt;&gt;"",'Ficha Cadastral'!C19,"")</f>
        <v/>
      </c>
      <c r="C10" s="94">
        <f ca="1">'Ficha Cadastral'!E19</f>
        <v>0</v>
      </c>
      <c r="D10" s="250"/>
      <c r="E10" s="251"/>
      <c r="F10" s="248">
        <f ca="1">1-'Ficha Cadastral'!F19</f>
        <v>1</v>
      </c>
      <c r="G10" s="252"/>
      <c r="H10" s="146">
        <f t="shared" ca="1" si="0"/>
        <v>0</v>
      </c>
      <c r="I10" s="250"/>
      <c r="J10" s="251"/>
      <c r="K10" s="250"/>
      <c r="L10" s="251"/>
      <c r="M10" s="250"/>
      <c r="N10" s="251"/>
      <c r="O10" s="250"/>
      <c r="P10" s="251"/>
      <c r="Q10" s="95">
        <f t="shared" ca="1" si="1"/>
        <v>10</v>
      </c>
      <c r="R10" s="96" t="str">
        <f t="shared" ca="1" si="2"/>
        <v>NA</v>
      </c>
      <c r="S10" s="82"/>
    </row>
    <row r="11" spans="1:19" ht="15.75" x14ac:dyDescent="0.25">
      <c r="A11" s="93">
        <v>4</v>
      </c>
      <c r="B11" s="100" t="str">
        <f>IF('Ficha Cadastral'!C20&lt;&gt;"",'Ficha Cadastral'!C20,"")</f>
        <v/>
      </c>
      <c r="C11" s="94">
        <f ca="1">'Ficha Cadastral'!E20</f>
        <v>0</v>
      </c>
      <c r="D11" s="250"/>
      <c r="E11" s="251"/>
      <c r="F11" s="248">
        <f ca="1">1-'Ficha Cadastral'!F20</f>
        <v>1</v>
      </c>
      <c r="G11" s="252"/>
      <c r="H11" s="146">
        <f t="shared" ca="1" si="0"/>
        <v>0</v>
      </c>
      <c r="I11" s="250"/>
      <c r="J11" s="251"/>
      <c r="K11" s="250"/>
      <c r="L11" s="251"/>
      <c r="M11" s="250"/>
      <c r="N11" s="251"/>
      <c r="O11" s="250"/>
      <c r="P11" s="251"/>
      <c r="Q11" s="95">
        <f t="shared" ca="1" si="1"/>
        <v>10</v>
      </c>
      <c r="R11" s="96" t="str">
        <f t="shared" ca="1" si="2"/>
        <v>NA</v>
      </c>
      <c r="S11" s="82"/>
    </row>
    <row r="12" spans="1:19" ht="15.75" x14ac:dyDescent="0.25">
      <c r="A12" s="93">
        <v>5</v>
      </c>
      <c r="B12" s="100" t="str">
        <f>IF('Ficha Cadastral'!C21&lt;&gt;"",'Ficha Cadastral'!C21,"")</f>
        <v/>
      </c>
      <c r="C12" s="94">
        <f ca="1">'Ficha Cadastral'!E21</f>
        <v>0</v>
      </c>
      <c r="D12" s="250"/>
      <c r="E12" s="251"/>
      <c r="F12" s="248">
        <f ca="1">1-'Ficha Cadastral'!F21</f>
        <v>1</v>
      </c>
      <c r="G12" s="252"/>
      <c r="H12" s="146">
        <f t="shared" ca="1" si="0"/>
        <v>0</v>
      </c>
      <c r="I12" s="250"/>
      <c r="J12" s="251"/>
      <c r="K12" s="250"/>
      <c r="L12" s="251"/>
      <c r="M12" s="250"/>
      <c r="N12" s="251"/>
      <c r="O12" s="250"/>
      <c r="P12" s="251"/>
      <c r="Q12" s="95">
        <f t="shared" ca="1" si="1"/>
        <v>10</v>
      </c>
      <c r="R12" s="96" t="str">
        <f t="shared" ca="1" si="2"/>
        <v>NA</v>
      </c>
      <c r="S12" s="82"/>
    </row>
    <row r="13" spans="1:19" ht="15.75" x14ac:dyDescent="0.25">
      <c r="A13" s="93">
        <v>6</v>
      </c>
      <c r="B13" s="100" t="str">
        <f>IF('Ficha Cadastral'!C22&lt;&gt;"",'Ficha Cadastral'!C22,"")</f>
        <v/>
      </c>
      <c r="C13" s="94">
        <f ca="1">'Ficha Cadastral'!E22</f>
        <v>0</v>
      </c>
      <c r="D13" s="250"/>
      <c r="E13" s="251"/>
      <c r="F13" s="248">
        <f ca="1">1-'Ficha Cadastral'!F22</f>
        <v>1</v>
      </c>
      <c r="G13" s="252"/>
      <c r="H13" s="146">
        <f t="shared" ca="1" si="0"/>
        <v>0</v>
      </c>
      <c r="I13" s="250"/>
      <c r="J13" s="251"/>
      <c r="K13" s="250"/>
      <c r="L13" s="251"/>
      <c r="M13" s="250"/>
      <c r="N13" s="251"/>
      <c r="O13" s="250"/>
      <c r="P13" s="251"/>
      <c r="Q13" s="95">
        <f t="shared" ca="1" si="1"/>
        <v>10</v>
      </c>
      <c r="R13" s="96" t="str">
        <f t="shared" ca="1" si="2"/>
        <v>NA</v>
      </c>
      <c r="S13" s="82"/>
    </row>
    <row r="14" spans="1:19" ht="15.75" x14ac:dyDescent="0.25">
      <c r="A14" s="93">
        <v>7</v>
      </c>
      <c r="B14" s="100" t="str">
        <f>IF('Ficha Cadastral'!C23&lt;&gt;"",'Ficha Cadastral'!C23,"")</f>
        <v/>
      </c>
      <c r="C14" s="94">
        <f ca="1">'Ficha Cadastral'!E23</f>
        <v>0</v>
      </c>
      <c r="D14" s="250"/>
      <c r="E14" s="251"/>
      <c r="F14" s="248">
        <f ca="1">1-'Ficha Cadastral'!F23</f>
        <v>1</v>
      </c>
      <c r="G14" s="252"/>
      <c r="H14" s="146">
        <f t="shared" ca="1" si="0"/>
        <v>0</v>
      </c>
      <c r="I14" s="250"/>
      <c r="J14" s="251"/>
      <c r="K14" s="250"/>
      <c r="L14" s="251"/>
      <c r="M14" s="250"/>
      <c r="N14" s="251"/>
      <c r="O14" s="250"/>
      <c r="P14" s="251"/>
      <c r="Q14" s="95">
        <f t="shared" ca="1" si="1"/>
        <v>10</v>
      </c>
      <c r="R14" s="96" t="str">
        <f t="shared" ca="1" si="2"/>
        <v>NA</v>
      </c>
      <c r="S14" s="82"/>
    </row>
    <row r="15" spans="1:19" ht="15.75" x14ac:dyDescent="0.25">
      <c r="A15" s="93">
        <v>8</v>
      </c>
      <c r="B15" s="100" t="str">
        <f>IF('Ficha Cadastral'!C24&lt;&gt;"",'Ficha Cadastral'!C24,"")</f>
        <v/>
      </c>
      <c r="C15" s="94">
        <f ca="1">'Ficha Cadastral'!E24</f>
        <v>0</v>
      </c>
      <c r="D15" s="250"/>
      <c r="E15" s="251"/>
      <c r="F15" s="248">
        <f ca="1">1-'Ficha Cadastral'!F24</f>
        <v>1</v>
      </c>
      <c r="G15" s="252"/>
      <c r="H15" s="146">
        <f t="shared" ca="1" si="0"/>
        <v>0</v>
      </c>
      <c r="I15" s="250"/>
      <c r="J15" s="251"/>
      <c r="K15" s="250"/>
      <c r="L15" s="251"/>
      <c r="M15" s="255"/>
      <c r="N15" s="256"/>
      <c r="O15" s="250"/>
      <c r="P15" s="251"/>
      <c r="Q15" s="95">
        <f t="shared" ca="1" si="1"/>
        <v>10</v>
      </c>
      <c r="R15" s="96" t="str">
        <f t="shared" ca="1" si="2"/>
        <v>NA</v>
      </c>
      <c r="S15" s="82"/>
    </row>
    <row r="16" spans="1:19" ht="15.75" x14ac:dyDescent="0.25">
      <c r="A16" s="93">
        <v>9</v>
      </c>
      <c r="B16" s="100" t="str">
        <f>IF('Ficha Cadastral'!C25&lt;&gt;"",'Ficha Cadastral'!C25,"")</f>
        <v/>
      </c>
      <c r="C16" s="94">
        <f ca="1">'Ficha Cadastral'!E25</f>
        <v>0</v>
      </c>
      <c r="D16" s="250"/>
      <c r="E16" s="251"/>
      <c r="F16" s="248">
        <f ca="1">1-'Ficha Cadastral'!F25</f>
        <v>1</v>
      </c>
      <c r="G16" s="252"/>
      <c r="H16" s="146">
        <f t="shared" ca="1" si="0"/>
        <v>0</v>
      </c>
      <c r="I16" s="250"/>
      <c r="J16" s="251"/>
      <c r="K16" s="250"/>
      <c r="L16" s="251"/>
      <c r="M16" s="250"/>
      <c r="N16" s="251"/>
      <c r="O16" s="250"/>
      <c r="P16" s="251"/>
      <c r="Q16" s="95">
        <f t="shared" ca="1" si="1"/>
        <v>10</v>
      </c>
      <c r="R16" s="96" t="str">
        <f t="shared" ca="1" si="2"/>
        <v>NA</v>
      </c>
      <c r="S16" s="82"/>
    </row>
    <row r="17" spans="1:19" ht="15.75" x14ac:dyDescent="0.25">
      <c r="A17" s="93">
        <v>10</v>
      </c>
      <c r="B17" s="100" t="str">
        <f>IF('Ficha Cadastral'!C26&lt;&gt;"",'Ficha Cadastral'!C26,"")</f>
        <v/>
      </c>
      <c r="C17" s="94">
        <f ca="1">'Ficha Cadastral'!E26</f>
        <v>0</v>
      </c>
      <c r="D17" s="250"/>
      <c r="E17" s="251"/>
      <c r="F17" s="248">
        <f ca="1">1-'Ficha Cadastral'!F26</f>
        <v>1</v>
      </c>
      <c r="G17" s="252"/>
      <c r="H17" s="146">
        <f t="shared" ca="1" si="0"/>
        <v>0</v>
      </c>
      <c r="I17" s="250"/>
      <c r="J17" s="251"/>
      <c r="K17" s="250"/>
      <c r="L17" s="251"/>
      <c r="M17" s="250"/>
      <c r="N17" s="251"/>
      <c r="O17" s="250"/>
      <c r="P17" s="251"/>
      <c r="Q17" s="95">
        <f t="shared" ca="1" si="1"/>
        <v>10</v>
      </c>
      <c r="R17" s="96" t="str">
        <f t="shared" ca="1" si="2"/>
        <v>NA</v>
      </c>
      <c r="S17" s="82"/>
    </row>
    <row r="18" spans="1:19" ht="15.75" x14ac:dyDescent="0.25">
      <c r="A18" s="93">
        <v>11</v>
      </c>
      <c r="B18" s="100" t="str">
        <f>IF('Ficha Cadastral'!C27&lt;&gt;"",'Ficha Cadastral'!C27,"")</f>
        <v/>
      </c>
      <c r="C18" s="94">
        <f ca="1">'Ficha Cadastral'!E27</f>
        <v>0</v>
      </c>
      <c r="D18" s="250"/>
      <c r="E18" s="251"/>
      <c r="F18" s="248">
        <f ca="1">1-'Ficha Cadastral'!F27</f>
        <v>1</v>
      </c>
      <c r="G18" s="252"/>
      <c r="H18" s="146">
        <f t="shared" ca="1" si="0"/>
        <v>0</v>
      </c>
      <c r="I18" s="250"/>
      <c r="J18" s="251"/>
      <c r="K18" s="250"/>
      <c r="L18" s="251"/>
      <c r="M18" s="250"/>
      <c r="N18" s="251"/>
      <c r="O18" s="250"/>
      <c r="P18" s="251"/>
      <c r="Q18" s="95">
        <f t="shared" ca="1" si="1"/>
        <v>10</v>
      </c>
      <c r="R18" s="96" t="str">
        <f t="shared" ca="1" si="2"/>
        <v>NA</v>
      </c>
      <c r="S18" s="82"/>
    </row>
    <row r="19" spans="1:19" ht="15.75" x14ac:dyDescent="0.25">
      <c r="A19" s="93">
        <v>12</v>
      </c>
      <c r="B19" s="100" t="str">
        <f>IF('Ficha Cadastral'!C28&lt;&gt;"",'Ficha Cadastral'!C28,"")</f>
        <v/>
      </c>
      <c r="C19" s="94">
        <f ca="1">'Ficha Cadastral'!E28</f>
        <v>0</v>
      </c>
      <c r="D19" s="250"/>
      <c r="E19" s="251"/>
      <c r="F19" s="248">
        <f ca="1">1-'Ficha Cadastral'!F28</f>
        <v>1</v>
      </c>
      <c r="G19" s="252"/>
      <c r="H19" s="146">
        <f t="shared" ca="1" si="0"/>
        <v>0</v>
      </c>
      <c r="I19" s="250"/>
      <c r="J19" s="251"/>
      <c r="K19" s="250"/>
      <c r="L19" s="251"/>
      <c r="M19" s="250"/>
      <c r="N19" s="251"/>
      <c r="O19" s="250"/>
      <c r="P19" s="251"/>
      <c r="Q19" s="95">
        <f t="shared" ca="1" si="1"/>
        <v>10</v>
      </c>
      <c r="R19" s="96" t="str">
        <f t="shared" ca="1" si="2"/>
        <v>NA</v>
      </c>
      <c r="S19" s="82"/>
    </row>
    <row r="20" spans="1:19" ht="15.75" x14ac:dyDescent="0.25">
      <c r="A20" s="93">
        <v>13</v>
      </c>
      <c r="B20" s="100" t="str">
        <f>IF('Ficha Cadastral'!C29&lt;&gt;"",'Ficha Cadastral'!C29,"")</f>
        <v/>
      </c>
      <c r="C20" s="94">
        <f ca="1">'Ficha Cadastral'!E29</f>
        <v>0</v>
      </c>
      <c r="D20" s="250"/>
      <c r="E20" s="251"/>
      <c r="F20" s="248">
        <f ca="1">1-'Ficha Cadastral'!F29</f>
        <v>1</v>
      </c>
      <c r="G20" s="252"/>
      <c r="H20" s="146">
        <f t="shared" ca="1" si="0"/>
        <v>0</v>
      </c>
      <c r="I20" s="250"/>
      <c r="J20" s="251"/>
      <c r="K20" s="250"/>
      <c r="L20" s="251"/>
      <c r="M20" s="250"/>
      <c r="N20" s="251"/>
      <c r="O20" s="250"/>
      <c r="P20" s="251"/>
      <c r="Q20" s="95">
        <f t="shared" ca="1" si="1"/>
        <v>10</v>
      </c>
      <c r="R20" s="96" t="str">
        <f t="shared" ca="1" si="2"/>
        <v>NA</v>
      </c>
      <c r="S20" s="82"/>
    </row>
    <row r="21" spans="1:19" ht="15.75" x14ac:dyDescent="0.25">
      <c r="A21" s="93">
        <v>14</v>
      </c>
      <c r="B21" s="100" t="str">
        <f>IF('Ficha Cadastral'!C30&lt;&gt;"",'Ficha Cadastral'!C30,"")</f>
        <v/>
      </c>
      <c r="C21" s="94">
        <f ca="1">'Ficha Cadastral'!E30</f>
        <v>0</v>
      </c>
      <c r="D21" s="250"/>
      <c r="E21" s="251"/>
      <c r="F21" s="248">
        <f ca="1">1-'Ficha Cadastral'!F30</f>
        <v>1</v>
      </c>
      <c r="G21" s="252"/>
      <c r="H21" s="146">
        <f t="shared" ca="1" si="0"/>
        <v>0</v>
      </c>
      <c r="I21" s="250"/>
      <c r="J21" s="251"/>
      <c r="K21" s="250"/>
      <c r="L21" s="251"/>
      <c r="M21" s="250"/>
      <c r="N21" s="251"/>
      <c r="O21" s="250"/>
      <c r="P21" s="251"/>
      <c r="Q21" s="95">
        <f t="shared" ca="1" si="1"/>
        <v>10</v>
      </c>
      <c r="R21" s="96" t="str">
        <f t="shared" ca="1" si="2"/>
        <v>NA</v>
      </c>
      <c r="S21" s="82"/>
    </row>
    <row r="22" spans="1:19" ht="15.75" x14ac:dyDescent="0.25">
      <c r="A22" s="93">
        <v>15</v>
      </c>
      <c r="B22" s="100" t="str">
        <f>IF('Ficha Cadastral'!C31&lt;&gt;"",'Ficha Cadastral'!C31,"")</f>
        <v/>
      </c>
      <c r="C22" s="94">
        <f ca="1">'Ficha Cadastral'!E31</f>
        <v>0</v>
      </c>
      <c r="D22" s="250"/>
      <c r="E22" s="251"/>
      <c r="F22" s="248">
        <f ca="1">1-'Ficha Cadastral'!F31</f>
        <v>1</v>
      </c>
      <c r="G22" s="252"/>
      <c r="H22" s="146">
        <f t="shared" ca="1" si="0"/>
        <v>0</v>
      </c>
      <c r="I22" s="250"/>
      <c r="J22" s="251"/>
      <c r="K22" s="250"/>
      <c r="L22" s="251"/>
      <c r="M22" s="250"/>
      <c r="N22" s="251"/>
      <c r="O22" s="250"/>
      <c r="P22" s="251"/>
      <c r="Q22" s="95">
        <f t="shared" ca="1" si="1"/>
        <v>10</v>
      </c>
      <c r="R22" s="96" t="str">
        <f t="shared" ca="1" si="2"/>
        <v>NA</v>
      </c>
      <c r="S22" s="82"/>
    </row>
    <row r="23" spans="1:19" ht="15.75" x14ac:dyDescent="0.25">
      <c r="A23" s="93">
        <v>16</v>
      </c>
      <c r="B23" s="100" t="str">
        <f>IF('Ficha Cadastral'!C32&lt;&gt;"",'Ficha Cadastral'!C32,"")</f>
        <v/>
      </c>
      <c r="C23" s="94">
        <f ca="1">'Ficha Cadastral'!E32</f>
        <v>0</v>
      </c>
      <c r="D23" s="250"/>
      <c r="E23" s="251"/>
      <c r="F23" s="248">
        <f ca="1">1-'Ficha Cadastral'!F32</f>
        <v>1</v>
      </c>
      <c r="G23" s="252"/>
      <c r="H23" s="146">
        <f t="shared" ca="1" si="0"/>
        <v>0</v>
      </c>
      <c r="I23" s="250"/>
      <c r="J23" s="251"/>
      <c r="K23" s="250"/>
      <c r="L23" s="251"/>
      <c r="M23" s="250"/>
      <c r="N23" s="251"/>
      <c r="O23" s="250"/>
      <c r="P23" s="251"/>
      <c r="Q23" s="95">
        <f t="shared" ca="1" si="1"/>
        <v>10</v>
      </c>
      <c r="R23" s="96" t="str">
        <f t="shared" ca="1" si="2"/>
        <v>NA</v>
      </c>
      <c r="S23" s="82"/>
    </row>
    <row r="24" spans="1:19" ht="15.75" x14ac:dyDescent="0.25">
      <c r="A24" s="93">
        <v>17</v>
      </c>
      <c r="B24" s="100" t="str">
        <f>IF('Ficha Cadastral'!C33&lt;&gt;"",'Ficha Cadastral'!C33,"")</f>
        <v/>
      </c>
      <c r="C24" s="94">
        <f ca="1">'Ficha Cadastral'!E33</f>
        <v>0</v>
      </c>
      <c r="D24" s="250"/>
      <c r="E24" s="251"/>
      <c r="F24" s="248">
        <f ca="1">1-'Ficha Cadastral'!F33</f>
        <v>1</v>
      </c>
      <c r="G24" s="252"/>
      <c r="H24" s="146">
        <f t="shared" ca="1" si="0"/>
        <v>0</v>
      </c>
      <c r="I24" s="250"/>
      <c r="J24" s="251"/>
      <c r="K24" s="250"/>
      <c r="L24" s="251"/>
      <c r="M24" s="250"/>
      <c r="N24" s="251"/>
      <c r="O24" s="250"/>
      <c r="P24" s="251"/>
      <c r="Q24" s="95">
        <f t="shared" ca="1" si="1"/>
        <v>10</v>
      </c>
      <c r="R24" s="96" t="str">
        <f t="shared" ca="1" si="2"/>
        <v>NA</v>
      </c>
      <c r="S24" s="82"/>
    </row>
    <row r="25" spans="1:19" ht="15.75" x14ac:dyDescent="0.25">
      <c r="A25" s="93">
        <v>18</v>
      </c>
      <c r="B25" s="100" t="str">
        <f>IF('Ficha Cadastral'!C34&lt;&gt;"",'Ficha Cadastral'!C34,"")</f>
        <v/>
      </c>
      <c r="C25" s="94">
        <f ca="1">'Ficha Cadastral'!E34</f>
        <v>0</v>
      </c>
      <c r="D25" s="250"/>
      <c r="E25" s="251"/>
      <c r="F25" s="248">
        <f ca="1">1-'Ficha Cadastral'!F34</f>
        <v>1</v>
      </c>
      <c r="G25" s="252"/>
      <c r="H25" s="146">
        <f t="shared" ca="1" si="0"/>
        <v>0</v>
      </c>
      <c r="I25" s="250"/>
      <c r="J25" s="251"/>
      <c r="K25" s="250"/>
      <c r="L25" s="251"/>
      <c r="M25" s="250"/>
      <c r="N25" s="251"/>
      <c r="O25" s="250"/>
      <c r="P25" s="251"/>
      <c r="Q25" s="95">
        <f t="shared" ca="1" si="1"/>
        <v>10</v>
      </c>
      <c r="R25" s="96" t="str">
        <f t="shared" ca="1" si="2"/>
        <v>NA</v>
      </c>
      <c r="S25" s="82"/>
    </row>
    <row r="26" spans="1:19" ht="15.75" x14ac:dyDescent="0.25">
      <c r="A26" s="93">
        <v>19</v>
      </c>
      <c r="B26" s="100" t="str">
        <f>IF('Ficha Cadastral'!C35&lt;&gt;"",'Ficha Cadastral'!C35,"")</f>
        <v/>
      </c>
      <c r="C26" s="94">
        <f ca="1">'Ficha Cadastral'!E35</f>
        <v>0</v>
      </c>
      <c r="D26" s="250"/>
      <c r="E26" s="251"/>
      <c r="F26" s="248">
        <f ca="1">1-'Ficha Cadastral'!F35</f>
        <v>1</v>
      </c>
      <c r="G26" s="252"/>
      <c r="H26" s="146">
        <f t="shared" ca="1" si="0"/>
        <v>0</v>
      </c>
      <c r="I26" s="250"/>
      <c r="J26" s="251"/>
      <c r="K26" s="250"/>
      <c r="L26" s="251"/>
      <c r="M26" s="250"/>
      <c r="N26" s="251"/>
      <c r="O26" s="250"/>
      <c r="P26" s="251"/>
      <c r="Q26" s="95">
        <f t="shared" ca="1" si="1"/>
        <v>10</v>
      </c>
      <c r="R26" s="96" t="str">
        <f t="shared" ca="1" si="2"/>
        <v>NA</v>
      </c>
      <c r="S26" s="82"/>
    </row>
    <row r="27" spans="1:19" ht="15.75" x14ac:dyDescent="0.25">
      <c r="A27" s="93">
        <v>20</v>
      </c>
      <c r="B27" s="100" t="str">
        <f>IF('Ficha Cadastral'!C36&lt;&gt;"",'Ficha Cadastral'!C36,"")</f>
        <v/>
      </c>
      <c r="C27" s="94">
        <f ca="1">'Ficha Cadastral'!E36</f>
        <v>0</v>
      </c>
      <c r="D27" s="250"/>
      <c r="E27" s="251"/>
      <c r="F27" s="248">
        <f ca="1">1-'Ficha Cadastral'!F36</f>
        <v>1</v>
      </c>
      <c r="G27" s="252"/>
      <c r="H27" s="146">
        <f t="shared" ca="1" si="0"/>
        <v>0</v>
      </c>
      <c r="I27" s="250"/>
      <c r="J27" s="251"/>
      <c r="K27" s="250"/>
      <c r="L27" s="251"/>
      <c r="M27" s="250"/>
      <c r="N27" s="251"/>
      <c r="O27" s="250"/>
      <c r="P27" s="251"/>
      <c r="Q27" s="95">
        <f t="shared" ca="1" si="1"/>
        <v>10</v>
      </c>
      <c r="R27" s="96" t="str">
        <f t="shared" ca="1" si="2"/>
        <v>NA</v>
      </c>
      <c r="S27" s="82"/>
    </row>
    <row r="28" spans="1:19" ht="15.75" x14ac:dyDescent="0.25">
      <c r="A28" s="93">
        <v>21</v>
      </c>
      <c r="B28" s="100" t="str">
        <f>IF('Ficha Cadastral'!C37&lt;&gt;"",'Ficha Cadastral'!C37,"")</f>
        <v/>
      </c>
      <c r="C28" s="94">
        <f ca="1">'Ficha Cadastral'!E37</f>
        <v>0</v>
      </c>
      <c r="D28" s="250"/>
      <c r="E28" s="251"/>
      <c r="F28" s="248">
        <f ca="1">1-'Ficha Cadastral'!F37</f>
        <v>1</v>
      </c>
      <c r="G28" s="252"/>
      <c r="H28" s="146">
        <f t="shared" ca="1" si="0"/>
        <v>0</v>
      </c>
      <c r="I28" s="250"/>
      <c r="J28" s="251"/>
      <c r="K28" s="250"/>
      <c r="L28" s="251"/>
      <c r="M28" s="250"/>
      <c r="N28" s="251"/>
      <c r="O28" s="250"/>
      <c r="P28" s="251"/>
      <c r="Q28" s="95">
        <f t="shared" ca="1" si="1"/>
        <v>10</v>
      </c>
      <c r="R28" s="96" t="str">
        <f t="shared" ca="1" si="2"/>
        <v>NA</v>
      </c>
      <c r="S28" s="82"/>
    </row>
    <row r="29" spans="1:19" ht="15.75" x14ac:dyDescent="0.25">
      <c r="A29" s="93">
        <v>22</v>
      </c>
      <c r="B29" s="100" t="str">
        <f>IF('Ficha Cadastral'!C38&lt;&gt;"",'Ficha Cadastral'!C38,"")</f>
        <v/>
      </c>
      <c r="C29" s="94">
        <f ca="1">'Ficha Cadastral'!E38</f>
        <v>0</v>
      </c>
      <c r="D29" s="250"/>
      <c r="E29" s="251"/>
      <c r="F29" s="248">
        <f ca="1">1-'Ficha Cadastral'!F38</f>
        <v>1</v>
      </c>
      <c r="G29" s="252"/>
      <c r="H29" s="146">
        <f t="shared" ca="1" si="0"/>
        <v>0</v>
      </c>
      <c r="I29" s="250"/>
      <c r="J29" s="251"/>
      <c r="K29" s="250"/>
      <c r="L29" s="251"/>
      <c r="M29" s="250"/>
      <c r="N29" s="251"/>
      <c r="O29" s="250"/>
      <c r="P29" s="251"/>
      <c r="Q29" s="95">
        <f t="shared" ca="1" si="1"/>
        <v>10</v>
      </c>
      <c r="R29" s="96" t="str">
        <f t="shared" ca="1" si="2"/>
        <v>NA</v>
      </c>
      <c r="S29" s="82"/>
    </row>
    <row r="30" spans="1:19" ht="15.75" x14ac:dyDescent="0.25">
      <c r="A30" s="93">
        <v>23</v>
      </c>
      <c r="B30" s="100" t="str">
        <f>IF('Ficha Cadastral'!C39&lt;&gt;"",'Ficha Cadastral'!C39,"")</f>
        <v/>
      </c>
      <c r="C30" s="94">
        <f ca="1">'Ficha Cadastral'!E39</f>
        <v>0</v>
      </c>
      <c r="D30" s="250"/>
      <c r="E30" s="251"/>
      <c r="F30" s="248">
        <f ca="1">1-'Ficha Cadastral'!F39</f>
        <v>1</v>
      </c>
      <c r="G30" s="252"/>
      <c r="H30" s="146">
        <f t="shared" ca="1" si="0"/>
        <v>0</v>
      </c>
      <c r="I30" s="250"/>
      <c r="J30" s="251"/>
      <c r="K30" s="250"/>
      <c r="L30" s="251"/>
      <c r="M30" s="250"/>
      <c r="N30" s="251"/>
      <c r="O30" s="250"/>
      <c r="P30" s="251"/>
      <c r="Q30" s="95">
        <f t="shared" ca="1" si="1"/>
        <v>10</v>
      </c>
      <c r="R30" s="96" t="str">
        <f t="shared" ca="1" si="2"/>
        <v>NA</v>
      </c>
      <c r="S30" s="82"/>
    </row>
    <row r="31" spans="1:19" ht="15.75" x14ac:dyDescent="0.25">
      <c r="A31" s="93">
        <v>24</v>
      </c>
      <c r="B31" s="100" t="str">
        <f>IF('Ficha Cadastral'!C40&lt;&gt;"",'Ficha Cadastral'!C40,"")</f>
        <v/>
      </c>
      <c r="C31" s="94">
        <f ca="1">'Ficha Cadastral'!E40</f>
        <v>0</v>
      </c>
      <c r="D31" s="250"/>
      <c r="E31" s="251"/>
      <c r="F31" s="248">
        <f ca="1">1-'Ficha Cadastral'!F40</f>
        <v>1</v>
      </c>
      <c r="G31" s="252"/>
      <c r="H31" s="146">
        <f t="shared" ca="1" si="0"/>
        <v>0</v>
      </c>
      <c r="I31" s="250"/>
      <c r="J31" s="251"/>
      <c r="K31" s="250"/>
      <c r="L31" s="251"/>
      <c r="M31" s="250"/>
      <c r="N31" s="251"/>
      <c r="O31" s="253"/>
      <c r="P31" s="254"/>
      <c r="Q31" s="95">
        <f t="shared" ca="1" si="1"/>
        <v>10</v>
      </c>
      <c r="R31" s="96" t="str">
        <f t="shared" ca="1" si="2"/>
        <v>NA</v>
      </c>
      <c r="S31" s="82"/>
    </row>
    <row r="32" spans="1:19" ht="15.75" x14ac:dyDescent="0.25">
      <c r="A32" s="93">
        <v>25</v>
      </c>
      <c r="B32" s="100" t="str">
        <f>IF('Ficha Cadastral'!C41&lt;&gt;"",'Ficha Cadastral'!C41,"")</f>
        <v/>
      </c>
      <c r="C32" s="94">
        <f ca="1">'Ficha Cadastral'!E41</f>
        <v>0</v>
      </c>
      <c r="D32" s="250"/>
      <c r="E32" s="251"/>
      <c r="F32" s="248">
        <f ca="1">1-'Ficha Cadastral'!F41</f>
        <v>1</v>
      </c>
      <c r="G32" s="252"/>
      <c r="H32" s="146">
        <f t="shared" ca="1" si="0"/>
        <v>0</v>
      </c>
      <c r="I32" s="250"/>
      <c r="J32" s="251"/>
      <c r="K32" s="250"/>
      <c r="L32" s="251"/>
      <c r="M32" s="250"/>
      <c r="N32" s="251"/>
      <c r="O32" s="253"/>
      <c r="P32" s="254"/>
      <c r="Q32" s="95">
        <f t="shared" ca="1" si="1"/>
        <v>10</v>
      </c>
      <c r="R32" s="96" t="str">
        <f t="shared" ca="1" si="2"/>
        <v>NA</v>
      </c>
      <c r="S32" s="82"/>
    </row>
    <row r="33" spans="1:19" ht="15.75" x14ac:dyDescent="0.25">
      <c r="A33" s="93">
        <v>26</v>
      </c>
      <c r="B33" s="100" t="str">
        <f>IF('Ficha Cadastral'!C42&lt;&gt;"",'Ficha Cadastral'!C42,"")</f>
        <v/>
      </c>
      <c r="C33" s="94">
        <f ca="1">'Ficha Cadastral'!E42</f>
        <v>0</v>
      </c>
      <c r="D33" s="250"/>
      <c r="E33" s="251"/>
      <c r="F33" s="248">
        <f ca="1">1-'Ficha Cadastral'!F42</f>
        <v>1</v>
      </c>
      <c r="G33" s="252"/>
      <c r="H33" s="146">
        <f t="shared" ca="1" si="0"/>
        <v>0</v>
      </c>
      <c r="I33" s="250"/>
      <c r="J33" s="251"/>
      <c r="K33" s="250"/>
      <c r="L33" s="251"/>
      <c r="M33" s="250"/>
      <c r="N33" s="251"/>
      <c r="O33" s="250"/>
      <c r="P33" s="251"/>
      <c r="Q33" s="95">
        <f t="shared" ca="1" si="1"/>
        <v>10</v>
      </c>
      <c r="R33" s="96" t="str">
        <f t="shared" ca="1" si="2"/>
        <v>NA</v>
      </c>
      <c r="S33" s="82"/>
    </row>
    <row r="34" spans="1:19" ht="15.75" x14ac:dyDescent="0.25">
      <c r="A34" s="93">
        <v>27</v>
      </c>
      <c r="B34" s="100" t="str">
        <f>IF('Ficha Cadastral'!C43&lt;&gt;"",'Ficha Cadastral'!C43,"")</f>
        <v/>
      </c>
      <c r="C34" s="94">
        <f ca="1">'Ficha Cadastral'!E43</f>
        <v>0</v>
      </c>
      <c r="D34" s="250"/>
      <c r="E34" s="251"/>
      <c r="F34" s="248">
        <f ca="1">1-'Ficha Cadastral'!F43</f>
        <v>1</v>
      </c>
      <c r="G34" s="252"/>
      <c r="H34" s="146">
        <f t="shared" ca="1" si="0"/>
        <v>0</v>
      </c>
      <c r="I34" s="250"/>
      <c r="J34" s="251"/>
      <c r="K34" s="250"/>
      <c r="L34" s="251"/>
      <c r="M34" s="250"/>
      <c r="N34" s="251"/>
      <c r="O34" s="250"/>
      <c r="P34" s="251"/>
      <c r="Q34" s="95">
        <f t="shared" ca="1" si="1"/>
        <v>10</v>
      </c>
      <c r="R34" s="96" t="str">
        <f t="shared" ca="1" si="2"/>
        <v>NA</v>
      </c>
    </row>
    <row r="35" spans="1:19" ht="15.75" x14ac:dyDescent="0.25">
      <c r="A35" s="93">
        <v>28</v>
      </c>
      <c r="B35" s="100" t="str">
        <f>IF('Ficha Cadastral'!C44&lt;&gt;"",'Ficha Cadastral'!C44,"")</f>
        <v/>
      </c>
      <c r="C35" s="94">
        <f ca="1">'Ficha Cadastral'!E44</f>
        <v>0</v>
      </c>
      <c r="D35" s="250"/>
      <c r="E35" s="251"/>
      <c r="F35" s="248">
        <f ca="1">1-'Ficha Cadastral'!F44</f>
        <v>1</v>
      </c>
      <c r="G35" s="252"/>
      <c r="H35" s="146">
        <f t="shared" ca="1" si="0"/>
        <v>0</v>
      </c>
      <c r="I35" s="250"/>
      <c r="J35" s="251"/>
      <c r="K35" s="250"/>
      <c r="L35" s="251"/>
      <c r="M35" s="250"/>
      <c r="N35" s="251"/>
      <c r="O35" s="250"/>
      <c r="P35" s="251"/>
      <c r="Q35" s="95">
        <f t="shared" ca="1" si="1"/>
        <v>10</v>
      </c>
      <c r="R35" s="96" t="str">
        <f t="shared" ca="1" si="2"/>
        <v>NA</v>
      </c>
    </row>
    <row r="36" spans="1:19" ht="15.75" x14ac:dyDescent="0.25">
      <c r="A36" s="93">
        <v>29</v>
      </c>
      <c r="B36" s="100" t="str">
        <f>IF('Ficha Cadastral'!C45&lt;&gt;"",'Ficha Cadastral'!C45,"")</f>
        <v/>
      </c>
      <c r="C36" s="94">
        <f ca="1">'Ficha Cadastral'!E45</f>
        <v>0</v>
      </c>
      <c r="D36" s="250"/>
      <c r="E36" s="251"/>
      <c r="F36" s="248">
        <f ca="1">1-'Ficha Cadastral'!F45</f>
        <v>1</v>
      </c>
      <c r="G36" s="252"/>
      <c r="H36" s="146">
        <f t="shared" ca="1" si="0"/>
        <v>0</v>
      </c>
      <c r="I36" s="250"/>
      <c r="J36" s="251"/>
      <c r="K36" s="250"/>
      <c r="L36" s="251"/>
      <c r="M36" s="250"/>
      <c r="N36" s="251"/>
      <c r="O36" s="250"/>
      <c r="P36" s="251"/>
      <c r="Q36" s="95">
        <f t="shared" ca="1" si="1"/>
        <v>10</v>
      </c>
      <c r="R36" s="96" t="str">
        <f t="shared" ca="1" si="2"/>
        <v>NA</v>
      </c>
    </row>
    <row r="37" spans="1:19" ht="15.75" x14ac:dyDescent="0.25">
      <c r="A37" s="93">
        <v>30</v>
      </c>
      <c r="B37" s="100" t="str">
        <f>IF('Ficha Cadastral'!C46&lt;&gt;"",'Ficha Cadastral'!C46,"")</f>
        <v/>
      </c>
      <c r="C37" s="94">
        <f ca="1">'Ficha Cadastral'!E46</f>
        <v>0</v>
      </c>
      <c r="D37" s="250"/>
      <c r="E37" s="251"/>
      <c r="F37" s="248">
        <f ca="1">1-'Ficha Cadastral'!F46</f>
        <v>1</v>
      </c>
      <c r="G37" s="252"/>
      <c r="H37" s="146">
        <f t="shared" ca="1" si="0"/>
        <v>0</v>
      </c>
      <c r="I37" s="250"/>
      <c r="J37" s="251"/>
      <c r="K37" s="250"/>
      <c r="L37" s="251"/>
      <c r="M37" s="250"/>
      <c r="N37" s="251"/>
      <c r="O37" s="250"/>
      <c r="P37" s="251"/>
      <c r="Q37" s="95">
        <f t="shared" ca="1" si="1"/>
        <v>10</v>
      </c>
      <c r="R37" s="96" t="str">
        <f t="shared" ca="1" si="2"/>
        <v>NA</v>
      </c>
    </row>
    <row r="38" spans="1:19" ht="15.75" x14ac:dyDescent="0.25">
      <c r="A38" s="93">
        <v>31</v>
      </c>
      <c r="B38" s="100" t="str">
        <f>IF('Ficha Cadastral'!C47&lt;&gt;"",'Ficha Cadastral'!C47,"")</f>
        <v/>
      </c>
      <c r="C38" s="94">
        <f ca="1">'Ficha Cadastral'!E47</f>
        <v>0</v>
      </c>
      <c r="D38" s="250"/>
      <c r="E38" s="251"/>
      <c r="F38" s="248">
        <f ca="1">1-'Ficha Cadastral'!F47</f>
        <v>1</v>
      </c>
      <c r="G38" s="252"/>
      <c r="H38" s="146">
        <f t="shared" ca="1" si="0"/>
        <v>0</v>
      </c>
      <c r="I38" s="250"/>
      <c r="J38" s="251"/>
      <c r="K38" s="250"/>
      <c r="L38" s="251"/>
      <c r="M38" s="250"/>
      <c r="N38" s="251"/>
      <c r="O38" s="250"/>
      <c r="P38" s="251"/>
      <c r="Q38" s="95">
        <f t="shared" ca="1" si="1"/>
        <v>10</v>
      </c>
      <c r="R38" s="96" t="str">
        <f t="shared" ca="1" si="2"/>
        <v>NA</v>
      </c>
    </row>
    <row r="39" spans="1:19" ht="15.75" x14ac:dyDescent="0.25">
      <c r="A39" s="93">
        <v>32</v>
      </c>
      <c r="B39" s="100" t="str">
        <f>IF('Ficha Cadastral'!C48&lt;&gt;"",'Ficha Cadastral'!C48,"")</f>
        <v/>
      </c>
      <c r="C39" s="94">
        <f ca="1">'Ficha Cadastral'!E48</f>
        <v>0</v>
      </c>
      <c r="D39" s="250"/>
      <c r="E39" s="251"/>
      <c r="F39" s="248">
        <f ca="1">1-'Ficha Cadastral'!F48</f>
        <v>1</v>
      </c>
      <c r="G39" s="252"/>
      <c r="H39" s="146">
        <f t="shared" ca="1" si="0"/>
        <v>0</v>
      </c>
      <c r="I39" s="250"/>
      <c r="J39" s="251"/>
      <c r="K39" s="250"/>
      <c r="L39" s="251"/>
      <c r="M39" s="250"/>
      <c r="N39" s="251"/>
      <c r="O39" s="250"/>
      <c r="P39" s="251"/>
      <c r="Q39" s="95">
        <f t="shared" ca="1" si="1"/>
        <v>10</v>
      </c>
      <c r="R39" s="96" t="str">
        <f t="shared" ca="1" si="2"/>
        <v>NA</v>
      </c>
    </row>
    <row r="40" spans="1:19" ht="15.75" x14ac:dyDescent="0.25">
      <c r="A40" s="93">
        <v>33</v>
      </c>
      <c r="B40" s="100" t="str">
        <f>IF('Ficha Cadastral'!C49&lt;&gt;"",'Ficha Cadastral'!C49,"")</f>
        <v/>
      </c>
      <c r="C40" s="94">
        <f ca="1">'Ficha Cadastral'!E49</f>
        <v>0</v>
      </c>
      <c r="D40" s="250"/>
      <c r="E40" s="251"/>
      <c r="F40" s="248">
        <f ca="1">1-'Ficha Cadastral'!F49</f>
        <v>1</v>
      </c>
      <c r="G40" s="249"/>
      <c r="H40" s="146">
        <f t="shared" ca="1" si="0"/>
        <v>0</v>
      </c>
      <c r="I40" s="250"/>
      <c r="J40" s="251"/>
      <c r="K40" s="250"/>
      <c r="L40" s="251"/>
      <c r="M40" s="250"/>
      <c r="N40" s="251"/>
      <c r="O40" s="250"/>
      <c r="P40" s="251"/>
      <c r="Q40" s="95">
        <f t="shared" ca="1" si="1"/>
        <v>10</v>
      </c>
      <c r="R40" s="96" t="str">
        <f t="shared" ca="1" si="2"/>
        <v>NA</v>
      </c>
    </row>
    <row r="41" spans="1:19" ht="15.75" x14ac:dyDescent="0.25">
      <c r="A41" s="93">
        <v>34</v>
      </c>
      <c r="B41" s="100" t="str">
        <f>IF('Ficha Cadastral'!C50&lt;&gt;"",'Ficha Cadastral'!C50,"")</f>
        <v/>
      </c>
      <c r="C41" s="94">
        <f ca="1">'Ficha Cadastral'!E50</f>
        <v>0</v>
      </c>
      <c r="D41" s="250"/>
      <c r="E41" s="251"/>
      <c r="F41" s="248">
        <f ca="1">1-'Ficha Cadastral'!F50</f>
        <v>1</v>
      </c>
      <c r="G41" s="249"/>
      <c r="H41" s="146">
        <f t="shared" ca="1" si="0"/>
        <v>0</v>
      </c>
      <c r="I41" s="250"/>
      <c r="J41" s="251"/>
      <c r="K41" s="250"/>
      <c r="L41" s="251"/>
      <c r="M41" s="250"/>
      <c r="N41" s="251"/>
      <c r="O41" s="250"/>
      <c r="P41" s="251"/>
      <c r="Q41" s="95">
        <f t="shared" ca="1" si="1"/>
        <v>10</v>
      </c>
      <c r="R41" s="96" t="str">
        <f t="shared" ca="1" si="2"/>
        <v>NA</v>
      </c>
    </row>
    <row r="42" spans="1:19" ht="15.75" x14ac:dyDescent="0.25">
      <c r="A42" s="93">
        <v>35</v>
      </c>
      <c r="B42" s="100" t="str">
        <f>IF('Ficha Cadastral'!C51&lt;&gt;"",'Ficha Cadastral'!C51,"")</f>
        <v/>
      </c>
      <c r="C42" s="94">
        <f ca="1">'Ficha Cadastral'!E51</f>
        <v>0</v>
      </c>
      <c r="D42" s="250"/>
      <c r="E42" s="251"/>
      <c r="F42" s="248">
        <f ca="1">1-'Ficha Cadastral'!F51</f>
        <v>1</v>
      </c>
      <c r="G42" s="249"/>
      <c r="H42" s="146">
        <f t="shared" ca="1" si="0"/>
        <v>0</v>
      </c>
      <c r="I42" s="250"/>
      <c r="J42" s="251"/>
      <c r="K42" s="250"/>
      <c r="L42" s="251"/>
      <c r="M42" s="250"/>
      <c r="N42" s="251"/>
      <c r="O42" s="250"/>
      <c r="P42" s="251"/>
      <c r="Q42" s="95">
        <f t="shared" ca="1" si="1"/>
        <v>10</v>
      </c>
      <c r="R42" s="96" t="str">
        <f t="shared" ca="1" si="2"/>
        <v>NA</v>
      </c>
    </row>
    <row r="43" spans="1:19" ht="15.75" x14ac:dyDescent="0.25">
      <c r="A43" s="93">
        <v>36</v>
      </c>
      <c r="B43" s="100" t="str">
        <f>IF('Ficha Cadastral'!C52&lt;&gt;"",'Ficha Cadastral'!C52,"")</f>
        <v/>
      </c>
      <c r="C43" s="94">
        <f ca="1">'Ficha Cadastral'!E52</f>
        <v>0</v>
      </c>
      <c r="D43" s="250"/>
      <c r="E43" s="251"/>
      <c r="F43" s="248">
        <f ca="1">1-'Ficha Cadastral'!F52</f>
        <v>1</v>
      </c>
      <c r="G43" s="249"/>
      <c r="H43" s="146">
        <f t="shared" ca="1" si="0"/>
        <v>0</v>
      </c>
      <c r="I43" s="250"/>
      <c r="J43" s="251"/>
      <c r="K43" s="250"/>
      <c r="L43" s="251"/>
      <c r="M43" s="250"/>
      <c r="N43" s="251"/>
      <c r="O43" s="250"/>
      <c r="P43" s="251"/>
      <c r="Q43" s="95">
        <f t="shared" ca="1" si="1"/>
        <v>10</v>
      </c>
      <c r="R43" s="96" t="str">
        <f t="shared" ca="1" si="2"/>
        <v>NA</v>
      </c>
    </row>
    <row r="44" spans="1:19" ht="15.75" x14ac:dyDescent="0.25">
      <c r="A44" s="93">
        <v>37</v>
      </c>
      <c r="B44" s="100" t="str">
        <f>IF('Ficha Cadastral'!C53&lt;&gt;"",'Ficha Cadastral'!C53,"")</f>
        <v/>
      </c>
      <c r="C44" s="94">
        <f ca="1">'Ficha Cadastral'!E53</f>
        <v>0</v>
      </c>
      <c r="D44" s="250"/>
      <c r="E44" s="251"/>
      <c r="F44" s="248">
        <f ca="1">1-'Ficha Cadastral'!F53</f>
        <v>1</v>
      </c>
      <c r="G44" s="249"/>
      <c r="H44" s="146">
        <f t="shared" ca="1" si="0"/>
        <v>0</v>
      </c>
      <c r="I44" s="250"/>
      <c r="J44" s="251"/>
      <c r="K44" s="250"/>
      <c r="L44" s="251"/>
      <c r="M44" s="250"/>
      <c r="N44" s="251"/>
      <c r="O44" s="250"/>
      <c r="P44" s="251"/>
      <c r="Q44" s="95">
        <f t="shared" ca="1" si="1"/>
        <v>10</v>
      </c>
      <c r="R44" s="96" t="str">
        <f t="shared" ca="1" si="2"/>
        <v>NA</v>
      </c>
    </row>
    <row r="45" spans="1:19" ht="15.75" x14ac:dyDescent="0.25">
      <c r="A45" s="93">
        <v>38</v>
      </c>
      <c r="B45" s="100" t="str">
        <f>IF('Ficha Cadastral'!C54&lt;&gt;"",'Ficha Cadastral'!C54,"")</f>
        <v/>
      </c>
      <c r="C45" s="94">
        <f ca="1">'Ficha Cadastral'!E54</f>
        <v>0</v>
      </c>
      <c r="D45" s="250"/>
      <c r="E45" s="251"/>
      <c r="F45" s="248">
        <f ca="1">1-'Ficha Cadastral'!F54</f>
        <v>1</v>
      </c>
      <c r="G45" s="249"/>
      <c r="H45" s="146">
        <f t="shared" ca="1" si="0"/>
        <v>0</v>
      </c>
      <c r="I45" s="250"/>
      <c r="J45" s="251"/>
      <c r="K45" s="250"/>
      <c r="L45" s="251"/>
      <c r="M45" s="250"/>
      <c r="N45" s="251"/>
      <c r="O45" s="250"/>
      <c r="P45" s="251"/>
      <c r="Q45" s="95">
        <f t="shared" ca="1" si="1"/>
        <v>10</v>
      </c>
      <c r="R45" s="96" t="str">
        <f t="shared" ca="1" si="2"/>
        <v>NA</v>
      </c>
    </row>
    <row r="46" spans="1:19" ht="15.75" x14ac:dyDescent="0.25">
      <c r="A46" s="93">
        <v>39</v>
      </c>
      <c r="B46" s="100" t="str">
        <f>IF('Ficha Cadastral'!C55&lt;&gt;"",'Ficha Cadastral'!C55,"")</f>
        <v/>
      </c>
      <c r="C46" s="94">
        <f ca="1">'Ficha Cadastral'!E55</f>
        <v>0</v>
      </c>
      <c r="D46" s="250"/>
      <c r="E46" s="251"/>
      <c r="F46" s="248">
        <f ca="1">1-'Ficha Cadastral'!F55</f>
        <v>1</v>
      </c>
      <c r="G46" s="249"/>
      <c r="H46" s="146">
        <f t="shared" ca="1" si="0"/>
        <v>0</v>
      </c>
      <c r="I46" s="250"/>
      <c r="J46" s="251"/>
      <c r="K46" s="250"/>
      <c r="L46" s="251"/>
      <c r="M46" s="250"/>
      <c r="N46" s="251"/>
      <c r="O46" s="250"/>
      <c r="P46" s="251"/>
      <c r="Q46" s="95">
        <f t="shared" ca="1" si="1"/>
        <v>10</v>
      </c>
      <c r="R46" s="96" t="str">
        <f t="shared" ca="1" si="2"/>
        <v>NA</v>
      </c>
    </row>
    <row r="47" spans="1:19" ht="16.5" thickBot="1" x14ac:dyDescent="0.3">
      <c r="A47" s="97">
        <v>40</v>
      </c>
      <c r="B47" s="111" t="str">
        <f>IF('Ficha Cadastral'!C56&lt;&gt;"",'Ficha Cadastral'!C56,"")</f>
        <v/>
      </c>
      <c r="C47" s="112">
        <f ca="1">'Ficha Cadastral'!E56</f>
        <v>0</v>
      </c>
      <c r="D47" s="246"/>
      <c r="E47" s="247"/>
      <c r="F47" s="248">
        <f ca="1">1-'Ficha Cadastral'!F56</f>
        <v>1</v>
      </c>
      <c r="G47" s="249"/>
      <c r="H47" s="146">
        <f t="shared" ca="1" si="0"/>
        <v>0</v>
      </c>
      <c r="I47" s="246"/>
      <c r="J47" s="247"/>
      <c r="K47" s="246"/>
      <c r="L47" s="247"/>
      <c r="M47" s="246"/>
      <c r="N47" s="247"/>
      <c r="O47" s="246"/>
      <c r="P47" s="247"/>
      <c r="Q47" s="95">
        <f t="shared" ca="1" si="1"/>
        <v>10</v>
      </c>
      <c r="R47" s="96" t="str">
        <f t="shared" ca="1" si="2"/>
        <v>NA</v>
      </c>
    </row>
    <row r="48" spans="1:19" x14ac:dyDescent="0.25">
      <c r="A48" s="98"/>
      <c r="B48" s="103"/>
    </row>
    <row r="49" spans="1:2" x14ac:dyDescent="0.25">
      <c r="A49" s="98"/>
      <c r="B49" s="103"/>
    </row>
    <row r="50" spans="1:2" x14ac:dyDescent="0.25">
      <c r="A50" s="98"/>
      <c r="B50" s="103"/>
    </row>
  </sheetData>
  <sheetProtection algorithmName="SHA-512" hashValue="iA1KTHFUXPXHGnnxy0BJ79IKaahTE5Rpepq+/qQBUcmTHFaqvg0FJz7fIe4Js4++tZwwD8+cq7ZckmFGFY3iZA==" saltValue="yR4+yYbXEMw+1NmVSfuH6A==" spinCount="100000" sheet="1" objects="1" scenarios="1"/>
  <mergeCells count="256">
    <mergeCell ref="I6:J6"/>
    <mergeCell ref="K6:L6"/>
    <mergeCell ref="M6:N6"/>
    <mergeCell ref="O6:P6"/>
    <mergeCell ref="Q6:Q7"/>
    <mergeCell ref="R6:R7"/>
    <mergeCell ref="A2:R2"/>
    <mergeCell ref="A4:B4"/>
    <mergeCell ref="N4:R4"/>
    <mergeCell ref="A5:R5"/>
    <mergeCell ref="A6:A7"/>
    <mergeCell ref="B6:B7"/>
    <mergeCell ref="C6:C7"/>
    <mergeCell ref="D6:E6"/>
    <mergeCell ref="F6:G6"/>
    <mergeCell ref="H6:H7"/>
    <mergeCell ref="D9:E9"/>
    <mergeCell ref="F9:G9"/>
    <mergeCell ref="I9:J9"/>
    <mergeCell ref="K9:L9"/>
    <mergeCell ref="M9:N9"/>
    <mergeCell ref="O9:P9"/>
    <mergeCell ref="D8:E8"/>
    <mergeCell ref="F8:G8"/>
    <mergeCell ref="I8:J8"/>
    <mergeCell ref="K8:L8"/>
    <mergeCell ref="M8:N8"/>
    <mergeCell ref="O8:P8"/>
    <mergeCell ref="D11:E11"/>
    <mergeCell ref="F11:G11"/>
    <mergeCell ref="I11:J11"/>
    <mergeCell ref="K11:L11"/>
    <mergeCell ref="M11:N11"/>
    <mergeCell ref="O11:P11"/>
    <mergeCell ref="D10:E10"/>
    <mergeCell ref="F10:G10"/>
    <mergeCell ref="I10:J10"/>
    <mergeCell ref="K10:L10"/>
    <mergeCell ref="M10:N10"/>
    <mergeCell ref="O10:P10"/>
    <mergeCell ref="D13:E13"/>
    <mergeCell ref="F13:G13"/>
    <mergeCell ref="I13:J13"/>
    <mergeCell ref="K13:L13"/>
    <mergeCell ref="M13:N13"/>
    <mergeCell ref="O13:P13"/>
    <mergeCell ref="D12:E12"/>
    <mergeCell ref="F12:G12"/>
    <mergeCell ref="I12:J12"/>
    <mergeCell ref="K12:L12"/>
    <mergeCell ref="M12:N12"/>
    <mergeCell ref="O12:P12"/>
    <mergeCell ref="D15:E15"/>
    <mergeCell ref="F15:G15"/>
    <mergeCell ref="I15:J15"/>
    <mergeCell ref="K15:L15"/>
    <mergeCell ref="M15:N15"/>
    <mergeCell ref="O15:P15"/>
    <mergeCell ref="D14:E14"/>
    <mergeCell ref="F14:G14"/>
    <mergeCell ref="I14:J14"/>
    <mergeCell ref="K14:L14"/>
    <mergeCell ref="M14:N14"/>
    <mergeCell ref="O14:P14"/>
    <mergeCell ref="D17:E17"/>
    <mergeCell ref="F17:G17"/>
    <mergeCell ref="I17:J17"/>
    <mergeCell ref="K17:L17"/>
    <mergeCell ref="M17:N17"/>
    <mergeCell ref="O17:P17"/>
    <mergeCell ref="D16:E16"/>
    <mergeCell ref="F16:G16"/>
    <mergeCell ref="I16:J16"/>
    <mergeCell ref="K16:L16"/>
    <mergeCell ref="M16:N16"/>
    <mergeCell ref="O16:P16"/>
    <mergeCell ref="D19:E19"/>
    <mergeCell ref="F19:G19"/>
    <mergeCell ref="I19:J19"/>
    <mergeCell ref="K19:L19"/>
    <mergeCell ref="M19:N19"/>
    <mergeCell ref="O19:P19"/>
    <mergeCell ref="D18:E18"/>
    <mergeCell ref="F18:G18"/>
    <mergeCell ref="I18:J18"/>
    <mergeCell ref="K18:L18"/>
    <mergeCell ref="M18:N18"/>
    <mergeCell ref="O18:P18"/>
    <mergeCell ref="D21:E21"/>
    <mergeCell ref="F21:G21"/>
    <mergeCell ref="I21:J21"/>
    <mergeCell ref="K21:L21"/>
    <mergeCell ref="M21:N21"/>
    <mergeCell ref="O21:P21"/>
    <mergeCell ref="D20:E20"/>
    <mergeCell ref="F20:G20"/>
    <mergeCell ref="I20:J20"/>
    <mergeCell ref="K20:L20"/>
    <mergeCell ref="M20:N20"/>
    <mergeCell ref="O20:P20"/>
    <mergeCell ref="D23:E23"/>
    <mergeCell ref="F23:G23"/>
    <mergeCell ref="I23:J23"/>
    <mergeCell ref="K23:L23"/>
    <mergeCell ref="M23:N23"/>
    <mergeCell ref="O23:P23"/>
    <mergeCell ref="D22:E22"/>
    <mergeCell ref="F22:G22"/>
    <mergeCell ref="I22:J22"/>
    <mergeCell ref="K22:L22"/>
    <mergeCell ref="M22:N22"/>
    <mergeCell ref="O22:P22"/>
    <mergeCell ref="D25:E25"/>
    <mergeCell ref="F25:G25"/>
    <mergeCell ref="I25:J25"/>
    <mergeCell ref="K25:L25"/>
    <mergeCell ref="M25:N25"/>
    <mergeCell ref="O25:P25"/>
    <mergeCell ref="D24:E24"/>
    <mergeCell ref="F24:G24"/>
    <mergeCell ref="I24:J24"/>
    <mergeCell ref="K24:L24"/>
    <mergeCell ref="M24:N24"/>
    <mergeCell ref="O24:P24"/>
    <mergeCell ref="D27:E27"/>
    <mergeCell ref="F27:G27"/>
    <mergeCell ref="I27:J27"/>
    <mergeCell ref="K27:L27"/>
    <mergeCell ref="M27:N27"/>
    <mergeCell ref="O27:P27"/>
    <mergeCell ref="D26:E26"/>
    <mergeCell ref="F26:G26"/>
    <mergeCell ref="I26:J26"/>
    <mergeCell ref="K26:L26"/>
    <mergeCell ref="M26:N26"/>
    <mergeCell ref="O26:P26"/>
    <mergeCell ref="D29:E29"/>
    <mergeCell ref="F29:G29"/>
    <mergeCell ref="I29:J29"/>
    <mergeCell ref="K29:L29"/>
    <mergeCell ref="M29:N29"/>
    <mergeCell ref="O29:P29"/>
    <mergeCell ref="D28:E28"/>
    <mergeCell ref="F28:G28"/>
    <mergeCell ref="I28:J28"/>
    <mergeCell ref="K28:L28"/>
    <mergeCell ref="M28:N28"/>
    <mergeCell ref="O28:P28"/>
    <mergeCell ref="D31:E31"/>
    <mergeCell ref="F31:G31"/>
    <mergeCell ref="I31:J31"/>
    <mergeCell ref="K31:L31"/>
    <mergeCell ref="M31:N31"/>
    <mergeCell ref="O31:P31"/>
    <mergeCell ref="D30:E30"/>
    <mergeCell ref="F30:G30"/>
    <mergeCell ref="I30:J30"/>
    <mergeCell ref="K30:L30"/>
    <mergeCell ref="M30:N30"/>
    <mergeCell ref="O30:P30"/>
    <mergeCell ref="D33:E33"/>
    <mergeCell ref="F33:G33"/>
    <mergeCell ref="I33:J33"/>
    <mergeCell ref="K33:L33"/>
    <mergeCell ref="M33:N33"/>
    <mergeCell ref="O33:P33"/>
    <mergeCell ref="D32:E32"/>
    <mergeCell ref="F32:G32"/>
    <mergeCell ref="I32:J32"/>
    <mergeCell ref="K32:L32"/>
    <mergeCell ref="M32:N32"/>
    <mergeCell ref="O32:P32"/>
    <mergeCell ref="D35:E35"/>
    <mergeCell ref="F35:G35"/>
    <mergeCell ref="I35:J35"/>
    <mergeCell ref="K35:L35"/>
    <mergeCell ref="M35:N35"/>
    <mergeCell ref="O35:P35"/>
    <mergeCell ref="D34:E34"/>
    <mergeCell ref="F34:G34"/>
    <mergeCell ref="I34:J34"/>
    <mergeCell ref="K34:L34"/>
    <mergeCell ref="M34:N34"/>
    <mergeCell ref="O34:P34"/>
    <mergeCell ref="D37:E37"/>
    <mergeCell ref="F37:G37"/>
    <mergeCell ref="I37:J37"/>
    <mergeCell ref="K37:L37"/>
    <mergeCell ref="M37:N37"/>
    <mergeCell ref="O37:P37"/>
    <mergeCell ref="D36:E36"/>
    <mergeCell ref="F36:G36"/>
    <mergeCell ref="I36:J36"/>
    <mergeCell ref="K36:L36"/>
    <mergeCell ref="M36:N36"/>
    <mergeCell ref="O36:P36"/>
    <mergeCell ref="D39:E39"/>
    <mergeCell ref="F39:G39"/>
    <mergeCell ref="I39:J39"/>
    <mergeCell ref="K39:L39"/>
    <mergeCell ref="M39:N39"/>
    <mergeCell ref="O39:P39"/>
    <mergeCell ref="D38:E38"/>
    <mergeCell ref="F38:G38"/>
    <mergeCell ref="I38:J38"/>
    <mergeCell ref="K38:L38"/>
    <mergeCell ref="M38:N38"/>
    <mergeCell ref="O38:P38"/>
    <mergeCell ref="D41:E41"/>
    <mergeCell ref="F41:G41"/>
    <mergeCell ref="I41:J41"/>
    <mergeCell ref="K41:L41"/>
    <mergeCell ref="M41:N41"/>
    <mergeCell ref="O41:P41"/>
    <mergeCell ref="D40:E40"/>
    <mergeCell ref="F40:G40"/>
    <mergeCell ref="I40:J40"/>
    <mergeCell ref="K40:L40"/>
    <mergeCell ref="M40:N40"/>
    <mergeCell ref="O40:P40"/>
    <mergeCell ref="D43:E43"/>
    <mergeCell ref="F43:G43"/>
    <mergeCell ref="I43:J43"/>
    <mergeCell ref="K43:L43"/>
    <mergeCell ref="M43:N43"/>
    <mergeCell ref="O43:P43"/>
    <mergeCell ref="D42:E42"/>
    <mergeCell ref="F42:G42"/>
    <mergeCell ref="I42:J42"/>
    <mergeCell ref="K42:L42"/>
    <mergeCell ref="M42:N42"/>
    <mergeCell ref="O42:P42"/>
    <mergeCell ref="D45:E45"/>
    <mergeCell ref="F45:G45"/>
    <mergeCell ref="I45:J45"/>
    <mergeCell ref="K45:L45"/>
    <mergeCell ref="M45:N45"/>
    <mergeCell ref="O45:P45"/>
    <mergeCell ref="D44:E44"/>
    <mergeCell ref="F44:G44"/>
    <mergeCell ref="I44:J44"/>
    <mergeCell ref="K44:L44"/>
    <mergeCell ref="M44:N44"/>
    <mergeCell ref="O44:P44"/>
    <mergeCell ref="D47:E47"/>
    <mergeCell ref="F47:G47"/>
    <mergeCell ref="I47:J47"/>
    <mergeCell ref="K47:L47"/>
    <mergeCell ref="M47:N47"/>
    <mergeCell ref="O47:P47"/>
    <mergeCell ref="D46:E46"/>
    <mergeCell ref="F46:G46"/>
    <mergeCell ref="I46:J46"/>
    <mergeCell ref="K46:L46"/>
    <mergeCell ref="M46:N46"/>
    <mergeCell ref="O46:P46"/>
  </mergeCells>
  <conditionalFormatting sqref="R8:R47">
    <cfRule type="cellIs" dxfId="46" priority="48" operator="equal">
      <formula>"AE"</formula>
    </cfRule>
    <cfRule type="cellIs" dxfId="45" priority="49" operator="equal">
      <formula>"A"</formula>
    </cfRule>
    <cfRule type="cellIs" dxfId="44" priority="50" operator="equal">
      <formula>"NA"</formula>
    </cfRule>
  </conditionalFormatting>
  <conditionalFormatting sqref="F8:F47">
    <cfRule type="cellIs" dxfId="43" priority="45" operator="lessThan">
      <formula>0.75</formula>
    </cfRule>
    <cfRule type="cellIs" dxfId="42" priority="46" operator="greaterThan">
      <formula>0.74</formula>
    </cfRule>
    <cfRule type="cellIs" dxfId="41" priority="47" operator="greaterThan">
      <formula>0.75</formula>
    </cfRule>
  </conditionalFormatting>
  <conditionalFormatting sqref="H8:H47">
    <cfRule type="cellIs" dxfId="40" priority="43" operator="greaterThan">
      <formula>0.25</formula>
    </cfRule>
    <cfRule type="cellIs" dxfId="39" priority="44" operator="lessThan">
      <formula>0.25</formula>
    </cfRule>
  </conditionalFormatting>
  <conditionalFormatting sqref="R8:R47">
    <cfRule type="containsText" dxfId="38" priority="41" operator="containsText" text="NAf">
      <formula>NOT(ISERROR(SEARCH("NAf",R8)))</formula>
    </cfRule>
  </conditionalFormatting>
  <conditionalFormatting sqref="H8:H47">
    <cfRule type="cellIs" dxfId="37" priority="39" operator="equal">
      <formula>0.25</formula>
    </cfRule>
  </conditionalFormatting>
  <conditionalFormatting sqref="B8:B47">
    <cfRule type="expression" dxfId="36" priority="37">
      <formula>H8&gt;25</formula>
    </cfRule>
  </conditionalFormatting>
  <hyperlinks>
    <hyperlink ref="O6:P6" location="CNC!A1" display="CNC" xr:uid="{00000000-0004-0000-0A00-000000000000}"/>
    <hyperlink ref="K6:L6" location="'Corte à Laser'!A1" display="Corte a Laser" xr:uid="{00000000-0004-0000-0A00-000001000000}"/>
    <hyperlink ref="I6:J6" location="'Circuito Eletrônico'!A1" display="Mont. Circ. Eletrônico" xr:uid="{00000000-0004-0000-0A00-000002000000}"/>
    <hyperlink ref="M6:N6" location="'Impressão 3D'!A1" display="Impressão 3D" xr:uid="{00000000-0004-0000-0A00-000003000000}"/>
    <hyperlink ref="D6:E6" location="Kahoot!A1" display="Kahoot" xr:uid="{00000000-0004-0000-0A00-000004000000}"/>
  </hyperlinks>
  <pageMargins left="0.511811024" right="0.511811024" top="0.78740157499999996" bottom="0.78740157499999996" header="0.31496062000000002" footer="0.31496062000000002"/>
  <pageSetup paperSize="9" scale="63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6" id="{F02A819E-53CF-444D-8506-312DED8E90CC}">
            <xm:f>'Ficha Cadastral'!$B17=1</xm:f>
            <x14:dxf>
              <fill>
                <patternFill>
                  <bgColor rgb="FFC00000"/>
                </patternFill>
              </fill>
            </x14:dxf>
          </x14:cfRule>
          <x14:cfRule type="expression" priority="35" id="{68660BBF-27B9-4A93-B85C-A43D8D60DD13}">
            <xm:f>'Ficha Cadastral'!$B17=2</xm:f>
            <x14:dxf>
              <fill>
                <patternFill>
                  <bgColor rgb="FFFFC000"/>
                </patternFill>
              </fill>
            </x14:dxf>
          </x14:cfRule>
          <x14:cfRule type="expression" priority="34" id="{EDA9B64E-5A90-48F8-AAEE-05658FD36FC3}">
            <xm:f>'Ficha Cadastral'!$B17=3</xm:f>
            <x14:dxf>
              <fill>
                <patternFill>
                  <bgColor rgb="FF00B050"/>
                </patternFill>
              </fill>
            </x14:dxf>
          </x14:cfRule>
          <x14:cfRule type="expression" priority="33" id="{062F67EA-A74C-488D-A841-D463BB84CAAC}">
            <xm:f>'Ficha Cadastral'!$B17=4</xm:f>
            <x14:dxf>
              <fill>
                <patternFill>
                  <bgColor rgb="FF002060"/>
                </patternFill>
              </fill>
            </x14:dxf>
          </x14:cfRule>
          <x14:cfRule type="expression" priority="32" id="{BA88B46C-C431-4630-A3C8-6537A6FEAE02}">
            <xm:f>'Ficha Cadastral'!$B17=5</xm:f>
            <x14:dxf>
              <fill>
                <patternFill>
                  <bgColor rgb="FF7030A0"/>
                </patternFill>
              </fill>
            </x14:dxf>
          </x14:cfRule>
          <x14:cfRule type="expression" priority="31" id="{18A2481F-C262-43D3-BE05-B48A4DA359AC}">
            <xm:f>'Ficha Cadastral'!$B$17=6</xm:f>
            <x14:dxf>
              <font>
                <color rgb="FFC00000"/>
              </font>
              <fill>
                <patternFill patternType="none">
                  <fgColor indexed="64"/>
                  <bgColor auto="1"/>
                </patternFill>
              </fill>
            </x14:dxf>
          </x14:cfRule>
          <x14:cfRule type="expression" priority="30" id="{6B5E71F8-61B7-46A4-BDC8-680D13F54FA3}">
            <xm:f>'Ficha Cadastral'!$B17=7</xm:f>
            <x14:dxf>
              <font>
                <color rgb="FFFFC000"/>
              </font>
            </x14:dxf>
          </x14:cfRule>
          <x14:cfRule type="expression" priority="29" id="{1F725426-DA66-41F2-8465-5B28574BB2B3}">
            <xm:f>'Ficha Cadastral'!$B17=8</xm:f>
            <x14:dxf>
              <font>
                <color rgb="FF92D050"/>
              </font>
            </x14:dxf>
          </x14:cfRule>
          <x14:cfRule type="expression" priority="28" id="{FCD13519-78D0-4885-88E0-4F4FD86E5214}">
            <xm:f>'Ficha Cadastral'!$B17=9</xm:f>
            <x14:dxf>
              <font>
                <color rgb="FF00B0F0"/>
              </font>
            </x14:dxf>
          </x14:cfRule>
          <xm:sqref>B8:B47</xm:sqref>
        </x14:conditionalFormatting>
        <x14:conditionalFormatting xmlns:xm="http://schemas.microsoft.com/office/excel/2006/main">
          <x14:cfRule type="expression" priority="19" id="{5E267F7D-1C3A-4466-8E4F-5B2CD8256C4E}">
            <xm:f>'Ficha Cadastral'!$B18=9</xm:f>
            <x14:dxf>
              <font>
                <color rgb="FF00B0F0"/>
              </font>
            </x14:dxf>
          </x14:cfRule>
          <x14:cfRule type="expression" priority="20" id="{5586F30B-8F89-4F6B-A923-3CD70AB7264C}">
            <xm:f>'Ficha Cadastral'!$B18=8</xm:f>
            <x14:dxf>
              <font>
                <color rgb="FF92D050"/>
              </font>
            </x14:dxf>
          </x14:cfRule>
          <x14:cfRule type="expression" priority="21" id="{7172EEEE-CA13-465E-AAFC-D405BADABE4F}">
            <xm:f>'Ficha Cadastral'!$B18=7</xm:f>
            <x14:dxf>
              <font>
                <color rgb="FFFFC000"/>
              </font>
            </x14:dxf>
          </x14:cfRule>
          <x14:cfRule type="expression" priority="22" id="{F63BA32D-8332-408F-BA22-53C9F4EC0696}">
            <xm:f>'Ficha Cadastral'!$B$17=6</xm:f>
            <x14:dxf>
              <font>
                <color rgb="FFC00000"/>
              </font>
              <fill>
                <patternFill patternType="none">
                  <fgColor indexed="64"/>
                  <bgColor auto="1"/>
                </patternFill>
              </fill>
            </x14:dxf>
          </x14:cfRule>
          <x14:cfRule type="expression" priority="23" id="{597F770F-03D5-4F90-A715-6DE7DB41E7C1}">
            <xm:f>'Ficha Cadastral'!$B18=5</xm:f>
            <x14:dxf>
              <fill>
                <patternFill>
                  <bgColor rgb="FF7030A0"/>
                </patternFill>
              </fill>
            </x14:dxf>
          </x14:cfRule>
          <x14:cfRule type="expression" priority="24" id="{F85D83EB-8F5B-4E23-B65D-1FD0C56A8A5D}">
            <xm:f>'Ficha Cadastral'!$B18=4</xm:f>
            <x14:dxf>
              <fill>
                <patternFill>
                  <bgColor rgb="FF002060"/>
                </patternFill>
              </fill>
            </x14:dxf>
          </x14:cfRule>
          <x14:cfRule type="expression" priority="25" id="{BE30BC7B-2CF3-45EB-8C9D-8981ECCC7319}">
            <xm:f>'Ficha Cadastral'!$B18=3</xm:f>
            <x14:dxf>
              <fill>
                <patternFill>
                  <bgColor rgb="FF00B050"/>
                </patternFill>
              </fill>
            </x14:dxf>
          </x14:cfRule>
          <x14:cfRule type="expression" priority="26" id="{822221C3-0820-4811-A807-C42FB89827F1}">
            <xm:f>'Ficha Cadastral'!$B18=2</xm:f>
            <x14:dxf>
              <fill>
                <patternFill>
                  <bgColor rgb="FFFFC000"/>
                </patternFill>
              </fill>
            </x14:dxf>
          </x14:cfRule>
          <x14:cfRule type="expression" priority="27" id="{26ACBD8A-82C3-4E8A-AAA8-388AE81CC270}">
            <xm:f>'Ficha Cadastral'!$B18=1</xm:f>
            <x14:dxf>
              <fill>
                <patternFill>
                  <bgColor rgb="FFC00000"/>
                </patternFill>
              </fill>
            </x14:dxf>
          </x14:cfRule>
          <xm:sqref>B9</xm:sqref>
        </x14:conditionalFormatting>
        <x14:conditionalFormatting xmlns:xm="http://schemas.microsoft.com/office/excel/2006/main">
          <x14:cfRule type="expression" priority="10" id="{6C5E5E85-728A-4A6F-B064-92487A86814D}">
            <xm:f>'Ficha Cadastral'!$B18=9</xm:f>
            <x14:dxf>
              <font>
                <color rgb="FF00B0F0"/>
              </font>
            </x14:dxf>
          </x14:cfRule>
          <x14:cfRule type="expression" priority="11" id="{34A12774-0A7E-4E42-AAE6-062F3EFA009C}">
            <xm:f>'Ficha Cadastral'!$B18=8</xm:f>
            <x14:dxf>
              <font>
                <color rgb="FF92D050"/>
              </font>
            </x14:dxf>
          </x14:cfRule>
          <x14:cfRule type="expression" priority="12" id="{7A516587-1411-45F4-B91F-346E2B0487D6}">
            <xm:f>'Ficha Cadastral'!$B18=7</xm:f>
            <x14:dxf>
              <font>
                <color rgb="FFFFC000"/>
              </font>
            </x14:dxf>
          </x14:cfRule>
          <x14:cfRule type="expression" priority="13" id="{3EBE747C-7C6B-4667-A3AA-8900FD601D58}">
            <xm:f>'Ficha Cadastral'!$B$17=6</xm:f>
            <x14:dxf>
              <font>
                <color rgb="FFC00000"/>
              </font>
              <fill>
                <patternFill patternType="none">
                  <fgColor indexed="64"/>
                  <bgColor auto="1"/>
                </patternFill>
              </fill>
            </x14:dxf>
          </x14:cfRule>
          <x14:cfRule type="expression" priority="14" id="{0A311722-E9A0-4F10-A0DE-251441D1E775}">
            <xm:f>'Ficha Cadastral'!$B18=5</xm:f>
            <x14:dxf>
              <fill>
                <patternFill>
                  <bgColor rgb="FF7030A0"/>
                </patternFill>
              </fill>
            </x14:dxf>
          </x14:cfRule>
          <x14:cfRule type="expression" priority="15" id="{CCB636E6-864E-4953-B430-DE0DF8DE646A}">
            <xm:f>'Ficha Cadastral'!$B18=4</xm:f>
            <x14:dxf>
              <fill>
                <patternFill>
                  <bgColor rgb="FF002060"/>
                </patternFill>
              </fill>
            </x14:dxf>
          </x14:cfRule>
          <x14:cfRule type="expression" priority="16" id="{BC38443C-5F54-4DC2-9483-0149125ED694}">
            <xm:f>'Ficha Cadastral'!$B18=3</xm:f>
            <x14:dxf>
              <fill>
                <patternFill>
                  <bgColor rgb="FF00B050"/>
                </patternFill>
              </fill>
            </x14:dxf>
          </x14:cfRule>
          <x14:cfRule type="expression" priority="17" id="{87F05D84-E80E-410F-990B-DF209EE390BF}">
            <xm:f>'Ficha Cadastral'!$B18=2</xm:f>
            <x14:dxf>
              <fill>
                <patternFill>
                  <bgColor rgb="FFFFC000"/>
                </patternFill>
              </fill>
            </x14:dxf>
          </x14:cfRule>
          <x14:cfRule type="expression" priority="18" id="{889ADD69-6977-48CB-BE28-C5DDA19CC35B}">
            <xm:f>'Ficha Cadastral'!$B18=1</xm:f>
            <x14:dxf>
              <fill>
                <patternFill>
                  <bgColor rgb="FFC00000"/>
                </patternFill>
              </fill>
            </x14:dxf>
          </x14:cfRule>
          <xm:sqref>B9:B25</xm:sqref>
        </x14:conditionalFormatting>
        <x14:conditionalFormatting xmlns:xm="http://schemas.microsoft.com/office/excel/2006/main">
          <x14:cfRule type="expression" priority="1" id="{573E546C-F012-4B37-AB7C-85AAB2ABBC9B}">
            <xm:f>'Ficha Cadastral'!$B35=9</xm:f>
            <x14:dxf>
              <font>
                <color rgb="FF00B0F0"/>
              </font>
            </x14:dxf>
          </x14:cfRule>
          <x14:cfRule type="expression" priority="2" id="{3DE942C8-4C51-4C52-BEE8-86D7DD9EF477}">
            <xm:f>'Ficha Cadastral'!$B35=8</xm:f>
            <x14:dxf>
              <font>
                <color rgb="FF92D050"/>
              </font>
            </x14:dxf>
          </x14:cfRule>
          <x14:cfRule type="expression" priority="3" id="{3649C432-C462-4477-8A89-AB571D487CF1}">
            <xm:f>'Ficha Cadastral'!$B35=7</xm:f>
            <x14:dxf>
              <font>
                <color rgb="FFFFC000"/>
              </font>
            </x14:dxf>
          </x14:cfRule>
          <x14:cfRule type="expression" priority="4" id="{04380E3E-1783-487A-9DA2-7A3E9DB83AA6}">
            <xm:f>'Ficha Cadastral'!$B$17=6</xm:f>
            <x14:dxf>
              <font>
                <color rgb="FFC00000"/>
              </font>
              <fill>
                <patternFill patternType="none">
                  <fgColor indexed="64"/>
                  <bgColor auto="1"/>
                </patternFill>
              </fill>
            </x14:dxf>
          </x14:cfRule>
          <x14:cfRule type="expression" priority="5" id="{3524C0DB-5394-4224-9DEC-A34485F0E95B}">
            <xm:f>'Ficha Cadastral'!$B35=5</xm:f>
            <x14:dxf>
              <fill>
                <patternFill>
                  <bgColor rgb="FF7030A0"/>
                </patternFill>
              </fill>
            </x14:dxf>
          </x14:cfRule>
          <x14:cfRule type="expression" priority="6" id="{8C151C7D-2262-4E2B-979B-D79FACD1A67B}">
            <xm:f>'Ficha Cadastral'!$B35=4</xm:f>
            <x14:dxf>
              <fill>
                <patternFill>
                  <bgColor rgb="FF002060"/>
                </patternFill>
              </fill>
            </x14:dxf>
          </x14:cfRule>
          <x14:cfRule type="expression" priority="7" id="{86AA1F19-3165-4D96-8624-7F2A880DB3F4}">
            <xm:f>'Ficha Cadastral'!$B35=3</xm:f>
            <x14:dxf>
              <fill>
                <patternFill>
                  <bgColor rgb="FF00B050"/>
                </patternFill>
              </fill>
            </x14:dxf>
          </x14:cfRule>
          <x14:cfRule type="expression" priority="8" id="{54804DEB-B12E-4053-9486-62B76F9ADF27}">
            <xm:f>'Ficha Cadastral'!$B35=2</xm:f>
            <x14:dxf>
              <fill>
                <patternFill>
                  <bgColor rgb="FFFFC000"/>
                </patternFill>
              </fill>
            </x14:dxf>
          </x14:cfRule>
          <x14:cfRule type="expression" priority="9" id="{DA009A19-B031-4884-8EB5-20A518766422}">
            <xm:f>'Ficha Cadastral'!$B35=1</xm:f>
            <x14:dxf>
              <fill>
                <patternFill>
                  <bgColor rgb="FFC00000"/>
                </patternFill>
              </fill>
            </x14:dxf>
          </x14:cfRule>
          <xm:sqref>B26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>
      <selection activeCell="N25" sqref="N2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>
      <selection activeCell="O27" sqref="O2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>
      <selection activeCell="P26" sqref="P2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G195"/>
  <sheetViews>
    <sheetView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B2" sqref="B2"/>
    </sheetView>
  </sheetViews>
  <sheetFormatPr defaultColWidth="9.140625" defaultRowHeight="15" x14ac:dyDescent="0.25"/>
  <cols>
    <col min="1" max="1" width="9.140625" style="3"/>
    <col min="2" max="2" width="40.7109375" style="3" customWidth="1"/>
    <col min="3" max="3" width="8" style="3" bestFit="1" customWidth="1"/>
    <col min="4" max="4" width="9.42578125" style="3" bestFit="1" customWidth="1"/>
    <col min="5" max="5" width="8.140625" style="3" bestFit="1" customWidth="1"/>
    <col min="6" max="14" width="3.42578125" style="3" customWidth="1"/>
    <col min="15" max="16" width="3.5703125" style="3" customWidth="1"/>
    <col min="17" max="87" width="3.42578125" style="3" customWidth="1"/>
    <col min="88" max="16384" width="9.140625" style="3"/>
  </cols>
  <sheetData>
    <row r="1" spans="1:85" s="11" customFormat="1" x14ac:dyDescent="0.25">
      <c r="A1" s="119" t="s">
        <v>105</v>
      </c>
      <c r="B1" s="74" t="str">
        <f>IF(B2&lt;&gt;"",'Ficha Cadastral'!A6,"")</f>
        <v/>
      </c>
      <c r="C1" s="149" t="s">
        <v>107</v>
      </c>
      <c r="D1" s="149"/>
      <c r="E1" s="69">
        <v>6</v>
      </c>
      <c r="G1" s="75"/>
      <c r="H1" s="75"/>
      <c r="I1" s="75"/>
      <c r="J1" s="75"/>
      <c r="K1" s="76"/>
      <c r="M1" s="75"/>
      <c r="N1" s="75"/>
      <c r="O1" s="75"/>
      <c r="P1" s="75"/>
      <c r="Q1" s="75"/>
      <c r="R1" s="75"/>
      <c r="S1" s="75"/>
      <c r="T1" s="75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</row>
    <row r="2" spans="1:85" s="11" customFormat="1" x14ac:dyDescent="0.25">
      <c r="A2" s="119" t="s">
        <v>106</v>
      </c>
      <c r="B2" s="77"/>
      <c r="C2" s="150" t="s">
        <v>104</v>
      </c>
      <c r="D2" s="150"/>
      <c r="E2" s="68">
        <f>COUNTA($F$7:$CG$7)</f>
        <v>0</v>
      </c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1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</row>
    <row r="3" spans="1:85" s="11" customFormat="1" x14ac:dyDescent="0.25">
      <c r="D3" s="71"/>
      <c r="F3" s="72" t="s">
        <v>5</v>
      </c>
      <c r="M3" s="22"/>
      <c r="N3" s="22"/>
      <c r="O3" s="22"/>
      <c r="P3" s="22"/>
      <c r="R3" s="20"/>
      <c r="S3" s="20"/>
      <c r="T3" s="20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</row>
    <row r="4" spans="1:85" s="11" customFormat="1" x14ac:dyDescent="0.25">
      <c r="F4" s="24" t="s">
        <v>16</v>
      </c>
      <c r="G4" s="23"/>
      <c r="I4" s="24"/>
      <c r="J4" s="24"/>
      <c r="K4" s="25"/>
      <c r="L4" s="18"/>
      <c r="M4" s="18"/>
      <c r="N4" s="18"/>
      <c r="O4" s="26"/>
      <c r="P4" s="26"/>
      <c r="Q4" s="26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</row>
    <row r="5" spans="1:85" x14ac:dyDescent="0.25">
      <c r="C5" s="73"/>
      <c r="D5" s="73"/>
      <c r="E5" s="73"/>
      <c r="F5" s="27">
        <f t="shared" ref="F5:BQ5" si="0">COUNTIF(F8:F47,"P")</f>
        <v>0</v>
      </c>
      <c r="G5" s="27">
        <f t="shared" si="0"/>
        <v>0</v>
      </c>
      <c r="H5" s="27">
        <f t="shared" si="0"/>
        <v>0</v>
      </c>
      <c r="I5" s="27">
        <f t="shared" si="0"/>
        <v>0</v>
      </c>
      <c r="J5" s="27">
        <f t="shared" si="0"/>
        <v>0</v>
      </c>
      <c r="K5" s="27">
        <f t="shared" si="0"/>
        <v>0</v>
      </c>
      <c r="L5" s="27">
        <f t="shared" si="0"/>
        <v>0</v>
      </c>
      <c r="M5" s="27">
        <f t="shared" si="0"/>
        <v>0</v>
      </c>
      <c r="N5" s="27">
        <f t="shared" si="0"/>
        <v>0</v>
      </c>
      <c r="O5" s="27">
        <f t="shared" si="0"/>
        <v>0</v>
      </c>
      <c r="P5" s="27">
        <f t="shared" si="0"/>
        <v>0</v>
      </c>
      <c r="Q5" s="27">
        <f t="shared" si="0"/>
        <v>0</v>
      </c>
      <c r="R5" s="27">
        <f t="shared" si="0"/>
        <v>0</v>
      </c>
      <c r="S5" s="27">
        <f t="shared" si="0"/>
        <v>0</v>
      </c>
      <c r="T5" s="27">
        <f t="shared" si="0"/>
        <v>0</v>
      </c>
      <c r="U5" s="27">
        <f t="shared" si="0"/>
        <v>0</v>
      </c>
      <c r="V5" s="27">
        <f t="shared" si="0"/>
        <v>0</v>
      </c>
      <c r="W5" s="27">
        <f t="shared" si="0"/>
        <v>0</v>
      </c>
      <c r="X5" s="27">
        <f t="shared" si="0"/>
        <v>0</v>
      </c>
      <c r="Y5" s="27">
        <f t="shared" si="0"/>
        <v>0</v>
      </c>
      <c r="Z5" s="27">
        <f t="shared" si="0"/>
        <v>0</v>
      </c>
      <c r="AA5" s="27">
        <f t="shared" si="0"/>
        <v>0</v>
      </c>
      <c r="AB5" s="27">
        <f t="shared" si="0"/>
        <v>0</v>
      </c>
      <c r="AC5" s="27">
        <f t="shared" si="0"/>
        <v>0</v>
      </c>
      <c r="AD5" s="27">
        <f t="shared" si="0"/>
        <v>0</v>
      </c>
      <c r="AE5" s="27">
        <f t="shared" si="0"/>
        <v>0</v>
      </c>
      <c r="AF5" s="27">
        <f t="shared" si="0"/>
        <v>0</v>
      </c>
      <c r="AG5" s="27">
        <f t="shared" si="0"/>
        <v>0</v>
      </c>
      <c r="AH5" s="27">
        <f t="shared" si="0"/>
        <v>0</v>
      </c>
      <c r="AI5" s="27">
        <f t="shared" si="0"/>
        <v>0</v>
      </c>
      <c r="AJ5" s="27">
        <f t="shared" si="0"/>
        <v>0</v>
      </c>
      <c r="AK5" s="27">
        <f t="shared" si="0"/>
        <v>0</v>
      </c>
      <c r="AL5" s="27">
        <f t="shared" si="0"/>
        <v>0</v>
      </c>
      <c r="AM5" s="27">
        <f t="shared" si="0"/>
        <v>0</v>
      </c>
      <c r="AN5" s="27">
        <f t="shared" si="0"/>
        <v>0</v>
      </c>
      <c r="AO5" s="27">
        <f t="shared" si="0"/>
        <v>0</v>
      </c>
      <c r="AP5" s="27">
        <f t="shared" si="0"/>
        <v>0</v>
      </c>
      <c r="AQ5" s="27">
        <f t="shared" si="0"/>
        <v>0</v>
      </c>
      <c r="AR5" s="27">
        <f t="shared" si="0"/>
        <v>0</v>
      </c>
      <c r="AS5" s="27">
        <f t="shared" si="0"/>
        <v>0</v>
      </c>
      <c r="AT5" s="27">
        <f t="shared" si="0"/>
        <v>0</v>
      </c>
      <c r="AU5" s="27">
        <f t="shared" si="0"/>
        <v>0</v>
      </c>
      <c r="AV5" s="27">
        <f t="shared" si="0"/>
        <v>0</v>
      </c>
      <c r="AW5" s="27">
        <f t="shared" si="0"/>
        <v>0</v>
      </c>
      <c r="AX5" s="27">
        <f t="shared" si="0"/>
        <v>0</v>
      </c>
      <c r="AY5" s="27">
        <f t="shared" si="0"/>
        <v>0</v>
      </c>
      <c r="AZ5" s="27">
        <f t="shared" si="0"/>
        <v>0</v>
      </c>
      <c r="BA5" s="27">
        <f t="shared" si="0"/>
        <v>0</v>
      </c>
      <c r="BB5" s="27">
        <f t="shared" si="0"/>
        <v>0</v>
      </c>
      <c r="BC5" s="27">
        <f t="shared" si="0"/>
        <v>0</v>
      </c>
      <c r="BD5" s="27">
        <f t="shared" si="0"/>
        <v>0</v>
      </c>
      <c r="BE5" s="27">
        <f t="shared" si="0"/>
        <v>0</v>
      </c>
      <c r="BF5" s="27">
        <f t="shared" si="0"/>
        <v>0</v>
      </c>
      <c r="BG5" s="27">
        <f t="shared" si="0"/>
        <v>0</v>
      </c>
      <c r="BH5" s="27">
        <f t="shared" si="0"/>
        <v>0</v>
      </c>
      <c r="BI5" s="27">
        <f t="shared" si="0"/>
        <v>0</v>
      </c>
      <c r="BJ5" s="27">
        <f t="shared" si="0"/>
        <v>0</v>
      </c>
      <c r="BK5" s="27">
        <f t="shared" si="0"/>
        <v>0</v>
      </c>
      <c r="BL5" s="27">
        <f t="shared" si="0"/>
        <v>0</v>
      </c>
      <c r="BM5" s="27">
        <f t="shared" si="0"/>
        <v>0</v>
      </c>
      <c r="BN5" s="27">
        <f t="shared" si="0"/>
        <v>0</v>
      </c>
      <c r="BO5" s="27">
        <f t="shared" si="0"/>
        <v>0</v>
      </c>
      <c r="BP5" s="27">
        <f t="shared" si="0"/>
        <v>0</v>
      </c>
      <c r="BQ5" s="27">
        <f t="shared" si="0"/>
        <v>0</v>
      </c>
      <c r="BR5" s="27">
        <f t="shared" ref="BR5:CG5" si="1">COUNTIF(BR8:BR47,"P")</f>
        <v>0</v>
      </c>
      <c r="BS5" s="27">
        <f t="shared" si="1"/>
        <v>0</v>
      </c>
      <c r="BT5" s="27">
        <f t="shared" si="1"/>
        <v>0</v>
      </c>
      <c r="BU5" s="27">
        <f t="shared" si="1"/>
        <v>0</v>
      </c>
      <c r="BV5" s="27">
        <f t="shared" si="1"/>
        <v>0</v>
      </c>
      <c r="BW5" s="27">
        <f t="shared" si="1"/>
        <v>0</v>
      </c>
      <c r="BX5" s="27">
        <f t="shared" si="1"/>
        <v>0</v>
      </c>
      <c r="BY5" s="27">
        <f t="shared" si="1"/>
        <v>0</v>
      </c>
      <c r="BZ5" s="27">
        <f t="shared" si="1"/>
        <v>0</v>
      </c>
      <c r="CA5" s="27">
        <f t="shared" si="1"/>
        <v>0</v>
      </c>
      <c r="CB5" s="27">
        <f t="shared" si="1"/>
        <v>0</v>
      </c>
      <c r="CC5" s="27">
        <f t="shared" si="1"/>
        <v>0</v>
      </c>
      <c r="CD5" s="27">
        <f t="shared" si="1"/>
        <v>0</v>
      </c>
      <c r="CE5" s="27">
        <f t="shared" si="1"/>
        <v>0</v>
      </c>
      <c r="CF5" s="27">
        <f t="shared" si="1"/>
        <v>0</v>
      </c>
      <c r="CG5" s="27">
        <f t="shared" si="1"/>
        <v>0</v>
      </c>
    </row>
    <row r="6" spans="1:85" ht="14.1" customHeight="1" x14ac:dyDescent="0.25">
      <c r="A6" s="151" t="s">
        <v>6</v>
      </c>
      <c r="B6" s="152" t="s">
        <v>7</v>
      </c>
      <c r="C6" s="154" t="s">
        <v>18</v>
      </c>
      <c r="D6" s="154" t="s">
        <v>19</v>
      </c>
      <c r="E6" s="147" t="s">
        <v>17</v>
      </c>
      <c r="F6" s="71" t="s">
        <v>8</v>
      </c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  <c r="CG6" s="71"/>
    </row>
    <row r="7" spans="1:85" s="28" customFormat="1" x14ac:dyDescent="0.25">
      <c r="A7" s="151"/>
      <c r="B7" s="153"/>
      <c r="C7" s="154"/>
      <c r="D7" s="154"/>
      <c r="E7" s="148"/>
      <c r="F7" s="78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</row>
    <row r="8" spans="1:85" x14ac:dyDescent="0.25">
      <c r="A8" s="29">
        <v>1</v>
      </c>
      <c r="B8" s="30" t="str">
        <f>IF(AND($B$2&lt;&gt;"",'Ficha Cadastral'!C17&lt;&gt;""),'Ficha Cadastral'!C17,"")</f>
        <v/>
      </c>
      <c r="C8" s="29" t="str">
        <f t="shared" ref="C8:C47" si="2">IF(B8&lt;&gt;"",COUNTIF(F8:CG8,"F"),"")</f>
        <v/>
      </c>
      <c r="D8" s="29" t="str">
        <f>IF(B8&lt;&gt;"",IF(ISNA(VLOOKUP($B8,'Ficha Cadastral'!$C$17:$E$56,3,FALSE)),0,VLOOKUP($B8,'Ficha Cadastral'!$C$17:$E$56,3,FALSE)),"")</f>
        <v/>
      </c>
      <c r="E8" s="80" t="str">
        <f>IF(B8&lt;&gt;"",IF(ISNA(VLOOKUP($B8,'Ficha Cadastral'!$C$17:$R$56,$E$1,FALSE)),0,VLOOKUP($B8,'Ficha Cadastral'!$C$17:$R$56,$E$1,FALSE)),"")</f>
        <v/>
      </c>
      <c r="F8" s="79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</row>
    <row r="9" spans="1:85" x14ac:dyDescent="0.25">
      <c r="A9" s="29">
        <v>2</v>
      </c>
      <c r="B9" s="17" t="str">
        <f>IF(AND($B$2&lt;&gt;"",'Ficha Cadastral'!C18&lt;&gt;""),'Ficha Cadastral'!C18,"")</f>
        <v/>
      </c>
      <c r="C9" s="29" t="str">
        <f t="shared" si="2"/>
        <v/>
      </c>
      <c r="D9" s="81" t="str">
        <f>IF(B9&lt;&gt;"",IF(ISNA(VLOOKUP($B9,'Ficha Cadastral'!$C$17:$E$56,3,FALSE)),0,VLOOKUP($B9,'Ficha Cadastral'!$C$17:$E$56,3,FALSE)),"")</f>
        <v/>
      </c>
      <c r="E9" s="80" t="str">
        <f>IF(B9&lt;&gt;"",IF(ISNA(VLOOKUP($B9,'Ficha Cadastral'!$C$17:$R$56,$E$1,FALSE)),0,VLOOKUP($B9,'Ficha Cadastral'!$C$17:$R$56,$E$1,FALSE)),"")</f>
        <v/>
      </c>
      <c r="F9" s="79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</row>
    <row r="10" spans="1:85" x14ac:dyDescent="0.25">
      <c r="A10" s="29">
        <v>3</v>
      </c>
      <c r="B10" s="17" t="str">
        <f>IF(AND($B$2&lt;&gt;"",'Ficha Cadastral'!C19&lt;&gt;""),'Ficha Cadastral'!C19,"")</f>
        <v/>
      </c>
      <c r="C10" s="29" t="str">
        <f t="shared" si="2"/>
        <v/>
      </c>
      <c r="D10" s="81" t="str">
        <f>IF(B10&lt;&gt;"",IF(ISNA(VLOOKUP($B10,'Ficha Cadastral'!$C$17:$E$56,3,FALSE)),0,VLOOKUP($B10,'Ficha Cadastral'!$C$17:$E$56,3,FALSE)),"")</f>
        <v/>
      </c>
      <c r="E10" s="80" t="str">
        <f>IF(B10&lt;&gt;"",IF(ISNA(VLOOKUP($B10,'Ficha Cadastral'!$C$17:$R$56,$E$1,FALSE)),0,VLOOKUP($B10,'Ficha Cadastral'!$C$17:$R$56,$E$1,FALSE)),"")</f>
        <v/>
      </c>
      <c r="F10" s="79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</row>
    <row r="11" spans="1:85" x14ac:dyDescent="0.25">
      <c r="A11" s="29">
        <v>4</v>
      </c>
      <c r="B11" s="17" t="str">
        <f>IF(AND($B$2&lt;&gt;"",'Ficha Cadastral'!C20&lt;&gt;""),'Ficha Cadastral'!C20,"")</f>
        <v/>
      </c>
      <c r="C11" s="29" t="str">
        <f t="shared" si="2"/>
        <v/>
      </c>
      <c r="D11" s="81" t="str">
        <f>IF(B11&lt;&gt;"",IF(ISNA(VLOOKUP($B11,'Ficha Cadastral'!$C$17:$E$56,3,FALSE)),0,VLOOKUP($B11,'Ficha Cadastral'!$C$17:$E$56,3,FALSE)),"")</f>
        <v/>
      </c>
      <c r="E11" s="80" t="str">
        <f>IF(B11&lt;&gt;"",IF(ISNA(VLOOKUP($B11,'Ficha Cadastral'!$C$17:$R$56,$E$1,FALSE)),0,VLOOKUP($B11,'Ficha Cadastral'!$C$17:$R$56,$E$1,FALSE)),"")</f>
        <v/>
      </c>
      <c r="F11" s="79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</row>
    <row r="12" spans="1:85" x14ac:dyDescent="0.25">
      <c r="A12" s="29">
        <v>5</v>
      </c>
      <c r="B12" s="17" t="str">
        <f>IF(AND($B$2&lt;&gt;"",'Ficha Cadastral'!C21&lt;&gt;""),'Ficha Cadastral'!C21,"")</f>
        <v/>
      </c>
      <c r="C12" s="29" t="str">
        <f t="shared" si="2"/>
        <v/>
      </c>
      <c r="D12" s="81" t="str">
        <f>IF(B12&lt;&gt;"",IF(ISNA(VLOOKUP($B12,'Ficha Cadastral'!$C$17:$E$56,3,FALSE)),0,VLOOKUP($B12,'Ficha Cadastral'!$C$17:$E$56,3,FALSE)),"")</f>
        <v/>
      </c>
      <c r="E12" s="80" t="str">
        <f>IF(B12&lt;&gt;"",IF(ISNA(VLOOKUP($B12,'Ficha Cadastral'!$C$17:$R$56,$E$1,FALSE)),0,VLOOKUP($B12,'Ficha Cadastral'!$C$17:$R$56,$E$1,FALSE)),"")</f>
        <v/>
      </c>
      <c r="F12" s="79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</row>
    <row r="13" spans="1:85" x14ac:dyDescent="0.25">
      <c r="A13" s="29">
        <v>6</v>
      </c>
      <c r="B13" s="17" t="str">
        <f>IF(AND($B$2&lt;&gt;"",'Ficha Cadastral'!C22&lt;&gt;""),'Ficha Cadastral'!C22,"")</f>
        <v/>
      </c>
      <c r="C13" s="29" t="str">
        <f t="shared" si="2"/>
        <v/>
      </c>
      <c r="D13" s="81" t="str">
        <f>IF(B13&lt;&gt;"",IF(ISNA(VLOOKUP($B13,'Ficha Cadastral'!$C$17:$E$56,3,FALSE)),0,VLOOKUP($B13,'Ficha Cadastral'!$C$17:$E$56,3,FALSE)),"")</f>
        <v/>
      </c>
      <c r="E13" s="80" t="str">
        <f>IF(B13&lt;&gt;"",IF(ISNA(VLOOKUP($B13,'Ficha Cadastral'!$C$17:$R$56,$E$1,FALSE)),0,VLOOKUP($B13,'Ficha Cadastral'!$C$17:$R$56,$E$1,FALSE)),"")</f>
        <v/>
      </c>
      <c r="F13" s="79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</row>
    <row r="14" spans="1:85" x14ac:dyDescent="0.25">
      <c r="A14" s="29">
        <v>7</v>
      </c>
      <c r="B14" s="17" t="str">
        <f>IF(AND($B$2&lt;&gt;"",'Ficha Cadastral'!C23&lt;&gt;""),'Ficha Cadastral'!C23,"")</f>
        <v/>
      </c>
      <c r="C14" s="29" t="str">
        <f t="shared" si="2"/>
        <v/>
      </c>
      <c r="D14" s="81" t="str">
        <f>IF(B14&lt;&gt;"",IF(ISNA(VLOOKUP($B14,'Ficha Cadastral'!$C$17:$E$56,3,FALSE)),0,VLOOKUP($B14,'Ficha Cadastral'!$C$17:$E$56,3,FALSE)),"")</f>
        <v/>
      </c>
      <c r="E14" s="80" t="str">
        <f>IF(B14&lt;&gt;"",IF(ISNA(VLOOKUP($B14,'Ficha Cadastral'!$C$17:$R$56,$E$1,FALSE)),0,VLOOKUP($B14,'Ficha Cadastral'!$C$17:$R$56,$E$1,FALSE)),"")</f>
        <v/>
      </c>
      <c r="F14" s="79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</row>
    <row r="15" spans="1:85" x14ac:dyDescent="0.25">
      <c r="A15" s="29">
        <v>8</v>
      </c>
      <c r="B15" s="17" t="str">
        <f>IF(AND($B$2&lt;&gt;"",'Ficha Cadastral'!C24&lt;&gt;""),'Ficha Cadastral'!C24,"")</f>
        <v/>
      </c>
      <c r="C15" s="29" t="str">
        <f t="shared" si="2"/>
        <v/>
      </c>
      <c r="D15" s="81" t="str">
        <f>IF(B15&lt;&gt;"",IF(ISNA(VLOOKUP($B15,'Ficha Cadastral'!$C$17:$E$56,3,FALSE)),0,VLOOKUP($B15,'Ficha Cadastral'!$C$17:$E$56,3,FALSE)),"")</f>
        <v/>
      </c>
      <c r="E15" s="80" t="str">
        <f>IF(B15&lt;&gt;"",IF(ISNA(VLOOKUP($B15,'Ficha Cadastral'!$C$17:$R$56,$E$1,FALSE)),0,VLOOKUP($B15,'Ficha Cadastral'!$C$17:$R$56,$E$1,FALSE)),"")</f>
        <v/>
      </c>
      <c r="F15" s="79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</row>
    <row r="16" spans="1:85" x14ac:dyDescent="0.25">
      <c r="A16" s="29">
        <v>9</v>
      </c>
      <c r="B16" s="17" t="str">
        <f>IF(AND($B$2&lt;&gt;"",'Ficha Cadastral'!C25&lt;&gt;""),'Ficha Cadastral'!C25,"")</f>
        <v/>
      </c>
      <c r="C16" s="29" t="str">
        <f t="shared" si="2"/>
        <v/>
      </c>
      <c r="D16" s="81" t="str">
        <f>IF(B16&lt;&gt;"",IF(ISNA(VLOOKUP($B16,'Ficha Cadastral'!$C$17:$E$56,3,FALSE)),0,VLOOKUP($B16,'Ficha Cadastral'!$C$17:$E$56,3,FALSE)),"")</f>
        <v/>
      </c>
      <c r="E16" s="80" t="str">
        <f>IF(B16&lt;&gt;"",IF(ISNA(VLOOKUP($B16,'Ficha Cadastral'!$C$17:$R$56,$E$1,FALSE)),0,VLOOKUP($B16,'Ficha Cadastral'!$C$17:$R$56,$E$1,FALSE)),"")</f>
        <v/>
      </c>
      <c r="F16" s="79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</row>
    <row r="17" spans="1:85" x14ac:dyDescent="0.25">
      <c r="A17" s="29">
        <v>10</v>
      </c>
      <c r="B17" s="17" t="str">
        <f>IF(AND($B$2&lt;&gt;"",'Ficha Cadastral'!C26&lt;&gt;""),'Ficha Cadastral'!C26,"")</f>
        <v/>
      </c>
      <c r="C17" s="29" t="str">
        <f t="shared" si="2"/>
        <v/>
      </c>
      <c r="D17" s="81" t="str">
        <f>IF(B17&lt;&gt;"",IF(ISNA(VLOOKUP($B17,'Ficha Cadastral'!$C$17:$E$56,3,FALSE)),0,VLOOKUP($B17,'Ficha Cadastral'!$C$17:$E$56,3,FALSE)),"")</f>
        <v/>
      </c>
      <c r="E17" s="80" t="str">
        <f>IF(B17&lt;&gt;"",IF(ISNA(VLOOKUP($B17,'Ficha Cadastral'!$C$17:$R$56,$E$1,FALSE)),0,VLOOKUP($B17,'Ficha Cadastral'!$C$17:$R$56,$E$1,FALSE)),"")</f>
        <v/>
      </c>
      <c r="F17" s="79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</row>
    <row r="18" spans="1:85" x14ac:dyDescent="0.25">
      <c r="A18" s="29">
        <v>11</v>
      </c>
      <c r="B18" s="17" t="str">
        <f>IF(AND($B$2&lt;&gt;"",'Ficha Cadastral'!C27&lt;&gt;""),'Ficha Cadastral'!C27,"")</f>
        <v/>
      </c>
      <c r="C18" s="29" t="str">
        <f t="shared" si="2"/>
        <v/>
      </c>
      <c r="D18" s="81" t="str">
        <f>IF(B18&lt;&gt;"",IF(ISNA(VLOOKUP($B18,'Ficha Cadastral'!$C$17:$E$56,3,FALSE)),0,VLOOKUP($B18,'Ficha Cadastral'!$C$17:$E$56,3,FALSE)),"")</f>
        <v/>
      </c>
      <c r="E18" s="80" t="str">
        <f>IF(B18&lt;&gt;"",IF(ISNA(VLOOKUP($B18,'Ficha Cadastral'!$C$17:$R$56,$E$1,FALSE)),0,VLOOKUP($B18,'Ficha Cadastral'!$C$17:$R$56,$E$1,FALSE)),"")</f>
        <v/>
      </c>
      <c r="F18" s="79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</row>
    <row r="19" spans="1:85" x14ac:dyDescent="0.25">
      <c r="A19" s="29">
        <v>12</v>
      </c>
      <c r="B19" s="17" t="str">
        <f>IF(AND($B$2&lt;&gt;"",'Ficha Cadastral'!C28&lt;&gt;""),'Ficha Cadastral'!C28,"")</f>
        <v/>
      </c>
      <c r="C19" s="29" t="str">
        <f t="shared" si="2"/>
        <v/>
      </c>
      <c r="D19" s="81" t="str">
        <f>IF(B19&lt;&gt;"",IF(ISNA(VLOOKUP($B19,'Ficha Cadastral'!$C$17:$E$56,3,FALSE)),0,VLOOKUP($B19,'Ficha Cadastral'!$C$17:$E$56,3,FALSE)),"")</f>
        <v/>
      </c>
      <c r="E19" s="80" t="str">
        <f>IF(B19&lt;&gt;"",IF(ISNA(VLOOKUP($B19,'Ficha Cadastral'!$C$17:$R$56,$E$1,FALSE)),0,VLOOKUP($B19,'Ficha Cadastral'!$C$17:$R$56,$E$1,FALSE)),"")</f>
        <v/>
      </c>
      <c r="F19" s="79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</row>
    <row r="20" spans="1:85" x14ac:dyDescent="0.25">
      <c r="A20" s="29">
        <v>13</v>
      </c>
      <c r="B20" s="17" t="str">
        <f>IF(AND($B$2&lt;&gt;"",'Ficha Cadastral'!C29&lt;&gt;""),'Ficha Cadastral'!C29,"")</f>
        <v/>
      </c>
      <c r="C20" s="29" t="str">
        <f t="shared" si="2"/>
        <v/>
      </c>
      <c r="D20" s="81" t="str">
        <f>IF(B20&lt;&gt;"",IF(ISNA(VLOOKUP($B20,'Ficha Cadastral'!$C$17:$E$56,3,FALSE)),0,VLOOKUP($B20,'Ficha Cadastral'!$C$17:$E$56,3,FALSE)),"")</f>
        <v/>
      </c>
      <c r="E20" s="80" t="str">
        <f>IF(B20&lt;&gt;"",IF(ISNA(VLOOKUP($B20,'Ficha Cadastral'!$C$17:$R$56,$E$1,FALSE)),0,VLOOKUP($B20,'Ficha Cadastral'!$C$17:$R$56,$E$1,FALSE)),"")</f>
        <v/>
      </c>
      <c r="F20" s="79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</row>
    <row r="21" spans="1:85" x14ac:dyDescent="0.25">
      <c r="A21" s="29">
        <v>14</v>
      </c>
      <c r="B21" s="17" t="str">
        <f>IF(AND($B$2&lt;&gt;"",'Ficha Cadastral'!C30&lt;&gt;""),'Ficha Cadastral'!C30,"")</f>
        <v/>
      </c>
      <c r="C21" s="29" t="str">
        <f t="shared" si="2"/>
        <v/>
      </c>
      <c r="D21" s="81" t="str">
        <f>IF(B21&lt;&gt;"",IF(ISNA(VLOOKUP($B21,'Ficha Cadastral'!$C$17:$E$56,3,FALSE)),0,VLOOKUP($B21,'Ficha Cadastral'!$C$17:$E$56,3,FALSE)),"")</f>
        <v/>
      </c>
      <c r="E21" s="80" t="str">
        <f>IF(B21&lt;&gt;"",IF(ISNA(VLOOKUP($B21,'Ficha Cadastral'!$C$17:$R$56,$E$1,FALSE)),0,VLOOKUP($B21,'Ficha Cadastral'!$C$17:$R$56,$E$1,FALSE)),"")</f>
        <v/>
      </c>
      <c r="F21" s="79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</row>
    <row r="22" spans="1:85" x14ac:dyDescent="0.25">
      <c r="A22" s="29">
        <v>15</v>
      </c>
      <c r="B22" s="17" t="str">
        <f>IF(AND($B$2&lt;&gt;"",'Ficha Cadastral'!C31&lt;&gt;""),'Ficha Cadastral'!C31,"")</f>
        <v/>
      </c>
      <c r="C22" s="29" t="str">
        <f t="shared" si="2"/>
        <v/>
      </c>
      <c r="D22" s="81" t="str">
        <f>IF(B22&lt;&gt;"",IF(ISNA(VLOOKUP($B22,'Ficha Cadastral'!$C$17:$E$56,3,FALSE)),0,VLOOKUP($B22,'Ficha Cadastral'!$C$17:$E$56,3,FALSE)),"")</f>
        <v/>
      </c>
      <c r="E22" s="80" t="str">
        <f>IF(B22&lt;&gt;"",IF(ISNA(VLOOKUP($B22,'Ficha Cadastral'!$C$17:$R$56,$E$1,FALSE)),0,VLOOKUP($B22,'Ficha Cadastral'!$C$17:$R$56,$E$1,FALSE)),"")</f>
        <v/>
      </c>
      <c r="F22" s="79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</row>
    <row r="23" spans="1:85" x14ac:dyDescent="0.25">
      <c r="A23" s="29">
        <v>16</v>
      </c>
      <c r="B23" s="17" t="str">
        <f>IF(AND($B$2&lt;&gt;"",'Ficha Cadastral'!C32&lt;&gt;""),'Ficha Cadastral'!C32,"")</f>
        <v/>
      </c>
      <c r="C23" s="29" t="str">
        <f t="shared" si="2"/>
        <v/>
      </c>
      <c r="D23" s="81" t="str">
        <f>IF(B23&lt;&gt;"",IF(ISNA(VLOOKUP($B23,'Ficha Cadastral'!$C$17:$E$56,3,FALSE)),0,VLOOKUP($B23,'Ficha Cadastral'!$C$17:$E$56,3,FALSE)),"")</f>
        <v/>
      </c>
      <c r="E23" s="80" t="str">
        <f>IF(B23&lt;&gt;"",IF(ISNA(VLOOKUP($B23,'Ficha Cadastral'!$C$17:$R$56,$E$1,FALSE)),0,VLOOKUP($B23,'Ficha Cadastral'!$C$17:$R$56,$E$1,FALSE)),"")</f>
        <v/>
      </c>
      <c r="F23" s="79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</row>
    <row r="24" spans="1:85" x14ac:dyDescent="0.25">
      <c r="A24" s="29">
        <v>17</v>
      </c>
      <c r="B24" s="17" t="str">
        <f>IF(AND($B$2&lt;&gt;"",'Ficha Cadastral'!C33&lt;&gt;""),'Ficha Cadastral'!C33,"")</f>
        <v/>
      </c>
      <c r="C24" s="29" t="str">
        <f t="shared" si="2"/>
        <v/>
      </c>
      <c r="D24" s="81" t="str">
        <f>IF(B24&lt;&gt;"",IF(ISNA(VLOOKUP($B24,'Ficha Cadastral'!$C$17:$E$56,3,FALSE)),0,VLOOKUP($B24,'Ficha Cadastral'!$C$17:$E$56,3,FALSE)),"")</f>
        <v/>
      </c>
      <c r="E24" s="80" t="str">
        <f>IF(B24&lt;&gt;"",IF(ISNA(VLOOKUP($B24,'Ficha Cadastral'!$C$17:$R$56,$E$1,FALSE)),0,VLOOKUP($B24,'Ficha Cadastral'!$C$17:$R$56,$E$1,FALSE)),"")</f>
        <v/>
      </c>
      <c r="F24" s="79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5"/>
      <c r="CF24" s="35"/>
      <c r="CG24" s="35"/>
    </row>
    <row r="25" spans="1:85" x14ac:dyDescent="0.25">
      <c r="A25" s="29">
        <v>18</v>
      </c>
      <c r="B25" s="17" t="str">
        <f>IF(AND($B$2&lt;&gt;"",'Ficha Cadastral'!C34&lt;&gt;""),'Ficha Cadastral'!C34,"")</f>
        <v/>
      </c>
      <c r="C25" s="29" t="str">
        <f t="shared" si="2"/>
        <v/>
      </c>
      <c r="D25" s="81" t="str">
        <f>IF(B25&lt;&gt;"",IF(ISNA(VLOOKUP($B25,'Ficha Cadastral'!$C$17:$E$56,3,FALSE)),0,VLOOKUP($B25,'Ficha Cadastral'!$C$17:$E$56,3,FALSE)),"")</f>
        <v/>
      </c>
      <c r="E25" s="80" t="str">
        <f>IF(B25&lt;&gt;"",IF(ISNA(VLOOKUP($B25,'Ficha Cadastral'!$C$17:$R$56,$E$1,FALSE)),0,VLOOKUP($B25,'Ficha Cadastral'!$C$17:$R$56,$E$1,FALSE)),"")</f>
        <v/>
      </c>
      <c r="F25" s="79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</row>
    <row r="26" spans="1:85" x14ac:dyDescent="0.25">
      <c r="A26" s="29">
        <v>19</v>
      </c>
      <c r="B26" s="17" t="str">
        <f>IF(AND($B$2&lt;&gt;"",'Ficha Cadastral'!C35&lt;&gt;""),'Ficha Cadastral'!C35,"")</f>
        <v/>
      </c>
      <c r="C26" s="29" t="str">
        <f t="shared" si="2"/>
        <v/>
      </c>
      <c r="D26" s="81" t="str">
        <f>IF(B26&lt;&gt;"",IF(ISNA(VLOOKUP($B26,'Ficha Cadastral'!$C$17:$E$56,3,FALSE)),0,VLOOKUP($B26,'Ficha Cadastral'!$C$17:$E$56,3,FALSE)),"")</f>
        <v/>
      </c>
      <c r="E26" s="80" t="str">
        <f>IF(B26&lt;&gt;"",IF(ISNA(VLOOKUP($B26,'Ficha Cadastral'!$C$17:$R$56,$E$1,FALSE)),0,VLOOKUP($B26,'Ficha Cadastral'!$C$17:$R$56,$E$1,FALSE)),"")</f>
        <v/>
      </c>
      <c r="F26" s="79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5"/>
      <c r="CE26" s="35"/>
      <c r="CF26" s="35"/>
      <c r="CG26" s="35"/>
    </row>
    <row r="27" spans="1:85" x14ac:dyDescent="0.25">
      <c r="A27" s="29">
        <v>20</v>
      </c>
      <c r="B27" s="17" t="str">
        <f>IF(AND($B$2&lt;&gt;"",'Ficha Cadastral'!C36&lt;&gt;""),'Ficha Cadastral'!C36,"")</f>
        <v/>
      </c>
      <c r="C27" s="29" t="str">
        <f t="shared" si="2"/>
        <v/>
      </c>
      <c r="D27" s="81" t="str">
        <f>IF(B27&lt;&gt;"",IF(ISNA(VLOOKUP($B27,'Ficha Cadastral'!$C$17:$E$56,3,FALSE)),0,VLOOKUP($B27,'Ficha Cadastral'!$C$17:$E$56,3,FALSE)),"")</f>
        <v/>
      </c>
      <c r="E27" s="80" t="str">
        <f>IF(B27&lt;&gt;"",IF(ISNA(VLOOKUP($B27,'Ficha Cadastral'!$C$17:$R$56,$E$1,FALSE)),0,VLOOKUP($B27,'Ficha Cadastral'!$C$17:$R$56,$E$1,FALSE)),"")</f>
        <v/>
      </c>
      <c r="F27" s="79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</row>
    <row r="28" spans="1:85" x14ac:dyDescent="0.25">
      <c r="A28" s="29">
        <v>21</v>
      </c>
      <c r="B28" s="17" t="str">
        <f>IF(AND($B$2&lt;&gt;"",'Ficha Cadastral'!C37&lt;&gt;""),'Ficha Cadastral'!C37,"")</f>
        <v/>
      </c>
      <c r="C28" s="29" t="str">
        <f t="shared" si="2"/>
        <v/>
      </c>
      <c r="D28" s="81" t="str">
        <f>IF(B28&lt;&gt;"",IF(ISNA(VLOOKUP($B28,'Ficha Cadastral'!$C$17:$E$56,3,FALSE)),0,VLOOKUP($B28,'Ficha Cadastral'!$C$17:$E$56,3,FALSE)),"")</f>
        <v/>
      </c>
      <c r="E28" s="80" t="str">
        <f>IF(B28&lt;&gt;"",IF(ISNA(VLOOKUP($B28,'Ficha Cadastral'!$C$17:$R$56,$E$1,FALSE)),0,VLOOKUP($B28,'Ficha Cadastral'!$C$17:$R$56,$E$1,FALSE)),"")</f>
        <v/>
      </c>
      <c r="F28" s="79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</row>
    <row r="29" spans="1:85" x14ac:dyDescent="0.25">
      <c r="A29" s="29">
        <v>22</v>
      </c>
      <c r="B29" s="17" t="str">
        <f>IF(AND($B$2&lt;&gt;"",'Ficha Cadastral'!C38&lt;&gt;""),'Ficha Cadastral'!C38,"")</f>
        <v/>
      </c>
      <c r="C29" s="29" t="str">
        <f t="shared" si="2"/>
        <v/>
      </c>
      <c r="D29" s="81" t="str">
        <f>IF(B29&lt;&gt;"",IF(ISNA(VLOOKUP($B29,'Ficha Cadastral'!$C$17:$E$56,3,FALSE)),0,VLOOKUP($B29,'Ficha Cadastral'!$C$17:$E$56,3,FALSE)),"")</f>
        <v/>
      </c>
      <c r="E29" s="80" t="str">
        <f>IF(B29&lt;&gt;"",IF(ISNA(VLOOKUP($B29,'Ficha Cadastral'!$C$17:$R$56,$E$1,FALSE)),0,VLOOKUP($B29,'Ficha Cadastral'!$C$17:$R$56,$E$1,FALSE)),"")</f>
        <v/>
      </c>
      <c r="F29" s="79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5"/>
    </row>
    <row r="30" spans="1:85" x14ac:dyDescent="0.25">
      <c r="A30" s="29">
        <v>23</v>
      </c>
      <c r="B30" s="17" t="str">
        <f>IF(AND($B$2&lt;&gt;"",'Ficha Cadastral'!C39&lt;&gt;""),'Ficha Cadastral'!C39,"")</f>
        <v/>
      </c>
      <c r="C30" s="29" t="str">
        <f t="shared" si="2"/>
        <v/>
      </c>
      <c r="D30" s="81" t="str">
        <f>IF(B30&lt;&gt;"",IF(ISNA(VLOOKUP($B30,'Ficha Cadastral'!$C$17:$E$56,3,FALSE)),0,VLOOKUP($B30,'Ficha Cadastral'!$C$17:$E$56,3,FALSE)),"")</f>
        <v/>
      </c>
      <c r="E30" s="80" t="str">
        <f>IF(B30&lt;&gt;"",IF(ISNA(VLOOKUP($B30,'Ficha Cadastral'!$C$17:$R$56,$E$1,FALSE)),0,VLOOKUP($B30,'Ficha Cadastral'!$C$17:$R$56,$E$1,FALSE)),"")</f>
        <v/>
      </c>
      <c r="F30" s="79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</row>
    <row r="31" spans="1:85" x14ac:dyDescent="0.25">
      <c r="A31" s="29">
        <v>24</v>
      </c>
      <c r="B31" s="17" t="str">
        <f>IF(AND($B$2&lt;&gt;"",'Ficha Cadastral'!C40&lt;&gt;""),'Ficha Cadastral'!C40,"")</f>
        <v/>
      </c>
      <c r="C31" s="29" t="str">
        <f t="shared" si="2"/>
        <v/>
      </c>
      <c r="D31" s="81" t="str">
        <f>IF(B31&lt;&gt;"",IF(ISNA(VLOOKUP($B31,'Ficha Cadastral'!$C$17:$E$56,3,FALSE)),0,VLOOKUP($B31,'Ficha Cadastral'!$C$17:$E$56,3,FALSE)),"")</f>
        <v/>
      </c>
      <c r="E31" s="80" t="str">
        <f>IF(B31&lt;&gt;"",IF(ISNA(VLOOKUP($B31,'Ficha Cadastral'!$C$17:$R$56,$E$1,FALSE)),0,VLOOKUP($B31,'Ficha Cadastral'!$C$17:$R$56,$E$1,FALSE)),"")</f>
        <v/>
      </c>
      <c r="F31" s="79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35"/>
      <c r="CE31" s="35"/>
      <c r="CF31" s="35"/>
      <c r="CG31" s="35"/>
    </row>
    <row r="32" spans="1:85" x14ac:dyDescent="0.25">
      <c r="A32" s="29">
        <v>25</v>
      </c>
      <c r="B32" s="17" t="str">
        <f>IF(AND($B$2&lt;&gt;"",'Ficha Cadastral'!C41&lt;&gt;""),'Ficha Cadastral'!C41,"")</f>
        <v/>
      </c>
      <c r="C32" s="29" t="str">
        <f t="shared" si="2"/>
        <v/>
      </c>
      <c r="D32" s="81" t="str">
        <f>IF(B32&lt;&gt;"",IF(ISNA(VLOOKUP($B32,'Ficha Cadastral'!$C$17:$E$56,3,FALSE)),0,VLOOKUP($B32,'Ficha Cadastral'!$C$17:$E$56,3,FALSE)),"")</f>
        <v/>
      </c>
      <c r="E32" s="80" t="str">
        <f>IF(B32&lt;&gt;"",IF(ISNA(VLOOKUP($B32,'Ficha Cadastral'!$C$17:$R$56,$E$1,FALSE)),0,VLOOKUP($B32,'Ficha Cadastral'!$C$17:$R$56,$E$1,FALSE)),"")</f>
        <v/>
      </c>
      <c r="F32" s="79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B32" s="35"/>
      <c r="CC32" s="35"/>
      <c r="CD32" s="35"/>
      <c r="CE32" s="35"/>
      <c r="CF32" s="35"/>
      <c r="CG32" s="35"/>
    </row>
    <row r="33" spans="1:85" x14ac:dyDescent="0.25">
      <c r="A33" s="29">
        <v>26</v>
      </c>
      <c r="B33" s="17" t="str">
        <f>IF(AND($B$2&lt;&gt;"",'Ficha Cadastral'!C42&lt;&gt;""),'Ficha Cadastral'!C42,"")</f>
        <v/>
      </c>
      <c r="C33" s="29" t="str">
        <f t="shared" si="2"/>
        <v/>
      </c>
      <c r="D33" s="81" t="str">
        <f>IF(B33&lt;&gt;"",IF(ISNA(VLOOKUP($B33,'Ficha Cadastral'!$C$17:$E$56,3,FALSE)),0,VLOOKUP($B33,'Ficha Cadastral'!$C$17:$E$56,3,FALSE)),"")</f>
        <v/>
      </c>
      <c r="E33" s="80" t="str">
        <f>IF(B33&lt;&gt;"",IF(ISNA(VLOOKUP($B33,'Ficha Cadastral'!$C$17:$R$56,$E$1,FALSE)),0,VLOOKUP($B33,'Ficha Cadastral'!$C$17:$R$56,$E$1,FALSE)),"")</f>
        <v/>
      </c>
      <c r="F33" s="79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B33" s="35"/>
      <c r="CC33" s="35"/>
      <c r="CD33" s="35"/>
      <c r="CE33" s="35"/>
      <c r="CF33" s="35"/>
      <c r="CG33" s="35"/>
    </row>
    <row r="34" spans="1:85" x14ac:dyDescent="0.25">
      <c r="A34" s="29">
        <v>27</v>
      </c>
      <c r="B34" s="17" t="str">
        <f>IF(AND($B$2&lt;&gt;"",'Ficha Cadastral'!C43&lt;&gt;""),'Ficha Cadastral'!C43,"")</f>
        <v/>
      </c>
      <c r="C34" s="29" t="str">
        <f t="shared" si="2"/>
        <v/>
      </c>
      <c r="D34" s="81" t="str">
        <f>IF(B34&lt;&gt;"",IF(ISNA(VLOOKUP($B34,'Ficha Cadastral'!$C$17:$E$56,3,FALSE)),0,VLOOKUP($B34,'Ficha Cadastral'!$C$17:$E$56,3,FALSE)),"")</f>
        <v/>
      </c>
      <c r="E34" s="80" t="str">
        <f>IF(B34&lt;&gt;"",IF(ISNA(VLOOKUP($B34,'Ficha Cadastral'!$C$17:$R$56,$E$1,FALSE)),0,VLOOKUP($B34,'Ficha Cadastral'!$C$17:$R$56,$E$1,FALSE)),"")</f>
        <v/>
      </c>
      <c r="F34" s="79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</row>
    <row r="35" spans="1:85" x14ac:dyDescent="0.25">
      <c r="A35" s="29">
        <v>28</v>
      </c>
      <c r="B35" s="17" t="str">
        <f>IF(AND($B$2&lt;&gt;"",'Ficha Cadastral'!C44&lt;&gt;""),'Ficha Cadastral'!C44,"")</f>
        <v/>
      </c>
      <c r="C35" s="29" t="str">
        <f t="shared" si="2"/>
        <v/>
      </c>
      <c r="D35" s="81" t="str">
        <f>IF(B35&lt;&gt;"",IF(ISNA(VLOOKUP($B35,'Ficha Cadastral'!$C$17:$E$56,3,FALSE)),0,VLOOKUP($B35,'Ficha Cadastral'!$C$17:$E$56,3,FALSE)),"")</f>
        <v/>
      </c>
      <c r="E35" s="80" t="str">
        <f>IF(B35&lt;&gt;"",IF(ISNA(VLOOKUP($B35,'Ficha Cadastral'!$C$17:$R$56,$E$1,FALSE)),0,VLOOKUP($B35,'Ficha Cadastral'!$C$17:$R$56,$E$1,FALSE)),"")</f>
        <v/>
      </c>
      <c r="F35" s="79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5"/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</row>
    <row r="36" spans="1:85" x14ac:dyDescent="0.25">
      <c r="A36" s="29">
        <v>29</v>
      </c>
      <c r="B36" s="17" t="str">
        <f>IF(AND($B$2&lt;&gt;"",'Ficha Cadastral'!C45&lt;&gt;""),'Ficha Cadastral'!C45,"")</f>
        <v/>
      </c>
      <c r="C36" s="29" t="str">
        <f t="shared" si="2"/>
        <v/>
      </c>
      <c r="D36" s="81" t="str">
        <f>IF(B36&lt;&gt;"",IF(ISNA(VLOOKUP($B36,'Ficha Cadastral'!$C$17:$E$56,3,FALSE)),0,VLOOKUP($B36,'Ficha Cadastral'!$C$17:$E$56,3,FALSE)),"")</f>
        <v/>
      </c>
      <c r="E36" s="80" t="str">
        <f>IF(B36&lt;&gt;"",IF(ISNA(VLOOKUP($B36,'Ficha Cadastral'!$C$17:$R$56,$E$1,FALSE)),0,VLOOKUP($B36,'Ficha Cadastral'!$C$17:$R$56,$E$1,FALSE)),"")</f>
        <v/>
      </c>
      <c r="F36" s="79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5"/>
      <c r="BQ36" s="35"/>
      <c r="BR36" s="35"/>
      <c r="BS36" s="35"/>
      <c r="BT36" s="35"/>
      <c r="BU36" s="35"/>
      <c r="BV36" s="35"/>
      <c r="BW36" s="35"/>
      <c r="BX36" s="35"/>
      <c r="BY36" s="35"/>
      <c r="BZ36" s="35"/>
      <c r="CA36" s="35"/>
      <c r="CB36" s="35"/>
      <c r="CC36" s="35"/>
      <c r="CD36" s="35"/>
      <c r="CE36" s="35"/>
      <c r="CF36" s="35"/>
      <c r="CG36" s="35"/>
    </row>
    <row r="37" spans="1:85" x14ac:dyDescent="0.25">
      <c r="A37" s="29">
        <v>30</v>
      </c>
      <c r="B37" s="17" t="str">
        <f>IF(AND($B$2&lt;&gt;"",'Ficha Cadastral'!C46&lt;&gt;""),'Ficha Cadastral'!C46,"")</f>
        <v/>
      </c>
      <c r="C37" s="29" t="str">
        <f t="shared" si="2"/>
        <v/>
      </c>
      <c r="D37" s="81" t="str">
        <f>IF(B37&lt;&gt;"",IF(ISNA(VLOOKUP($B37,'Ficha Cadastral'!$C$17:$E$56,3,FALSE)),0,VLOOKUP($B37,'Ficha Cadastral'!$C$17:$E$56,3,FALSE)),"")</f>
        <v/>
      </c>
      <c r="E37" s="80" t="str">
        <f>IF(B37&lt;&gt;"",IF(ISNA(VLOOKUP($B37,'Ficha Cadastral'!$C$17:$R$56,$E$1,FALSE)),0,VLOOKUP($B37,'Ficha Cadastral'!$C$17:$R$56,$E$1,FALSE)),"")</f>
        <v/>
      </c>
      <c r="F37" s="79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5"/>
      <c r="BQ37" s="35"/>
      <c r="BR37" s="35"/>
      <c r="BS37" s="35"/>
      <c r="BT37" s="35"/>
      <c r="BU37" s="35"/>
      <c r="BV37" s="35"/>
      <c r="BW37" s="35"/>
      <c r="BX37" s="35"/>
      <c r="BY37" s="35"/>
      <c r="BZ37" s="35"/>
      <c r="CA37" s="35"/>
      <c r="CB37" s="35"/>
      <c r="CC37" s="35"/>
      <c r="CD37" s="35"/>
      <c r="CE37" s="35"/>
      <c r="CF37" s="35"/>
      <c r="CG37" s="35"/>
    </row>
    <row r="38" spans="1:85" x14ac:dyDescent="0.25">
      <c r="A38" s="29">
        <v>31</v>
      </c>
      <c r="B38" s="17" t="str">
        <f>IF(AND($B$2&lt;&gt;"",'Ficha Cadastral'!C47&lt;&gt;""),'Ficha Cadastral'!C47,"")</f>
        <v/>
      </c>
      <c r="C38" s="29" t="str">
        <f t="shared" si="2"/>
        <v/>
      </c>
      <c r="D38" s="81" t="str">
        <f>IF(B38&lt;&gt;"",IF(ISNA(VLOOKUP($B38,'Ficha Cadastral'!$C$17:$E$56,3,FALSE)),0,VLOOKUP($B38,'Ficha Cadastral'!$C$17:$E$56,3,FALSE)),"")</f>
        <v/>
      </c>
      <c r="E38" s="80" t="str">
        <f>IF(B38&lt;&gt;"",IF(ISNA(VLOOKUP($B38,'Ficha Cadastral'!$C$17:$R$56,$E$1,FALSE)),0,VLOOKUP($B38,'Ficha Cadastral'!$C$17:$R$56,$E$1,FALSE)),"")</f>
        <v/>
      </c>
      <c r="F38" s="79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</row>
    <row r="39" spans="1:85" x14ac:dyDescent="0.25">
      <c r="A39" s="29">
        <v>32</v>
      </c>
      <c r="B39" s="17" t="str">
        <f>IF(AND($B$2&lt;&gt;"",'Ficha Cadastral'!C48&lt;&gt;""),'Ficha Cadastral'!C48,"")</f>
        <v/>
      </c>
      <c r="C39" s="29" t="str">
        <f t="shared" si="2"/>
        <v/>
      </c>
      <c r="D39" s="81" t="str">
        <f>IF(B39&lt;&gt;"",IF(ISNA(VLOOKUP($B39,'Ficha Cadastral'!$C$17:$E$56,3,FALSE)),0,VLOOKUP($B39,'Ficha Cadastral'!$C$17:$E$56,3,FALSE)),"")</f>
        <v/>
      </c>
      <c r="E39" s="80" t="str">
        <f>IF(B39&lt;&gt;"",IF(ISNA(VLOOKUP($B39,'Ficha Cadastral'!$C$17:$R$56,$E$1,FALSE)),0,VLOOKUP($B39,'Ficha Cadastral'!$C$17:$R$56,$E$1,FALSE)),"")</f>
        <v/>
      </c>
      <c r="F39" s="79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</row>
    <row r="40" spans="1:85" x14ac:dyDescent="0.25">
      <c r="A40" s="29">
        <v>33</v>
      </c>
      <c r="B40" s="17" t="str">
        <f>IF(AND($B$2&lt;&gt;"",'Ficha Cadastral'!C49&lt;&gt;""),'Ficha Cadastral'!C49,"")</f>
        <v/>
      </c>
      <c r="C40" s="29" t="str">
        <f t="shared" si="2"/>
        <v/>
      </c>
      <c r="D40" s="81" t="str">
        <f>IF(B40&lt;&gt;"",IF(ISNA(VLOOKUP($B40,'Ficha Cadastral'!$C$17:$E$56,3,FALSE)),0,VLOOKUP($B40,'Ficha Cadastral'!$C$17:$E$56,3,FALSE)),"")</f>
        <v/>
      </c>
      <c r="E40" s="80" t="str">
        <f>IF(B40&lt;&gt;"",IF(ISNA(VLOOKUP($B40,'Ficha Cadastral'!$C$17:$R$56,$E$1,FALSE)),0,VLOOKUP($B40,'Ficha Cadastral'!$C$17:$R$56,$E$1,FALSE)),"")</f>
        <v/>
      </c>
      <c r="F40" s="79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</row>
    <row r="41" spans="1:85" x14ac:dyDescent="0.25">
      <c r="A41" s="29">
        <v>34</v>
      </c>
      <c r="B41" s="17" t="str">
        <f>IF(AND($B$2&lt;&gt;"",'Ficha Cadastral'!C50&lt;&gt;""),'Ficha Cadastral'!C50,"")</f>
        <v/>
      </c>
      <c r="C41" s="29" t="str">
        <f t="shared" si="2"/>
        <v/>
      </c>
      <c r="D41" s="81" t="str">
        <f>IF(B41&lt;&gt;"",IF(ISNA(VLOOKUP($B41,'Ficha Cadastral'!$C$17:$E$56,3,FALSE)),0,VLOOKUP($B41,'Ficha Cadastral'!$C$17:$E$56,3,FALSE)),"")</f>
        <v/>
      </c>
      <c r="E41" s="80" t="str">
        <f>IF(B41&lt;&gt;"",IF(ISNA(VLOOKUP($B41,'Ficha Cadastral'!$C$17:$R$56,$E$1,FALSE)),0,VLOOKUP($B41,'Ficha Cadastral'!$C$17:$R$56,$E$1,FALSE)),"")</f>
        <v/>
      </c>
      <c r="F41" s="79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5"/>
      <c r="BQ41" s="35"/>
      <c r="BR41" s="35"/>
      <c r="BS41" s="35"/>
      <c r="BT41" s="35"/>
      <c r="BU41" s="35"/>
      <c r="BV41" s="35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5"/>
    </row>
    <row r="42" spans="1:85" x14ac:dyDescent="0.25">
      <c r="A42" s="29">
        <v>35</v>
      </c>
      <c r="B42" s="17" t="str">
        <f>IF(AND($B$2&lt;&gt;"",'Ficha Cadastral'!C51&lt;&gt;""),'Ficha Cadastral'!C51,"")</f>
        <v/>
      </c>
      <c r="C42" s="29" t="str">
        <f t="shared" si="2"/>
        <v/>
      </c>
      <c r="D42" s="81" t="str">
        <f>IF(B42&lt;&gt;"",IF(ISNA(VLOOKUP($B42,'Ficha Cadastral'!$C$17:$E$56,3,FALSE)),0,VLOOKUP($B42,'Ficha Cadastral'!$C$17:$E$56,3,FALSE)),"")</f>
        <v/>
      </c>
      <c r="E42" s="80" t="str">
        <f>IF(B42&lt;&gt;"",IF(ISNA(VLOOKUP($B42,'Ficha Cadastral'!$C$17:$R$56,$E$1,FALSE)),0,VLOOKUP($B42,'Ficha Cadastral'!$C$17:$R$56,$E$1,FALSE)),"")</f>
        <v/>
      </c>
      <c r="F42" s="79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</row>
    <row r="43" spans="1:85" x14ac:dyDescent="0.25">
      <c r="A43" s="29">
        <v>36</v>
      </c>
      <c r="B43" s="17" t="str">
        <f>IF(AND($B$2&lt;&gt;"",'Ficha Cadastral'!C52&lt;&gt;""),'Ficha Cadastral'!C52,"")</f>
        <v/>
      </c>
      <c r="C43" s="29" t="str">
        <f t="shared" si="2"/>
        <v/>
      </c>
      <c r="D43" s="81" t="str">
        <f>IF(B43&lt;&gt;"",IF(ISNA(VLOOKUP($B43,'Ficha Cadastral'!$C$17:$E$56,3,FALSE)),0,VLOOKUP($B43,'Ficha Cadastral'!$C$17:$E$56,3,FALSE)),"")</f>
        <v/>
      </c>
      <c r="E43" s="80" t="str">
        <f>IF(B43&lt;&gt;"",IF(ISNA(VLOOKUP($B43,'Ficha Cadastral'!$C$17:$R$56,$E$1,FALSE)),0,VLOOKUP($B43,'Ficha Cadastral'!$C$17:$R$56,$E$1,FALSE)),"")</f>
        <v/>
      </c>
      <c r="F43" s="79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5"/>
      <c r="BQ43" s="35"/>
      <c r="BR43" s="35"/>
      <c r="BS43" s="35"/>
      <c r="BT43" s="35"/>
      <c r="BU43" s="35"/>
      <c r="BV43" s="35"/>
      <c r="BW43" s="35"/>
      <c r="BX43" s="35"/>
      <c r="BY43" s="35"/>
      <c r="BZ43" s="35"/>
      <c r="CA43" s="35"/>
      <c r="CB43" s="35"/>
      <c r="CC43" s="35"/>
      <c r="CD43" s="35"/>
      <c r="CE43" s="35"/>
      <c r="CF43" s="35"/>
      <c r="CG43" s="35"/>
    </row>
    <row r="44" spans="1:85" x14ac:dyDescent="0.25">
      <c r="A44" s="29">
        <v>37</v>
      </c>
      <c r="B44" s="17" t="str">
        <f>IF(AND($B$2&lt;&gt;"",'Ficha Cadastral'!C53&lt;&gt;""),'Ficha Cadastral'!C53,"")</f>
        <v/>
      </c>
      <c r="C44" s="29" t="str">
        <f t="shared" si="2"/>
        <v/>
      </c>
      <c r="D44" s="81" t="str">
        <f>IF(B44&lt;&gt;"",IF(ISNA(VLOOKUP($B44,'Ficha Cadastral'!$C$17:$E$56,3,FALSE)),0,VLOOKUP($B44,'Ficha Cadastral'!$C$17:$E$56,3,FALSE)),"")</f>
        <v/>
      </c>
      <c r="E44" s="80" t="str">
        <f>IF(B44&lt;&gt;"",IF(ISNA(VLOOKUP($B44,'Ficha Cadastral'!$C$17:$R$56,$E$1,FALSE)),0,VLOOKUP($B44,'Ficha Cadastral'!$C$17:$R$56,$E$1,FALSE)),"")</f>
        <v/>
      </c>
      <c r="F44" s="79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5"/>
      <c r="BQ44" s="35"/>
      <c r="BR44" s="35"/>
      <c r="BS44" s="35"/>
      <c r="BT44" s="35"/>
      <c r="BU44" s="35"/>
      <c r="BV44" s="35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5"/>
    </row>
    <row r="45" spans="1:85" x14ac:dyDescent="0.25">
      <c r="A45" s="29">
        <v>38</v>
      </c>
      <c r="B45" s="17" t="str">
        <f>IF(AND($B$2&lt;&gt;"",'Ficha Cadastral'!C54&lt;&gt;""),'Ficha Cadastral'!C54,"")</f>
        <v/>
      </c>
      <c r="C45" s="29" t="str">
        <f t="shared" si="2"/>
        <v/>
      </c>
      <c r="D45" s="81" t="str">
        <f>IF(B45&lt;&gt;"",IF(ISNA(VLOOKUP($B45,'Ficha Cadastral'!$C$17:$E$56,3,FALSE)),0,VLOOKUP($B45,'Ficha Cadastral'!$C$17:$E$56,3,FALSE)),"")</f>
        <v/>
      </c>
      <c r="E45" s="80" t="str">
        <f>IF(B45&lt;&gt;"",IF(ISNA(VLOOKUP($B45,'Ficha Cadastral'!$C$17:$R$56,$E$1,FALSE)),0,VLOOKUP($B45,'Ficha Cadastral'!$C$17:$R$56,$E$1,FALSE)),"")</f>
        <v/>
      </c>
      <c r="F45" s="79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5"/>
    </row>
    <row r="46" spans="1:85" x14ac:dyDescent="0.25">
      <c r="A46" s="29">
        <v>39</v>
      </c>
      <c r="B46" s="17" t="str">
        <f>IF(AND($B$2&lt;&gt;"",'Ficha Cadastral'!C55&lt;&gt;""),'Ficha Cadastral'!C55,"")</f>
        <v/>
      </c>
      <c r="C46" s="29" t="str">
        <f t="shared" si="2"/>
        <v/>
      </c>
      <c r="D46" s="81" t="str">
        <f>IF(B46&lt;&gt;"",IF(ISNA(VLOOKUP($B46,'Ficha Cadastral'!$C$17:$E$56,3,FALSE)),0,VLOOKUP($B46,'Ficha Cadastral'!$C$17:$E$56,3,FALSE)),"")</f>
        <v/>
      </c>
      <c r="E46" s="80" t="str">
        <f>IF(B46&lt;&gt;"",IF(ISNA(VLOOKUP($B46,'Ficha Cadastral'!$C$17:$R$56,$E$1,FALSE)),0,VLOOKUP($B46,'Ficha Cadastral'!$C$17:$R$56,$E$1,FALSE)),"")</f>
        <v/>
      </c>
      <c r="F46" s="79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5"/>
      <c r="BQ46" s="35"/>
      <c r="BR46" s="35"/>
      <c r="BS46" s="35"/>
      <c r="BT46" s="35"/>
      <c r="BU46" s="35"/>
      <c r="BV46" s="35"/>
      <c r="BW46" s="35"/>
      <c r="BX46" s="35"/>
      <c r="BY46" s="35"/>
      <c r="BZ46" s="35"/>
      <c r="CA46" s="35"/>
      <c r="CB46" s="35"/>
      <c r="CC46" s="35"/>
      <c r="CD46" s="35"/>
      <c r="CE46" s="35"/>
      <c r="CF46" s="35"/>
      <c r="CG46" s="35"/>
    </row>
    <row r="47" spans="1:85" x14ac:dyDescent="0.25">
      <c r="A47" s="29">
        <v>40</v>
      </c>
      <c r="B47" s="17" t="str">
        <f>IF(AND($B$2&lt;&gt;"",'Ficha Cadastral'!C56&lt;&gt;""),'Ficha Cadastral'!C56,"")</f>
        <v/>
      </c>
      <c r="C47" s="29" t="str">
        <f t="shared" si="2"/>
        <v/>
      </c>
      <c r="D47" s="81" t="str">
        <f>IF(B47&lt;&gt;"",IF(ISNA(VLOOKUP($B47,'Ficha Cadastral'!$C$17:$E$56,3,FALSE)),0,VLOOKUP($B47,'Ficha Cadastral'!$C$17:$E$56,3,FALSE)),"")</f>
        <v/>
      </c>
      <c r="E47" s="80" t="str">
        <f>IF(B47&lt;&gt;"",IF(ISNA(VLOOKUP($B47,'Ficha Cadastral'!$C$17:$R$56,$E$1,FALSE)),0,VLOOKUP($B47,'Ficha Cadastral'!$C$17:$R$56,$E$1,FALSE)),"")</f>
        <v/>
      </c>
      <c r="F47" s="79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5"/>
      <c r="BQ47" s="35"/>
      <c r="BR47" s="35"/>
      <c r="BS47" s="35"/>
      <c r="BT47" s="35"/>
      <c r="BU47" s="35"/>
      <c r="BV47" s="35"/>
      <c r="BW47" s="35"/>
      <c r="BX47" s="35"/>
      <c r="BY47" s="35"/>
      <c r="BZ47" s="35"/>
      <c r="CA47" s="35"/>
      <c r="CB47" s="35"/>
      <c r="CC47" s="35"/>
      <c r="CD47" s="35"/>
      <c r="CE47" s="35"/>
      <c r="CF47" s="35"/>
      <c r="CG47" s="35"/>
    </row>
    <row r="48" spans="1:85" x14ac:dyDescent="0.25">
      <c r="A48" s="31" t="s">
        <v>9</v>
      </c>
    </row>
    <row r="50" spans="1:4" x14ac:dyDescent="0.25">
      <c r="B50" s="3" t="s">
        <v>10</v>
      </c>
    </row>
    <row r="51" spans="1:4" x14ac:dyDescent="0.25">
      <c r="A51" s="32" t="s">
        <v>11</v>
      </c>
      <c r="B51" s="3" t="s">
        <v>12</v>
      </c>
    </row>
    <row r="52" spans="1:4" s="2" customFormat="1" x14ac:dyDescent="0.25">
      <c r="B52" s="36"/>
    </row>
    <row r="53" spans="1:4" s="2" customFormat="1" x14ac:dyDescent="0.25">
      <c r="B53" s="36"/>
    </row>
    <row r="54" spans="1:4" s="2" customFormat="1" x14ac:dyDescent="0.25">
      <c r="B54" s="37"/>
      <c r="D54" s="38"/>
    </row>
    <row r="55" spans="1:4" s="2" customFormat="1" x14ac:dyDescent="0.25">
      <c r="B55" s="37"/>
      <c r="D55" s="38"/>
    </row>
    <row r="56" spans="1:4" s="2" customFormat="1" x14ac:dyDescent="0.25"/>
    <row r="57" spans="1:4" s="2" customFormat="1" x14ac:dyDescent="0.25">
      <c r="D57" s="38"/>
    </row>
    <row r="58" spans="1:4" s="2" customFormat="1" x14ac:dyDescent="0.25">
      <c r="D58" s="38"/>
    </row>
    <row r="59" spans="1:4" s="2" customFormat="1" x14ac:dyDescent="0.25"/>
    <row r="60" spans="1:4" s="2" customFormat="1" x14ac:dyDescent="0.25">
      <c r="B60" s="36"/>
    </row>
    <row r="61" spans="1:4" s="2" customFormat="1" x14ac:dyDescent="0.25">
      <c r="B61" s="36"/>
    </row>
    <row r="62" spans="1:4" s="2" customFormat="1" x14ac:dyDescent="0.25">
      <c r="B62" s="36"/>
    </row>
    <row r="63" spans="1:4" s="2" customFormat="1" x14ac:dyDescent="0.25">
      <c r="B63" s="36"/>
    </row>
    <row r="64" spans="1:4" s="2" customFormat="1" x14ac:dyDescent="0.25"/>
    <row r="65" s="2" customFormat="1" x14ac:dyDescent="0.25"/>
    <row r="66" s="2" customFormat="1" x14ac:dyDescent="0.25"/>
    <row r="67" s="2" customFormat="1" x14ac:dyDescent="0.25"/>
    <row r="68" s="2" customFormat="1" x14ac:dyDescent="0.25"/>
    <row r="69" s="2" customFormat="1" x14ac:dyDescent="0.25"/>
    <row r="70" s="2" customFormat="1" x14ac:dyDescent="0.25"/>
    <row r="71" s="2" customFormat="1" x14ac:dyDescent="0.25"/>
    <row r="72" s="2" customFormat="1" x14ac:dyDescent="0.25"/>
    <row r="73" s="2" customFormat="1" x14ac:dyDescent="0.25"/>
    <row r="74" s="2" customFormat="1" x14ac:dyDescent="0.25"/>
    <row r="75" s="2" customFormat="1" x14ac:dyDescent="0.25"/>
    <row r="76" s="2" customFormat="1" x14ac:dyDescent="0.25"/>
    <row r="77" s="2" customFormat="1" x14ac:dyDescent="0.25"/>
    <row r="78" s="2" customFormat="1" x14ac:dyDescent="0.25"/>
    <row r="79" s="2" customFormat="1" x14ac:dyDescent="0.25"/>
    <row r="80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="2" customFormat="1" x14ac:dyDescent="0.25"/>
    <row r="130" s="2" customFormat="1" x14ac:dyDescent="0.25"/>
    <row r="131" s="2" customFormat="1" x14ac:dyDescent="0.25"/>
    <row r="132" s="2" customFormat="1" x14ac:dyDescent="0.25"/>
    <row r="133" s="2" customFormat="1" x14ac:dyDescent="0.25"/>
    <row r="134" s="2" customFormat="1" x14ac:dyDescent="0.25"/>
    <row r="135" s="2" customFormat="1" x14ac:dyDescent="0.25"/>
    <row r="136" s="2" customFormat="1" x14ac:dyDescent="0.25"/>
    <row r="137" s="2" customFormat="1" x14ac:dyDescent="0.25"/>
    <row r="138" s="2" customFormat="1" x14ac:dyDescent="0.25"/>
    <row r="139" s="2" customFormat="1" x14ac:dyDescent="0.25"/>
    <row r="140" s="2" customFormat="1" x14ac:dyDescent="0.25"/>
    <row r="141" s="2" customFormat="1" x14ac:dyDescent="0.25"/>
    <row r="142" s="2" customFormat="1" x14ac:dyDescent="0.25"/>
    <row r="143" s="2" customFormat="1" x14ac:dyDescent="0.25"/>
    <row r="144" s="2" customFormat="1" x14ac:dyDescent="0.25"/>
    <row r="145" s="2" customFormat="1" x14ac:dyDescent="0.25"/>
    <row r="146" s="2" customFormat="1" x14ac:dyDescent="0.25"/>
    <row r="147" s="2" customFormat="1" x14ac:dyDescent="0.25"/>
    <row r="148" s="2" customFormat="1" x14ac:dyDescent="0.25"/>
    <row r="149" s="2" customFormat="1" x14ac:dyDescent="0.25"/>
    <row r="150" s="2" customFormat="1" x14ac:dyDescent="0.25"/>
    <row r="151" s="2" customFormat="1" x14ac:dyDescent="0.25"/>
    <row r="152" s="2" customFormat="1" x14ac:dyDescent="0.25"/>
    <row r="153" s="2" customFormat="1" x14ac:dyDescent="0.25"/>
    <row r="154" s="2" customFormat="1" x14ac:dyDescent="0.25"/>
    <row r="155" s="2" customFormat="1" x14ac:dyDescent="0.25"/>
    <row r="156" s="2" customFormat="1" x14ac:dyDescent="0.25"/>
    <row r="157" s="2" customFormat="1" x14ac:dyDescent="0.25"/>
    <row r="158" s="2" customFormat="1" x14ac:dyDescent="0.25"/>
    <row r="159" s="2" customFormat="1" x14ac:dyDescent="0.25"/>
    <row r="160" s="2" customFormat="1" x14ac:dyDescent="0.25"/>
    <row r="161" s="2" customFormat="1" x14ac:dyDescent="0.25"/>
    <row r="162" s="2" customFormat="1" x14ac:dyDescent="0.25"/>
    <row r="163" s="2" customFormat="1" x14ac:dyDescent="0.25"/>
    <row r="164" s="2" customFormat="1" x14ac:dyDescent="0.25"/>
    <row r="165" s="2" customFormat="1" x14ac:dyDescent="0.25"/>
    <row r="166" s="2" customFormat="1" x14ac:dyDescent="0.25"/>
    <row r="167" s="2" customFormat="1" x14ac:dyDescent="0.25"/>
    <row r="168" s="2" customFormat="1" x14ac:dyDescent="0.25"/>
    <row r="169" s="2" customFormat="1" x14ac:dyDescent="0.25"/>
    <row r="170" s="2" customFormat="1" x14ac:dyDescent="0.25"/>
    <row r="171" s="2" customFormat="1" x14ac:dyDescent="0.25"/>
    <row r="172" s="2" customFormat="1" x14ac:dyDescent="0.25"/>
    <row r="173" s="2" customFormat="1" x14ac:dyDescent="0.25"/>
    <row r="174" s="2" customFormat="1" x14ac:dyDescent="0.25"/>
    <row r="175" s="2" customFormat="1" x14ac:dyDescent="0.25"/>
    <row r="176" s="2" customFormat="1" x14ac:dyDescent="0.25"/>
    <row r="177" s="2" customFormat="1" x14ac:dyDescent="0.25"/>
    <row r="178" s="2" customFormat="1" x14ac:dyDescent="0.25"/>
    <row r="179" s="2" customFormat="1" x14ac:dyDescent="0.25"/>
    <row r="180" s="2" customFormat="1" x14ac:dyDescent="0.25"/>
    <row r="181" s="2" customFormat="1" x14ac:dyDescent="0.25"/>
    <row r="182" s="2" customFormat="1" x14ac:dyDescent="0.25"/>
    <row r="183" s="2" customFormat="1" x14ac:dyDescent="0.25"/>
    <row r="184" s="2" customFormat="1" x14ac:dyDescent="0.25"/>
    <row r="185" s="2" customFormat="1" x14ac:dyDescent="0.25"/>
    <row r="186" s="2" customFormat="1" x14ac:dyDescent="0.25"/>
    <row r="187" s="2" customFormat="1" x14ac:dyDescent="0.25"/>
    <row r="188" s="2" customFormat="1" x14ac:dyDescent="0.25"/>
    <row r="189" s="2" customFormat="1" x14ac:dyDescent="0.25"/>
    <row r="190" s="2" customFormat="1" x14ac:dyDescent="0.25"/>
    <row r="191" s="2" customFormat="1" x14ac:dyDescent="0.25"/>
    <row r="192" s="2" customFormat="1" x14ac:dyDescent="0.25"/>
    <row r="193" s="2" customFormat="1" x14ac:dyDescent="0.25"/>
    <row r="194" s="2" customFormat="1" x14ac:dyDescent="0.25"/>
    <row r="195" s="2" customFormat="1" x14ac:dyDescent="0.25"/>
  </sheetData>
  <sheetProtection algorithmName="SHA-512" hashValue="4BbxIeR897Nw8NrwCvCLg6iF7yTii+w0lAfu1zEHGN+ezzB7CXpja66gTRQ8SGfuX0tNLKxVEk4fN3dMmzH++g==" saltValue="ev5CG/DCVEgK5nJ6nLxcuw==" spinCount="100000" sheet="1" objects="1" scenarios="1" selectLockedCells="1"/>
  <mergeCells count="7">
    <mergeCell ref="E6:E7"/>
    <mergeCell ref="C1:D1"/>
    <mergeCell ref="C2:D2"/>
    <mergeCell ref="A6:A7"/>
    <mergeCell ref="B6:B7"/>
    <mergeCell ref="C6:C7"/>
    <mergeCell ref="D6:D7"/>
  </mergeCells>
  <conditionalFormatting sqref="E8:E47">
    <cfRule type="cellIs" dxfId="379" priority="3" stopIfTrue="1" operator="greaterThanOrEqual">
      <formula>0.25</formula>
    </cfRule>
    <cfRule type="cellIs" dxfId="378" priority="4" stopIfTrue="1" operator="between">
      <formula>0.2</formula>
      <formula>0.24</formula>
    </cfRule>
    <cfRule type="cellIs" dxfId="377" priority="5" stopIfTrue="1" operator="between">
      <formula>0</formula>
      <formula>0.19</formula>
    </cfRule>
  </conditionalFormatting>
  <conditionalFormatting sqref="CJ5:XFD47 M3:XFD3 T1:XFD2 I4:XFD4 E5:CG47 E48:XFD1048576 C7 A6:A7 B52:D1048576 A51:C51 B8:D47 B49:D50 C48:D48 A48 A1:C2 E1:E2 B4:G4 C5:D6 F3">
    <cfRule type="expression" dxfId="376" priority="1">
      <formula>CELL("proteger",A1)=0</formula>
    </cfRule>
  </conditionalFormatting>
  <conditionalFormatting sqref="CJ8:XFD47 B8:CG47">
    <cfRule type="cellIs" dxfId="375" priority="2" stopIfTrue="1" operator="equal">
      <formula>"F"</formula>
    </cfRule>
  </conditionalFormatting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stopIfTrue="1" id="{E3E3FCEA-E8A9-4CAC-A11F-BE14233162BA}">
            <xm:f>AND($B$2&lt;&gt;"",'Ficha Cadastral'!$D17&lt;&gt;"")</xm:f>
            <x14:dxf>
              <font>
                <b/>
                <i val="0"/>
                <color rgb="FFFF0000"/>
              </font>
              <fill>
                <patternFill>
                  <bgColor rgb="FFFFC000"/>
                </patternFill>
              </fill>
            </x14:dxf>
          </x14:cfRule>
          <xm:sqref>CJ8:XFD47 B8:CG47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'Ficha Cadastral'!$E$59:$E$70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25"/>
  <dimension ref="A1:CG195"/>
  <sheetViews>
    <sheetView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B2" sqref="B2"/>
    </sheetView>
  </sheetViews>
  <sheetFormatPr defaultColWidth="9.140625" defaultRowHeight="15" x14ac:dyDescent="0.25"/>
  <cols>
    <col min="1" max="1" width="9.140625" style="3"/>
    <col min="2" max="2" width="40.7109375" style="3" customWidth="1"/>
    <col min="3" max="3" width="8" style="3" bestFit="1" customWidth="1"/>
    <col min="4" max="4" width="9.42578125" style="3" bestFit="1" customWidth="1"/>
    <col min="5" max="5" width="8.140625" style="3" bestFit="1" customWidth="1"/>
    <col min="6" max="14" width="3.42578125" style="3" customWidth="1"/>
    <col min="15" max="16" width="3.5703125" style="3" customWidth="1"/>
    <col min="17" max="87" width="3.42578125" style="3" customWidth="1"/>
    <col min="88" max="16384" width="9.140625" style="3"/>
  </cols>
  <sheetData>
    <row r="1" spans="1:85" s="11" customFormat="1" x14ac:dyDescent="0.25">
      <c r="A1" s="70" t="s">
        <v>105</v>
      </c>
      <c r="B1" s="74" t="str">
        <f>IF(B2&lt;&gt;"",'Ficha Cadastral'!A6,"")</f>
        <v/>
      </c>
      <c r="C1" s="149" t="s">
        <v>107</v>
      </c>
      <c r="D1" s="149"/>
      <c r="E1" s="69">
        <v>6</v>
      </c>
      <c r="G1" s="75"/>
      <c r="H1" s="75"/>
      <c r="I1" s="75"/>
      <c r="J1" s="75"/>
      <c r="K1" s="76"/>
      <c r="M1" s="75"/>
      <c r="N1" s="75"/>
      <c r="O1" s="75"/>
      <c r="P1" s="75"/>
      <c r="Q1" s="75"/>
      <c r="R1" s="75"/>
      <c r="S1" s="75"/>
      <c r="T1" s="75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</row>
    <row r="2" spans="1:85" s="11" customFormat="1" x14ac:dyDescent="0.25">
      <c r="A2" s="70" t="s">
        <v>106</v>
      </c>
      <c r="B2" s="77"/>
      <c r="C2" s="150" t="s">
        <v>104</v>
      </c>
      <c r="D2" s="150"/>
      <c r="E2" s="68">
        <f>COUNTA($F$7:$CG$7)</f>
        <v>0</v>
      </c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1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</row>
    <row r="3" spans="1:85" s="11" customFormat="1" x14ac:dyDescent="0.25">
      <c r="D3" s="71"/>
      <c r="F3" s="72" t="s">
        <v>5</v>
      </c>
      <c r="M3" s="22"/>
      <c r="N3" s="22"/>
      <c r="O3" s="22"/>
      <c r="P3" s="22"/>
      <c r="R3" s="20"/>
      <c r="S3" s="20"/>
      <c r="T3" s="20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</row>
    <row r="4" spans="1:85" s="11" customFormat="1" x14ac:dyDescent="0.25">
      <c r="F4" s="24" t="s">
        <v>16</v>
      </c>
      <c r="G4" s="23"/>
      <c r="I4" s="24"/>
      <c r="J4" s="24"/>
      <c r="K4" s="25"/>
      <c r="L4" s="18"/>
      <c r="M4" s="18"/>
      <c r="N4" s="18"/>
      <c r="O4" s="26"/>
      <c r="P4" s="26"/>
      <c r="Q4" s="26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</row>
    <row r="5" spans="1:85" x14ac:dyDescent="0.25">
      <c r="C5" s="73"/>
      <c r="D5" s="73"/>
      <c r="E5" s="73"/>
      <c r="F5" s="27">
        <f t="shared" ref="F5:AK5" si="0">COUNTIF(F8:F47,"P")</f>
        <v>0</v>
      </c>
      <c r="G5" s="27">
        <f t="shared" si="0"/>
        <v>0</v>
      </c>
      <c r="H5" s="27">
        <f t="shared" si="0"/>
        <v>0</v>
      </c>
      <c r="I5" s="27">
        <f t="shared" si="0"/>
        <v>0</v>
      </c>
      <c r="J5" s="27">
        <f t="shared" si="0"/>
        <v>0</v>
      </c>
      <c r="K5" s="27">
        <f t="shared" si="0"/>
        <v>0</v>
      </c>
      <c r="L5" s="27">
        <f t="shared" si="0"/>
        <v>0</v>
      </c>
      <c r="M5" s="27">
        <f t="shared" si="0"/>
        <v>0</v>
      </c>
      <c r="N5" s="27">
        <f t="shared" si="0"/>
        <v>0</v>
      </c>
      <c r="O5" s="27">
        <f t="shared" si="0"/>
        <v>0</v>
      </c>
      <c r="P5" s="27">
        <f t="shared" si="0"/>
        <v>0</v>
      </c>
      <c r="Q5" s="27">
        <f t="shared" si="0"/>
        <v>0</v>
      </c>
      <c r="R5" s="27">
        <f t="shared" si="0"/>
        <v>0</v>
      </c>
      <c r="S5" s="27">
        <f t="shared" si="0"/>
        <v>0</v>
      </c>
      <c r="T5" s="27">
        <f t="shared" si="0"/>
        <v>0</v>
      </c>
      <c r="U5" s="27">
        <f t="shared" si="0"/>
        <v>0</v>
      </c>
      <c r="V5" s="27">
        <f t="shared" si="0"/>
        <v>0</v>
      </c>
      <c r="W5" s="27">
        <f t="shared" si="0"/>
        <v>0</v>
      </c>
      <c r="X5" s="27">
        <f t="shared" si="0"/>
        <v>0</v>
      </c>
      <c r="Y5" s="27">
        <f t="shared" si="0"/>
        <v>0</v>
      </c>
      <c r="Z5" s="27">
        <f t="shared" si="0"/>
        <v>0</v>
      </c>
      <c r="AA5" s="27">
        <f t="shared" si="0"/>
        <v>0</v>
      </c>
      <c r="AB5" s="27">
        <f t="shared" si="0"/>
        <v>0</v>
      </c>
      <c r="AC5" s="27">
        <f t="shared" si="0"/>
        <v>0</v>
      </c>
      <c r="AD5" s="27">
        <f t="shared" si="0"/>
        <v>0</v>
      </c>
      <c r="AE5" s="27">
        <f t="shared" si="0"/>
        <v>0</v>
      </c>
      <c r="AF5" s="27">
        <f t="shared" si="0"/>
        <v>0</v>
      </c>
      <c r="AG5" s="27">
        <f t="shared" si="0"/>
        <v>0</v>
      </c>
      <c r="AH5" s="27">
        <f t="shared" si="0"/>
        <v>0</v>
      </c>
      <c r="AI5" s="27">
        <f t="shared" si="0"/>
        <v>0</v>
      </c>
      <c r="AJ5" s="27">
        <f t="shared" si="0"/>
        <v>0</v>
      </c>
      <c r="AK5" s="27">
        <f t="shared" si="0"/>
        <v>0</v>
      </c>
      <c r="AL5" s="27">
        <f t="shared" ref="AL5:BQ5" si="1">COUNTIF(AL8:AL47,"P")</f>
        <v>0</v>
      </c>
      <c r="AM5" s="27">
        <f t="shared" si="1"/>
        <v>0</v>
      </c>
      <c r="AN5" s="27">
        <f t="shared" si="1"/>
        <v>0</v>
      </c>
      <c r="AO5" s="27">
        <f t="shared" si="1"/>
        <v>0</v>
      </c>
      <c r="AP5" s="27">
        <f t="shared" si="1"/>
        <v>0</v>
      </c>
      <c r="AQ5" s="27">
        <f t="shared" si="1"/>
        <v>0</v>
      </c>
      <c r="AR5" s="27">
        <f t="shared" si="1"/>
        <v>0</v>
      </c>
      <c r="AS5" s="27">
        <f t="shared" si="1"/>
        <v>0</v>
      </c>
      <c r="AT5" s="27">
        <f t="shared" si="1"/>
        <v>0</v>
      </c>
      <c r="AU5" s="27">
        <f t="shared" si="1"/>
        <v>0</v>
      </c>
      <c r="AV5" s="27">
        <f t="shared" si="1"/>
        <v>0</v>
      </c>
      <c r="AW5" s="27">
        <f t="shared" si="1"/>
        <v>0</v>
      </c>
      <c r="AX5" s="27">
        <f t="shared" si="1"/>
        <v>0</v>
      </c>
      <c r="AY5" s="27">
        <f t="shared" si="1"/>
        <v>0</v>
      </c>
      <c r="AZ5" s="27">
        <f t="shared" si="1"/>
        <v>0</v>
      </c>
      <c r="BA5" s="27">
        <f t="shared" si="1"/>
        <v>0</v>
      </c>
      <c r="BB5" s="27">
        <f t="shared" si="1"/>
        <v>0</v>
      </c>
      <c r="BC5" s="27">
        <f t="shared" si="1"/>
        <v>0</v>
      </c>
      <c r="BD5" s="27">
        <f t="shared" si="1"/>
        <v>0</v>
      </c>
      <c r="BE5" s="27">
        <f t="shared" si="1"/>
        <v>0</v>
      </c>
      <c r="BF5" s="27">
        <f t="shared" si="1"/>
        <v>0</v>
      </c>
      <c r="BG5" s="27">
        <f t="shared" si="1"/>
        <v>0</v>
      </c>
      <c r="BH5" s="27">
        <f t="shared" si="1"/>
        <v>0</v>
      </c>
      <c r="BI5" s="27">
        <f t="shared" si="1"/>
        <v>0</v>
      </c>
      <c r="BJ5" s="27">
        <f t="shared" si="1"/>
        <v>0</v>
      </c>
      <c r="BK5" s="27">
        <f t="shared" si="1"/>
        <v>0</v>
      </c>
      <c r="BL5" s="27">
        <f t="shared" si="1"/>
        <v>0</v>
      </c>
      <c r="BM5" s="27">
        <f t="shared" si="1"/>
        <v>0</v>
      </c>
      <c r="BN5" s="27">
        <f t="shared" si="1"/>
        <v>0</v>
      </c>
      <c r="BO5" s="27">
        <f t="shared" si="1"/>
        <v>0</v>
      </c>
      <c r="BP5" s="27">
        <f t="shared" si="1"/>
        <v>0</v>
      </c>
      <c r="BQ5" s="27">
        <f t="shared" si="1"/>
        <v>0</v>
      </c>
      <c r="BR5" s="27">
        <f t="shared" ref="BR5:CG5" si="2">COUNTIF(BR8:BR47,"P")</f>
        <v>0</v>
      </c>
      <c r="BS5" s="27">
        <f t="shared" si="2"/>
        <v>0</v>
      </c>
      <c r="BT5" s="27">
        <f t="shared" si="2"/>
        <v>0</v>
      </c>
      <c r="BU5" s="27">
        <f t="shared" si="2"/>
        <v>0</v>
      </c>
      <c r="BV5" s="27">
        <f t="shared" si="2"/>
        <v>0</v>
      </c>
      <c r="BW5" s="27">
        <f t="shared" si="2"/>
        <v>0</v>
      </c>
      <c r="BX5" s="27">
        <f t="shared" si="2"/>
        <v>0</v>
      </c>
      <c r="BY5" s="27">
        <f t="shared" si="2"/>
        <v>0</v>
      </c>
      <c r="BZ5" s="27">
        <f t="shared" si="2"/>
        <v>0</v>
      </c>
      <c r="CA5" s="27">
        <f t="shared" si="2"/>
        <v>0</v>
      </c>
      <c r="CB5" s="27">
        <f t="shared" si="2"/>
        <v>0</v>
      </c>
      <c r="CC5" s="27">
        <f t="shared" si="2"/>
        <v>0</v>
      </c>
      <c r="CD5" s="27">
        <f t="shared" si="2"/>
        <v>0</v>
      </c>
      <c r="CE5" s="27">
        <f t="shared" si="2"/>
        <v>0</v>
      </c>
      <c r="CF5" s="27">
        <f t="shared" si="2"/>
        <v>0</v>
      </c>
      <c r="CG5" s="27">
        <f t="shared" si="2"/>
        <v>0</v>
      </c>
    </row>
    <row r="6" spans="1:85" ht="14.1" customHeight="1" x14ac:dyDescent="0.25">
      <c r="A6" s="151" t="s">
        <v>6</v>
      </c>
      <c r="B6" s="152" t="s">
        <v>7</v>
      </c>
      <c r="C6" s="154" t="s">
        <v>18</v>
      </c>
      <c r="D6" s="154" t="s">
        <v>19</v>
      </c>
      <c r="E6" s="147" t="s">
        <v>17</v>
      </c>
      <c r="F6" s="71" t="s">
        <v>8</v>
      </c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  <c r="CG6" s="71"/>
    </row>
    <row r="7" spans="1:85" s="28" customFormat="1" x14ac:dyDescent="0.25">
      <c r="A7" s="151"/>
      <c r="B7" s="153"/>
      <c r="C7" s="154"/>
      <c r="D7" s="154"/>
      <c r="E7" s="148"/>
      <c r="F7" s="78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</row>
    <row r="8" spans="1:85" x14ac:dyDescent="0.25">
      <c r="A8" s="29">
        <v>1</v>
      </c>
      <c r="B8" s="30" t="str">
        <f>IF(AND($B$2&lt;&gt;"",'Ficha Cadastral'!C17&lt;&gt;""),'Ficha Cadastral'!C17,"")</f>
        <v/>
      </c>
      <c r="C8" s="29" t="str">
        <f t="shared" ref="C8:C47" si="3">IF(B8&lt;&gt;"",COUNTIF(F8:CG8,"F"),"")</f>
        <v/>
      </c>
      <c r="D8" s="29" t="str">
        <f>IF(B8&lt;&gt;"",IF(ISNA(VLOOKUP($B8,'Ficha Cadastral'!$C$17:$E$56,3,FALSE)),0,VLOOKUP($B8,'Ficha Cadastral'!$C$17:$E$56,3,FALSE)),"")</f>
        <v/>
      </c>
      <c r="E8" s="80" t="str">
        <f>IF(B8&lt;&gt;"",IF(ISNA(VLOOKUP($B8,'Ficha Cadastral'!$C$17:$R$56,$E$1,FALSE)),0,VLOOKUP($B8,'Ficha Cadastral'!$C$17:$R$56,$E$1,FALSE)),"")</f>
        <v/>
      </c>
      <c r="F8" s="79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</row>
    <row r="9" spans="1:85" x14ac:dyDescent="0.25">
      <c r="A9" s="29">
        <v>2</v>
      </c>
      <c r="B9" s="17" t="str">
        <f>IF(AND($B$2&lt;&gt;"",'Ficha Cadastral'!C18&lt;&gt;""),'Ficha Cadastral'!C18,"")</f>
        <v/>
      </c>
      <c r="C9" s="29" t="str">
        <f t="shared" si="3"/>
        <v/>
      </c>
      <c r="D9" s="81" t="str">
        <f>IF(B9&lt;&gt;"",IF(ISNA(VLOOKUP($B9,'Ficha Cadastral'!$C$17:$E$56,3,FALSE)),0,VLOOKUP($B9,'Ficha Cadastral'!$C$17:$E$56,3,FALSE)),"")</f>
        <v/>
      </c>
      <c r="E9" s="80" t="str">
        <f>IF(B9&lt;&gt;"",IF(ISNA(VLOOKUP($B9,'Ficha Cadastral'!$C$17:$R$56,$E$1,FALSE)),0,VLOOKUP($B9,'Ficha Cadastral'!$C$17:$R$56,$E$1,FALSE)),"")</f>
        <v/>
      </c>
      <c r="F9" s="79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</row>
    <row r="10" spans="1:85" x14ac:dyDescent="0.25">
      <c r="A10" s="29">
        <v>3</v>
      </c>
      <c r="B10" s="17" t="str">
        <f>IF(AND($B$2&lt;&gt;"",'Ficha Cadastral'!C19&lt;&gt;""),'Ficha Cadastral'!C19,"")</f>
        <v/>
      </c>
      <c r="C10" s="29" t="str">
        <f t="shared" si="3"/>
        <v/>
      </c>
      <c r="D10" s="81" t="str">
        <f>IF(B10&lt;&gt;"",IF(ISNA(VLOOKUP($B10,'Ficha Cadastral'!$C$17:$E$56,3,FALSE)),0,VLOOKUP($B10,'Ficha Cadastral'!$C$17:$E$56,3,FALSE)),"")</f>
        <v/>
      </c>
      <c r="E10" s="80" t="str">
        <f>IF(B10&lt;&gt;"",IF(ISNA(VLOOKUP($B10,'Ficha Cadastral'!$C$17:$R$56,$E$1,FALSE)),0,VLOOKUP($B10,'Ficha Cadastral'!$C$17:$R$56,$E$1,FALSE)),"")</f>
        <v/>
      </c>
      <c r="F10" s="79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</row>
    <row r="11" spans="1:85" x14ac:dyDescent="0.25">
      <c r="A11" s="29">
        <v>4</v>
      </c>
      <c r="B11" s="17" t="str">
        <f>IF(AND($B$2&lt;&gt;"",'Ficha Cadastral'!C20&lt;&gt;""),'Ficha Cadastral'!C20,"")</f>
        <v/>
      </c>
      <c r="C11" s="29" t="str">
        <f t="shared" si="3"/>
        <v/>
      </c>
      <c r="D11" s="81" t="str">
        <f>IF(B11&lt;&gt;"",IF(ISNA(VLOOKUP($B11,'Ficha Cadastral'!$C$17:$E$56,3,FALSE)),0,VLOOKUP($B11,'Ficha Cadastral'!$C$17:$E$56,3,FALSE)),"")</f>
        <v/>
      </c>
      <c r="E11" s="80" t="str">
        <f>IF(B11&lt;&gt;"",IF(ISNA(VLOOKUP($B11,'Ficha Cadastral'!$C$17:$R$56,$E$1,FALSE)),0,VLOOKUP($B11,'Ficha Cadastral'!$C$17:$R$56,$E$1,FALSE)),"")</f>
        <v/>
      </c>
      <c r="F11" s="79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</row>
    <row r="12" spans="1:85" x14ac:dyDescent="0.25">
      <c r="A12" s="29">
        <v>5</v>
      </c>
      <c r="B12" s="17" t="str">
        <f>IF(AND($B$2&lt;&gt;"",'Ficha Cadastral'!C21&lt;&gt;""),'Ficha Cadastral'!C21,"")</f>
        <v/>
      </c>
      <c r="C12" s="29" t="str">
        <f t="shared" si="3"/>
        <v/>
      </c>
      <c r="D12" s="81" t="str">
        <f>IF(B12&lt;&gt;"",IF(ISNA(VLOOKUP($B12,'Ficha Cadastral'!$C$17:$E$56,3,FALSE)),0,VLOOKUP($B12,'Ficha Cadastral'!$C$17:$E$56,3,FALSE)),"")</f>
        <v/>
      </c>
      <c r="E12" s="80" t="str">
        <f>IF(B12&lt;&gt;"",IF(ISNA(VLOOKUP($B12,'Ficha Cadastral'!$C$17:$R$56,$E$1,FALSE)),0,VLOOKUP($B12,'Ficha Cadastral'!$C$17:$R$56,$E$1,FALSE)),"")</f>
        <v/>
      </c>
      <c r="F12" s="79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</row>
    <row r="13" spans="1:85" x14ac:dyDescent="0.25">
      <c r="A13" s="29">
        <v>6</v>
      </c>
      <c r="B13" s="17" t="str">
        <f>IF(AND($B$2&lt;&gt;"",'Ficha Cadastral'!C22&lt;&gt;""),'Ficha Cadastral'!C22,"")</f>
        <v/>
      </c>
      <c r="C13" s="29" t="str">
        <f t="shared" si="3"/>
        <v/>
      </c>
      <c r="D13" s="81" t="str">
        <f>IF(B13&lt;&gt;"",IF(ISNA(VLOOKUP($B13,'Ficha Cadastral'!$C$17:$E$56,3,FALSE)),0,VLOOKUP($B13,'Ficha Cadastral'!$C$17:$E$56,3,FALSE)),"")</f>
        <v/>
      </c>
      <c r="E13" s="80" t="str">
        <f>IF(B13&lt;&gt;"",IF(ISNA(VLOOKUP($B13,'Ficha Cadastral'!$C$17:$R$56,$E$1,FALSE)),0,VLOOKUP($B13,'Ficha Cadastral'!$C$17:$R$56,$E$1,FALSE)),"")</f>
        <v/>
      </c>
      <c r="F13" s="79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</row>
    <row r="14" spans="1:85" x14ac:dyDescent="0.25">
      <c r="A14" s="29">
        <v>7</v>
      </c>
      <c r="B14" s="17" t="str">
        <f>IF(AND($B$2&lt;&gt;"",'Ficha Cadastral'!C23&lt;&gt;""),'Ficha Cadastral'!C23,"")</f>
        <v/>
      </c>
      <c r="C14" s="29" t="str">
        <f t="shared" si="3"/>
        <v/>
      </c>
      <c r="D14" s="81" t="str">
        <f>IF(B14&lt;&gt;"",IF(ISNA(VLOOKUP($B14,'Ficha Cadastral'!$C$17:$E$56,3,FALSE)),0,VLOOKUP($B14,'Ficha Cadastral'!$C$17:$E$56,3,FALSE)),"")</f>
        <v/>
      </c>
      <c r="E14" s="80" t="str">
        <f>IF(B14&lt;&gt;"",IF(ISNA(VLOOKUP($B14,'Ficha Cadastral'!$C$17:$R$56,$E$1,FALSE)),0,VLOOKUP($B14,'Ficha Cadastral'!$C$17:$R$56,$E$1,FALSE)),"")</f>
        <v/>
      </c>
      <c r="F14" s="79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</row>
    <row r="15" spans="1:85" x14ac:dyDescent="0.25">
      <c r="A15" s="29">
        <v>8</v>
      </c>
      <c r="B15" s="17" t="str">
        <f>IF(AND($B$2&lt;&gt;"",'Ficha Cadastral'!C24&lt;&gt;""),'Ficha Cadastral'!C24,"")</f>
        <v/>
      </c>
      <c r="C15" s="29" t="str">
        <f t="shared" si="3"/>
        <v/>
      </c>
      <c r="D15" s="81" t="str">
        <f>IF(B15&lt;&gt;"",IF(ISNA(VLOOKUP($B15,'Ficha Cadastral'!$C$17:$E$56,3,FALSE)),0,VLOOKUP($B15,'Ficha Cadastral'!$C$17:$E$56,3,FALSE)),"")</f>
        <v/>
      </c>
      <c r="E15" s="80" t="str">
        <f>IF(B15&lt;&gt;"",IF(ISNA(VLOOKUP($B15,'Ficha Cadastral'!$C$17:$R$56,$E$1,FALSE)),0,VLOOKUP($B15,'Ficha Cadastral'!$C$17:$R$56,$E$1,FALSE)),"")</f>
        <v/>
      </c>
      <c r="F15" s="79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</row>
    <row r="16" spans="1:85" x14ac:dyDescent="0.25">
      <c r="A16" s="29">
        <v>9</v>
      </c>
      <c r="B16" s="17" t="str">
        <f>IF(AND($B$2&lt;&gt;"",'Ficha Cadastral'!C25&lt;&gt;""),'Ficha Cadastral'!C25,"")</f>
        <v/>
      </c>
      <c r="C16" s="29" t="str">
        <f t="shared" si="3"/>
        <v/>
      </c>
      <c r="D16" s="81" t="str">
        <f>IF(B16&lt;&gt;"",IF(ISNA(VLOOKUP($B16,'Ficha Cadastral'!$C$17:$E$56,3,FALSE)),0,VLOOKUP($B16,'Ficha Cadastral'!$C$17:$E$56,3,FALSE)),"")</f>
        <v/>
      </c>
      <c r="E16" s="80" t="str">
        <f>IF(B16&lt;&gt;"",IF(ISNA(VLOOKUP($B16,'Ficha Cadastral'!$C$17:$R$56,$E$1,FALSE)),0,VLOOKUP($B16,'Ficha Cadastral'!$C$17:$R$56,$E$1,FALSE)),"")</f>
        <v/>
      </c>
      <c r="F16" s="79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</row>
    <row r="17" spans="1:85" x14ac:dyDescent="0.25">
      <c r="A17" s="29">
        <v>10</v>
      </c>
      <c r="B17" s="17" t="str">
        <f>IF(AND($B$2&lt;&gt;"",'Ficha Cadastral'!C26&lt;&gt;""),'Ficha Cadastral'!C26,"")</f>
        <v/>
      </c>
      <c r="C17" s="29" t="str">
        <f t="shared" si="3"/>
        <v/>
      </c>
      <c r="D17" s="81" t="str">
        <f>IF(B17&lt;&gt;"",IF(ISNA(VLOOKUP($B17,'Ficha Cadastral'!$C$17:$E$56,3,FALSE)),0,VLOOKUP($B17,'Ficha Cadastral'!$C$17:$E$56,3,FALSE)),"")</f>
        <v/>
      </c>
      <c r="E17" s="80" t="str">
        <f>IF(B17&lt;&gt;"",IF(ISNA(VLOOKUP($B17,'Ficha Cadastral'!$C$17:$R$56,$E$1,FALSE)),0,VLOOKUP($B17,'Ficha Cadastral'!$C$17:$R$56,$E$1,FALSE)),"")</f>
        <v/>
      </c>
      <c r="F17" s="79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</row>
    <row r="18" spans="1:85" x14ac:dyDescent="0.25">
      <c r="A18" s="29">
        <v>11</v>
      </c>
      <c r="B18" s="17" t="str">
        <f>IF(AND($B$2&lt;&gt;"",'Ficha Cadastral'!C27&lt;&gt;""),'Ficha Cadastral'!C27,"")</f>
        <v/>
      </c>
      <c r="C18" s="29" t="str">
        <f t="shared" si="3"/>
        <v/>
      </c>
      <c r="D18" s="81" t="str">
        <f>IF(B18&lt;&gt;"",IF(ISNA(VLOOKUP($B18,'Ficha Cadastral'!$C$17:$E$56,3,FALSE)),0,VLOOKUP($B18,'Ficha Cadastral'!$C$17:$E$56,3,FALSE)),"")</f>
        <v/>
      </c>
      <c r="E18" s="80" t="str">
        <f>IF(B18&lt;&gt;"",IF(ISNA(VLOOKUP($B18,'Ficha Cadastral'!$C$17:$R$56,$E$1,FALSE)),0,VLOOKUP($B18,'Ficha Cadastral'!$C$17:$R$56,$E$1,FALSE)),"")</f>
        <v/>
      </c>
      <c r="F18" s="79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</row>
    <row r="19" spans="1:85" x14ac:dyDescent="0.25">
      <c r="A19" s="29">
        <v>12</v>
      </c>
      <c r="B19" s="17" t="str">
        <f>IF(AND($B$2&lt;&gt;"",'Ficha Cadastral'!C28&lt;&gt;""),'Ficha Cadastral'!C28,"")</f>
        <v/>
      </c>
      <c r="C19" s="29" t="str">
        <f t="shared" si="3"/>
        <v/>
      </c>
      <c r="D19" s="81" t="str">
        <f>IF(B19&lt;&gt;"",IF(ISNA(VLOOKUP($B19,'Ficha Cadastral'!$C$17:$E$56,3,FALSE)),0,VLOOKUP($B19,'Ficha Cadastral'!$C$17:$E$56,3,FALSE)),"")</f>
        <v/>
      </c>
      <c r="E19" s="80" t="str">
        <f>IF(B19&lt;&gt;"",IF(ISNA(VLOOKUP($B19,'Ficha Cadastral'!$C$17:$R$56,$E$1,FALSE)),0,VLOOKUP($B19,'Ficha Cadastral'!$C$17:$R$56,$E$1,FALSE)),"")</f>
        <v/>
      </c>
      <c r="F19" s="79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</row>
    <row r="20" spans="1:85" x14ac:dyDescent="0.25">
      <c r="A20" s="29">
        <v>13</v>
      </c>
      <c r="B20" s="17" t="str">
        <f>IF(AND($B$2&lt;&gt;"",'Ficha Cadastral'!C29&lt;&gt;""),'Ficha Cadastral'!C29,"")</f>
        <v/>
      </c>
      <c r="C20" s="29" t="str">
        <f t="shared" si="3"/>
        <v/>
      </c>
      <c r="D20" s="81" t="str">
        <f>IF(B20&lt;&gt;"",IF(ISNA(VLOOKUP($B20,'Ficha Cadastral'!$C$17:$E$56,3,FALSE)),0,VLOOKUP($B20,'Ficha Cadastral'!$C$17:$E$56,3,FALSE)),"")</f>
        <v/>
      </c>
      <c r="E20" s="80" t="str">
        <f>IF(B20&lt;&gt;"",IF(ISNA(VLOOKUP($B20,'Ficha Cadastral'!$C$17:$R$56,$E$1,FALSE)),0,VLOOKUP($B20,'Ficha Cadastral'!$C$17:$R$56,$E$1,FALSE)),"")</f>
        <v/>
      </c>
      <c r="F20" s="79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</row>
    <row r="21" spans="1:85" x14ac:dyDescent="0.25">
      <c r="A21" s="29">
        <v>14</v>
      </c>
      <c r="B21" s="17" t="str">
        <f>IF(AND($B$2&lt;&gt;"",'Ficha Cadastral'!C30&lt;&gt;""),'Ficha Cadastral'!C30,"")</f>
        <v/>
      </c>
      <c r="C21" s="29" t="str">
        <f t="shared" si="3"/>
        <v/>
      </c>
      <c r="D21" s="81" t="str">
        <f>IF(B21&lt;&gt;"",IF(ISNA(VLOOKUP($B21,'Ficha Cadastral'!$C$17:$E$56,3,FALSE)),0,VLOOKUP($B21,'Ficha Cadastral'!$C$17:$E$56,3,FALSE)),"")</f>
        <v/>
      </c>
      <c r="E21" s="80" t="str">
        <f>IF(B21&lt;&gt;"",IF(ISNA(VLOOKUP($B21,'Ficha Cadastral'!$C$17:$R$56,$E$1,FALSE)),0,VLOOKUP($B21,'Ficha Cadastral'!$C$17:$R$56,$E$1,FALSE)),"")</f>
        <v/>
      </c>
      <c r="F21" s="79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</row>
    <row r="22" spans="1:85" x14ac:dyDescent="0.25">
      <c r="A22" s="29">
        <v>15</v>
      </c>
      <c r="B22" s="17" t="str">
        <f>IF(AND($B$2&lt;&gt;"",'Ficha Cadastral'!C31&lt;&gt;""),'Ficha Cadastral'!C31,"")</f>
        <v/>
      </c>
      <c r="C22" s="29" t="str">
        <f t="shared" si="3"/>
        <v/>
      </c>
      <c r="D22" s="81" t="str">
        <f>IF(B22&lt;&gt;"",IF(ISNA(VLOOKUP($B22,'Ficha Cadastral'!$C$17:$E$56,3,FALSE)),0,VLOOKUP($B22,'Ficha Cadastral'!$C$17:$E$56,3,FALSE)),"")</f>
        <v/>
      </c>
      <c r="E22" s="80" t="str">
        <f>IF(B22&lt;&gt;"",IF(ISNA(VLOOKUP($B22,'Ficha Cadastral'!$C$17:$R$56,$E$1,FALSE)),0,VLOOKUP($B22,'Ficha Cadastral'!$C$17:$R$56,$E$1,FALSE)),"")</f>
        <v/>
      </c>
      <c r="F22" s="79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</row>
    <row r="23" spans="1:85" x14ac:dyDescent="0.25">
      <c r="A23" s="29">
        <v>16</v>
      </c>
      <c r="B23" s="17" t="str">
        <f>IF(AND($B$2&lt;&gt;"",'Ficha Cadastral'!C32&lt;&gt;""),'Ficha Cadastral'!C32,"")</f>
        <v/>
      </c>
      <c r="C23" s="29" t="str">
        <f t="shared" si="3"/>
        <v/>
      </c>
      <c r="D23" s="81" t="str">
        <f>IF(B23&lt;&gt;"",IF(ISNA(VLOOKUP($B23,'Ficha Cadastral'!$C$17:$E$56,3,FALSE)),0,VLOOKUP($B23,'Ficha Cadastral'!$C$17:$E$56,3,FALSE)),"")</f>
        <v/>
      </c>
      <c r="E23" s="80" t="str">
        <f>IF(B23&lt;&gt;"",IF(ISNA(VLOOKUP($B23,'Ficha Cadastral'!$C$17:$R$56,$E$1,FALSE)),0,VLOOKUP($B23,'Ficha Cadastral'!$C$17:$R$56,$E$1,FALSE)),"")</f>
        <v/>
      </c>
      <c r="F23" s="79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</row>
    <row r="24" spans="1:85" x14ac:dyDescent="0.25">
      <c r="A24" s="29">
        <v>17</v>
      </c>
      <c r="B24" s="17" t="str">
        <f>IF(AND($B$2&lt;&gt;"",'Ficha Cadastral'!C33&lt;&gt;""),'Ficha Cadastral'!C33,"")</f>
        <v/>
      </c>
      <c r="C24" s="29" t="str">
        <f t="shared" si="3"/>
        <v/>
      </c>
      <c r="D24" s="81" t="str">
        <f>IF(B24&lt;&gt;"",IF(ISNA(VLOOKUP($B24,'Ficha Cadastral'!$C$17:$E$56,3,FALSE)),0,VLOOKUP($B24,'Ficha Cadastral'!$C$17:$E$56,3,FALSE)),"")</f>
        <v/>
      </c>
      <c r="E24" s="80" t="str">
        <f>IF(B24&lt;&gt;"",IF(ISNA(VLOOKUP($B24,'Ficha Cadastral'!$C$17:$R$56,$E$1,FALSE)),0,VLOOKUP($B24,'Ficha Cadastral'!$C$17:$R$56,$E$1,FALSE)),"")</f>
        <v/>
      </c>
      <c r="F24" s="79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5"/>
      <c r="CF24" s="35"/>
      <c r="CG24" s="35"/>
    </row>
    <row r="25" spans="1:85" x14ac:dyDescent="0.25">
      <c r="A25" s="29">
        <v>18</v>
      </c>
      <c r="B25" s="17" t="str">
        <f>IF(AND($B$2&lt;&gt;"",'Ficha Cadastral'!C34&lt;&gt;""),'Ficha Cadastral'!C34,"")</f>
        <v/>
      </c>
      <c r="C25" s="29" t="str">
        <f t="shared" si="3"/>
        <v/>
      </c>
      <c r="D25" s="81" t="str">
        <f>IF(B25&lt;&gt;"",IF(ISNA(VLOOKUP($B25,'Ficha Cadastral'!$C$17:$E$56,3,FALSE)),0,VLOOKUP($B25,'Ficha Cadastral'!$C$17:$E$56,3,FALSE)),"")</f>
        <v/>
      </c>
      <c r="E25" s="80" t="str">
        <f>IF(B25&lt;&gt;"",IF(ISNA(VLOOKUP($B25,'Ficha Cadastral'!$C$17:$R$56,$E$1,FALSE)),0,VLOOKUP($B25,'Ficha Cadastral'!$C$17:$R$56,$E$1,FALSE)),"")</f>
        <v/>
      </c>
      <c r="F25" s="79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</row>
    <row r="26" spans="1:85" x14ac:dyDescent="0.25">
      <c r="A26" s="29">
        <v>19</v>
      </c>
      <c r="B26" s="17" t="str">
        <f>IF(AND($B$2&lt;&gt;"",'Ficha Cadastral'!C35&lt;&gt;""),'Ficha Cadastral'!C35,"")</f>
        <v/>
      </c>
      <c r="C26" s="29" t="str">
        <f t="shared" si="3"/>
        <v/>
      </c>
      <c r="D26" s="81" t="str">
        <f>IF(B26&lt;&gt;"",IF(ISNA(VLOOKUP($B26,'Ficha Cadastral'!$C$17:$E$56,3,FALSE)),0,VLOOKUP($B26,'Ficha Cadastral'!$C$17:$E$56,3,FALSE)),"")</f>
        <v/>
      </c>
      <c r="E26" s="80" t="str">
        <f>IF(B26&lt;&gt;"",IF(ISNA(VLOOKUP($B26,'Ficha Cadastral'!$C$17:$R$56,$E$1,FALSE)),0,VLOOKUP($B26,'Ficha Cadastral'!$C$17:$R$56,$E$1,FALSE)),"")</f>
        <v/>
      </c>
      <c r="F26" s="79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5"/>
      <c r="CE26" s="35"/>
      <c r="CF26" s="35"/>
      <c r="CG26" s="35"/>
    </row>
    <row r="27" spans="1:85" x14ac:dyDescent="0.25">
      <c r="A27" s="29">
        <v>20</v>
      </c>
      <c r="B27" s="17" t="str">
        <f>IF(AND($B$2&lt;&gt;"",'Ficha Cadastral'!C36&lt;&gt;""),'Ficha Cadastral'!C36,"")</f>
        <v/>
      </c>
      <c r="C27" s="29" t="str">
        <f t="shared" si="3"/>
        <v/>
      </c>
      <c r="D27" s="81" t="str">
        <f>IF(B27&lt;&gt;"",IF(ISNA(VLOOKUP($B27,'Ficha Cadastral'!$C$17:$E$56,3,FALSE)),0,VLOOKUP($B27,'Ficha Cadastral'!$C$17:$E$56,3,FALSE)),"")</f>
        <v/>
      </c>
      <c r="E27" s="80" t="str">
        <f>IF(B27&lt;&gt;"",IF(ISNA(VLOOKUP($B27,'Ficha Cadastral'!$C$17:$R$56,$E$1,FALSE)),0,VLOOKUP($B27,'Ficha Cadastral'!$C$17:$R$56,$E$1,FALSE)),"")</f>
        <v/>
      </c>
      <c r="F27" s="79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</row>
    <row r="28" spans="1:85" x14ac:dyDescent="0.25">
      <c r="A28" s="29">
        <v>21</v>
      </c>
      <c r="B28" s="17" t="str">
        <f>IF(AND($B$2&lt;&gt;"",'Ficha Cadastral'!C37&lt;&gt;""),'Ficha Cadastral'!C37,"")</f>
        <v/>
      </c>
      <c r="C28" s="29" t="str">
        <f t="shared" si="3"/>
        <v/>
      </c>
      <c r="D28" s="81" t="str">
        <f>IF(B28&lt;&gt;"",IF(ISNA(VLOOKUP($B28,'Ficha Cadastral'!$C$17:$E$56,3,FALSE)),0,VLOOKUP($B28,'Ficha Cadastral'!$C$17:$E$56,3,FALSE)),"")</f>
        <v/>
      </c>
      <c r="E28" s="80" t="str">
        <f>IF(B28&lt;&gt;"",IF(ISNA(VLOOKUP($B28,'Ficha Cadastral'!$C$17:$R$56,$E$1,FALSE)),0,VLOOKUP($B28,'Ficha Cadastral'!$C$17:$R$56,$E$1,FALSE)),"")</f>
        <v/>
      </c>
      <c r="F28" s="79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</row>
    <row r="29" spans="1:85" x14ac:dyDescent="0.25">
      <c r="A29" s="29">
        <v>22</v>
      </c>
      <c r="B29" s="17" t="str">
        <f>IF(AND($B$2&lt;&gt;"",'Ficha Cadastral'!C38&lt;&gt;""),'Ficha Cadastral'!C38,"")</f>
        <v/>
      </c>
      <c r="C29" s="29" t="str">
        <f t="shared" si="3"/>
        <v/>
      </c>
      <c r="D29" s="81" t="str">
        <f>IF(B29&lt;&gt;"",IF(ISNA(VLOOKUP($B29,'Ficha Cadastral'!$C$17:$E$56,3,FALSE)),0,VLOOKUP($B29,'Ficha Cadastral'!$C$17:$E$56,3,FALSE)),"")</f>
        <v/>
      </c>
      <c r="E29" s="80" t="str">
        <f>IF(B29&lt;&gt;"",IF(ISNA(VLOOKUP($B29,'Ficha Cadastral'!$C$17:$R$56,$E$1,FALSE)),0,VLOOKUP($B29,'Ficha Cadastral'!$C$17:$R$56,$E$1,FALSE)),"")</f>
        <v/>
      </c>
      <c r="F29" s="79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5"/>
    </row>
    <row r="30" spans="1:85" x14ac:dyDescent="0.25">
      <c r="A30" s="29">
        <v>23</v>
      </c>
      <c r="B30" s="17" t="str">
        <f>IF(AND($B$2&lt;&gt;"",'Ficha Cadastral'!C39&lt;&gt;""),'Ficha Cadastral'!C39,"")</f>
        <v/>
      </c>
      <c r="C30" s="29" t="str">
        <f t="shared" si="3"/>
        <v/>
      </c>
      <c r="D30" s="81" t="str">
        <f>IF(B30&lt;&gt;"",IF(ISNA(VLOOKUP($B30,'Ficha Cadastral'!$C$17:$E$56,3,FALSE)),0,VLOOKUP($B30,'Ficha Cadastral'!$C$17:$E$56,3,FALSE)),"")</f>
        <v/>
      </c>
      <c r="E30" s="80" t="str">
        <f>IF(B30&lt;&gt;"",IF(ISNA(VLOOKUP($B30,'Ficha Cadastral'!$C$17:$R$56,$E$1,FALSE)),0,VLOOKUP($B30,'Ficha Cadastral'!$C$17:$R$56,$E$1,FALSE)),"")</f>
        <v/>
      </c>
      <c r="F30" s="79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</row>
    <row r="31" spans="1:85" x14ac:dyDescent="0.25">
      <c r="A31" s="29">
        <v>24</v>
      </c>
      <c r="B31" s="17" t="str">
        <f>IF(AND($B$2&lt;&gt;"",'Ficha Cadastral'!C40&lt;&gt;""),'Ficha Cadastral'!C40,"")</f>
        <v/>
      </c>
      <c r="C31" s="29" t="str">
        <f t="shared" si="3"/>
        <v/>
      </c>
      <c r="D31" s="81" t="str">
        <f>IF(B31&lt;&gt;"",IF(ISNA(VLOOKUP($B31,'Ficha Cadastral'!$C$17:$E$56,3,FALSE)),0,VLOOKUP($B31,'Ficha Cadastral'!$C$17:$E$56,3,FALSE)),"")</f>
        <v/>
      </c>
      <c r="E31" s="80" t="str">
        <f>IF(B31&lt;&gt;"",IF(ISNA(VLOOKUP($B31,'Ficha Cadastral'!$C$17:$R$56,$E$1,FALSE)),0,VLOOKUP($B31,'Ficha Cadastral'!$C$17:$R$56,$E$1,FALSE)),"")</f>
        <v/>
      </c>
      <c r="F31" s="79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35"/>
      <c r="CE31" s="35"/>
      <c r="CF31" s="35"/>
      <c r="CG31" s="35"/>
    </row>
    <row r="32" spans="1:85" x14ac:dyDescent="0.25">
      <c r="A32" s="29">
        <v>25</v>
      </c>
      <c r="B32" s="17" t="str">
        <f>IF(AND($B$2&lt;&gt;"",'Ficha Cadastral'!C41&lt;&gt;""),'Ficha Cadastral'!C41,"")</f>
        <v/>
      </c>
      <c r="C32" s="29" t="str">
        <f t="shared" si="3"/>
        <v/>
      </c>
      <c r="D32" s="81" t="str">
        <f>IF(B32&lt;&gt;"",IF(ISNA(VLOOKUP($B32,'Ficha Cadastral'!$C$17:$E$56,3,FALSE)),0,VLOOKUP($B32,'Ficha Cadastral'!$C$17:$E$56,3,FALSE)),"")</f>
        <v/>
      </c>
      <c r="E32" s="80" t="str">
        <f>IF(B32&lt;&gt;"",IF(ISNA(VLOOKUP($B32,'Ficha Cadastral'!$C$17:$R$56,$E$1,FALSE)),0,VLOOKUP($B32,'Ficha Cadastral'!$C$17:$R$56,$E$1,FALSE)),"")</f>
        <v/>
      </c>
      <c r="F32" s="79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B32" s="35"/>
      <c r="CC32" s="35"/>
      <c r="CD32" s="35"/>
      <c r="CE32" s="35"/>
      <c r="CF32" s="35"/>
      <c r="CG32" s="35"/>
    </row>
    <row r="33" spans="1:85" x14ac:dyDescent="0.25">
      <c r="A33" s="29">
        <v>26</v>
      </c>
      <c r="B33" s="17" t="str">
        <f>IF(AND($B$2&lt;&gt;"",'Ficha Cadastral'!C42&lt;&gt;""),'Ficha Cadastral'!C42,"")</f>
        <v/>
      </c>
      <c r="C33" s="29" t="str">
        <f t="shared" si="3"/>
        <v/>
      </c>
      <c r="D33" s="81" t="str">
        <f>IF(B33&lt;&gt;"",IF(ISNA(VLOOKUP($B33,'Ficha Cadastral'!$C$17:$E$56,3,FALSE)),0,VLOOKUP($B33,'Ficha Cadastral'!$C$17:$E$56,3,FALSE)),"")</f>
        <v/>
      </c>
      <c r="E33" s="80" t="str">
        <f>IF(B33&lt;&gt;"",IF(ISNA(VLOOKUP($B33,'Ficha Cadastral'!$C$17:$R$56,$E$1,FALSE)),0,VLOOKUP($B33,'Ficha Cadastral'!$C$17:$R$56,$E$1,FALSE)),"")</f>
        <v/>
      </c>
      <c r="F33" s="79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B33" s="35"/>
      <c r="CC33" s="35"/>
      <c r="CD33" s="35"/>
      <c r="CE33" s="35"/>
      <c r="CF33" s="35"/>
      <c r="CG33" s="35"/>
    </row>
    <row r="34" spans="1:85" x14ac:dyDescent="0.25">
      <c r="A34" s="29">
        <v>27</v>
      </c>
      <c r="B34" s="17" t="str">
        <f>IF(AND($B$2&lt;&gt;"",'Ficha Cadastral'!C43&lt;&gt;""),'Ficha Cadastral'!C43,"")</f>
        <v/>
      </c>
      <c r="C34" s="29" t="str">
        <f t="shared" si="3"/>
        <v/>
      </c>
      <c r="D34" s="81" t="str">
        <f>IF(B34&lt;&gt;"",IF(ISNA(VLOOKUP($B34,'Ficha Cadastral'!$C$17:$E$56,3,FALSE)),0,VLOOKUP($B34,'Ficha Cadastral'!$C$17:$E$56,3,FALSE)),"")</f>
        <v/>
      </c>
      <c r="E34" s="80" t="str">
        <f>IF(B34&lt;&gt;"",IF(ISNA(VLOOKUP($B34,'Ficha Cadastral'!$C$17:$R$56,$E$1,FALSE)),0,VLOOKUP($B34,'Ficha Cadastral'!$C$17:$R$56,$E$1,FALSE)),"")</f>
        <v/>
      </c>
      <c r="F34" s="79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</row>
    <row r="35" spans="1:85" x14ac:dyDescent="0.25">
      <c r="A35" s="29">
        <v>28</v>
      </c>
      <c r="B35" s="17" t="str">
        <f>IF(AND($B$2&lt;&gt;"",'Ficha Cadastral'!C44&lt;&gt;""),'Ficha Cadastral'!C44,"")</f>
        <v/>
      </c>
      <c r="C35" s="29" t="str">
        <f t="shared" si="3"/>
        <v/>
      </c>
      <c r="D35" s="81" t="str">
        <f>IF(B35&lt;&gt;"",IF(ISNA(VLOOKUP($B35,'Ficha Cadastral'!$C$17:$E$56,3,FALSE)),0,VLOOKUP($B35,'Ficha Cadastral'!$C$17:$E$56,3,FALSE)),"")</f>
        <v/>
      </c>
      <c r="E35" s="80" t="str">
        <f>IF(B35&lt;&gt;"",IF(ISNA(VLOOKUP($B35,'Ficha Cadastral'!$C$17:$R$56,$E$1,FALSE)),0,VLOOKUP($B35,'Ficha Cadastral'!$C$17:$R$56,$E$1,FALSE)),"")</f>
        <v/>
      </c>
      <c r="F35" s="79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5"/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</row>
    <row r="36" spans="1:85" x14ac:dyDescent="0.25">
      <c r="A36" s="29">
        <v>29</v>
      </c>
      <c r="B36" s="17" t="str">
        <f>IF(AND($B$2&lt;&gt;"",'Ficha Cadastral'!C45&lt;&gt;""),'Ficha Cadastral'!C45,"")</f>
        <v/>
      </c>
      <c r="C36" s="29" t="str">
        <f t="shared" si="3"/>
        <v/>
      </c>
      <c r="D36" s="81" t="str">
        <f>IF(B36&lt;&gt;"",IF(ISNA(VLOOKUP($B36,'Ficha Cadastral'!$C$17:$E$56,3,FALSE)),0,VLOOKUP($B36,'Ficha Cadastral'!$C$17:$E$56,3,FALSE)),"")</f>
        <v/>
      </c>
      <c r="E36" s="80" t="str">
        <f>IF(B36&lt;&gt;"",IF(ISNA(VLOOKUP($B36,'Ficha Cadastral'!$C$17:$R$56,$E$1,FALSE)),0,VLOOKUP($B36,'Ficha Cadastral'!$C$17:$R$56,$E$1,FALSE)),"")</f>
        <v/>
      </c>
      <c r="F36" s="79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5"/>
      <c r="BQ36" s="35"/>
      <c r="BR36" s="35"/>
      <c r="BS36" s="35"/>
      <c r="BT36" s="35"/>
      <c r="BU36" s="35"/>
      <c r="BV36" s="35"/>
      <c r="BW36" s="35"/>
      <c r="BX36" s="35"/>
      <c r="BY36" s="35"/>
      <c r="BZ36" s="35"/>
      <c r="CA36" s="35"/>
      <c r="CB36" s="35"/>
      <c r="CC36" s="35"/>
      <c r="CD36" s="35"/>
      <c r="CE36" s="35"/>
      <c r="CF36" s="35"/>
      <c r="CG36" s="35"/>
    </row>
    <row r="37" spans="1:85" x14ac:dyDescent="0.25">
      <c r="A37" s="29">
        <v>30</v>
      </c>
      <c r="B37" s="17" t="str">
        <f>IF(AND($B$2&lt;&gt;"",'Ficha Cadastral'!C46&lt;&gt;""),'Ficha Cadastral'!C46,"")</f>
        <v/>
      </c>
      <c r="C37" s="29" t="str">
        <f t="shared" si="3"/>
        <v/>
      </c>
      <c r="D37" s="81" t="str">
        <f>IF(B37&lt;&gt;"",IF(ISNA(VLOOKUP($B37,'Ficha Cadastral'!$C$17:$E$56,3,FALSE)),0,VLOOKUP($B37,'Ficha Cadastral'!$C$17:$E$56,3,FALSE)),"")</f>
        <v/>
      </c>
      <c r="E37" s="80" t="str">
        <f>IF(B37&lt;&gt;"",IF(ISNA(VLOOKUP($B37,'Ficha Cadastral'!$C$17:$R$56,$E$1,FALSE)),0,VLOOKUP($B37,'Ficha Cadastral'!$C$17:$R$56,$E$1,FALSE)),"")</f>
        <v/>
      </c>
      <c r="F37" s="79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5"/>
      <c r="BQ37" s="35"/>
      <c r="BR37" s="35"/>
      <c r="BS37" s="35"/>
      <c r="BT37" s="35"/>
      <c r="BU37" s="35"/>
      <c r="BV37" s="35"/>
      <c r="BW37" s="35"/>
      <c r="BX37" s="35"/>
      <c r="BY37" s="35"/>
      <c r="BZ37" s="35"/>
      <c r="CA37" s="35"/>
      <c r="CB37" s="35"/>
      <c r="CC37" s="35"/>
      <c r="CD37" s="35"/>
      <c r="CE37" s="35"/>
      <c r="CF37" s="35"/>
      <c r="CG37" s="35"/>
    </row>
    <row r="38" spans="1:85" x14ac:dyDescent="0.25">
      <c r="A38" s="29">
        <v>31</v>
      </c>
      <c r="B38" s="17" t="str">
        <f>IF(AND($B$2&lt;&gt;"",'Ficha Cadastral'!C47&lt;&gt;""),'Ficha Cadastral'!C47,"")</f>
        <v/>
      </c>
      <c r="C38" s="29" t="str">
        <f t="shared" si="3"/>
        <v/>
      </c>
      <c r="D38" s="81" t="str">
        <f>IF(B38&lt;&gt;"",IF(ISNA(VLOOKUP($B38,'Ficha Cadastral'!$C$17:$E$56,3,FALSE)),0,VLOOKUP($B38,'Ficha Cadastral'!$C$17:$E$56,3,FALSE)),"")</f>
        <v/>
      </c>
      <c r="E38" s="80" t="str">
        <f>IF(B38&lt;&gt;"",IF(ISNA(VLOOKUP($B38,'Ficha Cadastral'!$C$17:$R$56,$E$1,FALSE)),0,VLOOKUP($B38,'Ficha Cadastral'!$C$17:$R$56,$E$1,FALSE)),"")</f>
        <v/>
      </c>
      <c r="F38" s="79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</row>
    <row r="39" spans="1:85" x14ac:dyDescent="0.25">
      <c r="A39" s="29">
        <v>32</v>
      </c>
      <c r="B39" s="17" t="str">
        <f>IF(AND($B$2&lt;&gt;"",'Ficha Cadastral'!C48&lt;&gt;""),'Ficha Cadastral'!C48,"")</f>
        <v/>
      </c>
      <c r="C39" s="29" t="str">
        <f t="shared" si="3"/>
        <v/>
      </c>
      <c r="D39" s="81" t="str">
        <f>IF(B39&lt;&gt;"",IF(ISNA(VLOOKUP($B39,'Ficha Cadastral'!$C$17:$E$56,3,FALSE)),0,VLOOKUP($B39,'Ficha Cadastral'!$C$17:$E$56,3,FALSE)),"")</f>
        <v/>
      </c>
      <c r="E39" s="80" t="str">
        <f>IF(B39&lt;&gt;"",IF(ISNA(VLOOKUP($B39,'Ficha Cadastral'!$C$17:$R$56,$E$1,FALSE)),0,VLOOKUP($B39,'Ficha Cadastral'!$C$17:$R$56,$E$1,FALSE)),"")</f>
        <v/>
      </c>
      <c r="F39" s="79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</row>
    <row r="40" spans="1:85" x14ac:dyDescent="0.25">
      <c r="A40" s="29">
        <v>33</v>
      </c>
      <c r="B40" s="17" t="str">
        <f>IF(AND($B$2&lt;&gt;"",'Ficha Cadastral'!C49&lt;&gt;""),'Ficha Cadastral'!C49,"")</f>
        <v/>
      </c>
      <c r="C40" s="29" t="str">
        <f t="shared" si="3"/>
        <v/>
      </c>
      <c r="D40" s="81" t="str">
        <f>IF(B40&lt;&gt;"",IF(ISNA(VLOOKUP($B40,'Ficha Cadastral'!$C$17:$E$56,3,FALSE)),0,VLOOKUP($B40,'Ficha Cadastral'!$C$17:$E$56,3,FALSE)),"")</f>
        <v/>
      </c>
      <c r="E40" s="80" t="str">
        <f>IF(B40&lt;&gt;"",IF(ISNA(VLOOKUP($B40,'Ficha Cadastral'!$C$17:$R$56,$E$1,FALSE)),0,VLOOKUP($B40,'Ficha Cadastral'!$C$17:$R$56,$E$1,FALSE)),"")</f>
        <v/>
      </c>
      <c r="F40" s="79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</row>
    <row r="41" spans="1:85" x14ac:dyDescent="0.25">
      <c r="A41" s="29">
        <v>34</v>
      </c>
      <c r="B41" s="17" t="str">
        <f>IF(AND($B$2&lt;&gt;"",'Ficha Cadastral'!C50&lt;&gt;""),'Ficha Cadastral'!C50,"")</f>
        <v/>
      </c>
      <c r="C41" s="29" t="str">
        <f t="shared" si="3"/>
        <v/>
      </c>
      <c r="D41" s="81" t="str">
        <f>IF(B41&lt;&gt;"",IF(ISNA(VLOOKUP($B41,'Ficha Cadastral'!$C$17:$E$56,3,FALSE)),0,VLOOKUP($B41,'Ficha Cadastral'!$C$17:$E$56,3,FALSE)),"")</f>
        <v/>
      </c>
      <c r="E41" s="80" t="str">
        <f>IF(B41&lt;&gt;"",IF(ISNA(VLOOKUP($B41,'Ficha Cadastral'!$C$17:$R$56,$E$1,FALSE)),0,VLOOKUP($B41,'Ficha Cadastral'!$C$17:$R$56,$E$1,FALSE)),"")</f>
        <v/>
      </c>
      <c r="F41" s="79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5"/>
      <c r="BQ41" s="35"/>
      <c r="BR41" s="35"/>
      <c r="BS41" s="35"/>
      <c r="BT41" s="35"/>
      <c r="BU41" s="35"/>
      <c r="BV41" s="35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5"/>
    </row>
    <row r="42" spans="1:85" x14ac:dyDescent="0.25">
      <c r="A42" s="29">
        <v>35</v>
      </c>
      <c r="B42" s="17" t="str">
        <f>IF(AND($B$2&lt;&gt;"",'Ficha Cadastral'!C51&lt;&gt;""),'Ficha Cadastral'!C51,"")</f>
        <v/>
      </c>
      <c r="C42" s="29" t="str">
        <f t="shared" si="3"/>
        <v/>
      </c>
      <c r="D42" s="81" t="str">
        <f>IF(B42&lt;&gt;"",IF(ISNA(VLOOKUP($B42,'Ficha Cadastral'!$C$17:$E$56,3,FALSE)),0,VLOOKUP($B42,'Ficha Cadastral'!$C$17:$E$56,3,FALSE)),"")</f>
        <v/>
      </c>
      <c r="E42" s="80" t="str">
        <f>IF(B42&lt;&gt;"",IF(ISNA(VLOOKUP($B42,'Ficha Cadastral'!$C$17:$R$56,$E$1,FALSE)),0,VLOOKUP($B42,'Ficha Cadastral'!$C$17:$R$56,$E$1,FALSE)),"")</f>
        <v/>
      </c>
      <c r="F42" s="79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</row>
    <row r="43" spans="1:85" x14ac:dyDescent="0.25">
      <c r="A43" s="29">
        <v>36</v>
      </c>
      <c r="B43" s="17" t="str">
        <f>IF(AND($B$2&lt;&gt;"",'Ficha Cadastral'!C52&lt;&gt;""),'Ficha Cadastral'!C52,"")</f>
        <v/>
      </c>
      <c r="C43" s="29" t="str">
        <f t="shared" si="3"/>
        <v/>
      </c>
      <c r="D43" s="81" t="str">
        <f>IF(B43&lt;&gt;"",IF(ISNA(VLOOKUP($B43,'Ficha Cadastral'!$C$17:$E$56,3,FALSE)),0,VLOOKUP($B43,'Ficha Cadastral'!$C$17:$E$56,3,FALSE)),"")</f>
        <v/>
      </c>
      <c r="E43" s="80" t="str">
        <f>IF(B43&lt;&gt;"",IF(ISNA(VLOOKUP($B43,'Ficha Cadastral'!$C$17:$R$56,$E$1,FALSE)),0,VLOOKUP($B43,'Ficha Cadastral'!$C$17:$R$56,$E$1,FALSE)),"")</f>
        <v/>
      </c>
      <c r="F43" s="79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5"/>
      <c r="BQ43" s="35"/>
      <c r="BR43" s="35"/>
      <c r="BS43" s="35"/>
      <c r="BT43" s="35"/>
      <c r="BU43" s="35"/>
      <c r="BV43" s="35"/>
      <c r="BW43" s="35"/>
      <c r="BX43" s="35"/>
      <c r="BY43" s="35"/>
      <c r="BZ43" s="35"/>
      <c r="CA43" s="35"/>
      <c r="CB43" s="35"/>
      <c r="CC43" s="35"/>
      <c r="CD43" s="35"/>
      <c r="CE43" s="35"/>
      <c r="CF43" s="35"/>
      <c r="CG43" s="35"/>
    </row>
    <row r="44" spans="1:85" x14ac:dyDescent="0.25">
      <c r="A44" s="29">
        <v>37</v>
      </c>
      <c r="B44" s="17" t="str">
        <f>IF(AND($B$2&lt;&gt;"",'Ficha Cadastral'!C53&lt;&gt;""),'Ficha Cadastral'!C53,"")</f>
        <v/>
      </c>
      <c r="C44" s="29" t="str">
        <f t="shared" si="3"/>
        <v/>
      </c>
      <c r="D44" s="81" t="str">
        <f>IF(B44&lt;&gt;"",IF(ISNA(VLOOKUP($B44,'Ficha Cadastral'!$C$17:$E$56,3,FALSE)),0,VLOOKUP($B44,'Ficha Cadastral'!$C$17:$E$56,3,FALSE)),"")</f>
        <v/>
      </c>
      <c r="E44" s="80" t="str">
        <f>IF(B44&lt;&gt;"",IF(ISNA(VLOOKUP($B44,'Ficha Cadastral'!$C$17:$R$56,$E$1,FALSE)),0,VLOOKUP($B44,'Ficha Cadastral'!$C$17:$R$56,$E$1,FALSE)),"")</f>
        <v/>
      </c>
      <c r="F44" s="79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5"/>
      <c r="BQ44" s="35"/>
      <c r="BR44" s="35"/>
      <c r="BS44" s="35"/>
      <c r="BT44" s="35"/>
      <c r="BU44" s="35"/>
      <c r="BV44" s="35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5"/>
    </row>
    <row r="45" spans="1:85" x14ac:dyDescent="0.25">
      <c r="A45" s="29">
        <v>38</v>
      </c>
      <c r="B45" s="17" t="str">
        <f>IF(AND($B$2&lt;&gt;"",'Ficha Cadastral'!C54&lt;&gt;""),'Ficha Cadastral'!C54,"")</f>
        <v/>
      </c>
      <c r="C45" s="29" t="str">
        <f t="shared" si="3"/>
        <v/>
      </c>
      <c r="D45" s="81" t="str">
        <f>IF(B45&lt;&gt;"",IF(ISNA(VLOOKUP($B45,'Ficha Cadastral'!$C$17:$E$56,3,FALSE)),0,VLOOKUP($B45,'Ficha Cadastral'!$C$17:$E$56,3,FALSE)),"")</f>
        <v/>
      </c>
      <c r="E45" s="80" t="str">
        <f>IF(B45&lt;&gt;"",IF(ISNA(VLOOKUP($B45,'Ficha Cadastral'!$C$17:$R$56,$E$1,FALSE)),0,VLOOKUP($B45,'Ficha Cadastral'!$C$17:$R$56,$E$1,FALSE)),"")</f>
        <v/>
      </c>
      <c r="F45" s="79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5"/>
    </row>
    <row r="46" spans="1:85" x14ac:dyDescent="0.25">
      <c r="A46" s="29">
        <v>39</v>
      </c>
      <c r="B46" s="17" t="str">
        <f>IF(AND($B$2&lt;&gt;"",'Ficha Cadastral'!C55&lt;&gt;""),'Ficha Cadastral'!C55,"")</f>
        <v/>
      </c>
      <c r="C46" s="29" t="str">
        <f t="shared" si="3"/>
        <v/>
      </c>
      <c r="D46" s="81" t="str">
        <f>IF(B46&lt;&gt;"",IF(ISNA(VLOOKUP($B46,'Ficha Cadastral'!$C$17:$E$56,3,FALSE)),0,VLOOKUP($B46,'Ficha Cadastral'!$C$17:$E$56,3,FALSE)),"")</f>
        <v/>
      </c>
      <c r="E46" s="80" t="str">
        <f>IF(B46&lt;&gt;"",IF(ISNA(VLOOKUP($B46,'Ficha Cadastral'!$C$17:$R$56,$E$1,FALSE)),0,VLOOKUP($B46,'Ficha Cadastral'!$C$17:$R$56,$E$1,FALSE)),"")</f>
        <v/>
      </c>
      <c r="F46" s="79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5"/>
      <c r="BQ46" s="35"/>
      <c r="BR46" s="35"/>
      <c r="BS46" s="35"/>
      <c r="BT46" s="35"/>
      <c r="BU46" s="35"/>
      <c r="BV46" s="35"/>
      <c r="BW46" s="35"/>
      <c r="BX46" s="35"/>
      <c r="BY46" s="35"/>
      <c r="BZ46" s="35"/>
      <c r="CA46" s="35"/>
      <c r="CB46" s="35"/>
      <c r="CC46" s="35"/>
      <c r="CD46" s="35"/>
      <c r="CE46" s="35"/>
      <c r="CF46" s="35"/>
      <c r="CG46" s="35"/>
    </row>
    <row r="47" spans="1:85" x14ac:dyDescent="0.25">
      <c r="A47" s="29">
        <v>40</v>
      </c>
      <c r="B47" s="17" t="str">
        <f>IF(AND($B$2&lt;&gt;"",'Ficha Cadastral'!C56&lt;&gt;""),'Ficha Cadastral'!C56,"")</f>
        <v/>
      </c>
      <c r="C47" s="29" t="str">
        <f t="shared" si="3"/>
        <v/>
      </c>
      <c r="D47" s="81" t="str">
        <f>IF(B47&lt;&gt;"",IF(ISNA(VLOOKUP($B47,'Ficha Cadastral'!$C$17:$E$56,3,FALSE)),0,VLOOKUP($B47,'Ficha Cadastral'!$C$17:$E$56,3,FALSE)),"")</f>
        <v/>
      </c>
      <c r="E47" s="80" t="str">
        <f>IF(B47&lt;&gt;"",IF(ISNA(VLOOKUP($B47,'Ficha Cadastral'!$C$17:$R$56,$E$1,FALSE)),0,VLOOKUP($B47,'Ficha Cadastral'!$C$17:$R$56,$E$1,FALSE)),"")</f>
        <v/>
      </c>
      <c r="F47" s="79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5"/>
      <c r="BQ47" s="35"/>
      <c r="BR47" s="35"/>
      <c r="BS47" s="35"/>
      <c r="BT47" s="35"/>
      <c r="BU47" s="35"/>
      <c r="BV47" s="35"/>
      <c r="BW47" s="35"/>
      <c r="BX47" s="35"/>
      <c r="BY47" s="35"/>
      <c r="BZ47" s="35"/>
      <c r="CA47" s="35"/>
      <c r="CB47" s="35"/>
      <c r="CC47" s="35"/>
      <c r="CD47" s="35"/>
      <c r="CE47" s="35"/>
      <c r="CF47" s="35"/>
      <c r="CG47" s="35"/>
    </row>
    <row r="48" spans="1:85" x14ac:dyDescent="0.25">
      <c r="A48" s="31" t="s">
        <v>9</v>
      </c>
    </row>
    <row r="50" spans="1:4" x14ac:dyDescent="0.25">
      <c r="B50" s="3" t="s">
        <v>10</v>
      </c>
    </row>
    <row r="51" spans="1:4" x14ac:dyDescent="0.25">
      <c r="A51" s="32" t="s">
        <v>11</v>
      </c>
      <c r="B51" s="3" t="s">
        <v>12</v>
      </c>
    </row>
    <row r="52" spans="1:4" s="2" customFormat="1" x14ac:dyDescent="0.25">
      <c r="B52" s="36"/>
    </row>
    <row r="53" spans="1:4" s="2" customFormat="1" x14ac:dyDescent="0.25">
      <c r="B53" s="36"/>
    </row>
    <row r="54" spans="1:4" s="2" customFormat="1" x14ac:dyDescent="0.25">
      <c r="B54" s="37"/>
      <c r="D54" s="38"/>
    </row>
    <row r="55" spans="1:4" s="2" customFormat="1" x14ac:dyDescent="0.25">
      <c r="B55" s="37"/>
      <c r="D55" s="38"/>
    </row>
    <row r="56" spans="1:4" s="2" customFormat="1" x14ac:dyDescent="0.25"/>
    <row r="57" spans="1:4" s="2" customFormat="1" x14ac:dyDescent="0.25">
      <c r="D57" s="38"/>
    </row>
    <row r="58" spans="1:4" s="2" customFormat="1" x14ac:dyDescent="0.25">
      <c r="D58" s="38"/>
    </row>
    <row r="59" spans="1:4" s="2" customFormat="1" x14ac:dyDescent="0.25"/>
    <row r="60" spans="1:4" s="2" customFormat="1" x14ac:dyDescent="0.25">
      <c r="B60" s="36"/>
    </row>
    <row r="61" spans="1:4" s="2" customFormat="1" x14ac:dyDescent="0.25">
      <c r="B61" s="36"/>
    </row>
    <row r="62" spans="1:4" s="2" customFormat="1" x14ac:dyDescent="0.25">
      <c r="B62" s="36"/>
    </row>
    <row r="63" spans="1:4" s="2" customFormat="1" x14ac:dyDescent="0.25">
      <c r="B63" s="36"/>
    </row>
    <row r="64" spans="1:4" s="2" customFormat="1" x14ac:dyDescent="0.25"/>
    <row r="65" s="2" customFormat="1" x14ac:dyDescent="0.25"/>
    <row r="66" s="2" customFormat="1" x14ac:dyDescent="0.25"/>
    <row r="67" s="2" customFormat="1" x14ac:dyDescent="0.25"/>
    <row r="68" s="2" customFormat="1" x14ac:dyDescent="0.25"/>
    <row r="69" s="2" customFormat="1" x14ac:dyDescent="0.25"/>
    <row r="70" s="2" customFormat="1" x14ac:dyDescent="0.25"/>
    <row r="71" s="2" customFormat="1" x14ac:dyDescent="0.25"/>
    <row r="72" s="2" customFormat="1" x14ac:dyDescent="0.25"/>
    <row r="73" s="2" customFormat="1" x14ac:dyDescent="0.25"/>
    <row r="74" s="2" customFormat="1" x14ac:dyDescent="0.25"/>
    <row r="75" s="2" customFormat="1" x14ac:dyDescent="0.25"/>
    <row r="76" s="2" customFormat="1" x14ac:dyDescent="0.25"/>
    <row r="77" s="2" customFormat="1" x14ac:dyDescent="0.25"/>
    <row r="78" s="2" customFormat="1" x14ac:dyDescent="0.25"/>
    <row r="79" s="2" customFormat="1" x14ac:dyDescent="0.25"/>
    <row r="80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="2" customFormat="1" x14ac:dyDescent="0.25"/>
    <row r="130" s="2" customFormat="1" x14ac:dyDescent="0.25"/>
    <row r="131" s="2" customFormat="1" x14ac:dyDescent="0.25"/>
    <row r="132" s="2" customFormat="1" x14ac:dyDescent="0.25"/>
    <row r="133" s="2" customFormat="1" x14ac:dyDescent="0.25"/>
    <row r="134" s="2" customFormat="1" x14ac:dyDescent="0.25"/>
    <row r="135" s="2" customFormat="1" x14ac:dyDescent="0.25"/>
    <row r="136" s="2" customFormat="1" x14ac:dyDescent="0.25"/>
    <row r="137" s="2" customFormat="1" x14ac:dyDescent="0.25"/>
    <row r="138" s="2" customFormat="1" x14ac:dyDescent="0.25"/>
    <row r="139" s="2" customFormat="1" x14ac:dyDescent="0.25"/>
    <row r="140" s="2" customFormat="1" x14ac:dyDescent="0.25"/>
    <row r="141" s="2" customFormat="1" x14ac:dyDescent="0.25"/>
    <row r="142" s="2" customFormat="1" x14ac:dyDescent="0.25"/>
    <row r="143" s="2" customFormat="1" x14ac:dyDescent="0.25"/>
    <row r="144" s="2" customFormat="1" x14ac:dyDescent="0.25"/>
    <row r="145" s="2" customFormat="1" x14ac:dyDescent="0.25"/>
    <row r="146" s="2" customFormat="1" x14ac:dyDescent="0.25"/>
    <row r="147" s="2" customFormat="1" x14ac:dyDescent="0.25"/>
    <row r="148" s="2" customFormat="1" x14ac:dyDescent="0.25"/>
    <row r="149" s="2" customFormat="1" x14ac:dyDescent="0.25"/>
    <row r="150" s="2" customFormat="1" x14ac:dyDescent="0.25"/>
    <row r="151" s="2" customFormat="1" x14ac:dyDescent="0.25"/>
    <row r="152" s="2" customFormat="1" x14ac:dyDescent="0.25"/>
    <row r="153" s="2" customFormat="1" x14ac:dyDescent="0.25"/>
    <row r="154" s="2" customFormat="1" x14ac:dyDescent="0.25"/>
    <row r="155" s="2" customFormat="1" x14ac:dyDescent="0.25"/>
    <row r="156" s="2" customFormat="1" x14ac:dyDescent="0.25"/>
    <row r="157" s="2" customFormat="1" x14ac:dyDescent="0.25"/>
    <row r="158" s="2" customFormat="1" x14ac:dyDescent="0.25"/>
    <row r="159" s="2" customFormat="1" x14ac:dyDescent="0.25"/>
    <row r="160" s="2" customFormat="1" x14ac:dyDescent="0.25"/>
    <row r="161" s="2" customFormat="1" x14ac:dyDescent="0.25"/>
    <row r="162" s="2" customFormat="1" x14ac:dyDescent="0.25"/>
    <row r="163" s="2" customFormat="1" x14ac:dyDescent="0.25"/>
    <row r="164" s="2" customFormat="1" x14ac:dyDescent="0.25"/>
    <row r="165" s="2" customFormat="1" x14ac:dyDescent="0.25"/>
    <row r="166" s="2" customFormat="1" x14ac:dyDescent="0.25"/>
    <row r="167" s="2" customFormat="1" x14ac:dyDescent="0.25"/>
    <row r="168" s="2" customFormat="1" x14ac:dyDescent="0.25"/>
    <row r="169" s="2" customFormat="1" x14ac:dyDescent="0.25"/>
    <row r="170" s="2" customFormat="1" x14ac:dyDescent="0.25"/>
    <row r="171" s="2" customFormat="1" x14ac:dyDescent="0.25"/>
    <row r="172" s="2" customFormat="1" x14ac:dyDescent="0.25"/>
    <row r="173" s="2" customFormat="1" x14ac:dyDescent="0.25"/>
    <row r="174" s="2" customFormat="1" x14ac:dyDescent="0.25"/>
    <row r="175" s="2" customFormat="1" x14ac:dyDescent="0.25"/>
    <row r="176" s="2" customFormat="1" x14ac:dyDescent="0.25"/>
    <row r="177" s="2" customFormat="1" x14ac:dyDescent="0.25"/>
    <row r="178" s="2" customFormat="1" x14ac:dyDescent="0.25"/>
    <row r="179" s="2" customFormat="1" x14ac:dyDescent="0.25"/>
    <row r="180" s="2" customFormat="1" x14ac:dyDescent="0.25"/>
    <row r="181" s="2" customFormat="1" x14ac:dyDescent="0.25"/>
    <row r="182" s="2" customFormat="1" x14ac:dyDescent="0.25"/>
    <row r="183" s="2" customFormat="1" x14ac:dyDescent="0.25"/>
    <row r="184" s="2" customFormat="1" x14ac:dyDescent="0.25"/>
    <row r="185" s="2" customFormat="1" x14ac:dyDescent="0.25"/>
    <row r="186" s="2" customFormat="1" x14ac:dyDescent="0.25"/>
    <row r="187" s="2" customFormat="1" x14ac:dyDescent="0.25"/>
    <row r="188" s="2" customFormat="1" x14ac:dyDescent="0.25"/>
    <row r="189" s="2" customFormat="1" x14ac:dyDescent="0.25"/>
    <row r="190" s="2" customFormat="1" x14ac:dyDescent="0.25"/>
    <row r="191" s="2" customFormat="1" x14ac:dyDescent="0.25"/>
    <row r="192" s="2" customFormat="1" x14ac:dyDescent="0.25"/>
    <row r="193" s="2" customFormat="1" x14ac:dyDescent="0.25"/>
    <row r="194" s="2" customFormat="1" x14ac:dyDescent="0.25"/>
    <row r="195" s="2" customFormat="1" x14ac:dyDescent="0.25"/>
  </sheetData>
  <sheetProtection algorithmName="SHA-512" hashValue="q7EMtunjEKDeO1oJ7r5vhxWR+hC3yb+OxQsAzgCx6MMY1s6SVHDRB2dJYBts+nsJweQ+TFi1E90BhgZgoJgTEg==" saltValue="oJDREiIgBkus5D710+amSg==" spinCount="100000" sheet="1" objects="1" scenarios="1" selectLockedCells="1"/>
  <mergeCells count="7">
    <mergeCell ref="C1:D1"/>
    <mergeCell ref="C2:D2"/>
    <mergeCell ref="D6:D7"/>
    <mergeCell ref="E6:E7"/>
    <mergeCell ref="A6:A7"/>
    <mergeCell ref="B6:B7"/>
    <mergeCell ref="C6:C7"/>
  </mergeCells>
  <phoneticPr fontId="0" type="noConversion"/>
  <conditionalFormatting sqref="E8:E47">
    <cfRule type="cellIs" dxfId="373" priority="3" stopIfTrue="1" operator="greaterThanOrEqual">
      <formula>0.25</formula>
    </cfRule>
    <cfRule type="cellIs" dxfId="372" priority="4" stopIfTrue="1" operator="between">
      <formula>0.2</formula>
      <formula>0.24</formula>
    </cfRule>
    <cfRule type="cellIs" dxfId="371" priority="5" stopIfTrue="1" operator="between">
      <formula>0</formula>
      <formula>0.19</formula>
    </cfRule>
  </conditionalFormatting>
  <conditionalFormatting sqref="CJ5:XFD47 M3:XFD3 T1:XFD2 I4:XFD4 E5:CG47 E48:XFD1048576 C7 A6:A7 B52:D1048576 A51:C51 B8:D47 B49:D50 C48:D48 A48 A1:C2 E1:E2 B4:G4 C5:D6 F3">
    <cfRule type="expression" dxfId="370" priority="1">
      <formula>CELL("proteger",A1)=0</formula>
    </cfRule>
  </conditionalFormatting>
  <conditionalFormatting sqref="CJ8:XFD47 B8:CG47">
    <cfRule type="cellIs" dxfId="369" priority="2" stopIfTrue="1" operator="equal">
      <formula>"F"</formula>
    </cfRule>
  </conditionalFormatting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stopIfTrue="1" id="{40B1DCC8-6E42-4C11-8BA3-002D7295C2C4}">
            <xm:f>AND($B$2&lt;&gt;"",'Ficha Cadastral'!$D17&lt;&gt;"")</xm:f>
            <x14:dxf>
              <font>
                <b/>
                <i val="0"/>
                <color rgb="FFFF0000"/>
              </font>
              <fill>
                <patternFill>
                  <bgColor rgb="FFFFC000"/>
                </patternFill>
              </fill>
            </x14:dxf>
          </x14:cfRule>
          <xm:sqref>CJ8:XFD47 B8:CG47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'Ficha Cadastral'!$E$59:$E$70</xm:f>
          </x14:formula1>
          <xm:sqref>B2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26"/>
  <dimension ref="A1:CG195"/>
  <sheetViews>
    <sheetView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F7" sqref="F7:H25"/>
    </sheetView>
  </sheetViews>
  <sheetFormatPr defaultColWidth="9.140625" defaultRowHeight="15" x14ac:dyDescent="0.25"/>
  <cols>
    <col min="1" max="1" width="9.140625" style="3"/>
    <col min="2" max="2" width="40.7109375" style="3" customWidth="1"/>
    <col min="3" max="3" width="8" style="3" bestFit="1" customWidth="1"/>
    <col min="4" max="4" width="9.42578125" style="3" bestFit="1" customWidth="1"/>
    <col min="5" max="5" width="8.140625" style="3" bestFit="1" customWidth="1"/>
    <col min="6" max="14" width="3.42578125" style="3" customWidth="1"/>
    <col min="15" max="16" width="3.5703125" style="3" customWidth="1"/>
    <col min="17" max="87" width="3.42578125" style="3" customWidth="1"/>
    <col min="88" max="16384" width="9.140625" style="3"/>
  </cols>
  <sheetData>
    <row r="1" spans="1:85" s="11" customFormat="1" x14ac:dyDescent="0.25">
      <c r="A1" s="70" t="s">
        <v>105</v>
      </c>
      <c r="B1" s="74" t="str">
        <f>IF(B2&lt;&gt;"",'Ficha Cadastral'!A6,"")</f>
        <v/>
      </c>
      <c r="C1" s="149" t="s">
        <v>107</v>
      </c>
      <c r="D1" s="149"/>
      <c r="E1" s="69">
        <v>6</v>
      </c>
      <c r="G1" s="75"/>
      <c r="H1" s="75"/>
      <c r="I1" s="75"/>
      <c r="J1" s="75"/>
      <c r="K1" s="76"/>
      <c r="M1" s="75"/>
      <c r="N1" s="75"/>
      <c r="O1" s="75"/>
      <c r="P1" s="75"/>
      <c r="Q1" s="75"/>
      <c r="R1" s="75"/>
      <c r="S1" s="75"/>
      <c r="T1" s="75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</row>
    <row r="2" spans="1:85" s="11" customFormat="1" x14ac:dyDescent="0.25">
      <c r="A2" s="70" t="s">
        <v>106</v>
      </c>
      <c r="B2" s="77"/>
      <c r="C2" s="150" t="s">
        <v>104</v>
      </c>
      <c r="D2" s="150"/>
      <c r="E2" s="68">
        <f>COUNTA($F$7:$CG$7)</f>
        <v>0</v>
      </c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1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</row>
    <row r="3" spans="1:85" s="11" customFormat="1" x14ac:dyDescent="0.25">
      <c r="D3" s="71"/>
      <c r="F3" s="72" t="s">
        <v>5</v>
      </c>
      <c r="M3" s="22"/>
      <c r="N3" s="22"/>
      <c r="O3" s="22"/>
      <c r="P3" s="22"/>
      <c r="R3" s="20"/>
      <c r="S3" s="20"/>
      <c r="T3" s="20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</row>
    <row r="4" spans="1:85" s="11" customFormat="1" x14ac:dyDescent="0.25">
      <c r="F4" s="24" t="s">
        <v>16</v>
      </c>
      <c r="G4" s="23"/>
      <c r="I4" s="24"/>
      <c r="J4" s="24"/>
      <c r="K4" s="25"/>
      <c r="L4" s="18"/>
      <c r="M4" s="18"/>
      <c r="N4" s="18"/>
      <c r="O4" s="26"/>
      <c r="P4" s="26"/>
      <c r="Q4" s="26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</row>
    <row r="5" spans="1:85" x14ac:dyDescent="0.25">
      <c r="C5" s="73"/>
      <c r="D5" s="73"/>
      <c r="E5" s="73"/>
      <c r="F5" s="27">
        <f t="shared" ref="F5:AK5" si="0">COUNTIF(F8:F47,"P")</f>
        <v>0</v>
      </c>
      <c r="G5" s="27">
        <f t="shared" si="0"/>
        <v>0</v>
      </c>
      <c r="H5" s="27">
        <f t="shared" si="0"/>
        <v>0</v>
      </c>
      <c r="I5" s="27">
        <f t="shared" si="0"/>
        <v>0</v>
      </c>
      <c r="J5" s="27">
        <f t="shared" si="0"/>
        <v>0</v>
      </c>
      <c r="K5" s="27">
        <f t="shared" si="0"/>
        <v>0</v>
      </c>
      <c r="L5" s="27">
        <f t="shared" si="0"/>
        <v>0</v>
      </c>
      <c r="M5" s="27">
        <f t="shared" si="0"/>
        <v>0</v>
      </c>
      <c r="N5" s="27">
        <f t="shared" si="0"/>
        <v>0</v>
      </c>
      <c r="O5" s="27">
        <f t="shared" si="0"/>
        <v>0</v>
      </c>
      <c r="P5" s="27">
        <f t="shared" si="0"/>
        <v>0</v>
      </c>
      <c r="Q5" s="27">
        <f t="shared" si="0"/>
        <v>0</v>
      </c>
      <c r="R5" s="27">
        <f t="shared" si="0"/>
        <v>0</v>
      </c>
      <c r="S5" s="27">
        <f t="shared" si="0"/>
        <v>0</v>
      </c>
      <c r="T5" s="27">
        <f t="shared" si="0"/>
        <v>0</v>
      </c>
      <c r="U5" s="27">
        <f t="shared" si="0"/>
        <v>0</v>
      </c>
      <c r="V5" s="27">
        <f t="shared" si="0"/>
        <v>0</v>
      </c>
      <c r="W5" s="27">
        <f t="shared" si="0"/>
        <v>0</v>
      </c>
      <c r="X5" s="27">
        <f t="shared" si="0"/>
        <v>0</v>
      </c>
      <c r="Y5" s="27">
        <f t="shared" si="0"/>
        <v>0</v>
      </c>
      <c r="Z5" s="27">
        <f t="shared" si="0"/>
        <v>0</v>
      </c>
      <c r="AA5" s="27">
        <f t="shared" si="0"/>
        <v>0</v>
      </c>
      <c r="AB5" s="27">
        <f t="shared" si="0"/>
        <v>0</v>
      </c>
      <c r="AC5" s="27">
        <f t="shared" si="0"/>
        <v>0</v>
      </c>
      <c r="AD5" s="27">
        <f t="shared" si="0"/>
        <v>0</v>
      </c>
      <c r="AE5" s="27">
        <f t="shared" si="0"/>
        <v>0</v>
      </c>
      <c r="AF5" s="27">
        <f t="shared" si="0"/>
        <v>0</v>
      </c>
      <c r="AG5" s="27">
        <f t="shared" si="0"/>
        <v>0</v>
      </c>
      <c r="AH5" s="27">
        <f t="shared" si="0"/>
        <v>0</v>
      </c>
      <c r="AI5" s="27">
        <f t="shared" si="0"/>
        <v>0</v>
      </c>
      <c r="AJ5" s="27">
        <f t="shared" si="0"/>
        <v>0</v>
      </c>
      <c r="AK5" s="27">
        <f t="shared" si="0"/>
        <v>0</v>
      </c>
      <c r="AL5" s="27">
        <f t="shared" ref="AL5:BQ5" si="1">COUNTIF(AL8:AL47,"P")</f>
        <v>0</v>
      </c>
      <c r="AM5" s="27">
        <f t="shared" si="1"/>
        <v>0</v>
      </c>
      <c r="AN5" s="27">
        <f t="shared" si="1"/>
        <v>0</v>
      </c>
      <c r="AO5" s="27">
        <f t="shared" si="1"/>
        <v>0</v>
      </c>
      <c r="AP5" s="27">
        <f t="shared" si="1"/>
        <v>0</v>
      </c>
      <c r="AQ5" s="27">
        <f t="shared" si="1"/>
        <v>0</v>
      </c>
      <c r="AR5" s="27">
        <f t="shared" si="1"/>
        <v>0</v>
      </c>
      <c r="AS5" s="27">
        <f t="shared" si="1"/>
        <v>0</v>
      </c>
      <c r="AT5" s="27">
        <f t="shared" si="1"/>
        <v>0</v>
      </c>
      <c r="AU5" s="27">
        <f t="shared" si="1"/>
        <v>0</v>
      </c>
      <c r="AV5" s="27">
        <f t="shared" si="1"/>
        <v>0</v>
      </c>
      <c r="AW5" s="27">
        <f t="shared" si="1"/>
        <v>0</v>
      </c>
      <c r="AX5" s="27">
        <f t="shared" si="1"/>
        <v>0</v>
      </c>
      <c r="AY5" s="27">
        <f t="shared" si="1"/>
        <v>0</v>
      </c>
      <c r="AZ5" s="27">
        <f t="shared" si="1"/>
        <v>0</v>
      </c>
      <c r="BA5" s="27">
        <f t="shared" si="1"/>
        <v>0</v>
      </c>
      <c r="BB5" s="27">
        <f t="shared" si="1"/>
        <v>0</v>
      </c>
      <c r="BC5" s="27">
        <f t="shared" si="1"/>
        <v>0</v>
      </c>
      <c r="BD5" s="27">
        <f t="shared" si="1"/>
        <v>0</v>
      </c>
      <c r="BE5" s="27">
        <f t="shared" si="1"/>
        <v>0</v>
      </c>
      <c r="BF5" s="27">
        <f t="shared" si="1"/>
        <v>0</v>
      </c>
      <c r="BG5" s="27">
        <f t="shared" si="1"/>
        <v>0</v>
      </c>
      <c r="BH5" s="27">
        <f t="shared" si="1"/>
        <v>0</v>
      </c>
      <c r="BI5" s="27">
        <f t="shared" si="1"/>
        <v>0</v>
      </c>
      <c r="BJ5" s="27">
        <f t="shared" si="1"/>
        <v>0</v>
      </c>
      <c r="BK5" s="27">
        <f t="shared" si="1"/>
        <v>0</v>
      </c>
      <c r="BL5" s="27">
        <f t="shared" si="1"/>
        <v>0</v>
      </c>
      <c r="BM5" s="27">
        <f t="shared" si="1"/>
        <v>0</v>
      </c>
      <c r="BN5" s="27">
        <f t="shared" si="1"/>
        <v>0</v>
      </c>
      <c r="BO5" s="27">
        <f t="shared" si="1"/>
        <v>0</v>
      </c>
      <c r="BP5" s="27">
        <f t="shared" si="1"/>
        <v>0</v>
      </c>
      <c r="BQ5" s="27">
        <f t="shared" si="1"/>
        <v>0</v>
      </c>
      <c r="BR5" s="27">
        <f t="shared" ref="BR5:CG5" si="2">COUNTIF(BR8:BR47,"P")</f>
        <v>0</v>
      </c>
      <c r="BS5" s="27">
        <f t="shared" si="2"/>
        <v>0</v>
      </c>
      <c r="BT5" s="27">
        <f t="shared" si="2"/>
        <v>0</v>
      </c>
      <c r="BU5" s="27">
        <f t="shared" si="2"/>
        <v>0</v>
      </c>
      <c r="BV5" s="27">
        <f t="shared" si="2"/>
        <v>0</v>
      </c>
      <c r="BW5" s="27">
        <f t="shared" si="2"/>
        <v>0</v>
      </c>
      <c r="BX5" s="27">
        <f t="shared" si="2"/>
        <v>0</v>
      </c>
      <c r="BY5" s="27">
        <f t="shared" si="2"/>
        <v>0</v>
      </c>
      <c r="BZ5" s="27">
        <f t="shared" si="2"/>
        <v>0</v>
      </c>
      <c r="CA5" s="27">
        <f t="shared" si="2"/>
        <v>0</v>
      </c>
      <c r="CB5" s="27">
        <f t="shared" si="2"/>
        <v>0</v>
      </c>
      <c r="CC5" s="27">
        <f t="shared" si="2"/>
        <v>0</v>
      </c>
      <c r="CD5" s="27">
        <f t="shared" si="2"/>
        <v>0</v>
      </c>
      <c r="CE5" s="27">
        <f t="shared" si="2"/>
        <v>0</v>
      </c>
      <c r="CF5" s="27">
        <f t="shared" si="2"/>
        <v>0</v>
      </c>
      <c r="CG5" s="27">
        <f t="shared" si="2"/>
        <v>0</v>
      </c>
    </row>
    <row r="6" spans="1:85" ht="14.1" customHeight="1" x14ac:dyDescent="0.25">
      <c r="A6" s="151" t="s">
        <v>6</v>
      </c>
      <c r="B6" s="152" t="s">
        <v>7</v>
      </c>
      <c r="C6" s="154" t="s">
        <v>18</v>
      </c>
      <c r="D6" s="154" t="s">
        <v>19</v>
      </c>
      <c r="E6" s="147" t="s">
        <v>17</v>
      </c>
      <c r="F6" s="71" t="s">
        <v>8</v>
      </c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  <c r="CG6" s="71"/>
    </row>
    <row r="7" spans="1:85" s="28" customFormat="1" x14ac:dyDescent="0.25">
      <c r="A7" s="151"/>
      <c r="B7" s="153"/>
      <c r="C7" s="154"/>
      <c r="D7" s="154"/>
      <c r="E7" s="148"/>
      <c r="F7" s="78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</row>
    <row r="8" spans="1:85" x14ac:dyDescent="0.25">
      <c r="A8" s="29">
        <v>1</v>
      </c>
      <c r="B8" s="30" t="str">
        <f>IF(AND($B$2&lt;&gt;"",'Ficha Cadastral'!C17&lt;&gt;""),'Ficha Cadastral'!C17,"")</f>
        <v/>
      </c>
      <c r="C8" s="29" t="str">
        <f t="shared" ref="C8:C47" si="3">IF(B8&lt;&gt;"",COUNTIF(F8:CG8,"F"),"")</f>
        <v/>
      </c>
      <c r="D8" s="29" t="str">
        <f>IF(B8&lt;&gt;"",IF(ISNA(VLOOKUP($B8,'Ficha Cadastral'!$C$17:$E$56,3,FALSE)),0,VLOOKUP($B8,'Ficha Cadastral'!$C$17:$E$56,3,FALSE)),"")</f>
        <v/>
      </c>
      <c r="E8" s="80" t="str">
        <f>IF(B8&lt;&gt;"",IF(ISNA(VLOOKUP($B8,'Ficha Cadastral'!$C$17:$R$56,$E$1,FALSE)),0,VLOOKUP($B8,'Ficha Cadastral'!$C$17:$R$56,$E$1,FALSE)),"")</f>
        <v/>
      </c>
      <c r="F8" s="79"/>
      <c r="G8" s="79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</row>
    <row r="9" spans="1:85" x14ac:dyDescent="0.25">
      <c r="A9" s="29">
        <v>2</v>
      </c>
      <c r="B9" s="17" t="str">
        <f>IF(AND($B$2&lt;&gt;"",'Ficha Cadastral'!C18&lt;&gt;""),'Ficha Cadastral'!C18,"")</f>
        <v/>
      </c>
      <c r="C9" s="29" t="str">
        <f t="shared" si="3"/>
        <v/>
      </c>
      <c r="D9" s="81" t="str">
        <f>IF(B9&lt;&gt;"",IF(ISNA(VLOOKUP($B9,'Ficha Cadastral'!$C$17:$E$56,3,FALSE)),0,VLOOKUP($B9,'Ficha Cadastral'!$C$17:$E$56,3,FALSE)),"")</f>
        <v/>
      </c>
      <c r="E9" s="80" t="str">
        <f>IF(B9&lt;&gt;"",IF(ISNA(VLOOKUP($B9,'Ficha Cadastral'!$C$17:$R$56,$E$1,FALSE)),0,VLOOKUP($B9,'Ficha Cadastral'!$C$17:$R$56,$E$1,FALSE)),"")</f>
        <v/>
      </c>
      <c r="F9" s="79"/>
      <c r="G9" s="79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</row>
    <row r="10" spans="1:85" x14ac:dyDescent="0.25">
      <c r="A10" s="29">
        <v>3</v>
      </c>
      <c r="B10" s="17" t="str">
        <f>IF(AND($B$2&lt;&gt;"",'Ficha Cadastral'!C19&lt;&gt;""),'Ficha Cadastral'!C19,"")</f>
        <v/>
      </c>
      <c r="C10" s="29" t="str">
        <f t="shared" si="3"/>
        <v/>
      </c>
      <c r="D10" s="81" t="str">
        <f>IF(B10&lt;&gt;"",IF(ISNA(VLOOKUP($B10,'Ficha Cadastral'!$C$17:$E$56,3,FALSE)),0,VLOOKUP($B10,'Ficha Cadastral'!$C$17:$E$56,3,FALSE)),"")</f>
        <v/>
      </c>
      <c r="E10" s="80" t="str">
        <f>IF(B10&lt;&gt;"",IF(ISNA(VLOOKUP($B10,'Ficha Cadastral'!$C$17:$R$56,$E$1,FALSE)),0,VLOOKUP($B10,'Ficha Cadastral'!$C$17:$R$56,$E$1,FALSE)),"")</f>
        <v/>
      </c>
      <c r="F10" s="79"/>
      <c r="G10" s="79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</row>
    <row r="11" spans="1:85" x14ac:dyDescent="0.25">
      <c r="A11" s="29">
        <v>4</v>
      </c>
      <c r="B11" s="17" t="str">
        <f>IF(AND($B$2&lt;&gt;"",'Ficha Cadastral'!C20&lt;&gt;""),'Ficha Cadastral'!C20,"")</f>
        <v/>
      </c>
      <c r="C11" s="29" t="str">
        <f t="shared" si="3"/>
        <v/>
      </c>
      <c r="D11" s="81" t="str">
        <f>IF(B11&lt;&gt;"",IF(ISNA(VLOOKUP($B11,'Ficha Cadastral'!$C$17:$E$56,3,FALSE)),0,VLOOKUP($B11,'Ficha Cadastral'!$C$17:$E$56,3,FALSE)),"")</f>
        <v/>
      </c>
      <c r="E11" s="80" t="str">
        <f>IF(B11&lt;&gt;"",IF(ISNA(VLOOKUP($B11,'Ficha Cadastral'!$C$17:$R$56,$E$1,FALSE)),0,VLOOKUP($B11,'Ficha Cadastral'!$C$17:$R$56,$E$1,FALSE)),"")</f>
        <v/>
      </c>
      <c r="F11" s="79"/>
      <c r="G11" s="79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</row>
    <row r="12" spans="1:85" x14ac:dyDescent="0.25">
      <c r="A12" s="29">
        <v>5</v>
      </c>
      <c r="B12" s="17" t="str">
        <f>IF(AND($B$2&lt;&gt;"",'Ficha Cadastral'!C21&lt;&gt;""),'Ficha Cadastral'!C21,"")</f>
        <v/>
      </c>
      <c r="C12" s="29" t="str">
        <f t="shared" si="3"/>
        <v/>
      </c>
      <c r="D12" s="81" t="str">
        <f>IF(B12&lt;&gt;"",IF(ISNA(VLOOKUP($B12,'Ficha Cadastral'!$C$17:$E$56,3,FALSE)),0,VLOOKUP($B12,'Ficha Cadastral'!$C$17:$E$56,3,FALSE)),"")</f>
        <v/>
      </c>
      <c r="E12" s="80" t="str">
        <f>IF(B12&lt;&gt;"",IF(ISNA(VLOOKUP($B12,'Ficha Cadastral'!$C$17:$R$56,$E$1,FALSE)),0,VLOOKUP($B12,'Ficha Cadastral'!$C$17:$R$56,$E$1,FALSE)),"")</f>
        <v/>
      </c>
      <c r="F12" s="79"/>
      <c r="G12" s="79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</row>
    <row r="13" spans="1:85" x14ac:dyDescent="0.25">
      <c r="A13" s="29">
        <v>6</v>
      </c>
      <c r="B13" s="17" t="str">
        <f>IF(AND($B$2&lt;&gt;"",'Ficha Cadastral'!C22&lt;&gt;""),'Ficha Cadastral'!C22,"")</f>
        <v/>
      </c>
      <c r="C13" s="29" t="str">
        <f t="shared" si="3"/>
        <v/>
      </c>
      <c r="D13" s="81" t="str">
        <f>IF(B13&lt;&gt;"",IF(ISNA(VLOOKUP($B13,'Ficha Cadastral'!$C$17:$E$56,3,FALSE)),0,VLOOKUP($B13,'Ficha Cadastral'!$C$17:$E$56,3,FALSE)),"")</f>
        <v/>
      </c>
      <c r="E13" s="80" t="str">
        <f>IF(B13&lt;&gt;"",IF(ISNA(VLOOKUP($B13,'Ficha Cadastral'!$C$17:$R$56,$E$1,FALSE)),0,VLOOKUP($B13,'Ficha Cadastral'!$C$17:$R$56,$E$1,FALSE)),"")</f>
        <v/>
      </c>
      <c r="F13" s="79"/>
      <c r="G13" s="79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</row>
    <row r="14" spans="1:85" x14ac:dyDescent="0.25">
      <c r="A14" s="29">
        <v>7</v>
      </c>
      <c r="B14" s="17" t="str">
        <f>IF(AND($B$2&lt;&gt;"",'Ficha Cadastral'!C23&lt;&gt;""),'Ficha Cadastral'!C23,"")</f>
        <v/>
      </c>
      <c r="C14" s="29" t="str">
        <f t="shared" si="3"/>
        <v/>
      </c>
      <c r="D14" s="81" t="str">
        <f>IF(B14&lt;&gt;"",IF(ISNA(VLOOKUP($B14,'Ficha Cadastral'!$C$17:$E$56,3,FALSE)),0,VLOOKUP($B14,'Ficha Cadastral'!$C$17:$E$56,3,FALSE)),"")</f>
        <v/>
      </c>
      <c r="E14" s="80" t="str">
        <f>IF(B14&lt;&gt;"",IF(ISNA(VLOOKUP($B14,'Ficha Cadastral'!$C$17:$R$56,$E$1,FALSE)),0,VLOOKUP($B14,'Ficha Cadastral'!$C$17:$R$56,$E$1,FALSE)),"")</f>
        <v/>
      </c>
      <c r="F14" s="79"/>
      <c r="G14" s="79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</row>
    <row r="15" spans="1:85" x14ac:dyDescent="0.25">
      <c r="A15" s="29">
        <v>8</v>
      </c>
      <c r="B15" s="17" t="str">
        <f>IF(AND($B$2&lt;&gt;"",'Ficha Cadastral'!C24&lt;&gt;""),'Ficha Cadastral'!C24,"")</f>
        <v/>
      </c>
      <c r="C15" s="29" t="str">
        <f t="shared" si="3"/>
        <v/>
      </c>
      <c r="D15" s="81" t="str">
        <f>IF(B15&lt;&gt;"",IF(ISNA(VLOOKUP($B15,'Ficha Cadastral'!$C$17:$E$56,3,FALSE)),0,VLOOKUP($B15,'Ficha Cadastral'!$C$17:$E$56,3,FALSE)),"")</f>
        <v/>
      </c>
      <c r="E15" s="80" t="str">
        <f>IF(B15&lt;&gt;"",IF(ISNA(VLOOKUP($B15,'Ficha Cadastral'!$C$17:$R$56,$E$1,FALSE)),0,VLOOKUP($B15,'Ficha Cadastral'!$C$17:$R$56,$E$1,FALSE)),"")</f>
        <v/>
      </c>
      <c r="F15" s="79"/>
      <c r="G15" s="79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</row>
    <row r="16" spans="1:85" x14ac:dyDescent="0.25">
      <c r="A16" s="29">
        <v>9</v>
      </c>
      <c r="B16" s="17" t="str">
        <f>IF(AND($B$2&lt;&gt;"",'Ficha Cadastral'!C25&lt;&gt;""),'Ficha Cadastral'!C25,"")</f>
        <v/>
      </c>
      <c r="C16" s="29" t="str">
        <f t="shared" si="3"/>
        <v/>
      </c>
      <c r="D16" s="81" t="str">
        <f>IF(B16&lt;&gt;"",IF(ISNA(VLOOKUP($B16,'Ficha Cadastral'!$C$17:$E$56,3,FALSE)),0,VLOOKUP($B16,'Ficha Cadastral'!$C$17:$E$56,3,FALSE)),"")</f>
        <v/>
      </c>
      <c r="E16" s="80" t="str">
        <f>IF(B16&lt;&gt;"",IF(ISNA(VLOOKUP($B16,'Ficha Cadastral'!$C$17:$R$56,$E$1,FALSE)),0,VLOOKUP($B16,'Ficha Cadastral'!$C$17:$R$56,$E$1,FALSE)),"")</f>
        <v/>
      </c>
      <c r="F16" s="79"/>
      <c r="G16" s="79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</row>
    <row r="17" spans="1:85" x14ac:dyDescent="0.25">
      <c r="A17" s="29">
        <v>10</v>
      </c>
      <c r="B17" s="17" t="str">
        <f>IF(AND($B$2&lt;&gt;"",'Ficha Cadastral'!C26&lt;&gt;""),'Ficha Cadastral'!C26,"")</f>
        <v/>
      </c>
      <c r="C17" s="29" t="str">
        <f t="shared" si="3"/>
        <v/>
      </c>
      <c r="D17" s="81" t="str">
        <f>IF(B17&lt;&gt;"",IF(ISNA(VLOOKUP($B17,'Ficha Cadastral'!$C$17:$E$56,3,FALSE)),0,VLOOKUP($B17,'Ficha Cadastral'!$C$17:$E$56,3,FALSE)),"")</f>
        <v/>
      </c>
      <c r="E17" s="80" t="str">
        <f>IF(B17&lt;&gt;"",IF(ISNA(VLOOKUP($B17,'Ficha Cadastral'!$C$17:$R$56,$E$1,FALSE)),0,VLOOKUP($B17,'Ficha Cadastral'!$C$17:$R$56,$E$1,FALSE)),"")</f>
        <v/>
      </c>
      <c r="F17" s="79"/>
      <c r="G17" s="79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</row>
    <row r="18" spans="1:85" x14ac:dyDescent="0.25">
      <c r="A18" s="29">
        <v>11</v>
      </c>
      <c r="B18" s="17" t="str">
        <f>IF(AND($B$2&lt;&gt;"",'Ficha Cadastral'!C27&lt;&gt;""),'Ficha Cadastral'!C27,"")</f>
        <v/>
      </c>
      <c r="C18" s="29" t="str">
        <f t="shared" si="3"/>
        <v/>
      </c>
      <c r="D18" s="81" t="str">
        <f>IF(B18&lt;&gt;"",IF(ISNA(VLOOKUP($B18,'Ficha Cadastral'!$C$17:$E$56,3,FALSE)),0,VLOOKUP($B18,'Ficha Cadastral'!$C$17:$E$56,3,FALSE)),"")</f>
        <v/>
      </c>
      <c r="E18" s="80" t="str">
        <f>IF(B18&lt;&gt;"",IF(ISNA(VLOOKUP($B18,'Ficha Cadastral'!$C$17:$R$56,$E$1,FALSE)),0,VLOOKUP($B18,'Ficha Cadastral'!$C$17:$R$56,$E$1,FALSE)),"")</f>
        <v/>
      </c>
      <c r="F18" s="79"/>
      <c r="G18" s="79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</row>
    <row r="19" spans="1:85" x14ac:dyDescent="0.25">
      <c r="A19" s="29">
        <v>12</v>
      </c>
      <c r="B19" s="17" t="str">
        <f>IF(AND($B$2&lt;&gt;"",'Ficha Cadastral'!C28&lt;&gt;""),'Ficha Cadastral'!C28,"")</f>
        <v/>
      </c>
      <c r="C19" s="29" t="str">
        <f t="shared" si="3"/>
        <v/>
      </c>
      <c r="D19" s="81" t="str">
        <f>IF(B19&lt;&gt;"",IF(ISNA(VLOOKUP($B19,'Ficha Cadastral'!$C$17:$E$56,3,FALSE)),0,VLOOKUP($B19,'Ficha Cadastral'!$C$17:$E$56,3,FALSE)),"")</f>
        <v/>
      </c>
      <c r="E19" s="80" t="str">
        <f>IF(B19&lt;&gt;"",IF(ISNA(VLOOKUP($B19,'Ficha Cadastral'!$C$17:$R$56,$E$1,FALSE)),0,VLOOKUP($B19,'Ficha Cadastral'!$C$17:$R$56,$E$1,FALSE)),"")</f>
        <v/>
      </c>
      <c r="F19" s="79"/>
      <c r="G19" s="79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</row>
    <row r="20" spans="1:85" x14ac:dyDescent="0.25">
      <c r="A20" s="29">
        <v>13</v>
      </c>
      <c r="B20" s="17" t="str">
        <f>IF(AND($B$2&lt;&gt;"",'Ficha Cadastral'!C29&lt;&gt;""),'Ficha Cadastral'!C29,"")</f>
        <v/>
      </c>
      <c r="C20" s="29" t="str">
        <f t="shared" si="3"/>
        <v/>
      </c>
      <c r="D20" s="81" t="str">
        <f>IF(B20&lt;&gt;"",IF(ISNA(VLOOKUP($B20,'Ficha Cadastral'!$C$17:$E$56,3,FALSE)),0,VLOOKUP($B20,'Ficha Cadastral'!$C$17:$E$56,3,FALSE)),"")</f>
        <v/>
      </c>
      <c r="E20" s="80" t="str">
        <f>IF(B20&lt;&gt;"",IF(ISNA(VLOOKUP($B20,'Ficha Cadastral'!$C$17:$R$56,$E$1,FALSE)),0,VLOOKUP($B20,'Ficha Cadastral'!$C$17:$R$56,$E$1,FALSE)),"")</f>
        <v/>
      </c>
      <c r="F20" s="79"/>
      <c r="G20" s="79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</row>
    <row r="21" spans="1:85" x14ac:dyDescent="0.25">
      <c r="A21" s="29">
        <v>14</v>
      </c>
      <c r="B21" s="17" t="str">
        <f>IF(AND($B$2&lt;&gt;"",'Ficha Cadastral'!C30&lt;&gt;""),'Ficha Cadastral'!C30,"")</f>
        <v/>
      </c>
      <c r="C21" s="29" t="str">
        <f t="shared" si="3"/>
        <v/>
      </c>
      <c r="D21" s="81" t="str">
        <f>IF(B21&lt;&gt;"",IF(ISNA(VLOOKUP($B21,'Ficha Cadastral'!$C$17:$E$56,3,FALSE)),0,VLOOKUP($B21,'Ficha Cadastral'!$C$17:$E$56,3,FALSE)),"")</f>
        <v/>
      </c>
      <c r="E21" s="80" t="str">
        <f>IF(B21&lt;&gt;"",IF(ISNA(VLOOKUP($B21,'Ficha Cadastral'!$C$17:$R$56,$E$1,FALSE)),0,VLOOKUP($B21,'Ficha Cadastral'!$C$17:$R$56,$E$1,FALSE)),"")</f>
        <v/>
      </c>
      <c r="F21" s="79"/>
      <c r="G21" s="79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</row>
    <row r="22" spans="1:85" x14ac:dyDescent="0.25">
      <c r="A22" s="29">
        <v>15</v>
      </c>
      <c r="B22" s="17" t="str">
        <f>IF(AND($B$2&lt;&gt;"",'Ficha Cadastral'!C31&lt;&gt;""),'Ficha Cadastral'!C31,"")</f>
        <v/>
      </c>
      <c r="C22" s="29" t="str">
        <f t="shared" si="3"/>
        <v/>
      </c>
      <c r="D22" s="81" t="str">
        <f>IF(B22&lt;&gt;"",IF(ISNA(VLOOKUP($B22,'Ficha Cadastral'!$C$17:$E$56,3,FALSE)),0,VLOOKUP($B22,'Ficha Cadastral'!$C$17:$E$56,3,FALSE)),"")</f>
        <v/>
      </c>
      <c r="E22" s="80" t="str">
        <f>IF(B22&lt;&gt;"",IF(ISNA(VLOOKUP($B22,'Ficha Cadastral'!$C$17:$R$56,$E$1,FALSE)),0,VLOOKUP($B22,'Ficha Cadastral'!$C$17:$R$56,$E$1,FALSE)),"")</f>
        <v/>
      </c>
      <c r="F22" s="79"/>
      <c r="G22" s="79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</row>
    <row r="23" spans="1:85" x14ac:dyDescent="0.25">
      <c r="A23" s="29">
        <v>16</v>
      </c>
      <c r="B23" s="17" t="str">
        <f>IF(AND($B$2&lt;&gt;"",'Ficha Cadastral'!C32&lt;&gt;""),'Ficha Cadastral'!C32,"")</f>
        <v/>
      </c>
      <c r="C23" s="29" t="str">
        <f t="shared" si="3"/>
        <v/>
      </c>
      <c r="D23" s="81" t="str">
        <f>IF(B23&lt;&gt;"",IF(ISNA(VLOOKUP($B23,'Ficha Cadastral'!$C$17:$E$56,3,FALSE)),0,VLOOKUP($B23,'Ficha Cadastral'!$C$17:$E$56,3,FALSE)),"")</f>
        <v/>
      </c>
      <c r="E23" s="80" t="str">
        <f>IF(B23&lt;&gt;"",IF(ISNA(VLOOKUP($B23,'Ficha Cadastral'!$C$17:$R$56,$E$1,FALSE)),0,VLOOKUP($B23,'Ficha Cadastral'!$C$17:$R$56,$E$1,FALSE)),"")</f>
        <v/>
      </c>
      <c r="F23" s="79"/>
      <c r="G23" s="79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</row>
    <row r="24" spans="1:85" x14ac:dyDescent="0.25">
      <c r="A24" s="29">
        <v>17</v>
      </c>
      <c r="B24" s="17" t="str">
        <f>IF(AND($B$2&lt;&gt;"",'Ficha Cadastral'!C33&lt;&gt;""),'Ficha Cadastral'!C33,"")</f>
        <v/>
      </c>
      <c r="C24" s="29" t="str">
        <f t="shared" si="3"/>
        <v/>
      </c>
      <c r="D24" s="81" t="str">
        <f>IF(B24&lt;&gt;"",IF(ISNA(VLOOKUP($B24,'Ficha Cadastral'!$C$17:$E$56,3,FALSE)),0,VLOOKUP($B24,'Ficha Cadastral'!$C$17:$E$56,3,FALSE)),"")</f>
        <v/>
      </c>
      <c r="E24" s="80" t="str">
        <f>IF(B24&lt;&gt;"",IF(ISNA(VLOOKUP($B24,'Ficha Cadastral'!$C$17:$R$56,$E$1,FALSE)),0,VLOOKUP($B24,'Ficha Cadastral'!$C$17:$R$56,$E$1,FALSE)),"")</f>
        <v/>
      </c>
      <c r="F24" s="79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5"/>
      <c r="CF24" s="35"/>
      <c r="CG24" s="35"/>
    </row>
    <row r="25" spans="1:85" x14ac:dyDescent="0.25">
      <c r="A25" s="29">
        <v>18</v>
      </c>
      <c r="B25" s="17" t="str">
        <f>IF(AND($B$2&lt;&gt;"",'Ficha Cadastral'!C34&lt;&gt;""),'Ficha Cadastral'!C34,"")</f>
        <v/>
      </c>
      <c r="C25" s="29" t="str">
        <f t="shared" si="3"/>
        <v/>
      </c>
      <c r="D25" s="81" t="str">
        <f>IF(B25&lt;&gt;"",IF(ISNA(VLOOKUP($B25,'Ficha Cadastral'!$C$17:$E$56,3,FALSE)),0,VLOOKUP($B25,'Ficha Cadastral'!$C$17:$E$56,3,FALSE)),"")</f>
        <v/>
      </c>
      <c r="E25" s="80" t="str">
        <f>IF(B25&lt;&gt;"",IF(ISNA(VLOOKUP($B25,'Ficha Cadastral'!$C$17:$R$56,$E$1,FALSE)),0,VLOOKUP($B25,'Ficha Cadastral'!$C$17:$R$56,$E$1,FALSE)),"")</f>
        <v/>
      </c>
      <c r="F25" s="79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</row>
    <row r="26" spans="1:85" x14ac:dyDescent="0.25">
      <c r="A26" s="29">
        <v>19</v>
      </c>
      <c r="B26" s="17" t="str">
        <f>IF(AND($B$2&lt;&gt;"",'Ficha Cadastral'!C35&lt;&gt;""),'Ficha Cadastral'!C35,"")</f>
        <v/>
      </c>
      <c r="C26" s="29" t="str">
        <f t="shared" si="3"/>
        <v/>
      </c>
      <c r="D26" s="81" t="str">
        <f>IF(B26&lt;&gt;"",IF(ISNA(VLOOKUP($B26,'Ficha Cadastral'!$C$17:$E$56,3,FALSE)),0,VLOOKUP($B26,'Ficha Cadastral'!$C$17:$E$56,3,FALSE)),"")</f>
        <v/>
      </c>
      <c r="E26" s="80" t="str">
        <f>IF(B26&lt;&gt;"",IF(ISNA(VLOOKUP($B26,'Ficha Cadastral'!$C$17:$R$56,$E$1,FALSE)),0,VLOOKUP($B26,'Ficha Cadastral'!$C$17:$R$56,$E$1,FALSE)),"")</f>
        <v/>
      </c>
      <c r="F26" s="79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5"/>
      <c r="CE26" s="35"/>
      <c r="CF26" s="35"/>
      <c r="CG26" s="35"/>
    </row>
    <row r="27" spans="1:85" x14ac:dyDescent="0.25">
      <c r="A27" s="29">
        <v>20</v>
      </c>
      <c r="B27" s="17" t="str">
        <f>IF(AND($B$2&lt;&gt;"",'Ficha Cadastral'!C36&lt;&gt;""),'Ficha Cadastral'!C36,"")</f>
        <v/>
      </c>
      <c r="C27" s="29" t="str">
        <f t="shared" si="3"/>
        <v/>
      </c>
      <c r="D27" s="81" t="str">
        <f>IF(B27&lt;&gt;"",IF(ISNA(VLOOKUP($B27,'Ficha Cadastral'!$C$17:$E$56,3,FALSE)),0,VLOOKUP($B27,'Ficha Cadastral'!$C$17:$E$56,3,FALSE)),"")</f>
        <v/>
      </c>
      <c r="E27" s="80" t="str">
        <f>IF(B27&lt;&gt;"",IF(ISNA(VLOOKUP($B27,'Ficha Cadastral'!$C$17:$R$56,$E$1,FALSE)),0,VLOOKUP($B27,'Ficha Cadastral'!$C$17:$R$56,$E$1,FALSE)),"")</f>
        <v/>
      </c>
      <c r="F27" s="79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</row>
    <row r="28" spans="1:85" x14ac:dyDescent="0.25">
      <c r="A28" s="29">
        <v>21</v>
      </c>
      <c r="B28" s="17" t="str">
        <f>IF(AND($B$2&lt;&gt;"",'Ficha Cadastral'!C37&lt;&gt;""),'Ficha Cadastral'!C37,"")</f>
        <v/>
      </c>
      <c r="C28" s="29" t="str">
        <f t="shared" si="3"/>
        <v/>
      </c>
      <c r="D28" s="81" t="str">
        <f>IF(B28&lt;&gt;"",IF(ISNA(VLOOKUP($B28,'Ficha Cadastral'!$C$17:$E$56,3,FALSE)),0,VLOOKUP($B28,'Ficha Cadastral'!$C$17:$E$56,3,FALSE)),"")</f>
        <v/>
      </c>
      <c r="E28" s="80" t="str">
        <f>IF(B28&lt;&gt;"",IF(ISNA(VLOOKUP($B28,'Ficha Cadastral'!$C$17:$R$56,$E$1,FALSE)),0,VLOOKUP($B28,'Ficha Cadastral'!$C$17:$R$56,$E$1,FALSE)),"")</f>
        <v/>
      </c>
      <c r="F28" s="79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</row>
    <row r="29" spans="1:85" x14ac:dyDescent="0.25">
      <c r="A29" s="29">
        <v>22</v>
      </c>
      <c r="B29" s="17" t="str">
        <f>IF(AND($B$2&lt;&gt;"",'Ficha Cadastral'!C38&lt;&gt;""),'Ficha Cadastral'!C38,"")</f>
        <v/>
      </c>
      <c r="C29" s="29" t="str">
        <f t="shared" si="3"/>
        <v/>
      </c>
      <c r="D29" s="81" t="str">
        <f>IF(B29&lt;&gt;"",IF(ISNA(VLOOKUP($B29,'Ficha Cadastral'!$C$17:$E$56,3,FALSE)),0,VLOOKUP($B29,'Ficha Cadastral'!$C$17:$E$56,3,FALSE)),"")</f>
        <v/>
      </c>
      <c r="E29" s="80" t="str">
        <f>IF(B29&lt;&gt;"",IF(ISNA(VLOOKUP($B29,'Ficha Cadastral'!$C$17:$R$56,$E$1,FALSE)),0,VLOOKUP($B29,'Ficha Cadastral'!$C$17:$R$56,$E$1,FALSE)),"")</f>
        <v/>
      </c>
      <c r="F29" s="79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5"/>
    </row>
    <row r="30" spans="1:85" x14ac:dyDescent="0.25">
      <c r="A30" s="29">
        <v>23</v>
      </c>
      <c r="B30" s="17" t="str">
        <f>IF(AND($B$2&lt;&gt;"",'Ficha Cadastral'!C39&lt;&gt;""),'Ficha Cadastral'!C39,"")</f>
        <v/>
      </c>
      <c r="C30" s="29" t="str">
        <f t="shared" si="3"/>
        <v/>
      </c>
      <c r="D30" s="81" t="str">
        <f>IF(B30&lt;&gt;"",IF(ISNA(VLOOKUP($B30,'Ficha Cadastral'!$C$17:$E$56,3,FALSE)),0,VLOOKUP($B30,'Ficha Cadastral'!$C$17:$E$56,3,FALSE)),"")</f>
        <v/>
      </c>
      <c r="E30" s="80" t="str">
        <f>IF(B30&lt;&gt;"",IF(ISNA(VLOOKUP($B30,'Ficha Cadastral'!$C$17:$R$56,$E$1,FALSE)),0,VLOOKUP($B30,'Ficha Cadastral'!$C$17:$R$56,$E$1,FALSE)),"")</f>
        <v/>
      </c>
      <c r="F30" s="79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</row>
    <row r="31" spans="1:85" x14ac:dyDescent="0.25">
      <c r="A31" s="29">
        <v>24</v>
      </c>
      <c r="B31" s="17" t="str">
        <f>IF(AND($B$2&lt;&gt;"",'Ficha Cadastral'!C40&lt;&gt;""),'Ficha Cadastral'!C40,"")</f>
        <v/>
      </c>
      <c r="C31" s="29" t="str">
        <f t="shared" si="3"/>
        <v/>
      </c>
      <c r="D31" s="81" t="str">
        <f>IF(B31&lt;&gt;"",IF(ISNA(VLOOKUP($B31,'Ficha Cadastral'!$C$17:$E$56,3,FALSE)),0,VLOOKUP($B31,'Ficha Cadastral'!$C$17:$E$56,3,FALSE)),"")</f>
        <v/>
      </c>
      <c r="E31" s="80" t="str">
        <f>IF(B31&lt;&gt;"",IF(ISNA(VLOOKUP($B31,'Ficha Cadastral'!$C$17:$R$56,$E$1,FALSE)),0,VLOOKUP($B31,'Ficha Cadastral'!$C$17:$R$56,$E$1,FALSE)),"")</f>
        <v/>
      </c>
      <c r="F31" s="79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35"/>
      <c r="CE31" s="35"/>
      <c r="CF31" s="35"/>
      <c r="CG31" s="35"/>
    </row>
    <row r="32" spans="1:85" x14ac:dyDescent="0.25">
      <c r="A32" s="29">
        <v>25</v>
      </c>
      <c r="B32" s="17" t="str">
        <f>IF(AND($B$2&lt;&gt;"",'Ficha Cadastral'!C41&lt;&gt;""),'Ficha Cadastral'!C41,"")</f>
        <v/>
      </c>
      <c r="C32" s="29" t="str">
        <f t="shared" si="3"/>
        <v/>
      </c>
      <c r="D32" s="81" t="str">
        <f>IF(B32&lt;&gt;"",IF(ISNA(VLOOKUP($B32,'Ficha Cadastral'!$C$17:$E$56,3,FALSE)),0,VLOOKUP($B32,'Ficha Cadastral'!$C$17:$E$56,3,FALSE)),"")</f>
        <v/>
      </c>
      <c r="E32" s="80" t="str">
        <f>IF(B32&lt;&gt;"",IF(ISNA(VLOOKUP($B32,'Ficha Cadastral'!$C$17:$R$56,$E$1,FALSE)),0,VLOOKUP($B32,'Ficha Cadastral'!$C$17:$R$56,$E$1,FALSE)),"")</f>
        <v/>
      </c>
      <c r="F32" s="79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B32" s="35"/>
      <c r="CC32" s="35"/>
      <c r="CD32" s="35"/>
      <c r="CE32" s="35"/>
      <c r="CF32" s="35"/>
      <c r="CG32" s="35"/>
    </row>
    <row r="33" spans="1:85" x14ac:dyDescent="0.25">
      <c r="A33" s="29">
        <v>26</v>
      </c>
      <c r="B33" s="17" t="str">
        <f>IF(AND($B$2&lt;&gt;"",'Ficha Cadastral'!C42&lt;&gt;""),'Ficha Cadastral'!C42,"")</f>
        <v/>
      </c>
      <c r="C33" s="29" t="str">
        <f t="shared" si="3"/>
        <v/>
      </c>
      <c r="D33" s="81" t="str">
        <f>IF(B33&lt;&gt;"",IF(ISNA(VLOOKUP($B33,'Ficha Cadastral'!$C$17:$E$56,3,FALSE)),0,VLOOKUP($B33,'Ficha Cadastral'!$C$17:$E$56,3,FALSE)),"")</f>
        <v/>
      </c>
      <c r="E33" s="80" t="str">
        <f>IF(B33&lt;&gt;"",IF(ISNA(VLOOKUP($B33,'Ficha Cadastral'!$C$17:$R$56,$E$1,FALSE)),0,VLOOKUP($B33,'Ficha Cadastral'!$C$17:$R$56,$E$1,FALSE)),"")</f>
        <v/>
      </c>
      <c r="F33" s="79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B33" s="35"/>
      <c r="CC33" s="35"/>
      <c r="CD33" s="35"/>
      <c r="CE33" s="35"/>
      <c r="CF33" s="35"/>
      <c r="CG33" s="35"/>
    </row>
    <row r="34" spans="1:85" x14ac:dyDescent="0.25">
      <c r="A34" s="29">
        <v>27</v>
      </c>
      <c r="B34" s="17" t="str">
        <f>IF(AND($B$2&lt;&gt;"",'Ficha Cadastral'!C43&lt;&gt;""),'Ficha Cadastral'!C43,"")</f>
        <v/>
      </c>
      <c r="C34" s="29" t="str">
        <f t="shared" si="3"/>
        <v/>
      </c>
      <c r="D34" s="81" t="str">
        <f>IF(B34&lt;&gt;"",IF(ISNA(VLOOKUP($B34,'Ficha Cadastral'!$C$17:$E$56,3,FALSE)),0,VLOOKUP($B34,'Ficha Cadastral'!$C$17:$E$56,3,FALSE)),"")</f>
        <v/>
      </c>
      <c r="E34" s="80" t="str">
        <f>IF(B34&lt;&gt;"",IF(ISNA(VLOOKUP($B34,'Ficha Cadastral'!$C$17:$R$56,$E$1,FALSE)),0,VLOOKUP($B34,'Ficha Cadastral'!$C$17:$R$56,$E$1,FALSE)),"")</f>
        <v/>
      </c>
      <c r="F34" s="79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</row>
    <row r="35" spans="1:85" x14ac:dyDescent="0.25">
      <c r="A35" s="29">
        <v>28</v>
      </c>
      <c r="B35" s="17" t="str">
        <f>IF(AND($B$2&lt;&gt;"",'Ficha Cadastral'!C44&lt;&gt;""),'Ficha Cadastral'!C44,"")</f>
        <v/>
      </c>
      <c r="C35" s="29" t="str">
        <f t="shared" si="3"/>
        <v/>
      </c>
      <c r="D35" s="81" t="str">
        <f>IF(B35&lt;&gt;"",IF(ISNA(VLOOKUP($B35,'Ficha Cadastral'!$C$17:$E$56,3,FALSE)),0,VLOOKUP($B35,'Ficha Cadastral'!$C$17:$E$56,3,FALSE)),"")</f>
        <v/>
      </c>
      <c r="E35" s="80" t="str">
        <f>IF(B35&lt;&gt;"",IF(ISNA(VLOOKUP($B35,'Ficha Cadastral'!$C$17:$R$56,$E$1,FALSE)),0,VLOOKUP($B35,'Ficha Cadastral'!$C$17:$R$56,$E$1,FALSE)),"")</f>
        <v/>
      </c>
      <c r="F35" s="79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5"/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</row>
    <row r="36" spans="1:85" x14ac:dyDescent="0.25">
      <c r="A36" s="29">
        <v>29</v>
      </c>
      <c r="B36" s="17" t="str">
        <f>IF(AND($B$2&lt;&gt;"",'Ficha Cadastral'!C45&lt;&gt;""),'Ficha Cadastral'!C45,"")</f>
        <v/>
      </c>
      <c r="C36" s="29" t="str">
        <f t="shared" si="3"/>
        <v/>
      </c>
      <c r="D36" s="81" t="str">
        <f>IF(B36&lt;&gt;"",IF(ISNA(VLOOKUP($B36,'Ficha Cadastral'!$C$17:$E$56,3,FALSE)),0,VLOOKUP($B36,'Ficha Cadastral'!$C$17:$E$56,3,FALSE)),"")</f>
        <v/>
      </c>
      <c r="E36" s="80" t="str">
        <f>IF(B36&lt;&gt;"",IF(ISNA(VLOOKUP($B36,'Ficha Cadastral'!$C$17:$R$56,$E$1,FALSE)),0,VLOOKUP($B36,'Ficha Cadastral'!$C$17:$R$56,$E$1,FALSE)),"")</f>
        <v/>
      </c>
      <c r="F36" s="79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5"/>
      <c r="BQ36" s="35"/>
      <c r="BR36" s="35"/>
      <c r="BS36" s="35"/>
      <c r="BT36" s="35"/>
      <c r="BU36" s="35"/>
      <c r="BV36" s="35"/>
      <c r="BW36" s="35"/>
      <c r="BX36" s="35"/>
      <c r="BY36" s="35"/>
      <c r="BZ36" s="35"/>
      <c r="CA36" s="35"/>
      <c r="CB36" s="35"/>
      <c r="CC36" s="35"/>
      <c r="CD36" s="35"/>
      <c r="CE36" s="35"/>
      <c r="CF36" s="35"/>
      <c r="CG36" s="35"/>
    </row>
    <row r="37" spans="1:85" x14ac:dyDescent="0.25">
      <c r="A37" s="29">
        <v>30</v>
      </c>
      <c r="B37" s="17" t="str">
        <f>IF(AND($B$2&lt;&gt;"",'Ficha Cadastral'!C46&lt;&gt;""),'Ficha Cadastral'!C46,"")</f>
        <v/>
      </c>
      <c r="C37" s="29" t="str">
        <f t="shared" si="3"/>
        <v/>
      </c>
      <c r="D37" s="81" t="str">
        <f>IF(B37&lt;&gt;"",IF(ISNA(VLOOKUP($B37,'Ficha Cadastral'!$C$17:$E$56,3,FALSE)),0,VLOOKUP($B37,'Ficha Cadastral'!$C$17:$E$56,3,FALSE)),"")</f>
        <v/>
      </c>
      <c r="E37" s="80" t="str">
        <f>IF(B37&lt;&gt;"",IF(ISNA(VLOOKUP($B37,'Ficha Cadastral'!$C$17:$R$56,$E$1,FALSE)),0,VLOOKUP($B37,'Ficha Cadastral'!$C$17:$R$56,$E$1,FALSE)),"")</f>
        <v/>
      </c>
      <c r="F37" s="79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5"/>
      <c r="BQ37" s="35"/>
      <c r="BR37" s="35"/>
      <c r="BS37" s="35"/>
      <c r="BT37" s="35"/>
      <c r="BU37" s="35"/>
      <c r="BV37" s="35"/>
      <c r="BW37" s="35"/>
      <c r="BX37" s="35"/>
      <c r="BY37" s="35"/>
      <c r="BZ37" s="35"/>
      <c r="CA37" s="35"/>
      <c r="CB37" s="35"/>
      <c r="CC37" s="35"/>
      <c r="CD37" s="35"/>
      <c r="CE37" s="35"/>
      <c r="CF37" s="35"/>
      <c r="CG37" s="35"/>
    </row>
    <row r="38" spans="1:85" x14ac:dyDescent="0.25">
      <c r="A38" s="29">
        <v>31</v>
      </c>
      <c r="B38" s="17" t="str">
        <f>IF(AND($B$2&lt;&gt;"",'Ficha Cadastral'!C47&lt;&gt;""),'Ficha Cadastral'!C47,"")</f>
        <v/>
      </c>
      <c r="C38" s="29" t="str">
        <f t="shared" si="3"/>
        <v/>
      </c>
      <c r="D38" s="81" t="str">
        <f>IF(B38&lt;&gt;"",IF(ISNA(VLOOKUP($B38,'Ficha Cadastral'!$C$17:$E$56,3,FALSE)),0,VLOOKUP($B38,'Ficha Cadastral'!$C$17:$E$56,3,FALSE)),"")</f>
        <v/>
      </c>
      <c r="E38" s="80" t="str">
        <f>IF(B38&lt;&gt;"",IF(ISNA(VLOOKUP($B38,'Ficha Cadastral'!$C$17:$R$56,$E$1,FALSE)),0,VLOOKUP($B38,'Ficha Cadastral'!$C$17:$R$56,$E$1,FALSE)),"")</f>
        <v/>
      </c>
      <c r="F38" s="79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</row>
    <row r="39" spans="1:85" x14ac:dyDescent="0.25">
      <c r="A39" s="29">
        <v>32</v>
      </c>
      <c r="B39" s="17" t="str">
        <f>IF(AND($B$2&lt;&gt;"",'Ficha Cadastral'!C48&lt;&gt;""),'Ficha Cadastral'!C48,"")</f>
        <v/>
      </c>
      <c r="C39" s="29" t="str">
        <f t="shared" si="3"/>
        <v/>
      </c>
      <c r="D39" s="81" t="str">
        <f>IF(B39&lt;&gt;"",IF(ISNA(VLOOKUP($B39,'Ficha Cadastral'!$C$17:$E$56,3,FALSE)),0,VLOOKUP($B39,'Ficha Cadastral'!$C$17:$E$56,3,FALSE)),"")</f>
        <v/>
      </c>
      <c r="E39" s="80" t="str">
        <f>IF(B39&lt;&gt;"",IF(ISNA(VLOOKUP($B39,'Ficha Cadastral'!$C$17:$R$56,$E$1,FALSE)),0,VLOOKUP($B39,'Ficha Cadastral'!$C$17:$R$56,$E$1,FALSE)),"")</f>
        <v/>
      </c>
      <c r="F39" s="79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</row>
    <row r="40" spans="1:85" x14ac:dyDescent="0.25">
      <c r="A40" s="29">
        <v>33</v>
      </c>
      <c r="B40" s="17" t="str">
        <f>IF(AND($B$2&lt;&gt;"",'Ficha Cadastral'!C49&lt;&gt;""),'Ficha Cadastral'!C49,"")</f>
        <v/>
      </c>
      <c r="C40" s="29" t="str">
        <f t="shared" si="3"/>
        <v/>
      </c>
      <c r="D40" s="81" t="str">
        <f>IF(B40&lt;&gt;"",IF(ISNA(VLOOKUP($B40,'Ficha Cadastral'!$C$17:$E$56,3,FALSE)),0,VLOOKUP($B40,'Ficha Cadastral'!$C$17:$E$56,3,FALSE)),"")</f>
        <v/>
      </c>
      <c r="E40" s="80" t="str">
        <f>IF(B40&lt;&gt;"",IF(ISNA(VLOOKUP($B40,'Ficha Cadastral'!$C$17:$R$56,$E$1,FALSE)),0,VLOOKUP($B40,'Ficha Cadastral'!$C$17:$R$56,$E$1,FALSE)),"")</f>
        <v/>
      </c>
      <c r="F40" s="79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</row>
    <row r="41" spans="1:85" x14ac:dyDescent="0.25">
      <c r="A41" s="29">
        <v>34</v>
      </c>
      <c r="B41" s="17" t="str">
        <f>IF(AND($B$2&lt;&gt;"",'Ficha Cadastral'!C50&lt;&gt;""),'Ficha Cadastral'!C50,"")</f>
        <v/>
      </c>
      <c r="C41" s="29" t="str">
        <f t="shared" si="3"/>
        <v/>
      </c>
      <c r="D41" s="81" t="str">
        <f>IF(B41&lt;&gt;"",IF(ISNA(VLOOKUP($B41,'Ficha Cadastral'!$C$17:$E$56,3,FALSE)),0,VLOOKUP($B41,'Ficha Cadastral'!$C$17:$E$56,3,FALSE)),"")</f>
        <v/>
      </c>
      <c r="E41" s="80" t="str">
        <f>IF(B41&lt;&gt;"",IF(ISNA(VLOOKUP($B41,'Ficha Cadastral'!$C$17:$R$56,$E$1,FALSE)),0,VLOOKUP($B41,'Ficha Cadastral'!$C$17:$R$56,$E$1,FALSE)),"")</f>
        <v/>
      </c>
      <c r="F41" s="79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5"/>
      <c r="BQ41" s="35"/>
      <c r="BR41" s="35"/>
      <c r="BS41" s="35"/>
      <c r="BT41" s="35"/>
      <c r="BU41" s="35"/>
      <c r="BV41" s="35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5"/>
    </row>
    <row r="42" spans="1:85" x14ac:dyDescent="0.25">
      <c r="A42" s="29">
        <v>35</v>
      </c>
      <c r="B42" s="17" t="str">
        <f>IF(AND($B$2&lt;&gt;"",'Ficha Cadastral'!C51&lt;&gt;""),'Ficha Cadastral'!C51,"")</f>
        <v/>
      </c>
      <c r="C42" s="29" t="str">
        <f t="shared" si="3"/>
        <v/>
      </c>
      <c r="D42" s="81" t="str">
        <f>IF(B42&lt;&gt;"",IF(ISNA(VLOOKUP($B42,'Ficha Cadastral'!$C$17:$E$56,3,FALSE)),0,VLOOKUP($B42,'Ficha Cadastral'!$C$17:$E$56,3,FALSE)),"")</f>
        <v/>
      </c>
      <c r="E42" s="80" t="str">
        <f>IF(B42&lt;&gt;"",IF(ISNA(VLOOKUP($B42,'Ficha Cadastral'!$C$17:$R$56,$E$1,FALSE)),0,VLOOKUP($B42,'Ficha Cadastral'!$C$17:$R$56,$E$1,FALSE)),"")</f>
        <v/>
      </c>
      <c r="F42" s="79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</row>
    <row r="43" spans="1:85" x14ac:dyDescent="0.25">
      <c r="A43" s="29">
        <v>36</v>
      </c>
      <c r="B43" s="17" t="str">
        <f>IF(AND($B$2&lt;&gt;"",'Ficha Cadastral'!C52&lt;&gt;""),'Ficha Cadastral'!C52,"")</f>
        <v/>
      </c>
      <c r="C43" s="29" t="str">
        <f t="shared" si="3"/>
        <v/>
      </c>
      <c r="D43" s="81" t="str">
        <f>IF(B43&lt;&gt;"",IF(ISNA(VLOOKUP($B43,'Ficha Cadastral'!$C$17:$E$56,3,FALSE)),0,VLOOKUP($B43,'Ficha Cadastral'!$C$17:$E$56,3,FALSE)),"")</f>
        <v/>
      </c>
      <c r="E43" s="80" t="str">
        <f>IF(B43&lt;&gt;"",IF(ISNA(VLOOKUP($B43,'Ficha Cadastral'!$C$17:$R$56,$E$1,FALSE)),0,VLOOKUP($B43,'Ficha Cadastral'!$C$17:$R$56,$E$1,FALSE)),"")</f>
        <v/>
      </c>
      <c r="F43" s="79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5"/>
      <c r="BQ43" s="35"/>
      <c r="BR43" s="35"/>
      <c r="BS43" s="35"/>
      <c r="BT43" s="35"/>
      <c r="BU43" s="35"/>
      <c r="BV43" s="35"/>
      <c r="BW43" s="35"/>
      <c r="BX43" s="35"/>
      <c r="BY43" s="35"/>
      <c r="BZ43" s="35"/>
      <c r="CA43" s="35"/>
      <c r="CB43" s="35"/>
      <c r="CC43" s="35"/>
      <c r="CD43" s="35"/>
      <c r="CE43" s="35"/>
      <c r="CF43" s="35"/>
      <c r="CG43" s="35"/>
    </row>
    <row r="44" spans="1:85" x14ac:dyDescent="0.25">
      <c r="A44" s="29">
        <v>37</v>
      </c>
      <c r="B44" s="17" t="str">
        <f>IF(AND($B$2&lt;&gt;"",'Ficha Cadastral'!C53&lt;&gt;""),'Ficha Cadastral'!C53,"")</f>
        <v/>
      </c>
      <c r="C44" s="29" t="str">
        <f t="shared" si="3"/>
        <v/>
      </c>
      <c r="D44" s="81" t="str">
        <f>IF(B44&lt;&gt;"",IF(ISNA(VLOOKUP($B44,'Ficha Cadastral'!$C$17:$E$56,3,FALSE)),0,VLOOKUP($B44,'Ficha Cadastral'!$C$17:$E$56,3,FALSE)),"")</f>
        <v/>
      </c>
      <c r="E44" s="80" t="str">
        <f>IF(B44&lt;&gt;"",IF(ISNA(VLOOKUP($B44,'Ficha Cadastral'!$C$17:$R$56,$E$1,FALSE)),0,VLOOKUP($B44,'Ficha Cadastral'!$C$17:$R$56,$E$1,FALSE)),"")</f>
        <v/>
      </c>
      <c r="F44" s="79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5"/>
      <c r="BQ44" s="35"/>
      <c r="BR44" s="35"/>
      <c r="BS44" s="35"/>
      <c r="BT44" s="35"/>
      <c r="BU44" s="35"/>
      <c r="BV44" s="35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5"/>
    </row>
    <row r="45" spans="1:85" x14ac:dyDescent="0.25">
      <c r="A45" s="29">
        <v>38</v>
      </c>
      <c r="B45" s="17" t="str">
        <f>IF(AND($B$2&lt;&gt;"",'Ficha Cadastral'!C54&lt;&gt;""),'Ficha Cadastral'!C54,"")</f>
        <v/>
      </c>
      <c r="C45" s="29" t="str">
        <f t="shared" si="3"/>
        <v/>
      </c>
      <c r="D45" s="81" t="str">
        <f>IF(B45&lt;&gt;"",IF(ISNA(VLOOKUP($B45,'Ficha Cadastral'!$C$17:$E$56,3,FALSE)),0,VLOOKUP($B45,'Ficha Cadastral'!$C$17:$E$56,3,FALSE)),"")</f>
        <v/>
      </c>
      <c r="E45" s="80" t="str">
        <f>IF(B45&lt;&gt;"",IF(ISNA(VLOOKUP($B45,'Ficha Cadastral'!$C$17:$R$56,$E$1,FALSE)),0,VLOOKUP($B45,'Ficha Cadastral'!$C$17:$R$56,$E$1,FALSE)),"")</f>
        <v/>
      </c>
      <c r="F45" s="79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5"/>
    </row>
    <row r="46" spans="1:85" x14ac:dyDescent="0.25">
      <c r="A46" s="29">
        <v>39</v>
      </c>
      <c r="B46" s="17" t="str">
        <f>IF(AND($B$2&lt;&gt;"",'Ficha Cadastral'!C55&lt;&gt;""),'Ficha Cadastral'!C55,"")</f>
        <v/>
      </c>
      <c r="C46" s="29" t="str">
        <f t="shared" si="3"/>
        <v/>
      </c>
      <c r="D46" s="81" t="str">
        <f>IF(B46&lt;&gt;"",IF(ISNA(VLOOKUP($B46,'Ficha Cadastral'!$C$17:$E$56,3,FALSE)),0,VLOOKUP($B46,'Ficha Cadastral'!$C$17:$E$56,3,FALSE)),"")</f>
        <v/>
      </c>
      <c r="E46" s="80" t="str">
        <f>IF(B46&lt;&gt;"",IF(ISNA(VLOOKUP($B46,'Ficha Cadastral'!$C$17:$R$56,$E$1,FALSE)),0,VLOOKUP($B46,'Ficha Cadastral'!$C$17:$R$56,$E$1,FALSE)),"")</f>
        <v/>
      </c>
      <c r="F46" s="79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5"/>
      <c r="BQ46" s="35"/>
      <c r="BR46" s="35"/>
      <c r="BS46" s="35"/>
      <c r="BT46" s="35"/>
      <c r="BU46" s="35"/>
      <c r="BV46" s="35"/>
      <c r="BW46" s="35"/>
      <c r="BX46" s="35"/>
      <c r="BY46" s="35"/>
      <c r="BZ46" s="35"/>
      <c r="CA46" s="35"/>
      <c r="CB46" s="35"/>
      <c r="CC46" s="35"/>
      <c r="CD46" s="35"/>
      <c r="CE46" s="35"/>
      <c r="CF46" s="35"/>
      <c r="CG46" s="35"/>
    </row>
    <row r="47" spans="1:85" x14ac:dyDescent="0.25">
      <c r="A47" s="29">
        <v>40</v>
      </c>
      <c r="B47" s="17" t="str">
        <f>IF(AND($B$2&lt;&gt;"",'Ficha Cadastral'!C56&lt;&gt;""),'Ficha Cadastral'!C56,"")</f>
        <v/>
      </c>
      <c r="C47" s="29" t="str">
        <f t="shared" si="3"/>
        <v/>
      </c>
      <c r="D47" s="81" t="str">
        <f>IF(B47&lt;&gt;"",IF(ISNA(VLOOKUP($B47,'Ficha Cadastral'!$C$17:$E$56,3,FALSE)),0,VLOOKUP($B47,'Ficha Cadastral'!$C$17:$E$56,3,FALSE)),"")</f>
        <v/>
      </c>
      <c r="E47" s="80" t="str">
        <f>IF(B47&lt;&gt;"",IF(ISNA(VLOOKUP($B47,'Ficha Cadastral'!$C$17:$R$56,$E$1,FALSE)),0,VLOOKUP($B47,'Ficha Cadastral'!$C$17:$R$56,$E$1,FALSE)),"")</f>
        <v/>
      </c>
      <c r="F47" s="79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5"/>
      <c r="BQ47" s="35"/>
      <c r="BR47" s="35"/>
      <c r="BS47" s="35"/>
      <c r="BT47" s="35"/>
      <c r="BU47" s="35"/>
      <c r="BV47" s="35"/>
      <c r="BW47" s="35"/>
      <c r="BX47" s="35"/>
      <c r="BY47" s="35"/>
      <c r="BZ47" s="35"/>
      <c r="CA47" s="35"/>
      <c r="CB47" s="35"/>
      <c r="CC47" s="35"/>
      <c r="CD47" s="35"/>
      <c r="CE47" s="35"/>
      <c r="CF47" s="35"/>
      <c r="CG47" s="35"/>
    </row>
    <row r="48" spans="1:85" x14ac:dyDescent="0.25">
      <c r="A48" s="31" t="s">
        <v>9</v>
      </c>
    </row>
    <row r="50" spans="1:4" x14ac:dyDescent="0.25">
      <c r="B50" s="3" t="s">
        <v>10</v>
      </c>
    </row>
    <row r="51" spans="1:4" x14ac:dyDescent="0.25">
      <c r="A51" s="32" t="s">
        <v>11</v>
      </c>
      <c r="B51" s="3" t="s">
        <v>12</v>
      </c>
    </row>
    <row r="52" spans="1:4" s="2" customFormat="1" x14ac:dyDescent="0.25">
      <c r="B52" s="36"/>
    </row>
    <row r="53" spans="1:4" s="2" customFormat="1" x14ac:dyDescent="0.25">
      <c r="B53" s="36"/>
    </row>
    <row r="54" spans="1:4" s="2" customFormat="1" x14ac:dyDescent="0.25">
      <c r="B54" s="37"/>
      <c r="D54" s="38"/>
    </row>
    <row r="55" spans="1:4" s="2" customFormat="1" x14ac:dyDescent="0.25">
      <c r="B55" s="37"/>
      <c r="D55" s="38"/>
    </row>
    <row r="56" spans="1:4" s="2" customFormat="1" x14ac:dyDescent="0.25"/>
    <row r="57" spans="1:4" s="2" customFormat="1" x14ac:dyDescent="0.25">
      <c r="D57" s="38"/>
    </row>
    <row r="58" spans="1:4" s="2" customFormat="1" x14ac:dyDescent="0.25">
      <c r="D58" s="38"/>
    </row>
    <row r="59" spans="1:4" s="2" customFormat="1" x14ac:dyDescent="0.25"/>
    <row r="60" spans="1:4" s="2" customFormat="1" x14ac:dyDescent="0.25">
      <c r="B60" s="36"/>
    </row>
    <row r="61" spans="1:4" s="2" customFormat="1" x14ac:dyDescent="0.25">
      <c r="B61" s="36"/>
    </row>
    <row r="62" spans="1:4" s="2" customFormat="1" x14ac:dyDescent="0.25">
      <c r="B62" s="36"/>
    </row>
    <row r="63" spans="1:4" s="2" customFormat="1" x14ac:dyDescent="0.25">
      <c r="B63" s="36"/>
    </row>
    <row r="64" spans="1:4" s="2" customFormat="1" x14ac:dyDescent="0.25"/>
    <row r="65" s="2" customFormat="1" x14ac:dyDescent="0.25"/>
    <row r="66" s="2" customFormat="1" x14ac:dyDescent="0.25"/>
    <row r="67" s="2" customFormat="1" x14ac:dyDescent="0.25"/>
    <row r="68" s="2" customFormat="1" x14ac:dyDescent="0.25"/>
    <row r="69" s="2" customFormat="1" x14ac:dyDescent="0.25"/>
    <row r="70" s="2" customFormat="1" x14ac:dyDescent="0.25"/>
    <row r="71" s="2" customFormat="1" x14ac:dyDescent="0.25"/>
    <row r="72" s="2" customFormat="1" x14ac:dyDescent="0.25"/>
    <row r="73" s="2" customFormat="1" x14ac:dyDescent="0.25"/>
    <row r="74" s="2" customFormat="1" x14ac:dyDescent="0.25"/>
    <row r="75" s="2" customFormat="1" x14ac:dyDescent="0.25"/>
    <row r="76" s="2" customFormat="1" x14ac:dyDescent="0.25"/>
    <row r="77" s="2" customFormat="1" x14ac:dyDescent="0.25"/>
    <row r="78" s="2" customFormat="1" x14ac:dyDescent="0.25"/>
    <row r="79" s="2" customFormat="1" x14ac:dyDescent="0.25"/>
    <row r="80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="2" customFormat="1" x14ac:dyDescent="0.25"/>
    <row r="130" s="2" customFormat="1" x14ac:dyDescent="0.25"/>
    <row r="131" s="2" customFormat="1" x14ac:dyDescent="0.25"/>
    <row r="132" s="2" customFormat="1" x14ac:dyDescent="0.25"/>
    <row r="133" s="2" customFormat="1" x14ac:dyDescent="0.25"/>
    <row r="134" s="2" customFormat="1" x14ac:dyDescent="0.25"/>
    <row r="135" s="2" customFormat="1" x14ac:dyDescent="0.25"/>
    <row r="136" s="2" customFormat="1" x14ac:dyDescent="0.25"/>
    <row r="137" s="2" customFormat="1" x14ac:dyDescent="0.25"/>
    <row r="138" s="2" customFormat="1" x14ac:dyDescent="0.25"/>
    <row r="139" s="2" customFormat="1" x14ac:dyDescent="0.25"/>
    <row r="140" s="2" customFormat="1" x14ac:dyDescent="0.25"/>
    <row r="141" s="2" customFormat="1" x14ac:dyDescent="0.25"/>
    <row r="142" s="2" customFormat="1" x14ac:dyDescent="0.25"/>
    <row r="143" s="2" customFormat="1" x14ac:dyDescent="0.25"/>
    <row r="144" s="2" customFormat="1" x14ac:dyDescent="0.25"/>
    <row r="145" s="2" customFormat="1" x14ac:dyDescent="0.25"/>
    <row r="146" s="2" customFormat="1" x14ac:dyDescent="0.25"/>
    <row r="147" s="2" customFormat="1" x14ac:dyDescent="0.25"/>
    <row r="148" s="2" customFormat="1" x14ac:dyDescent="0.25"/>
    <row r="149" s="2" customFormat="1" x14ac:dyDescent="0.25"/>
    <row r="150" s="2" customFormat="1" x14ac:dyDescent="0.25"/>
    <row r="151" s="2" customFormat="1" x14ac:dyDescent="0.25"/>
    <row r="152" s="2" customFormat="1" x14ac:dyDescent="0.25"/>
    <row r="153" s="2" customFormat="1" x14ac:dyDescent="0.25"/>
    <row r="154" s="2" customFormat="1" x14ac:dyDescent="0.25"/>
    <row r="155" s="2" customFormat="1" x14ac:dyDescent="0.25"/>
    <row r="156" s="2" customFormat="1" x14ac:dyDescent="0.25"/>
    <row r="157" s="2" customFormat="1" x14ac:dyDescent="0.25"/>
    <row r="158" s="2" customFormat="1" x14ac:dyDescent="0.25"/>
    <row r="159" s="2" customFormat="1" x14ac:dyDescent="0.25"/>
    <row r="160" s="2" customFormat="1" x14ac:dyDescent="0.25"/>
    <row r="161" s="2" customFormat="1" x14ac:dyDescent="0.25"/>
    <row r="162" s="2" customFormat="1" x14ac:dyDescent="0.25"/>
    <row r="163" s="2" customFormat="1" x14ac:dyDescent="0.25"/>
    <row r="164" s="2" customFormat="1" x14ac:dyDescent="0.25"/>
    <row r="165" s="2" customFormat="1" x14ac:dyDescent="0.25"/>
    <row r="166" s="2" customFormat="1" x14ac:dyDescent="0.25"/>
    <row r="167" s="2" customFormat="1" x14ac:dyDescent="0.25"/>
    <row r="168" s="2" customFormat="1" x14ac:dyDescent="0.25"/>
    <row r="169" s="2" customFormat="1" x14ac:dyDescent="0.25"/>
    <row r="170" s="2" customFormat="1" x14ac:dyDescent="0.25"/>
    <row r="171" s="2" customFormat="1" x14ac:dyDescent="0.25"/>
    <row r="172" s="2" customFormat="1" x14ac:dyDescent="0.25"/>
    <row r="173" s="2" customFormat="1" x14ac:dyDescent="0.25"/>
    <row r="174" s="2" customFormat="1" x14ac:dyDescent="0.25"/>
    <row r="175" s="2" customFormat="1" x14ac:dyDescent="0.25"/>
    <row r="176" s="2" customFormat="1" x14ac:dyDescent="0.25"/>
    <row r="177" s="2" customFormat="1" x14ac:dyDescent="0.25"/>
    <row r="178" s="2" customFormat="1" x14ac:dyDescent="0.25"/>
    <row r="179" s="2" customFormat="1" x14ac:dyDescent="0.25"/>
    <row r="180" s="2" customFormat="1" x14ac:dyDescent="0.25"/>
    <row r="181" s="2" customFormat="1" x14ac:dyDescent="0.25"/>
    <row r="182" s="2" customFormat="1" x14ac:dyDescent="0.25"/>
    <row r="183" s="2" customFormat="1" x14ac:dyDescent="0.25"/>
    <row r="184" s="2" customFormat="1" x14ac:dyDescent="0.25"/>
    <row r="185" s="2" customFormat="1" x14ac:dyDescent="0.25"/>
    <row r="186" s="2" customFormat="1" x14ac:dyDescent="0.25"/>
    <row r="187" s="2" customFormat="1" x14ac:dyDescent="0.25"/>
    <row r="188" s="2" customFormat="1" x14ac:dyDescent="0.25"/>
    <row r="189" s="2" customFormat="1" x14ac:dyDescent="0.25"/>
    <row r="190" s="2" customFormat="1" x14ac:dyDescent="0.25"/>
    <row r="191" s="2" customFormat="1" x14ac:dyDescent="0.25"/>
    <row r="192" s="2" customFormat="1" x14ac:dyDescent="0.25"/>
    <row r="193" s="2" customFormat="1" x14ac:dyDescent="0.25"/>
    <row r="194" s="2" customFormat="1" x14ac:dyDescent="0.25"/>
    <row r="195" s="2" customFormat="1" x14ac:dyDescent="0.25"/>
  </sheetData>
  <sheetProtection algorithmName="SHA-512" hashValue="OfU6WsEqqIF5RxjGblUVLmHjw4Zdn2ZhEWnkmkWQTBmgdF/EBTfHWvTcaItwpyPUQvrllBVQAPrM/i8G2PeFlA==" saltValue="1Sgmhrc50HvO/F8YyzxtRA==" spinCount="100000" sheet="1" objects="1" scenarios="1" selectLockedCells="1"/>
  <mergeCells count="7">
    <mergeCell ref="C1:D1"/>
    <mergeCell ref="C2:D2"/>
    <mergeCell ref="D6:D7"/>
    <mergeCell ref="E6:E7"/>
    <mergeCell ref="A6:A7"/>
    <mergeCell ref="B6:B7"/>
    <mergeCell ref="C6:C7"/>
  </mergeCells>
  <phoneticPr fontId="0" type="noConversion"/>
  <conditionalFormatting sqref="E8:E47">
    <cfRule type="cellIs" dxfId="367" priority="3" stopIfTrue="1" operator="greaterThanOrEqual">
      <formula>0.25</formula>
    </cfRule>
    <cfRule type="cellIs" dxfId="366" priority="4" stopIfTrue="1" operator="between">
      <formula>0.2</formula>
      <formula>0.24</formula>
    </cfRule>
    <cfRule type="cellIs" dxfId="365" priority="5" stopIfTrue="1" operator="between">
      <formula>0</formula>
      <formula>0.19</formula>
    </cfRule>
  </conditionalFormatting>
  <conditionalFormatting sqref="CJ5:XFD47 M3:XFD3 T1:XFD2 I4:XFD4 E48:XFD1048576 C7 A6:A7 B52:D1048576 A51:C51 B8:D47 B49:D50 C48:D48 A48 A1:C2 E1:E2 B4:G4 C5:D6 F3 E5:CG47">
    <cfRule type="expression" dxfId="364" priority="1">
      <formula>CELL("proteger",A1)=0</formula>
    </cfRule>
  </conditionalFormatting>
  <conditionalFormatting sqref="CJ8:XFD47 B8:CG47">
    <cfRule type="cellIs" dxfId="363" priority="2" stopIfTrue="1" operator="equal">
      <formula>"F"</formula>
    </cfRule>
  </conditionalFormatting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stopIfTrue="1" id="{5F27291A-EA0C-4406-AEE5-C3AE54096572}">
            <xm:f>AND($B$2&lt;&gt;"",'Ficha Cadastral'!$D17&lt;&gt;"")</xm:f>
            <x14:dxf>
              <font>
                <b/>
                <i val="0"/>
                <color rgb="FFFF0000"/>
              </font>
              <fill>
                <patternFill>
                  <bgColor rgb="FFFFC000"/>
                </patternFill>
              </fill>
            </x14:dxf>
          </x14:cfRule>
          <xm:sqref>CJ8:XFD47 B8:CG47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'Ficha Cadastral'!$E$59:$E$70</xm:f>
          </x14:formula1>
          <xm:sqref>B2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27"/>
  <dimension ref="A1:CG195"/>
  <sheetViews>
    <sheetView zoomScaleNormal="100" workbookViewId="0">
      <pane ySplit="7" topLeftCell="A8" activePane="bottomLeft" state="frozen"/>
      <selection pane="bottomLeft" activeCell="F7" sqref="F7:I26"/>
    </sheetView>
  </sheetViews>
  <sheetFormatPr defaultColWidth="9.140625" defaultRowHeight="15" x14ac:dyDescent="0.25"/>
  <cols>
    <col min="1" max="1" width="9.140625" style="3"/>
    <col min="2" max="2" width="40.7109375" style="3" customWidth="1"/>
    <col min="3" max="3" width="8" style="3" customWidth="1"/>
    <col min="4" max="4" width="9.42578125" style="3" customWidth="1"/>
    <col min="5" max="5" width="8.140625" style="3" customWidth="1"/>
    <col min="6" max="14" width="3.42578125" style="3" customWidth="1"/>
    <col min="15" max="16" width="3.5703125" style="3" customWidth="1"/>
    <col min="17" max="87" width="3.42578125" style="3" customWidth="1"/>
    <col min="88" max="16384" width="9.140625" style="3"/>
  </cols>
  <sheetData>
    <row r="1" spans="1:85" s="11" customFormat="1" x14ac:dyDescent="0.25">
      <c r="A1" s="70" t="s">
        <v>105</v>
      </c>
      <c r="B1" s="74" t="str">
        <f>IF(B2&lt;&gt;"",'Ficha Cadastral'!A6,"")</f>
        <v/>
      </c>
      <c r="C1" s="149" t="s">
        <v>107</v>
      </c>
      <c r="D1" s="149"/>
      <c r="E1" s="69">
        <v>4</v>
      </c>
      <c r="G1" s="75"/>
      <c r="H1" s="75"/>
      <c r="I1" s="75"/>
      <c r="J1" s="75"/>
      <c r="K1" s="76"/>
      <c r="M1" s="75"/>
      <c r="N1" s="75"/>
      <c r="O1" s="75"/>
      <c r="P1" s="75"/>
      <c r="Q1" s="75"/>
      <c r="R1" s="75"/>
      <c r="S1" s="75"/>
      <c r="T1" s="75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</row>
    <row r="2" spans="1:85" s="11" customFormat="1" x14ac:dyDescent="0.25">
      <c r="A2" s="70" t="s">
        <v>106</v>
      </c>
      <c r="B2" s="77"/>
      <c r="C2" s="150" t="s">
        <v>104</v>
      </c>
      <c r="D2" s="150"/>
      <c r="E2" s="68">
        <f>COUNTA($F$7:$CG$7)</f>
        <v>0</v>
      </c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1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</row>
    <row r="3" spans="1:85" s="11" customFormat="1" x14ac:dyDescent="0.25">
      <c r="D3" s="71"/>
      <c r="F3" s="72" t="s">
        <v>5</v>
      </c>
      <c r="M3" s="22"/>
      <c r="N3" s="22"/>
      <c r="O3" s="22"/>
      <c r="P3" s="22"/>
      <c r="R3" s="20"/>
      <c r="S3" s="20"/>
      <c r="T3" s="20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</row>
    <row r="4" spans="1:85" s="11" customFormat="1" x14ac:dyDescent="0.25">
      <c r="F4" s="24" t="s">
        <v>16</v>
      </c>
      <c r="G4" s="23"/>
      <c r="I4" s="24"/>
      <c r="J4" s="24"/>
      <c r="K4" s="25"/>
      <c r="L4" s="18"/>
      <c r="M4" s="18"/>
      <c r="N4" s="18"/>
      <c r="O4" s="26"/>
      <c r="P4" s="26"/>
      <c r="Q4" s="26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</row>
    <row r="5" spans="1:85" x14ac:dyDescent="0.25">
      <c r="C5" s="73"/>
      <c r="D5" s="73"/>
      <c r="E5" s="73"/>
      <c r="F5" s="27">
        <f t="shared" ref="F5:AK5" si="0">COUNTIF(F8:F47,"P")</f>
        <v>0</v>
      </c>
      <c r="G5" s="27">
        <f t="shared" si="0"/>
        <v>0</v>
      </c>
      <c r="H5" s="27">
        <f t="shared" si="0"/>
        <v>0</v>
      </c>
      <c r="I5" s="27">
        <f t="shared" si="0"/>
        <v>0</v>
      </c>
      <c r="J5" s="27">
        <f t="shared" si="0"/>
        <v>0</v>
      </c>
      <c r="K5" s="27">
        <f t="shared" si="0"/>
        <v>0</v>
      </c>
      <c r="L5" s="27">
        <f t="shared" si="0"/>
        <v>0</v>
      </c>
      <c r="M5" s="27">
        <f t="shared" si="0"/>
        <v>0</v>
      </c>
      <c r="N5" s="27">
        <f t="shared" si="0"/>
        <v>0</v>
      </c>
      <c r="O5" s="27">
        <f t="shared" si="0"/>
        <v>0</v>
      </c>
      <c r="P5" s="27">
        <f t="shared" si="0"/>
        <v>0</v>
      </c>
      <c r="Q5" s="27">
        <f t="shared" si="0"/>
        <v>0</v>
      </c>
      <c r="R5" s="27">
        <f t="shared" si="0"/>
        <v>0</v>
      </c>
      <c r="S5" s="27">
        <f t="shared" si="0"/>
        <v>0</v>
      </c>
      <c r="T5" s="27">
        <f t="shared" si="0"/>
        <v>0</v>
      </c>
      <c r="U5" s="27">
        <f t="shared" si="0"/>
        <v>0</v>
      </c>
      <c r="V5" s="27">
        <f t="shared" si="0"/>
        <v>0</v>
      </c>
      <c r="W5" s="27">
        <f t="shared" si="0"/>
        <v>0</v>
      </c>
      <c r="X5" s="27">
        <f t="shared" si="0"/>
        <v>0</v>
      </c>
      <c r="Y5" s="27">
        <f t="shared" si="0"/>
        <v>0</v>
      </c>
      <c r="Z5" s="27">
        <f t="shared" si="0"/>
        <v>0</v>
      </c>
      <c r="AA5" s="27">
        <f t="shared" si="0"/>
        <v>0</v>
      </c>
      <c r="AB5" s="27">
        <f t="shared" si="0"/>
        <v>0</v>
      </c>
      <c r="AC5" s="27">
        <f t="shared" si="0"/>
        <v>0</v>
      </c>
      <c r="AD5" s="27">
        <f t="shared" si="0"/>
        <v>0</v>
      </c>
      <c r="AE5" s="27">
        <f t="shared" si="0"/>
        <v>0</v>
      </c>
      <c r="AF5" s="27">
        <f t="shared" si="0"/>
        <v>0</v>
      </c>
      <c r="AG5" s="27">
        <f t="shared" si="0"/>
        <v>0</v>
      </c>
      <c r="AH5" s="27">
        <f t="shared" si="0"/>
        <v>0</v>
      </c>
      <c r="AI5" s="27">
        <f t="shared" si="0"/>
        <v>0</v>
      </c>
      <c r="AJ5" s="27">
        <f t="shared" si="0"/>
        <v>0</v>
      </c>
      <c r="AK5" s="27">
        <f t="shared" si="0"/>
        <v>0</v>
      </c>
      <c r="AL5" s="27">
        <f t="shared" ref="AL5:BQ5" si="1">COUNTIF(AL8:AL47,"P")</f>
        <v>0</v>
      </c>
      <c r="AM5" s="27">
        <f t="shared" si="1"/>
        <v>0</v>
      </c>
      <c r="AN5" s="27">
        <f t="shared" si="1"/>
        <v>0</v>
      </c>
      <c r="AO5" s="27">
        <f t="shared" si="1"/>
        <v>0</v>
      </c>
      <c r="AP5" s="27">
        <f t="shared" si="1"/>
        <v>0</v>
      </c>
      <c r="AQ5" s="27">
        <f t="shared" si="1"/>
        <v>0</v>
      </c>
      <c r="AR5" s="27">
        <f t="shared" si="1"/>
        <v>0</v>
      </c>
      <c r="AS5" s="27">
        <f t="shared" si="1"/>
        <v>0</v>
      </c>
      <c r="AT5" s="27">
        <f t="shared" si="1"/>
        <v>0</v>
      </c>
      <c r="AU5" s="27">
        <f t="shared" si="1"/>
        <v>0</v>
      </c>
      <c r="AV5" s="27">
        <f t="shared" si="1"/>
        <v>0</v>
      </c>
      <c r="AW5" s="27">
        <f t="shared" si="1"/>
        <v>0</v>
      </c>
      <c r="AX5" s="27">
        <f t="shared" si="1"/>
        <v>0</v>
      </c>
      <c r="AY5" s="27">
        <f t="shared" si="1"/>
        <v>0</v>
      </c>
      <c r="AZ5" s="27">
        <f t="shared" si="1"/>
        <v>0</v>
      </c>
      <c r="BA5" s="27">
        <f t="shared" si="1"/>
        <v>0</v>
      </c>
      <c r="BB5" s="27">
        <f t="shared" si="1"/>
        <v>0</v>
      </c>
      <c r="BC5" s="27">
        <f t="shared" si="1"/>
        <v>0</v>
      </c>
      <c r="BD5" s="27">
        <f t="shared" si="1"/>
        <v>0</v>
      </c>
      <c r="BE5" s="27">
        <f t="shared" si="1"/>
        <v>0</v>
      </c>
      <c r="BF5" s="27">
        <f t="shared" si="1"/>
        <v>0</v>
      </c>
      <c r="BG5" s="27">
        <f t="shared" si="1"/>
        <v>0</v>
      </c>
      <c r="BH5" s="27">
        <f t="shared" si="1"/>
        <v>0</v>
      </c>
      <c r="BI5" s="27">
        <f t="shared" si="1"/>
        <v>0</v>
      </c>
      <c r="BJ5" s="27">
        <f t="shared" si="1"/>
        <v>0</v>
      </c>
      <c r="BK5" s="27">
        <f t="shared" si="1"/>
        <v>0</v>
      </c>
      <c r="BL5" s="27">
        <f t="shared" si="1"/>
        <v>0</v>
      </c>
      <c r="BM5" s="27">
        <f t="shared" si="1"/>
        <v>0</v>
      </c>
      <c r="BN5" s="27">
        <f t="shared" si="1"/>
        <v>0</v>
      </c>
      <c r="BO5" s="27">
        <f t="shared" si="1"/>
        <v>0</v>
      </c>
      <c r="BP5" s="27">
        <f t="shared" si="1"/>
        <v>0</v>
      </c>
      <c r="BQ5" s="27">
        <f t="shared" si="1"/>
        <v>0</v>
      </c>
      <c r="BR5" s="27">
        <f t="shared" ref="BR5:CG5" si="2">COUNTIF(BR8:BR47,"P")</f>
        <v>0</v>
      </c>
      <c r="BS5" s="27">
        <f t="shared" si="2"/>
        <v>0</v>
      </c>
      <c r="BT5" s="27">
        <f t="shared" si="2"/>
        <v>0</v>
      </c>
      <c r="BU5" s="27">
        <f t="shared" si="2"/>
        <v>0</v>
      </c>
      <c r="BV5" s="27">
        <f t="shared" si="2"/>
        <v>0</v>
      </c>
      <c r="BW5" s="27">
        <f t="shared" si="2"/>
        <v>0</v>
      </c>
      <c r="BX5" s="27">
        <f t="shared" si="2"/>
        <v>0</v>
      </c>
      <c r="BY5" s="27">
        <f t="shared" si="2"/>
        <v>0</v>
      </c>
      <c r="BZ5" s="27">
        <f t="shared" si="2"/>
        <v>0</v>
      </c>
      <c r="CA5" s="27">
        <f t="shared" si="2"/>
        <v>0</v>
      </c>
      <c r="CB5" s="27">
        <f t="shared" si="2"/>
        <v>0</v>
      </c>
      <c r="CC5" s="27">
        <f t="shared" si="2"/>
        <v>0</v>
      </c>
      <c r="CD5" s="27">
        <f t="shared" si="2"/>
        <v>0</v>
      </c>
      <c r="CE5" s="27">
        <f t="shared" si="2"/>
        <v>0</v>
      </c>
      <c r="CF5" s="27">
        <f t="shared" si="2"/>
        <v>0</v>
      </c>
      <c r="CG5" s="27">
        <f t="shared" si="2"/>
        <v>0</v>
      </c>
    </row>
    <row r="6" spans="1:85" ht="14.1" customHeight="1" x14ac:dyDescent="0.25">
      <c r="A6" s="151" t="s">
        <v>6</v>
      </c>
      <c r="B6" s="152" t="s">
        <v>7</v>
      </c>
      <c r="C6" s="154" t="s">
        <v>18</v>
      </c>
      <c r="D6" s="154" t="s">
        <v>19</v>
      </c>
      <c r="E6" s="147" t="s">
        <v>17</v>
      </c>
      <c r="F6" s="71" t="s">
        <v>8</v>
      </c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  <c r="CG6" s="71"/>
    </row>
    <row r="7" spans="1:85" s="28" customFormat="1" x14ac:dyDescent="0.25">
      <c r="A7" s="151"/>
      <c r="B7" s="153"/>
      <c r="C7" s="154"/>
      <c r="D7" s="154"/>
      <c r="E7" s="148"/>
      <c r="F7" s="78"/>
      <c r="G7" s="78"/>
      <c r="H7" s="78"/>
      <c r="I7" s="78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</row>
    <row r="8" spans="1:85" x14ac:dyDescent="0.25">
      <c r="A8" s="29">
        <v>1</v>
      </c>
      <c r="B8" s="30" t="str">
        <f>IF(AND($B$2&lt;&gt;"",'Ficha Cadastral'!C17&lt;&gt;""),'Ficha Cadastral'!C17,"")</f>
        <v/>
      </c>
      <c r="C8" s="29" t="str">
        <f t="shared" ref="C8:C47" si="3">IF(B8&lt;&gt;"",COUNTIF(F8:CG8,"F"),"")</f>
        <v/>
      </c>
      <c r="D8" s="29" t="str">
        <f>IF(B8&lt;&gt;"",IF(ISNA(VLOOKUP($B8,'Ficha Cadastral'!$C$17:$E$56,3,FALSE)),0,VLOOKUP($B8,'Ficha Cadastral'!$C$17:$E$56,3,FALSE)),"")</f>
        <v/>
      </c>
      <c r="E8" s="80" t="str">
        <f>IF(B8&lt;&gt;"",IF(ISNA(VLOOKUP($B8,'Ficha Cadastral'!$C$17:$R$56,$E$1,FALSE)),0,VLOOKUP($B8,'Ficha Cadastral'!$C$17:$R$56,$E$1,FALSE)),"")</f>
        <v/>
      </c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</row>
    <row r="9" spans="1:85" x14ac:dyDescent="0.25">
      <c r="A9" s="29">
        <v>2</v>
      </c>
      <c r="B9" s="17" t="str">
        <f>IF(AND($B$2&lt;&gt;"",'Ficha Cadastral'!C18&lt;&gt;""),'Ficha Cadastral'!C18,"")</f>
        <v/>
      </c>
      <c r="C9" s="29" t="str">
        <f t="shared" si="3"/>
        <v/>
      </c>
      <c r="D9" s="81" t="str">
        <f>IF(B9&lt;&gt;"",IF(ISNA(VLOOKUP($B9,'Ficha Cadastral'!$C$17:$E$56,3,FALSE)),0,VLOOKUP($B9,'Ficha Cadastral'!$C$17:$E$56,3,FALSE)),"")</f>
        <v/>
      </c>
      <c r="E9" s="80" t="str">
        <f>IF(B9&lt;&gt;"",IF(ISNA(VLOOKUP($B9,'Ficha Cadastral'!$C$17:$R$56,$E$1,FALSE)),0,VLOOKUP($B9,'Ficha Cadastral'!$C$17:$R$56,$E$1,FALSE)),"")</f>
        <v/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</row>
    <row r="10" spans="1:85" x14ac:dyDescent="0.25">
      <c r="A10" s="29">
        <v>3</v>
      </c>
      <c r="B10" s="17" t="str">
        <f>IF(AND($B$2&lt;&gt;"",'Ficha Cadastral'!C19&lt;&gt;""),'Ficha Cadastral'!C19,"")</f>
        <v/>
      </c>
      <c r="C10" s="29" t="str">
        <f t="shared" si="3"/>
        <v/>
      </c>
      <c r="D10" s="81" t="str">
        <f>IF(B10&lt;&gt;"",IF(ISNA(VLOOKUP($B10,'Ficha Cadastral'!$C$17:$E$56,3,FALSE)),0,VLOOKUP($B10,'Ficha Cadastral'!$C$17:$E$56,3,FALSE)),"")</f>
        <v/>
      </c>
      <c r="E10" s="80" t="str">
        <f>IF(B10&lt;&gt;"",IF(ISNA(VLOOKUP($B10,'Ficha Cadastral'!$C$17:$R$56,$E$1,FALSE)),0,VLOOKUP($B10,'Ficha Cadastral'!$C$17:$R$56,$E$1,FALSE)),"")</f>
        <v/>
      </c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</row>
    <row r="11" spans="1:85" x14ac:dyDescent="0.25">
      <c r="A11" s="29">
        <v>4</v>
      </c>
      <c r="B11" s="17" t="str">
        <f>IF(AND($B$2&lt;&gt;"",'Ficha Cadastral'!C20&lt;&gt;""),'Ficha Cadastral'!C20,"")</f>
        <v/>
      </c>
      <c r="C11" s="29" t="str">
        <f t="shared" si="3"/>
        <v/>
      </c>
      <c r="D11" s="81" t="str">
        <f>IF(B11&lt;&gt;"",IF(ISNA(VLOOKUP($B11,'Ficha Cadastral'!$C$17:$E$56,3,FALSE)),0,VLOOKUP($B11,'Ficha Cadastral'!$C$17:$E$56,3,FALSE)),"")</f>
        <v/>
      </c>
      <c r="E11" s="80" t="str">
        <f>IF(B11&lt;&gt;"",IF(ISNA(VLOOKUP($B11,'Ficha Cadastral'!$C$17:$R$56,$E$1,FALSE)),0,VLOOKUP($B11,'Ficha Cadastral'!$C$17:$R$56,$E$1,FALSE)),"")</f>
        <v/>
      </c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</row>
    <row r="12" spans="1:85" x14ac:dyDescent="0.25">
      <c r="A12" s="29">
        <v>5</v>
      </c>
      <c r="B12" s="17" t="str">
        <f>IF(AND($B$2&lt;&gt;"",'Ficha Cadastral'!C21&lt;&gt;""),'Ficha Cadastral'!C21,"")</f>
        <v/>
      </c>
      <c r="C12" s="29" t="str">
        <f t="shared" si="3"/>
        <v/>
      </c>
      <c r="D12" s="81" t="str">
        <f>IF(B12&lt;&gt;"",IF(ISNA(VLOOKUP($B12,'Ficha Cadastral'!$C$17:$E$56,3,FALSE)),0,VLOOKUP($B12,'Ficha Cadastral'!$C$17:$E$56,3,FALSE)),"")</f>
        <v/>
      </c>
      <c r="E12" s="80" t="str">
        <f>IF(B12&lt;&gt;"",IF(ISNA(VLOOKUP($B12,'Ficha Cadastral'!$C$17:$R$56,$E$1,FALSE)),0,VLOOKUP($B12,'Ficha Cadastral'!$C$17:$R$56,$E$1,FALSE)),"")</f>
        <v/>
      </c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</row>
    <row r="13" spans="1:85" x14ac:dyDescent="0.25">
      <c r="A13" s="29">
        <v>6</v>
      </c>
      <c r="B13" s="17" t="str">
        <f>IF(AND($B$2&lt;&gt;"",'Ficha Cadastral'!C22&lt;&gt;""),'Ficha Cadastral'!C22,"")</f>
        <v/>
      </c>
      <c r="C13" s="29" t="str">
        <f t="shared" si="3"/>
        <v/>
      </c>
      <c r="D13" s="81" t="str">
        <f>IF(B13&lt;&gt;"",IF(ISNA(VLOOKUP($B13,'Ficha Cadastral'!$C$17:$E$56,3,FALSE)),0,VLOOKUP($B13,'Ficha Cadastral'!$C$17:$E$56,3,FALSE)),"")</f>
        <v/>
      </c>
      <c r="E13" s="80" t="str">
        <f>IF(B13&lt;&gt;"",IF(ISNA(VLOOKUP($B13,'Ficha Cadastral'!$C$17:$R$56,$E$1,FALSE)),0,VLOOKUP($B13,'Ficha Cadastral'!$C$17:$R$56,$E$1,FALSE)),"")</f>
        <v/>
      </c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</row>
    <row r="14" spans="1:85" x14ac:dyDescent="0.25">
      <c r="A14" s="29">
        <v>7</v>
      </c>
      <c r="B14" s="17" t="str">
        <f>IF(AND($B$2&lt;&gt;"",'Ficha Cadastral'!C23&lt;&gt;""),'Ficha Cadastral'!C23,"")</f>
        <v/>
      </c>
      <c r="C14" s="29" t="str">
        <f t="shared" si="3"/>
        <v/>
      </c>
      <c r="D14" s="81" t="str">
        <f>IF(B14&lt;&gt;"",IF(ISNA(VLOOKUP($B14,'Ficha Cadastral'!$C$17:$E$56,3,FALSE)),0,VLOOKUP($B14,'Ficha Cadastral'!$C$17:$E$56,3,FALSE)),"")</f>
        <v/>
      </c>
      <c r="E14" s="80" t="str">
        <f>IF(B14&lt;&gt;"",IF(ISNA(VLOOKUP($B14,'Ficha Cadastral'!$C$17:$R$56,$E$1,FALSE)),0,VLOOKUP($B14,'Ficha Cadastral'!$C$17:$R$56,$E$1,FALSE)),"")</f>
        <v/>
      </c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</row>
    <row r="15" spans="1:85" x14ac:dyDescent="0.25">
      <c r="A15" s="29">
        <v>8</v>
      </c>
      <c r="B15" s="17" t="str">
        <f>IF(AND($B$2&lt;&gt;"",'Ficha Cadastral'!C24&lt;&gt;""),'Ficha Cadastral'!C24,"")</f>
        <v/>
      </c>
      <c r="C15" s="29" t="str">
        <f t="shared" si="3"/>
        <v/>
      </c>
      <c r="D15" s="81" t="str">
        <f>IF(B15&lt;&gt;"",IF(ISNA(VLOOKUP($B15,'Ficha Cadastral'!$C$17:$E$56,3,FALSE)),0,VLOOKUP($B15,'Ficha Cadastral'!$C$17:$E$56,3,FALSE)),"")</f>
        <v/>
      </c>
      <c r="E15" s="80" t="str">
        <f>IF(B15&lt;&gt;"",IF(ISNA(VLOOKUP($B15,'Ficha Cadastral'!$C$17:$R$56,$E$1,FALSE)),0,VLOOKUP($B15,'Ficha Cadastral'!$C$17:$R$56,$E$1,FALSE)),"")</f>
        <v/>
      </c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</row>
    <row r="16" spans="1:85" x14ac:dyDescent="0.25">
      <c r="A16" s="29">
        <v>9</v>
      </c>
      <c r="B16" s="17" t="str">
        <f>IF(AND($B$2&lt;&gt;"",'Ficha Cadastral'!C25&lt;&gt;""),'Ficha Cadastral'!C25,"")</f>
        <v/>
      </c>
      <c r="C16" s="29" t="str">
        <f t="shared" si="3"/>
        <v/>
      </c>
      <c r="D16" s="81" t="str">
        <f>IF(B16&lt;&gt;"",IF(ISNA(VLOOKUP($B16,'Ficha Cadastral'!$C$17:$E$56,3,FALSE)),0,VLOOKUP($B16,'Ficha Cadastral'!$C$17:$E$56,3,FALSE)),"")</f>
        <v/>
      </c>
      <c r="E16" s="80" t="str">
        <f>IF(B16&lt;&gt;"",IF(ISNA(VLOOKUP($B16,'Ficha Cadastral'!$C$17:$R$56,$E$1,FALSE)),0,VLOOKUP($B16,'Ficha Cadastral'!$C$17:$R$56,$E$1,FALSE)),"")</f>
        <v/>
      </c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</row>
    <row r="17" spans="1:85" x14ac:dyDescent="0.25">
      <c r="A17" s="29">
        <v>10</v>
      </c>
      <c r="B17" s="17" t="str">
        <f>IF(AND($B$2&lt;&gt;"",'Ficha Cadastral'!C26&lt;&gt;""),'Ficha Cadastral'!C26,"")</f>
        <v/>
      </c>
      <c r="C17" s="29" t="str">
        <f t="shared" si="3"/>
        <v/>
      </c>
      <c r="D17" s="81" t="str">
        <f>IF(B17&lt;&gt;"",IF(ISNA(VLOOKUP($B17,'Ficha Cadastral'!$C$17:$E$56,3,FALSE)),0,VLOOKUP($B17,'Ficha Cadastral'!$C$17:$E$56,3,FALSE)),"")</f>
        <v/>
      </c>
      <c r="E17" s="80" t="str">
        <f>IF(B17&lt;&gt;"",IF(ISNA(VLOOKUP($B17,'Ficha Cadastral'!$C$17:$R$56,$E$1,FALSE)),0,VLOOKUP($B17,'Ficha Cadastral'!$C$17:$R$56,$E$1,FALSE)),"")</f>
        <v/>
      </c>
      <c r="F17" s="34"/>
      <c r="G17" s="34"/>
      <c r="H17" s="79"/>
      <c r="I17" s="79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</row>
    <row r="18" spans="1:85" x14ac:dyDescent="0.25">
      <c r="A18" s="29">
        <v>11</v>
      </c>
      <c r="B18" s="17" t="str">
        <f>IF(AND($B$2&lt;&gt;"",'Ficha Cadastral'!C27&lt;&gt;""),'Ficha Cadastral'!C27,"")</f>
        <v/>
      </c>
      <c r="C18" s="29" t="str">
        <f t="shared" si="3"/>
        <v/>
      </c>
      <c r="D18" s="81" t="str">
        <f>IF(B18&lt;&gt;"",IF(ISNA(VLOOKUP($B18,'Ficha Cadastral'!$C$17:$E$56,3,FALSE)),0,VLOOKUP($B18,'Ficha Cadastral'!$C$17:$E$56,3,FALSE)),"")</f>
        <v/>
      </c>
      <c r="E18" s="80" t="str">
        <f>IF(B18&lt;&gt;"",IF(ISNA(VLOOKUP($B18,'Ficha Cadastral'!$C$17:$R$56,$E$1,FALSE)),0,VLOOKUP($B18,'Ficha Cadastral'!$C$17:$R$56,$E$1,FALSE)),"")</f>
        <v/>
      </c>
      <c r="F18" s="34"/>
      <c r="G18" s="34"/>
      <c r="H18" s="79"/>
      <c r="I18" s="79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</row>
    <row r="19" spans="1:85" x14ac:dyDescent="0.25">
      <c r="A19" s="29">
        <v>12</v>
      </c>
      <c r="B19" s="17" t="str">
        <f>IF(AND($B$2&lt;&gt;"",'Ficha Cadastral'!C28&lt;&gt;""),'Ficha Cadastral'!C28,"")</f>
        <v/>
      </c>
      <c r="C19" s="29" t="str">
        <f t="shared" si="3"/>
        <v/>
      </c>
      <c r="D19" s="81" t="str">
        <f>IF(B19&lt;&gt;"",IF(ISNA(VLOOKUP($B19,'Ficha Cadastral'!$C$17:$E$56,3,FALSE)),0,VLOOKUP($B19,'Ficha Cadastral'!$C$17:$E$56,3,FALSE)),"")</f>
        <v/>
      </c>
      <c r="E19" s="80" t="str">
        <f>IF(B19&lt;&gt;"",IF(ISNA(VLOOKUP($B19,'Ficha Cadastral'!$C$17:$R$56,$E$1,FALSE)),0,VLOOKUP($B19,'Ficha Cadastral'!$C$17:$R$56,$E$1,FALSE)),"")</f>
        <v/>
      </c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</row>
    <row r="20" spans="1:85" x14ac:dyDescent="0.25">
      <c r="A20" s="29">
        <v>13</v>
      </c>
      <c r="B20" s="17" t="str">
        <f>IF(AND($B$2&lt;&gt;"",'Ficha Cadastral'!C29&lt;&gt;""),'Ficha Cadastral'!C29,"")</f>
        <v/>
      </c>
      <c r="C20" s="29" t="str">
        <f t="shared" si="3"/>
        <v/>
      </c>
      <c r="D20" s="81" t="str">
        <f>IF(B20&lt;&gt;"",IF(ISNA(VLOOKUP($B20,'Ficha Cadastral'!$C$17:$E$56,3,FALSE)),0,VLOOKUP($B20,'Ficha Cadastral'!$C$17:$E$56,3,FALSE)),"")</f>
        <v/>
      </c>
      <c r="E20" s="80" t="str">
        <f>IF(B20&lt;&gt;"",IF(ISNA(VLOOKUP($B20,'Ficha Cadastral'!$C$17:$R$56,$E$1,FALSE)),0,VLOOKUP($B20,'Ficha Cadastral'!$C$17:$R$56,$E$1,FALSE)),"")</f>
        <v/>
      </c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</row>
    <row r="21" spans="1:85" x14ac:dyDescent="0.25">
      <c r="A21" s="29">
        <v>14</v>
      </c>
      <c r="B21" s="17" t="str">
        <f>IF(AND($B$2&lt;&gt;"",'Ficha Cadastral'!C30&lt;&gt;""),'Ficha Cadastral'!C30,"")</f>
        <v/>
      </c>
      <c r="C21" s="29" t="str">
        <f t="shared" si="3"/>
        <v/>
      </c>
      <c r="D21" s="81" t="str">
        <f>IF(B21&lt;&gt;"",IF(ISNA(VLOOKUP($B21,'Ficha Cadastral'!$C$17:$E$56,3,FALSE)),0,VLOOKUP($B21,'Ficha Cadastral'!$C$17:$E$56,3,FALSE)),"")</f>
        <v/>
      </c>
      <c r="E21" s="80" t="str">
        <f>IF(B21&lt;&gt;"",IF(ISNA(VLOOKUP($B21,'Ficha Cadastral'!$C$17:$R$56,$E$1,FALSE)),0,VLOOKUP($B21,'Ficha Cadastral'!$C$17:$R$56,$E$1,FALSE)),"")</f>
        <v/>
      </c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</row>
    <row r="22" spans="1:85" x14ac:dyDescent="0.25">
      <c r="A22" s="29">
        <v>15</v>
      </c>
      <c r="B22" s="17" t="str">
        <f>IF(AND($B$2&lt;&gt;"",'Ficha Cadastral'!C31&lt;&gt;""),'Ficha Cadastral'!C31,"")</f>
        <v/>
      </c>
      <c r="C22" s="29" t="str">
        <f t="shared" si="3"/>
        <v/>
      </c>
      <c r="D22" s="81" t="str">
        <f>IF(B22&lt;&gt;"",IF(ISNA(VLOOKUP($B22,'Ficha Cadastral'!$C$17:$E$56,3,FALSE)),0,VLOOKUP($B22,'Ficha Cadastral'!$C$17:$E$56,3,FALSE)),"")</f>
        <v/>
      </c>
      <c r="E22" s="80" t="str">
        <f>IF(B22&lt;&gt;"",IF(ISNA(VLOOKUP($B22,'Ficha Cadastral'!$C$17:$R$56,$E$1,FALSE)),0,VLOOKUP($B22,'Ficha Cadastral'!$C$17:$R$56,$E$1,FALSE)),"")</f>
        <v/>
      </c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</row>
    <row r="23" spans="1:85" x14ac:dyDescent="0.25">
      <c r="A23" s="29">
        <v>16</v>
      </c>
      <c r="B23" s="17" t="str">
        <f>IF(AND($B$2&lt;&gt;"",'Ficha Cadastral'!C32&lt;&gt;""),'Ficha Cadastral'!C32,"")</f>
        <v/>
      </c>
      <c r="C23" s="29" t="str">
        <f t="shared" si="3"/>
        <v/>
      </c>
      <c r="D23" s="81" t="str">
        <f>IF(B23&lt;&gt;"",IF(ISNA(VLOOKUP($B23,'Ficha Cadastral'!$C$17:$E$56,3,FALSE)),0,VLOOKUP($B23,'Ficha Cadastral'!$C$17:$E$56,3,FALSE)),"")</f>
        <v/>
      </c>
      <c r="E23" s="80" t="str">
        <f>IF(B23&lt;&gt;"",IF(ISNA(VLOOKUP($B23,'Ficha Cadastral'!$C$17:$R$56,$E$1,FALSE)),0,VLOOKUP($B23,'Ficha Cadastral'!$C$17:$R$56,$E$1,FALSE)),"")</f>
        <v/>
      </c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</row>
    <row r="24" spans="1:85" x14ac:dyDescent="0.25">
      <c r="A24" s="29">
        <v>17</v>
      </c>
      <c r="B24" s="17" t="str">
        <f>IF(AND($B$2&lt;&gt;"",'Ficha Cadastral'!C33&lt;&gt;""),'Ficha Cadastral'!C33,"")</f>
        <v/>
      </c>
      <c r="C24" s="29" t="str">
        <f t="shared" si="3"/>
        <v/>
      </c>
      <c r="D24" s="81" t="str">
        <f>IF(B24&lt;&gt;"",IF(ISNA(VLOOKUP($B24,'Ficha Cadastral'!$C$17:$E$56,3,FALSE)),0,VLOOKUP($B24,'Ficha Cadastral'!$C$17:$E$56,3,FALSE)),"")</f>
        <v/>
      </c>
      <c r="E24" s="80" t="str">
        <f>IF(B24&lt;&gt;"",IF(ISNA(VLOOKUP($B24,'Ficha Cadastral'!$C$17:$R$56,$E$1,FALSE)),0,VLOOKUP($B24,'Ficha Cadastral'!$C$17:$R$56,$E$1,FALSE)),"")</f>
        <v/>
      </c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5"/>
      <c r="CF24" s="35"/>
      <c r="CG24" s="35"/>
    </row>
    <row r="25" spans="1:85" x14ac:dyDescent="0.25">
      <c r="A25" s="29">
        <v>18</v>
      </c>
      <c r="B25" s="17" t="str">
        <f>IF(AND($B$2&lt;&gt;"",'Ficha Cadastral'!C34&lt;&gt;""),'Ficha Cadastral'!C34,"")</f>
        <v/>
      </c>
      <c r="C25" s="29" t="str">
        <f t="shared" si="3"/>
        <v/>
      </c>
      <c r="D25" s="81" t="str">
        <f>IF(B25&lt;&gt;"",IF(ISNA(VLOOKUP($B25,'Ficha Cadastral'!$C$17:$E$56,3,FALSE)),0,VLOOKUP($B25,'Ficha Cadastral'!$C$17:$E$56,3,FALSE)),"")</f>
        <v/>
      </c>
      <c r="E25" s="80" t="str">
        <f>IF(B25&lt;&gt;"",IF(ISNA(VLOOKUP($B25,'Ficha Cadastral'!$C$17:$R$56,$E$1,FALSE)),0,VLOOKUP($B25,'Ficha Cadastral'!$C$17:$R$56,$E$1,FALSE)),"")</f>
        <v/>
      </c>
      <c r="F25" s="79"/>
      <c r="G25" s="79"/>
      <c r="H25" s="79"/>
      <c r="I25" s="79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</row>
    <row r="26" spans="1:85" x14ac:dyDescent="0.25">
      <c r="A26" s="29">
        <v>19</v>
      </c>
      <c r="B26" s="17" t="str">
        <f>IF(AND($B$2&lt;&gt;"",'Ficha Cadastral'!C35&lt;&gt;""),'Ficha Cadastral'!C35,"")</f>
        <v/>
      </c>
      <c r="C26" s="29" t="str">
        <f t="shared" si="3"/>
        <v/>
      </c>
      <c r="D26" s="81" t="str">
        <f>IF(B26&lt;&gt;"",IF(ISNA(VLOOKUP($B26,'Ficha Cadastral'!$C$17:$E$56,3,FALSE)),0,VLOOKUP($B26,'Ficha Cadastral'!$C$17:$E$56,3,FALSE)),"")</f>
        <v/>
      </c>
      <c r="E26" s="80" t="str">
        <f>IF(B26&lt;&gt;"",IF(ISNA(VLOOKUP($B26,'Ficha Cadastral'!$C$17:$R$56,$E$1,FALSE)),0,VLOOKUP($B26,'Ficha Cadastral'!$C$17:$R$56,$E$1,FALSE)),"")</f>
        <v/>
      </c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5"/>
      <c r="CE26" s="35"/>
      <c r="CF26" s="35"/>
      <c r="CG26" s="35"/>
    </row>
    <row r="27" spans="1:85" x14ac:dyDescent="0.25">
      <c r="A27" s="29">
        <v>20</v>
      </c>
      <c r="B27" s="17" t="str">
        <f>IF(AND($B$2&lt;&gt;"",'Ficha Cadastral'!C36&lt;&gt;""),'Ficha Cadastral'!C36,"")</f>
        <v/>
      </c>
      <c r="C27" s="29" t="str">
        <f t="shared" si="3"/>
        <v/>
      </c>
      <c r="D27" s="81" t="str">
        <f>IF(B27&lt;&gt;"",IF(ISNA(VLOOKUP($B27,'Ficha Cadastral'!$C$17:$E$56,3,FALSE)),0,VLOOKUP($B27,'Ficha Cadastral'!$C$17:$E$56,3,FALSE)),"")</f>
        <v/>
      </c>
      <c r="E27" s="80" t="str">
        <f>IF(B27&lt;&gt;"",IF(ISNA(VLOOKUP($B27,'Ficha Cadastral'!$C$17:$R$56,$E$1,FALSE)),0,VLOOKUP($B27,'Ficha Cadastral'!$C$17:$R$56,$E$1,FALSE)),"")</f>
        <v/>
      </c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</row>
    <row r="28" spans="1:85" x14ac:dyDescent="0.25">
      <c r="A28" s="29">
        <v>21</v>
      </c>
      <c r="B28" s="17" t="str">
        <f>IF(AND($B$2&lt;&gt;"",'Ficha Cadastral'!C37&lt;&gt;""),'Ficha Cadastral'!C37,"")</f>
        <v/>
      </c>
      <c r="C28" s="29" t="str">
        <f t="shared" si="3"/>
        <v/>
      </c>
      <c r="D28" s="81" t="str">
        <f>IF(B28&lt;&gt;"",IF(ISNA(VLOOKUP($B28,'Ficha Cadastral'!$C$17:$E$56,3,FALSE)),0,VLOOKUP($B28,'Ficha Cadastral'!$C$17:$E$56,3,FALSE)),"")</f>
        <v/>
      </c>
      <c r="E28" s="80" t="str">
        <f>IF(B28&lt;&gt;"",IF(ISNA(VLOOKUP($B28,'Ficha Cadastral'!$C$17:$R$56,$E$1,FALSE)),0,VLOOKUP($B28,'Ficha Cadastral'!$C$17:$R$56,$E$1,FALSE)),"")</f>
        <v/>
      </c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</row>
    <row r="29" spans="1:85" x14ac:dyDescent="0.25">
      <c r="A29" s="29">
        <v>22</v>
      </c>
      <c r="B29" s="17" t="str">
        <f>IF(AND($B$2&lt;&gt;"",'Ficha Cadastral'!C38&lt;&gt;""),'Ficha Cadastral'!C38,"")</f>
        <v/>
      </c>
      <c r="C29" s="29" t="str">
        <f t="shared" si="3"/>
        <v/>
      </c>
      <c r="D29" s="81" t="str">
        <f>IF(B29&lt;&gt;"",IF(ISNA(VLOOKUP($B29,'Ficha Cadastral'!$C$17:$E$56,3,FALSE)),0,VLOOKUP($B29,'Ficha Cadastral'!$C$17:$E$56,3,FALSE)),"")</f>
        <v/>
      </c>
      <c r="E29" s="80" t="str">
        <f>IF(B29&lt;&gt;"",IF(ISNA(VLOOKUP($B29,'Ficha Cadastral'!$C$17:$R$56,$E$1,FALSE)),0,VLOOKUP($B29,'Ficha Cadastral'!$C$17:$R$56,$E$1,FALSE)),"")</f>
        <v/>
      </c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5"/>
    </row>
    <row r="30" spans="1:85" x14ac:dyDescent="0.25">
      <c r="A30" s="29">
        <v>23</v>
      </c>
      <c r="B30" s="17" t="str">
        <f>IF(AND($B$2&lt;&gt;"",'Ficha Cadastral'!C39&lt;&gt;""),'Ficha Cadastral'!C39,"")</f>
        <v/>
      </c>
      <c r="C30" s="29" t="str">
        <f t="shared" si="3"/>
        <v/>
      </c>
      <c r="D30" s="81" t="str">
        <f>IF(B30&lt;&gt;"",IF(ISNA(VLOOKUP($B30,'Ficha Cadastral'!$C$17:$E$56,3,FALSE)),0,VLOOKUP($B30,'Ficha Cadastral'!$C$17:$E$56,3,FALSE)),"")</f>
        <v/>
      </c>
      <c r="E30" s="80" t="str">
        <f>IF(B30&lt;&gt;"",IF(ISNA(VLOOKUP($B30,'Ficha Cadastral'!$C$17:$R$56,$E$1,FALSE)),0,VLOOKUP($B30,'Ficha Cadastral'!$C$17:$R$56,$E$1,FALSE)),"")</f>
        <v/>
      </c>
      <c r="F30" s="79"/>
      <c r="G30" s="79"/>
      <c r="H30" s="79"/>
      <c r="I30" s="79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</row>
    <row r="31" spans="1:85" x14ac:dyDescent="0.25">
      <c r="A31" s="29">
        <v>24</v>
      </c>
      <c r="B31" s="17" t="str">
        <f>IF(AND($B$2&lt;&gt;"",'Ficha Cadastral'!C40&lt;&gt;""),'Ficha Cadastral'!C40,"")</f>
        <v/>
      </c>
      <c r="C31" s="29" t="str">
        <f t="shared" si="3"/>
        <v/>
      </c>
      <c r="D31" s="81" t="str">
        <f>IF(B31&lt;&gt;"",IF(ISNA(VLOOKUP($B31,'Ficha Cadastral'!$C$17:$E$56,3,FALSE)),0,VLOOKUP($B31,'Ficha Cadastral'!$C$17:$E$56,3,FALSE)),"")</f>
        <v/>
      </c>
      <c r="E31" s="80" t="str">
        <f>IF(B31&lt;&gt;"",IF(ISNA(VLOOKUP($B31,'Ficha Cadastral'!$C$17:$R$56,$E$1,FALSE)),0,VLOOKUP($B31,'Ficha Cadastral'!$C$17:$R$56,$E$1,FALSE)),"")</f>
        <v/>
      </c>
      <c r="F31" s="79"/>
      <c r="G31" s="79"/>
      <c r="H31" s="79"/>
      <c r="I31" s="79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35"/>
      <c r="CE31" s="35"/>
      <c r="CF31" s="35"/>
      <c r="CG31" s="35"/>
    </row>
    <row r="32" spans="1:85" x14ac:dyDescent="0.25">
      <c r="A32" s="29">
        <v>25</v>
      </c>
      <c r="B32" s="17" t="str">
        <f>IF(AND($B$2&lt;&gt;"",'Ficha Cadastral'!C41&lt;&gt;""),'Ficha Cadastral'!C41,"")</f>
        <v/>
      </c>
      <c r="C32" s="29" t="str">
        <f t="shared" si="3"/>
        <v/>
      </c>
      <c r="D32" s="81" t="str">
        <f>IF(B32&lt;&gt;"",IF(ISNA(VLOOKUP($B32,'Ficha Cadastral'!$C$17:$E$56,3,FALSE)),0,VLOOKUP($B32,'Ficha Cadastral'!$C$17:$E$56,3,FALSE)),"")</f>
        <v/>
      </c>
      <c r="E32" s="80" t="str">
        <f>IF(B32&lt;&gt;"",IF(ISNA(VLOOKUP($B32,'Ficha Cadastral'!$C$17:$R$56,$E$1,FALSE)),0,VLOOKUP($B32,'Ficha Cadastral'!$C$17:$R$56,$E$1,FALSE)),"")</f>
        <v/>
      </c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B32" s="35"/>
      <c r="CC32" s="35"/>
      <c r="CD32" s="35"/>
      <c r="CE32" s="35"/>
      <c r="CF32" s="35"/>
      <c r="CG32" s="35"/>
    </row>
    <row r="33" spans="1:85" x14ac:dyDescent="0.25">
      <c r="A33" s="29">
        <v>26</v>
      </c>
      <c r="B33" s="17" t="str">
        <f>IF(AND($B$2&lt;&gt;"",'Ficha Cadastral'!C42&lt;&gt;""),'Ficha Cadastral'!C42,"")</f>
        <v/>
      </c>
      <c r="C33" s="29" t="str">
        <f t="shared" si="3"/>
        <v/>
      </c>
      <c r="D33" s="81" t="str">
        <f>IF(B33&lt;&gt;"",IF(ISNA(VLOOKUP($B33,'Ficha Cadastral'!$C$17:$E$56,3,FALSE)),0,VLOOKUP($B33,'Ficha Cadastral'!$C$17:$E$56,3,FALSE)),"")</f>
        <v/>
      </c>
      <c r="E33" s="80" t="str">
        <f>IF(B33&lt;&gt;"",IF(ISNA(VLOOKUP($B33,'Ficha Cadastral'!$C$17:$R$56,$E$1,FALSE)),0,VLOOKUP($B33,'Ficha Cadastral'!$C$17:$R$56,$E$1,FALSE)),"")</f>
        <v/>
      </c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B33" s="35"/>
      <c r="CC33" s="35"/>
      <c r="CD33" s="35"/>
      <c r="CE33" s="35"/>
      <c r="CF33" s="35"/>
      <c r="CG33" s="35"/>
    </row>
    <row r="34" spans="1:85" x14ac:dyDescent="0.25">
      <c r="A34" s="29">
        <v>27</v>
      </c>
      <c r="B34" s="17" t="str">
        <f>IF(AND($B$2&lt;&gt;"",'Ficha Cadastral'!C43&lt;&gt;""),'Ficha Cadastral'!C43,"")</f>
        <v/>
      </c>
      <c r="C34" s="29"/>
      <c r="D34" s="81"/>
      <c r="E34" s="80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</row>
    <row r="35" spans="1:85" x14ac:dyDescent="0.25">
      <c r="A35" s="29">
        <v>28</v>
      </c>
      <c r="B35" s="17" t="str">
        <f>IF(AND($B$2&lt;&gt;"",'Ficha Cadastral'!C44&lt;&gt;""),'Ficha Cadastral'!C44,"")</f>
        <v/>
      </c>
      <c r="C35" s="29" t="str">
        <f t="shared" si="3"/>
        <v/>
      </c>
      <c r="D35" s="81" t="str">
        <f>IF(B35&lt;&gt;"",IF(ISNA(VLOOKUP($B35,'Ficha Cadastral'!$C$17:$E$56,3,FALSE)),0,VLOOKUP($B35,'Ficha Cadastral'!$C$17:$E$56,3,FALSE)),"")</f>
        <v/>
      </c>
      <c r="E35" s="80" t="str">
        <f>IF(B35&lt;&gt;"",IF(ISNA(VLOOKUP($B35,'Ficha Cadastral'!$C$17:$R$56,$E$1,FALSE)),0,VLOOKUP($B35,'Ficha Cadastral'!$C$17:$R$56,$E$1,FALSE)),"")</f>
        <v/>
      </c>
      <c r="F35" s="79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5"/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</row>
    <row r="36" spans="1:85" x14ac:dyDescent="0.25">
      <c r="A36" s="29">
        <v>29</v>
      </c>
      <c r="B36" s="17" t="str">
        <f>IF(AND($B$2&lt;&gt;"",'Ficha Cadastral'!C45&lt;&gt;""),'Ficha Cadastral'!C45,"")</f>
        <v/>
      </c>
      <c r="C36" s="29" t="str">
        <f t="shared" si="3"/>
        <v/>
      </c>
      <c r="D36" s="81" t="str">
        <f>IF(B36&lt;&gt;"",IF(ISNA(VLOOKUP($B36,'Ficha Cadastral'!$C$17:$E$56,3,FALSE)),0,VLOOKUP($B36,'Ficha Cadastral'!$C$17:$E$56,3,FALSE)),"")</f>
        <v/>
      </c>
      <c r="E36" s="80" t="str">
        <f>IF(B36&lt;&gt;"",IF(ISNA(VLOOKUP($B36,'Ficha Cadastral'!$C$17:$R$56,$E$1,FALSE)),0,VLOOKUP($B36,'Ficha Cadastral'!$C$17:$R$56,$E$1,FALSE)),"")</f>
        <v/>
      </c>
      <c r="F36" s="79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5"/>
      <c r="BQ36" s="35"/>
      <c r="BR36" s="35"/>
      <c r="BS36" s="35"/>
      <c r="BT36" s="35"/>
      <c r="BU36" s="35"/>
      <c r="BV36" s="35"/>
      <c r="BW36" s="35"/>
      <c r="BX36" s="35"/>
      <c r="BY36" s="35"/>
      <c r="BZ36" s="35"/>
      <c r="CA36" s="35"/>
      <c r="CB36" s="35"/>
      <c r="CC36" s="35"/>
      <c r="CD36" s="35"/>
      <c r="CE36" s="35"/>
      <c r="CF36" s="35"/>
      <c r="CG36" s="35"/>
    </row>
    <row r="37" spans="1:85" x14ac:dyDescent="0.25">
      <c r="A37" s="29">
        <v>30</v>
      </c>
      <c r="B37" s="17" t="str">
        <f>IF(AND($B$2&lt;&gt;"",'Ficha Cadastral'!C46&lt;&gt;""),'Ficha Cadastral'!C46,"")</f>
        <v/>
      </c>
      <c r="C37" s="29" t="str">
        <f t="shared" si="3"/>
        <v/>
      </c>
      <c r="D37" s="81" t="str">
        <f>IF(B37&lt;&gt;"",IF(ISNA(VLOOKUP($B37,'Ficha Cadastral'!$C$17:$E$56,3,FALSE)),0,VLOOKUP($B37,'Ficha Cadastral'!$C$17:$E$56,3,FALSE)),"")</f>
        <v/>
      </c>
      <c r="E37" s="80" t="str">
        <f>IF(B37&lt;&gt;"",IF(ISNA(VLOOKUP($B37,'Ficha Cadastral'!$C$17:$R$56,$E$1,FALSE)),0,VLOOKUP($B37,'Ficha Cadastral'!$C$17:$R$56,$E$1,FALSE)),"")</f>
        <v/>
      </c>
      <c r="F37" s="79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5"/>
      <c r="BQ37" s="35"/>
      <c r="BR37" s="35"/>
      <c r="BS37" s="35"/>
      <c r="BT37" s="35"/>
      <c r="BU37" s="35"/>
      <c r="BV37" s="35"/>
      <c r="BW37" s="35"/>
      <c r="BX37" s="35"/>
      <c r="BY37" s="35"/>
      <c r="BZ37" s="35"/>
      <c r="CA37" s="35"/>
      <c r="CB37" s="35"/>
      <c r="CC37" s="35"/>
      <c r="CD37" s="35"/>
      <c r="CE37" s="35"/>
      <c r="CF37" s="35"/>
      <c r="CG37" s="35"/>
    </row>
    <row r="38" spans="1:85" x14ac:dyDescent="0.25">
      <c r="A38" s="29">
        <v>31</v>
      </c>
      <c r="B38" s="17" t="str">
        <f>IF(AND($B$2&lt;&gt;"",'Ficha Cadastral'!C47&lt;&gt;""),'Ficha Cadastral'!C47,"")</f>
        <v/>
      </c>
      <c r="C38" s="29" t="str">
        <f t="shared" si="3"/>
        <v/>
      </c>
      <c r="D38" s="81" t="str">
        <f>IF(B38&lt;&gt;"",IF(ISNA(VLOOKUP($B38,'Ficha Cadastral'!$C$17:$E$56,3,FALSE)),0,VLOOKUP($B38,'Ficha Cadastral'!$C$17:$E$56,3,FALSE)),"")</f>
        <v/>
      </c>
      <c r="E38" s="80" t="str">
        <f>IF(B38&lt;&gt;"",IF(ISNA(VLOOKUP($B38,'Ficha Cadastral'!$C$17:$R$56,$E$1,FALSE)),0,VLOOKUP($B38,'Ficha Cadastral'!$C$17:$R$56,$E$1,FALSE)),"")</f>
        <v/>
      </c>
      <c r="F38" s="79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</row>
    <row r="39" spans="1:85" x14ac:dyDescent="0.25">
      <c r="A39" s="29">
        <v>32</v>
      </c>
      <c r="B39" s="17" t="str">
        <f>IF(AND($B$2&lt;&gt;"",'Ficha Cadastral'!C48&lt;&gt;""),'Ficha Cadastral'!C48,"")</f>
        <v/>
      </c>
      <c r="C39" s="29" t="str">
        <f t="shared" si="3"/>
        <v/>
      </c>
      <c r="D39" s="81" t="str">
        <f>IF(B39&lt;&gt;"",IF(ISNA(VLOOKUP($B39,'Ficha Cadastral'!$C$17:$E$56,3,FALSE)),0,VLOOKUP($B39,'Ficha Cadastral'!$C$17:$E$56,3,FALSE)),"")</f>
        <v/>
      </c>
      <c r="E39" s="80" t="str">
        <f>IF(B39&lt;&gt;"",IF(ISNA(VLOOKUP($B39,'Ficha Cadastral'!$C$17:$R$56,$E$1,FALSE)),0,VLOOKUP($B39,'Ficha Cadastral'!$C$17:$R$56,$E$1,FALSE)),"")</f>
        <v/>
      </c>
      <c r="F39" s="79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</row>
    <row r="40" spans="1:85" x14ac:dyDescent="0.25">
      <c r="A40" s="29">
        <v>33</v>
      </c>
      <c r="B40" s="17" t="str">
        <f>IF(AND($B$2&lt;&gt;"",'Ficha Cadastral'!C49&lt;&gt;""),'Ficha Cadastral'!C49,"")</f>
        <v/>
      </c>
      <c r="C40" s="29" t="str">
        <f t="shared" si="3"/>
        <v/>
      </c>
      <c r="D40" s="81" t="str">
        <f>IF(B40&lt;&gt;"",IF(ISNA(VLOOKUP($B40,'Ficha Cadastral'!$C$17:$E$56,3,FALSE)),0,VLOOKUP($B40,'Ficha Cadastral'!$C$17:$E$56,3,FALSE)),"")</f>
        <v/>
      </c>
      <c r="E40" s="80" t="str">
        <f>IF(B40&lt;&gt;"",IF(ISNA(VLOOKUP($B40,'Ficha Cadastral'!$C$17:$R$56,$E$1,FALSE)),0,VLOOKUP($B40,'Ficha Cadastral'!$C$17:$R$56,$E$1,FALSE)),"")</f>
        <v/>
      </c>
      <c r="F40" s="79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</row>
    <row r="41" spans="1:85" x14ac:dyDescent="0.25">
      <c r="A41" s="29">
        <v>34</v>
      </c>
      <c r="B41" s="17" t="str">
        <f>IF(AND($B$2&lt;&gt;"",'Ficha Cadastral'!C50&lt;&gt;""),'Ficha Cadastral'!C50,"")</f>
        <v/>
      </c>
      <c r="C41" s="29" t="str">
        <f t="shared" si="3"/>
        <v/>
      </c>
      <c r="D41" s="81" t="str">
        <f>IF(B41&lt;&gt;"",IF(ISNA(VLOOKUP($B41,'Ficha Cadastral'!$C$17:$E$56,3,FALSE)),0,VLOOKUP($B41,'Ficha Cadastral'!$C$17:$E$56,3,FALSE)),"")</f>
        <v/>
      </c>
      <c r="E41" s="80" t="str">
        <f>IF(B41&lt;&gt;"",IF(ISNA(VLOOKUP($B41,'Ficha Cadastral'!$C$17:$R$56,$E$1,FALSE)),0,VLOOKUP($B41,'Ficha Cadastral'!$C$17:$R$56,$E$1,FALSE)),"")</f>
        <v/>
      </c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5"/>
      <c r="BQ41" s="35"/>
      <c r="BR41" s="35"/>
      <c r="BS41" s="35"/>
      <c r="BT41" s="35"/>
      <c r="BU41" s="35"/>
      <c r="BV41" s="35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5"/>
    </row>
    <row r="42" spans="1:85" x14ac:dyDescent="0.25">
      <c r="A42" s="29">
        <v>35</v>
      </c>
      <c r="B42" s="17" t="str">
        <f>IF(AND($B$2&lt;&gt;"",'Ficha Cadastral'!C51&lt;&gt;""),'Ficha Cadastral'!C51,"")</f>
        <v/>
      </c>
      <c r="C42" s="29" t="str">
        <f t="shared" si="3"/>
        <v/>
      </c>
      <c r="D42" s="81" t="str">
        <f>IF(B42&lt;&gt;"",IF(ISNA(VLOOKUP($B42,'Ficha Cadastral'!$C$17:$E$56,3,FALSE)),0,VLOOKUP($B42,'Ficha Cadastral'!$C$17:$E$56,3,FALSE)),"")</f>
        <v/>
      </c>
      <c r="E42" s="80" t="str">
        <f>IF(B42&lt;&gt;"",IF(ISNA(VLOOKUP($B42,'Ficha Cadastral'!$C$17:$R$56,$E$1,FALSE)),0,VLOOKUP($B42,'Ficha Cadastral'!$C$17:$R$56,$E$1,FALSE)),"")</f>
        <v/>
      </c>
      <c r="F42" s="79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</row>
    <row r="43" spans="1:85" x14ac:dyDescent="0.25">
      <c r="A43" s="29">
        <v>36</v>
      </c>
      <c r="B43" s="17" t="str">
        <f>IF(AND($B$2&lt;&gt;"",'Ficha Cadastral'!C52&lt;&gt;""),'Ficha Cadastral'!C52,"")</f>
        <v/>
      </c>
      <c r="C43" s="29" t="str">
        <f t="shared" si="3"/>
        <v/>
      </c>
      <c r="D43" s="81" t="str">
        <f>IF(B43&lt;&gt;"",IF(ISNA(VLOOKUP($B43,'Ficha Cadastral'!$C$17:$E$56,3,FALSE)),0,VLOOKUP($B43,'Ficha Cadastral'!$C$17:$E$56,3,FALSE)),"")</f>
        <v/>
      </c>
      <c r="E43" s="80" t="str">
        <f>IF(B43&lt;&gt;"",IF(ISNA(VLOOKUP($B43,'Ficha Cadastral'!$C$17:$R$56,$E$1,FALSE)),0,VLOOKUP($B43,'Ficha Cadastral'!$C$17:$R$56,$E$1,FALSE)),"")</f>
        <v/>
      </c>
      <c r="F43" s="79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5"/>
      <c r="BQ43" s="35"/>
      <c r="BR43" s="35"/>
      <c r="BS43" s="35"/>
      <c r="BT43" s="35"/>
      <c r="BU43" s="35"/>
      <c r="BV43" s="35"/>
      <c r="BW43" s="35"/>
      <c r="BX43" s="35"/>
      <c r="BY43" s="35"/>
      <c r="BZ43" s="35"/>
      <c r="CA43" s="35"/>
      <c r="CB43" s="35"/>
      <c r="CC43" s="35"/>
      <c r="CD43" s="35"/>
      <c r="CE43" s="35"/>
      <c r="CF43" s="35"/>
      <c r="CG43" s="35"/>
    </row>
    <row r="44" spans="1:85" x14ac:dyDescent="0.25">
      <c r="A44" s="29">
        <v>37</v>
      </c>
      <c r="B44" s="17" t="str">
        <f>IF(AND($B$2&lt;&gt;"",'Ficha Cadastral'!C53&lt;&gt;""),'Ficha Cadastral'!C53,"")</f>
        <v/>
      </c>
      <c r="C44" s="29" t="str">
        <f t="shared" si="3"/>
        <v/>
      </c>
      <c r="D44" s="81" t="str">
        <f>IF(B44&lt;&gt;"",IF(ISNA(VLOOKUP($B44,'Ficha Cadastral'!$C$17:$E$56,3,FALSE)),0,VLOOKUP($B44,'Ficha Cadastral'!$C$17:$E$56,3,FALSE)),"")</f>
        <v/>
      </c>
      <c r="E44" s="80" t="str">
        <f>IF(B44&lt;&gt;"",IF(ISNA(VLOOKUP($B44,'Ficha Cadastral'!$C$17:$R$56,$E$1,FALSE)),0,VLOOKUP($B44,'Ficha Cadastral'!$C$17:$R$56,$E$1,FALSE)),"")</f>
        <v/>
      </c>
      <c r="F44" s="79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5"/>
      <c r="BQ44" s="35"/>
      <c r="BR44" s="35"/>
      <c r="BS44" s="35"/>
      <c r="BT44" s="35"/>
      <c r="BU44" s="35"/>
      <c r="BV44" s="35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5"/>
    </row>
    <row r="45" spans="1:85" x14ac:dyDescent="0.25">
      <c r="A45" s="29">
        <v>38</v>
      </c>
      <c r="B45" s="17" t="str">
        <f>IF(AND($B$2&lt;&gt;"",'Ficha Cadastral'!C54&lt;&gt;""),'Ficha Cadastral'!C54,"")</f>
        <v/>
      </c>
      <c r="C45" s="29" t="str">
        <f t="shared" si="3"/>
        <v/>
      </c>
      <c r="D45" s="81" t="str">
        <f>IF(B45&lt;&gt;"",IF(ISNA(VLOOKUP($B45,'Ficha Cadastral'!$C$17:$E$56,3,FALSE)),0,VLOOKUP($B45,'Ficha Cadastral'!$C$17:$E$56,3,FALSE)),"")</f>
        <v/>
      </c>
      <c r="E45" s="80" t="str">
        <f>IF(B45&lt;&gt;"",IF(ISNA(VLOOKUP($B45,'Ficha Cadastral'!$C$17:$R$56,$E$1,FALSE)),0,VLOOKUP($B45,'Ficha Cadastral'!$C$17:$R$56,$E$1,FALSE)),"")</f>
        <v/>
      </c>
      <c r="F45" s="79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5"/>
    </row>
    <row r="46" spans="1:85" x14ac:dyDescent="0.25">
      <c r="A46" s="29">
        <v>39</v>
      </c>
      <c r="B46" s="17" t="str">
        <f>IF(AND($B$2&lt;&gt;"",'Ficha Cadastral'!C55&lt;&gt;""),'Ficha Cadastral'!C55,"")</f>
        <v/>
      </c>
      <c r="C46" s="29" t="str">
        <f t="shared" si="3"/>
        <v/>
      </c>
      <c r="D46" s="81" t="str">
        <f>IF(B46&lt;&gt;"",IF(ISNA(VLOOKUP($B46,'Ficha Cadastral'!$C$17:$E$56,3,FALSE)),0,VLOOKUP($B46,'Ficha Cadastral'!$C$17:$E$56,3,FALSE)),"")</f>
        <v/>
      </c>
      <c r="E46" s="80" t="str">
        <f>IF(B46&lt;&gt;"",IF(ISNA(VLOOKUP($B46,'Ficha Cadastral'!$C$17:$R$56,$E$1,FALSE)),0,VLOOKUP($B46,'Ficha Cadastral'!$C$17:$R$56,$E$1,FALSE)),"")</f>
        <v/>
      </c>
      <c r="F46" s="79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5"/>
      <c r="BQ46" s="35"/>
      <c r="BR46" s="35"/>
      <c r="BS46" s="35"/>
      <c r="BT46" s="35"/>
      <c r="BU46" s="35"/>
      <c r="BV46" s="35"/>
      <c r="BW46" s="35"/>
      <c r="BX46" s="35"/>
      <c r="BY46" s="35"/>
      <c r="BZ46" s="35"/>
      <c r="CA46" s="35"/>
      <c r="CB46" s="35"/>
      <c r="CC46" s="35"/>
      <c r="CD46" s="35"/>
      <c r="CE46" s="35"/>
      <c r="CF46" s="35"/>
      <c r="CG46" s="35"/>
    </row>
    <row r="47" spans="1:85" x14ac:dyDescent="0.25">
      <c r="A47" s="29">
        <v>40</v>
      </c>
      <c r="B47" s="17" t="str">
        <f>IF(AND($B$2&lt;&gt;"",'Ficha Cadastral'!C56&lt;&gt;""),'Ficha Cadastral'!C56,"")</f>
        <v/>
      </c>
      <c r="C47" s="29" t="str">
        <f t="shared" si="3"/>
        <v/>
      </c>
      <c r="D47" s="81" t="str">
        <f>IF(B47&lt;&gt;"",IF(ISNA(VLOOKUP($B47,'Ficha Cadastral'!$C$17:$E$56,3,FALSE)),0,VLOOKUP($B47,'Ficha Cadastral'!$C$17:$E$56,3,FALSE)),"")</f>
        <v/>
      </c>
      <c r="E47" s="80" t="str">
        <f>IF(B47&lt;&gt;"",IF(ISNA(VLOOKUP($B47,'Ficha Cadastral'!$C$17:$R$56,$E$1,FALSE)),0,VLOOKUP($B47,'Ficha Cadastral'!$C$17:$R$56,$E$1,FALSE)),"")</f>
        <v/>
      </c>
      <c r="F47" s="79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5"/>
      <c r="BQ47" s="35"/>
      <c r="BR47" s="35"/>
      <c r="BS47" s="35"/>
      <c r="BT47" s="35"/>
      <c r="BU47" s="35"/>
      <c r="BV47" s="35"/>
      <c r="BW47" s="35"/>
      <c r="BX47" s="35"/>
      <c r="BY47" s="35"/>
      <c r="BZ47" s="35"/>
      <c r="CA47" s="35"/>
      <c r="CB47" s="35"/>
      <c r="CC47" s="35"/>
      <c r="CD47" s="35"/>
      <c r="CE47" s="35"/>
      <c r="CF47" s="35"/>
      <c r="CG47" s="35"/>
    </row>
    <row r="48" spans="1:85" x14ac:dyDescent="0.25">
      <c r="A48" s="31" t="s">
        <v>9</v>
      </c>
    </row>
    <row r="50" spans="1:4" x14ac:dyDescent="0.25">
      <c r="B50" s="3" t="s">
        <v>10</v>
      </c>
    </row>
    <row r="51" spans="1:4" x14ac:dyDescent="0.25">
      <c r="A51" s="32" t="s">
        <v>11</v>
      </c>
      <c r="B51" s="3" t="s">
        <v>12</v>
      </c>
    </row>
    <row r="52" spans="1:4" s="2" customFormat="1" x14ac:dyDescent="0.25">
      <c r="B52" s="36"/>
    </row>
    <row r="53" spans="1:4" s="2" customFormat="1" x14ac:dyDescent="0.25">
      <c r="B53" s="36"/>
    </row>
    <row r="54" spans="1:4" s="2" customFormat="1" x14ac:dyDescent="0.25">
      <c r="B54" s="37"/>
      <c r="D54" s="38"/>
    </row>
    <row r="55" spans="1:4" s="2" customFormat="1" x14ac:dyDescent="0.25">
      <c r="B55" s="37"/>
      <c r="D55" s="38"/>
    </row>
    <row r="56" spans="1:4" s="2" customFormat="1" x14ac:dyDescent="0.25"/>
    <row r="57" spans="1:4" s="2" customFormat="1" x14ac:dyDescent="0.25">
      <c r="D57" s="38"/>
    </row>
    <row r="58" spans="1:4" s="2" customFormat="1" x14ac:dyDescent="0.25">
      <c r="D58" s="38"/>
    </row>
    <row r="59" spans="1:4" s="2" customFormat="1" x14ac:dyDescent="0.25"/>
    <row r="60" spans="1:4" s="2" customFormat="1" x14ac:dyDescent="0.25">
      <c r="B60" s="36"/>
    </row>
    <row r="61" spans="1:4" s="2" customFormat="1" x14ac:dyDescent="0.25">
      <c r="B61" s="36"/>
    </row>
    <row r="62" spans="1:4" s="2" customFormat="1" x14ac:dyDescent="0.25">
      <c r="B62" s="36"/>
    </row>
    <row r="63" spans="1:4" s="2" customFormat="1" x14ac:dyDescent="0.25">
      <c r="B63" s="36"/>
    </row>
    <row r="64" spans="1:4" s="2" customFormat="1" x14ac:dyDescent="0.25"/>
    <row r="65" s="2" customFormat="1" x14ac:dyDescent="0.25"/>
    <row r="66" s="2" customFormat="1" x14ac:dyDescent="0.25"/>
    <row r="67" s="2" customFormat="1" x14ac:dyDescent="0.25"/>
    <row r="68" s="2" customFormat="1" x14ac:dyDescent="0.25"/>
    <row r="69" s="2" customFormat="1" x14ac:dyDescent="0.25"/>
    <row r="70" s="2" customFormat="1" x14ac:dyDescent="0.25"/>
    <row r="71" s="2" customFormat="1" x14ac:dyDescent="0.25"/>
    <row r="72" s="2" customFormat="1" x14ac:dyDescent="0.25"/>
    <row r="73" s="2" customFormat="1" x14ac:dyDescent="0.25"/>
    <row r="74" s="2" customFormat="1" x14ac:dyDescent="0.25"/>
    <row r="75" s="2" customFormat="1" x14ac:dyDescent="0.25"/>
    <row r="76" s="2" customFormat="1" x14ac:dyDescent="0.25"/>
    <row r="77" s="2" customFormat="1" x14ac:dyDescent="0.25"/>
    <row r="78" s="2" customFormat="1" x14ac:dyDescent="0.25"/>
    <row r="79" s="2" customFormat="1" x14ac:dyDescent="0.25"/>
    <row r="80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="2" customFormat="1" x14ac:dyDescent="0.25"/>
    <row r="130" s="2" customFormat="1" x14ac:dyDescent="0.25"/>
    <row r="131" s="2" customFormat="1" x14ac:dyDescent="0.25"/>
    <row r="132" s="2" customFormat="1" x14ac:dyDescent="0.25"/>
    <row r="133" s="2" customFormat="1" x14ac:dyDescent="0.25"/>
    <row r="134" s="2" customFormat="1" x14ac:dyDescent="0.25"/>
    <row r="135" s="2" customFormat="1" x14ac:dyDescent="0.25"/>
    <row r="136" s="2" customFormat="1" x14ac:dyDescent="0.25"/>
    <row r="137" s="2" customFormat="1" x14ac:dyDescent="0.25"/>
    <row r="138" s="2" customFormat="1" x14ac:dyDescent="0.25"/>
    <row r="139" s="2" customFormat="1" x14ac:dyDescent="0.25"/>
    <row r="140" s="2" customFormat="1" x14ac:dyDescent="0.25"/>
    <row r="141" s="2" customFormat="1" x14ac:dyDescent="0.25"/>
    <row r="142" s="2" customFormat="1" x14ac:dyDescent="0.25"/>
    <row r="143" s="2" customFormat="1" x14ac:dyDescent="0.25"/>
    <row r="144" s="2" customFormat="1" x14ac:dyDescent="0.25"/>
    <row r="145" s="2" customFormat="1" x14ac:dyDescent="0.25"/>
    <row r="146" s="2" customFormat="1" x14ac:dyDescent="0.25"/>
    <row r="147" s="2" customFormat="1" x14ac:dyDescent="0.25"/>
    <row r="148" s="2" customFormat="1" x14ac:dyDescent="0.25"/>
    <row r="149" s="2" customFormat="1" x14ac:dyDescent="0.25"/>
    <row r="150" s="2" customFormat="1" x14ac:dyDescent="0.25"/>
    <row r="151" s="2" customFormat="1" x14ac:dyDescent="0.25"/>
    <row r="152" s="2" customFormat="1" x14ac:dyDescent="0.25"/>
    <row r="153" s="2" customFormat="1" x14ac:dyDescent="0.25"/>
    <row r="154" s="2" customFormat="1" x14ac:dyDescent="0.25"/>
    <row r="155" s="2" customFormat="1" x14ac:dyDescent="0.25"/>
    <row r="156" s="2" customFormat="1" x14ac:dyDescent="0.25"/>
    <row r="157" s="2" customFormat="1" x14ac:dyDescent="0.25"/>
    <row r="158" s="2" customFormat="1" x14ac:dyDescent="0.25"/>
    <row r="159" s="2" customFormat="1" x14ac:dyDescent="0.25"/>
    <row r="160" s="2" customFormat="1" x14ac:dyDescent="0.25"/>
    <row r="161" s="2" customFormat="1" x14ac:dyDescent="0.25"/>
    <row r="162" s="2" customFormat="1" x14ac:dyDescent="0.25"/>
    <row r="163" s="2" customFormat="1" x14ac:dyDescent="0.25"/>
    <row r="164" s="2" customFormat="1" x14ac:dyDescent="0.25"/>
    <row r="165" s="2" customFormat="1" x14ac:dyDescent="0.25"/>
    <row r="166" s="2" customFormat="1" x14ac:dyDescent="0.25"/>
    <row r="167" s="2" customFormat="1" x14ac:dyDescent="0.25"/>
    <row r="168" s="2" customFormat="1" x14ac:dyDescent="0.25"/>
    <row r="169" s="2" customFormat="1" x14ac:dyDescent="0.25"/>
    <row r="170" s="2" customFormat="1" x14ac:dyDescent="0.25"/>
    <row r="171" s="2" customFormat="1" x14ac:dyDescent="0.25"/>
    <row r="172" s="2" customFormat="1" x14ac:dyDescent="0.25"/>
    <row r="173" s="2" customFormat="1" x14ac:dyDescent="0.25"/>
    <row r="174" s="2" customFormat="1" x14ac:dyDescent="0.25"/>
    <row r="175" s="2" customFormat="1" x14ac:dyDescent="0.25"/>
    <row r="176" s="2" customFormat="1" x14ac:dyDescent="0.25"/>
    <row r="177" s="2" customFormat="1" x14ac:dyDescent="0.25"/>
    <row r="178" s="2" customFormat="1" x14ac:dyDescent="0.25"/>
    <row r="179" s="2" customFormat="1" x14ac:dyDescent="0.25"/>
    <row r="180" s="2" customFormat="1" x14ac:dyDescent="0.25"/>
    <row r="181" s="2" customFormat="1" x14ac:dyDescent="0.25"/>
    <row r="182" s="2" customFormat="1" x14ac:dyDescent="0.25"/>
    <row r="183" s="2" customFormat="1" x14ac:dyDescent="0.25"/>
    <row r="184" s="2" customFormat="1" x14ac:dyDescent="0.25"/>
    <row r="185" s="2" customFormat="1" x14ac:dyDescent="0.25"/>
    <row r="186" s="2" customFormat="1" x14ac:dyDescent="0.25"/>
    <row r="187" s="2" customFormat="1" x14ac:dyDescent="0.25"/>
    <row r="188" s="2" customFormat="1" x14ac:dyDescent="0.25"/>
    <row r="189" s="2" customFormat="1" x14ac:dyDescent="0.25"/>
    <row r="190" s="2" customFormat="1" x14ac:dyDescent="0.25"/>
    <row r="191" s="2" customFormat="1" x14ac:dyDescent="0.25"/>
    <row r="192" s="2" customFormat="1" x14ac:dyDescent="0.25"/>
    <row r="193" s="2" customFormat="1" x14ac:dyDescent="0.25"/>
    <row r="194" s="2" customFormat="1" x14ac:dyDescent="0.25"/>
    <row r="195" s="2" customFormat="1" x14ac:dyDescent="0.25"/>
  </sheetData>
  <sheetProtection algorithmName="SHA-512" hashValue="FnS/pvKsll3L/8zmGI1xbv/uqJDlZq5VDGCnX5K2ll4fI9IbL9ExmGL7L4zJPcNaVjSHxrf594fkV6ffkRWM9Q==" saltValue="FhjKAoI/FDBWSmKOOjtFgQ==" spinCount="100000" sheet="1" objects="1" scenarios="1" selectLockedCells="1"/>
  <mergeCells count="7">
    <mergeCell ref="C1:D1"/>
    <mergeCell ref="C2:D2"/>
    <mergeCell ref="D6:D7"/>
    <mergeCell ref="E6:E7"/>
    <mergeCell ref="A6:A7"/>
    <mergeCell ref="B6:B7"/>
    <mergeCell ref="C6:C7"/>
  </mergeCells>
  <phoneticPr fontId="0" type="noConversion"/>
  <conditionalFormatting sqref="E8:E47">
    <cfRule type="cellIs" dxfId="361" priority="3" stopIfTrue="1" operator="greaterThanOrEqual">
      <formula>0.25</formula>
    </cfRule>
    <cfRule type="cellIs" dxfId="360" priority="4" stopIfTrue="1" operator="between">
      <formula>0.2</formula>
      <formula>0.24</formula>
    </cfRule>
    <cfRule type="cellIs" dxfId="359" priority="5" stopIfTrue="1" operator="between">
      <formula>0</formula>
      <formula>0.19</formula>
    </cfRule>
  </conditionalFormatting>
  <conditionalFormatting sqref="CJ5:XFD47 M3:XFD3 T1:XFD2 I4:XFD4 E48:XFD1048576 C7 A6:A7 B52:D1048576 A51:C51 B8:D47 B49:D50 C48:D48 A48 A1:C2 E1:E2 B4:G4 C5:D6 F3 E5:CG47">
    <cfRule type="expression" dxfId="358" priority="1">
      <formula>CELL("proteger",A1)=0</formula>
    </cfRule>
  </conditionalFormatting>
  <conditionalFormatting sqref="CJ8:XFD47 B8:CG47">
    <cfRule type="cellIs" dxfId="357" priority="2" stopIfTrue="1" operator="equal">
      <formula>"F"</formula>
    </cfRule>
  </conditionalFormatting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stopIfTrue="1" id="{2E1B9DA1-BC89-4DA2-B409-73D5130B8472}">
            <xm:f>AND($B$2&lt;&gt;"",'Ficha Cadastral'!$D17&lt;&gt;"")</xm:f>
            <x14:dxf>
              <font>
                <b/>
                <i val="0"/>
                <color rgb="FFFF0000"/>
              </font>
              <fill>
                <patternFill>
                  <bgColor rgb="FFFFC000"/>
                </patternFill>
              </fill>
            </x14:dxf>
          </x14:cfRule>
          <xm:sqref>CJ8:XFD47 B8:CG47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'Ficha Cadastral'!$E$59:$E$70</xm:f>
          </x14:formula1>
          <xm:sqref>B2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28"/>
  <dimension ref="A1:CG195"/>
  <sheetViews>
    <sheetView zoomScaleNormal="100" workbookViewId="0">
      <pane ySplit="7" topLeftCell="A8" activePane="bottomLeft" state="frozen"/>
      <selection pane="bottomLeft" activeCell="F7" sqref="F7:H26"/>
    </sheetView>
  </sheetViews>
  <sheetFormatPr defaultColWidth="9.140625" defaultRowHeight="15" x14ac:dyDescent="0.25"/>
  <cols>
    <col min="1" max="1" width="9.140625" style="3"/>
    <col min="2" max="2" width="40.7109375" style="3" customWidth="1"/>
    <col min="3" max="3" width="8" style="3" bestFit="1" customWidth="1"/>
    <col min="4" max="4" width="9.42578125" style="3" bestFit="1" customWidth="1"/>
    <col min="5" max="5" width="8.140625" style="3" bestFit="1" customWidth="1"/>
    <col min="6" max="14" width="3.42578125" style="3" customWidth="1"/>
    <col min="15" max="16" width="3.5703125" style="3" customWidth="1"/>
    <col min="17" max="87" width="3.42578125" style="3" customWidth="1"/>
    <col min="88" max="16384" width="9.140625" style="3"/>
  </cols>
  <sheetData>
    <row r="1" spans="1:85" s="11" customFormat="1" x14ac:dyDescent="0.25">
      <c r="A1" s="70" t="s">
        <v>105</v>
      </c>
      <c r="B1" s="74" t="str">
        <f>IF(B2&lt;&gt;"",'Ficha Cadastral'!A6,"")</f>
        <v/>
      </c>
      <c r="C1" s="149" t="s">
        <v>107</v>
      </c>
      <c r="D1" s="149"/>
      <c r="E1" s="69">
        <v>4</v>
      </c>
      <c r="G1" s="75"/>
      <c r="H1" s="75"/>
      <c r="I1" s="75"/>
      <c r="J1" s="75"/>
      <c r="K1" s="76"/>
      <c r="M1" s="75"/>
      <c r="N1" s="75"/>
      <c r="O1" s="75"/>
      <c r="P1" s="75"/>
      <c r="Q1" s="75"/>
      <c r="R1" s="75"/>
      <c r="S1" s="75"/>
      <c r="T1" s="75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</row>
    <row r="2" spans="1:85" s="11" customFormat="1" x14ac:dyDescent="0.25">
      <c r="A2" s="70" t="s">
        <v>106</v>
      </c>
      <c r="B2" s="77"/>
      <c r="C2" s="150" t="s">
        <v>104</v>
      </c>
      <c r="D2" s="150"/>
      <c r="E2" s="68">
        <f>COUNTA($F$7:$CG$7)</f>
        <v>0</v>
      </c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1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</row>
    <row r="3" spans="1:85" s="11" customFormat="1" x14ac:dyDescent="0.25">
      <c r="D3" s="71"/>
      <c r="F3" s="72" t="s">
        <v>5</v>
      </c>
      <c r="M3" s="22"/>
      <c r="N3" s="22"/>
      <c r="O3" s="22"/>
      <c r="P3" s="22"/>
      <c r="R3" s="20"/>
      <c r="S3" s="20"/>
      <c r="T3" s="20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</row>
    <row r="4" spans="1:85" s="11" customFormat="1" x14ac:dyDescent="0.25">
      <c r="F4" s="24" t="s">
        <v>16</v>
      </c>
      <c r="G4" s="23"/>
      <c r="I4" s="24"/>
      <c r="J4" s="24"/>
      <c r="K4" s="25"/>
      <c r="L4" s="18"/>
      <c r="M4" s="18"/>
      <c r="N4" s="18"/>
      <c r="O4" s="26"/>
      <c r="P4" s="26"/>
      <c r="Q4" s="26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</row>
    <row r="5" spans="1:85" x14ac:dyDescent="0.25">
      <c r="C5" s="73"/>
      <c r="D5" s="73"/>
      <c r="E5" s="73"/>
      <c r="F5" s="27">
        <f t="shared" ref="F5:AK5" si="0">COUNTIF(F8:F47,"P")</f>
        <v>0</v>
      </c>
      <c r="G5" s="27">
        <f t="shared" si="0"/>
        <v>0</v>
      </c>
      <c r="H5" s="27">
        <f t="shared" si="0"/>
        <v>0</v>
      </c>
      <c r="I5" s="27">
        <f t="shared" si="0"/>
        <v>0</v>
      </c>
      <c r="J5" s="27">
        <f t="shared" si="0"/>
        <v>0</v>
      </c>
      <c r="K5" s="27">
        <f t="shared" si="0"/>
        <v>0</v>
      </c>
      <c r="L5" s="27">
        <f t="shared" si="0"/>
        <v>0</v>
      </c>
      <c r="M5" s="27">
        <f t="shared" si="0"/>
        <v>0</v>
      </c>
      <c r="N5" s="27">
        <f t="shared" si="0"/>
        <v>0</v>
      </c>
      <c r="O5" s="27">
        <f t="shared" si="0"/>
        <v>0</v>
      </c>
      <c r="P5" s="27">
        <f t="shared" si="0"/>
        <v>0</v>
      </c>
      <c r="Q5" s="27">
        <f t="shared" si="0"/>
        <v>0</v>
      </c>
      <c r="R5" s="27">
        <f t="shared" si="0"/>
        <v>0</v>
      </c>
      <c r="S5" s="27">
        <f t="shared" si="0"/>
        <v>0</v>
      </c>
      <c r="T5" s="27">
        <f t="shared" si="0"/>
        <v>0</v>
      </c>
      <c r="U5" s="27">
        <f t="shared" si="0"/>
        <v>0</v>
      </c>
      <c r="V5" s="27">
        <f t="shared" si="0"/>
        <v>0</v>
      </c>
      <c r="W5" s="27">
        <f t="shared" si="0"/>
        <v>0</v>
      </c>
      <c r="X5" s="27">
        <f t="shared" si="0"/>
        <v>0</v>
      </c>
      <c r="Y5" s="27">
        <f t="shared" si="0"/>
        <v>0</v>
      </c>
      <c r="Z5" s="27">
        <f t="shared" si="0"/>
        <v>0</v>
      </c>
      <c r="AA5" s="27">
        <f t="shared" si="0"/>
        <v>0</v>
      </c>
      <c r="AB5" s="27">
        <f t="shared" si="0"/>
        <v>0</v>
      </c>
      <c r="AC5" s="27">
        <f t="shared" si="0"/>
        <v>0</v>
      </c>
      <c r="AD5" s="27">
        <f t="shared" si="0"/>
        <v>0</v>
      </c>
      <c r="AE5" s="27">
        <f t="shared" si="0"/>
        <v>0</v>
      </c>
      <c r="AF5" s="27">
        <f t="shared" si="0"/>
        <v>0</v>
      </c>
      <c r="AG5" s="27">
        <f t="shared" si="0"/>
        <v>0</v>
      </c>
      <c r="AH5" s="27">
        <f t="shared" si="0"/>
        <v>0</v>
      </c>
      <c r="AI5" s="27">
        <f t="shared" si="0"/>
        <v>0</v>
      </c>
      <c r="AJ5" s="27">
        <f t="shared" si="0"/>
        <v>0</v>
      </c>
      <c r="AK5" s="27">
        <f t="shared" si="0"/>
        <v>0</v>
      </c>
      <c r="AL5" s="27">
        <f t="shared" ref="AL5:BQ5" si="1">COUNTIF(AL8:AL47,"P")</f>
        <v>0</v>
      </c>
      <c r="AM5" s="27">
        <f t="shared" si="1"/>
        <v>0</v>
      </c>
      <c r="AN5" s="27">
        <f t="shared" si="1"/>
        <v>0</v>
      </c>
      <c r="AO5" s="27">
        <f t="shared" si="1"/>
        <v>0</v>
      </c>
      <c r="AP5" s="27">
        <f t="shared" si="1"/>
        <v>0</v>
      </c>
      <c r="AQ5" s="27">
        <f t="shared" si="1"/>
        <v>0</v>
      </c>
      <c r="AR5" s="27">
        <f t="shared" si="1"/>
        <v>0</v>
      </c>
      <c r="AS5" s="27">
        <f t="shared" si="1"/>
        <v>0</v>
      </c>
      <c r="AT5" s="27">
        <f t="shared" si="1"/>
        <v>0</v>
      </c>
      <c r="AU5" s="27">
        <f t="shared" si="1"/>
        <v>0</v>
      </c>
      <c r="AV5" s="27">
        <f t="shared" si="1"/>
        <v>0</v>
      </c>
      <c r="AW5" s="27">
        <f t="shared" si="1"/>
        <v>0</v>
      </c>
      <c r="AX5" s="27">
        <f t="shared" si="1"/>
        <v>0</v>
      </c>
      <c r="AY5" s="27">
        <f t="shared" si="1"/>
        <v>0</v>
      </c>
      <c r="AZ5" s="27">
        <f t="shared" si="1"/>
        <v>0</v>
      </c>
      <c r="BA5" s="27">
        <f t="shared" si="1"/>
        <v>0</v>
      </c>
      <c r="BB5" s="27">
        <f t="shared" si="1"/>
        <v>0</v>
      </c>
      <c r="BC5" s="27">
        <f t="shared" si="1"/>
        <v>0</v>
      </c>
      <c r="BD5" s="27">
        <f t="shared" si="1"/>
        <v>0</v>
      </c>
      <c r="BE5" s="27">
        <f t="shared" si="1"/>
        <v>0</v>
      </c>
      <c r="BF5" s="27">
        <f t="shared" si="1"/>
        <v>0</v>
      </c>
      <c r="BG5" s="27">
        <f t="shared" si="1"/>
        <v>0</v>
      </c>
      <c r="BH5" s="27">
        <f t="shared" si="1"/>
        <v>0</v>
      </c>
      <c r="BI5" s="27">
        <f t="shared" si="1"/>
        <v>0</v>
      </c>
      <c r="BJ5" s="27">
        <f t="shared" si="1"/>
        <v>0</v>
      </c>
      <c r="BK5" s="27">
        <f t="shared" si="1"/>
        <v>0</v>
      </c>
      <c r="BL5" s="27">
        <f t="shared" si="1"/>
        <v>0</v>
      </c>
      <c r="BM5" s="27">
        <f t="shared" si="1"/>
        <v>0</v>
      </c>
      <c r="BN5" s="27">
        <f t="shared" si="1"/>
        <v>0</v>
      </c>
      <c r="BO5" s="27">
        <f t="shared" si="1"/>
        <v>0</v>
      </c>
      <c r="BP5" s="27">
        <f t="shared" si="1"/>
        <v>0</v>
      </c>
      <c r="BQ5" s="27">
        <f t="shared" si="1"/>
        <v>0</v>
      </c>
      <c r="BR5" s="27">
        <f t="shared" ref="BR5:CG5" si="2">COUNTIF(BR8:BR47,"P")</f>
        <v>0</v>
      </c>
      <c r="BS5" s="27">
        <f t="shared" si="2"/>
        <v>0</v>
      </c>
      <c r="BT5" s="27">
        <f t="shared" si="2"/>
        <v>0</v>
      </c>
      <c r="BU5" s="27">
        <f t="shared" si="2"/>
        <v>0</v>
      </c>
      <c r="BV5" s="27">
        <f t="shared" si="2"/>
        <v>0</v>
      </c>
      <c r="BW5" s="27">
        <f t="shared" si="2"/>
        <v>0</v>
      </c>
      <c r="BX5" s="27">
        <f t="shared" si="2"/>
        <v>0</v>
      </c>
      <c r="BY5" s="27">
        <f t="shared" si="2"/>
        <v>0</v>
      </c>
      <c r="BZ5" s="27">
        <f t="shared" si="2"/>
        <v>0</v>
      </c>
      <c r="CA5" s="27">
        <f t="shared" si="2"/>
        <v>0</v>
      </c>
      <c r="CB5" s="27">
        <f t="shared" si="2"/>
        <v>0</v>
      </c>
      <c r="CC5" s="27">
        <f t="shared" si="2"/>
        <v>0</v>
      </c>
      <c r="CD5" s="27">
        <f t="shared" si="2"/>
        <v>0</v>
      </c>
      <c r="CE5" s="27">
        <f t="shared" si="2"/>
        <v>0</v>
      </c>
      <c r="CF5" s="27">
        <f t="shared" si="2"/>
        <v>0</v>
      </c>
      <c r="CG5" s="27">
        <f t="shared" si="2"/>
        <v>0</v>
      </c>
    </row>
    <row r="6" spans="1:85" ht="14.1" customHeight="1" x14ac:dyDescent="0.25">
      <c r="A6" s="151" t="s">
        <v>6</v>
      </c>
      <c r="B6" s="152" t="s">
        <v>7</v>
      </c>
      <c r="C6" s="154" t="s">
        <v>18</v>
      </c>
      <c r="D6" s="154" t="s">
        <v>19</v>
      </c>
      <c r="E6" s="147" t="s">
        <v>17</v>
      </c>
      <c r="F6" s="71" t="s">
        <v>8</v>
      </c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  <c r="CG6" s="71"/>
    </row>
    <row r="7" spans="1:85" s="28" customFormat="1" x14ac:dyDescent="0.25">
      <c r="A7" s="151"/>
      <c r="B7" s="153"/>
      <c r="C7" s="154"/>
      <c r="D7" s="154"/>
      <c r="E7" s="148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</row>
    <row r="8" spans="1:85" x14ac:dyDescent="0.25">
      <c r="A8" s="29">
        <v>1</v>
      </c>
      <c r="B8" s="30" t="str">
        <f>IF(AND($B$2&lt;&gt;"",'Ficha Cadastral'!C17&lt;&gt;""),'Ficha Cadastral'!C17,"")</f>
        <v/>
      </c>
      <c r="C8" s="29" t="str">
        <f t="shared" ref="C8:C47" si="3">IF(B8&lt;&gt;"",COUNTIF(F8:CG8,"F"),"")</f>
        <v/>
      </c>
      <c r="D8" s="29" t="str">
        <f>IF(B8&lt;&gt;"",IF(ISNA(VLOOKUP($B8,'Ficha Cadastral'!$C$17:$E$56,3,FALSE)),0,VLOOKUP($B8,'Ficha Cadastral'!$C$17:$E$56,3,FALSE)),"")</f>
        <v/>
      </c>
      <c r="E8" s="80" t="str">
        <f>IF(B8&lt;&gt;"",IF(ISNA(VLOOKUP($B8,'Ficha Cadastral'!$C$17:$R$56,$E$1,FALSE)),0,VLOOKUP($B8,'Ficha Cadastral'!$C$17:$R$56,$E$1,FALSE)),"")</f>
        <v/>
      </c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</row>
    <row r="9" spans="1:85" x14ac:dyDescent="0.25">
      <c r="A9" s="29">
        <v>2</v>
      </c>
      <c r="B9" s="17" t="str">
        <f>IF(AND($B$2&lt;&gt;"",'Ficha Cadastral'!C18&lt;&gt;""),'Ficha Cadastral'!C18,"")</f>
        <v/>
      </c>
      <c r="C9" s="29" t="str">
        <f t="shared" si="3"/>
        <v/>
      </c>
      <c r="D9" s="81" t="str">
        <f>IF(B9&lt;&gt;"",IF(ISNA(VLOOKUP($B9,'Ficha Cadastral'!$C$17:$E$56,3,FALSE)),0,VLOOKUP($B9,'Ficha Cadastral'!$C$17:$E$56,3,FALSE)),"")</f>
        <v/>
      </c>
      <c r="E9" s="80" t="str">
        <f>IF(B9&lt;&gt;"",IF(ISNA(VLOOKUP($B9,'Ficha Cadastral'!$C$17:$R$56,$E$1,FALSE)),0,VLOOKUP($B9,'Ficha Cadastral'!$C$17:$R$56,$E$1,FALSE)),"")</f>
        <v/>
      </c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</row>
    <row r="10" spans="1:85" x14ac:dyDescent="0.25">
      <c r="A10" s="29">
        <v>3</v>
      </c>
      <c r="B10" s="17" t="str">
        <f>IF(AND($B$2&lt;&gt;"",'Ficha Cadastral'!C19&lt;&gt;""),'Ficha Cadastral'!C19,"")</f>
        <v/>
      </c>
      <c r="C10" s="29" t="str">
        <f t="shared" si="3"/>
        <v/>
      </c>
      <c r="D10" s="81" t="str">
        <f>IF(B10&lt;&gt;"",IF(ISNA(VLOOKUP($B10,'Ficha Cadastral'!$C$17:$E$56,3,FALSE)),0,VLOOKUP($B10,'Ficha Cadastral'!$C$17:$E$56,3,FALSE)),"")</f>
        <v/>
      </c>
      <c r="E10" s="80" t="str">
        <f>IF(B10&lt;&gt;"",IF(ISNA(VLOOKUP($B10,'Ficha Cadastral'!$C$17:$R$56,$E$1,FALSE)),0,VLOOKUP($B10,'Ficha Cadastral'!$C$17:$R$56,$E$1,FALSE)),"")</f>
        <v/>
      </c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</row>
    <row r="11" spans="1:85" x14ac:dyDescent="0.25">
      <c r="A11" s="29">
        <v>4</v>
      </c>
      <c r="B11" s="17" t="str">
        <f>IF(AND($B$2&lt;&gt;"",'Ficha Cadastral'!C20&lt;&gt;""),'Ficha Cadastral'!C20,"")</f>
        <v/>
      </c>
      <c r="C11" s="29" t="str">
        <f t="shared" si="3"/>
        <v/>
      </c>
      <c r="D11" s="81" t="str">
        <f>IF(B11&lt;&gt;"",IF(ISNA(VLOOKUP($B11,'Ficha Cadastral'!$C$17:$E$56,3,FALSE)),0,VLOOKUP($B11,'Ficha Cadastral'!$C$17:$E$56,3,FALSE)),"")</f>
        <v/>
      </c>
      <c r="E11" s="80" t="str">
        <f>IF(B11&lt;&gt;"",IF(ISNA(VLOOKUP($B11,'Ficha Cadastral'!$C$17:$R$56,$E$1,FALSE)),0,VLOOKUP($B11,'Ficha Cadastral'!$C$17:$R$56,$E$1,FALSE)),"")</f>
        <v/>
      </c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34"/>
      <c r="W11" s="34"/>
      <c r="X11" s="34"/>
      <c r="Y11" s="34"/>
      <c r="Z11" s="79"/>
      <c r="AA11" s="79"/>
      <c r="AB11" s="79"/>
      <c r="AC11" s="79"/>
      <c r="AD11" s="79"/>
      <c r="AE11" s="79"/>
      <c r="AF11" s="79"/>
      <c r="AG11" s="79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</row>
    <row r="12" spans="1:85" x14ac:dyDescent="0.25">
      <c r="A12" s="29">
        <v>5</v>
      </c>
      <c r="B12" s="17" t="str">
        <f>IF(AND($B$2&lt;&gt;"",'Ficha Cadastral'!C21&lt;&gt;""),'Ficha Cadastral'!C21,"")</f>
        <v/>
      </c>
      <c r="C12" s="29" t="str">
        <f t="shared" si="3"/>
        <v/>
      </c>
      <c r="D12" s="81" t="str">
        <f>IF(B12&lt;&gt;"",IF(ISNA(VLOOKUP($B12,'Ficha Cadastral'!$C$17:$E$56,3,FALSE)),0,VLOOKUP($B12,'Ficha Cadastral'!$C$17:$E$56,3,FALSE)),"")</f>
        <v/>
      </c>
      <c r="E12" s="80" t="str">
        <f>IF(B12&lt;&gt;"",IF(ISNA(VLOOKUP($B12,'Ficha Cadastral'!$C$17:$R$56,$E$1,FALSE)),0,VLOOKUP($B12,'Ficha Cadastral'!$C$17:$R$56,$E$1,FALSE)),"")</f>
        <v/>
      </c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</row>
    <row r="13" spans="1:85" x14ac:dyDescent="0.25">
      <c r="A13" s="29">
        <v>6</v>
      </c>
      <c r="B13" s="17" t="str">
        <f>IF(AND($B$2&lt;&gt;"",'Ficha Cadastral'!C22&lt;&gt;""),'Ficha Cadastral'!C22,"")</f>
        <v/>
      </c>
      <c r="C13" s="29" t="str">
        <f t="shared" si="3"/>
        <v/>
      </c>
      <c r="D13" s="81" t="str">
        <f>IF(B13&lt;&gt;"",IF(ISNA(VLOOKUP($B13,'Ficha Cadastral'!$C$17:$E$56,3,FALSE)),0,VLOOKUP($B13,'Ficha Cadastral'!$C$17:$E$56,3,FALSE)),"")</f>
        <v/>
      </c>
      <c r="E13" s="80" t="str">
        <f>IF(B13&lt;&gt;"",IF(ISNA(VLOOKUP($B13,'Ficha Cadastral'!$C$17:$R$56,$E$1,FALSE)),0,VLOOKUP($B13,'Ficha Cadastral'!$C$17:$R$56,$E$1,FALSE)),"")</f>
        <v/>
      </c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34"/>
      <c r="W13" s="34"/>
      <c r="X13" s="34"/>
      <c r="Y13" s="34"/>
      <c r="Z13" s="79"/>
      <c r="AA13" s="79"/>
      <c r="AB13" s="79"/>
      <c r="AC13" s="79"/>
      <c r="AD13" s="79"/>
      <c r="AE13" s="79"/>
      <c r="AF13" s="79"/>
      <c r="AG13" s="79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</row>
    <row r="14" spans="1:85" x14ac:dyDescent="0.25">
      <c r="A14" s="29">
        <v>7</v>
      </c>
      <c r="B14" s="17" t="str">
        <f>IF(AND($B$2&lt;&gt;"",'Ficha Cadastral'!C23&lt;&gt;""),'Ficha Cadastral'!C23,"")</f>
        <v/>
      </c>
      <c r="C14" s="29" t="str">
        <f t="shared" si="3"/>
        <v/>
      </c>
      <c r="D14" s="81" t="str">
        <f>IF(B14&lt;&gt;"",IF(ISNA(VLOOKUP($B14,'Ficha Cadastral'!$C$17:$E$56,3,FALSE)),0,VLOOKUP($B14,'Ficha Cadastral'!$C$17:$E$56,3,FALSE)),"")</f>
        <v/>
      </c>
      <c r="E14" s="80" t="str">
        <f>IF(B14&lt;&gt;"",IF(ISNA(VLOOKUP($B14,'Ficha Cadastral'!$C$17:$R$56,$E$1,FALSE)),0,VLOOKUP($B14,'Ficha Cadastral'!$C$17:$R$56,$E$1,FALSE)),"")</f>
        <v/>
      </c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</row>
    <row r="15" spans="1:85" x14ac:dyDescent="0.25">
      <c r="A15" s="29">
        <v>8</v>
      </c>
      <c r="B15" s="17" t="str">
        <f>IF(AND($B$2&lt;&gt;"",'Ficha Cadastral'!C24&lt;&gt;""),'Ficha Cadastral'!C24,"")</f>
        <v/>
      </c>
      <c r="C15" s="29" t="str">
        <f t="shared" si="3"/>
        <v/>
      </c>
      <c r="D15" s="81" t="str">
        <f>IF(B15&lt;&gt;"",IF(ISNA(VLOOKUP($B15,'Ficha Cadastral'!$C$17:$E$56,3,FALSE)),0,VLOOKUP($B15,'Ficha Cadastral'!$C$17:$E$56,3,FALSE)),"")</f>
        <v/>
      </c>
      <c r="E15" s="80" t="str">
        <f>IF(B15&lt;&gt;"",IF(ISNA(VLOOKUP($B15,'Ficha Cadastral'!$C$17:$R$56,$E$1,FALSE)),0,VLOOKUP($B15,'Ficha Cadastral'!$C$17:$R$56,$E$1,FALSE)),"")</f>
        <v/>
      </c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</row>
    <row r="16" spans="1:85" x14ac:dyDescent="0.25">
      <c r="A16" s="29">
        <v>9</v>
      </c>
      <c r="B16" s="17" t="str">
        <f>IF(AND($B$2&lt;&gt;"",'Ficha Cadastral'!C25&lt;&gt;""),'Ficha Cadastral'!C25,"")</f>
        <v/>
      </c>
      <c r="C16" s="29" t="str">
        <f t="shared" si="3"/>
        <v/>
      </c>
      <c r="D16" s="81" t="str">
        <f>IF(B16&lt;&gt;"",IF(ISNA(VLOOKUP($B16,'Ficha Cadastral'!$C$17:$E$56,3,FALSE)),0,VLOOKUP($B16,'Ficha Cadastral'!$C$17:$E$56,3,FALSE)),"")</f>
        <v/>
      </c>
      <c r="E16" s="80" t="str">
        <f>IF(B16&lt;&gt;"",IF(ISNA(VLOOKUP($B16,'Ficha Cadastral'!$C$17:$R$56,$E$1,FALSE)),0,VLOOKUP($B16,'Ficha Cadastral'!$C$17:$R$56,$E$1,FALSE)),"")</f>
        <v/>
      </c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</row>
    <row r="17" spans="1:85" x14ac:dyDescent="0.25">
      <c r="A17" s="29">
        <v>10</v>
      </c>
      <c r="B17" s="17" t="str">
        <f>IF(AND($B$2&lt;&gt;"",'Ficha Cadastral'!C26&lt;&gt;""),'Ficha Cadastral'!C26,"")</f>
        <v/>
      </c>
      <c r="C17" s="29" t="str">
        <f t="shared" si="3"/>
        <v/>
      </c>
      <c r="D17" s="81" t="str">
        <f>IF(B17&lt;&gt;"",IF(ISNA(VLOOKUP($B17,'Ficha Cadastral'!$C$17:$E$56,3,FALSE)),0,VLOOKUP($B17,'Ficha Cadastral'!$C$17:$E$56,3,FALSE)),"")</f>
        <v/>
      </c>
      <c r="E17" s="80" t="str">
        <f>IF(B17&lt;&gt;"",IF(ISNA(VLOOKUP($B17,'Ficha Cadastral'!$C$17:$R$56,$E$1,FALSE)),0,VLOOKUP($B17,'Ficha Cadastral'!$C$17:$R$56,$E$1,FALSE)),"")</f>
        <v/>
      </c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</row>
    <row r="18" spans="1:85" x14ac:dyDescent="0.25">
      <c r="A18" s="29">
        <v>11</v>
      </c>
      <c r="B18" s="17" t="str">
        <f>IF(AND($B$2&lt;&gt;"",'Ficha Cadastral'!C27&lt;&gt;""),'Ficha Cadastral'!C27,"")</f>
        <v/>
      </c>
      <c r="C18" s="29" t="str">
        <f t="shared" si="3"/>
        <v/>
      </c>
      <c r="D18" s="81" t="str">
        <f>IF(B18&lt;&gt;"",IF(ISNA(VLOOKUP($B18,'Ficha Cadastral'!$C$17:$E$56,3,FALSE)),0,VLOOKUP($B18,'Ficha Cadastral'!$C$17:$E$56,3,FALSE)),"")</f>
        <v/>
      </c>
      <c r="E18" s="80" t="str">
        <f>IF(B18&lt;&gt;"",IF(ISNA(VLOOKUP($B18,'Ficha Cadastral'!$C$17:$R$56,$E$1,FALSE)),0,VLOOKUP($B18,'Ficha Cadastral'!$C$17:$R$56,$E$1,FALSE)),"")</f>
        <v/>
      </c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</row>
    <row r="19" spans="1:85" x14ac:dyDescent="0.25">
      <c r="A19" s="29">
        <v>12</v>
      </c>
      <c r="B19" s="17" t="str">
        <f>IF(AND($B$2&lt;&gt;"",'Ficha Cadastral'!C28&lt;&gt;""),'Ficha Cadastral'!C28,"")</f>
        <v/>
      </c>
      <c r="C19" s="29" t="str">
        <f t="shared" si="3"/>
        <v/>
      </c>
      <c r="D19" s="81" t="str">
        <f>IF(B19&lt;&gt;"",IF(ISNA(VLOOKUP($B19,'Ficha Cadastral'!$C$17:$E$56,3,FALSE)),0,VLOOKUP($B19,'Ficha Cadastral'!$C$17:$E$56,3,FALSE)),"")</f>
        <v/>
      </c>
      <c r="E19" s="80" t="str">
        <f>IF(B19&lt;&gt;"",IF(ISNA(VLOOKUP($B19,'Ficha Cadastral'!$C$17:$R$56,$E$1,FALSE)),0,VLOOKUP($B19,'Ficha Cadastral'!$C$17:$R$56,$E$1,FALSE)),"")</f>
        <v/>
      </c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</row>
    <row r="20" spans="1:85" x14ac:dyDescent="0.25">
      <c r="A20" s="29">
        <v>13</v>
      </c>
      <c r="B20" s="17" t="str">
        <f>IF(AND($B$2&lt;&gt;"",'Ficha Cadastral'!C29&lt;&gt;""),'Ficha Cadastral'!C29,"")</f>
        <v/>
      </c>
      <c r="C20" s="29" t="str">
        <f t="shared" si="3"/>
        <v/>
      </c>
      <c r="D20" s="81" t="str">
        <f>IF(B20&lt;&gt;"",IF(ISNA(VLOOKUP($B20,'Ficha Cadastral'!$C$17:$E$56,3,FALSE)),0,VLOOKUP($B20,'Ficha Cadastral'!$C$17:$E$56,3,FALSE)),"")</f>
        <v/>
      </c>
      <c r="E20" s="80" t="str">
        <f>IF(B20&lt;&gt;"",IF(ISNA(VLOOKUP($B20,'Ficha Cadastral'!$C$17:$R$56,$E$1,FALSE)),0,VLOOKUP($B20,'Ficha Cadastral'!$C$17:$R$56,$E$1,FALSE)),"")</f>
        <v/>
      </c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</row>
    <row r="21" spans="1:85" x14ac:dyDescent="0.25">
      <c r="A21" s="29">
        <v>14</v>
      </c>
      <c r="B21" s="17" t="str">
        <f>IF(AND($B$2&lt;&gt;"",'Ficha Cadastral'!C30&lt;&gt;""),'Ficha Cadastral'!C30,"")</f>
        <v/>
      </c>
      <c r="C21" s="29" t="str">
        <f t="shared" si="3"/>
        <v/>
      </c>
      <c r="D21" s="81" t="str">
        <f>IF(B21&lt;&gt;"",IF(ISNA(VLOOKUP($B21,'Ficha Cadastral'!$C$17:$E$56,3,FALSE)),0,VLOOKUP($B21,'Ficha Cadastral'!$C$17:$E$56,3,FALSE)),"")</f>
        <v/>
      </c>
      <c r="E21" s="80" t="str">
        <f>IF(B21&lt;&gt;"",IF(ISNA(VLOOKUP($B21,'Ficha Cadastral'!$C$17:$R$56,$E$1,FALSE)),0,VLOOKUP($B21,'Ficha Cadastral'!$C$17:$R$56,$E$1,FALSE)),"")</f>
        <v/>
      </c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</row>
    <row r="22" spans="1:85" x14ac:dyDescent="0.25">
      <c r="A22" s="29">
        <v>15</v>
      </c>
      <c r="B22" s="17" t="str">
        <f>IF(AND($B$2&lt;&gt;"",'Ficha Cadastral'!C31&lt;&gt;""),'Ficha Cadastral'!C31,"")</f>
        <v/>
      </c>
      <c r="C22" s="29" t="str">
        <f t="shared" si="3"/>
        <v/>
      </c>
      <c r="D22" s="81" t="str">
        <f>IF(B22&lt;&gt;"",IF(ISNA(VLOOKUP($B22,'Ficha Cadastral'!$C$17:$E$56,3,FALSE)),0,VLOOKUP($B22,'Ficha Cadastral'!$C$17:$E$56,3,FALSE)),"")</f>
        <v/>
      </c>
      <c r="E22" s="80" t="str">
        <f>IF(B22&lt;&gt;"",IF(ISNA(VLOOKUP($B22,'Ficha Cadastral'!$C$17:$R$56,$E$1,FALSE)),0,VLOOKUP($B22,'Ficha Cadastral'!$C$17:$R$56,$E$1,FALSE)),"")</f>
        <v/>
      </c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</row>
    <row r="23" spans="1:85" x14ac:dyDescent="0.25">
      <c r="A23" s="29">
        <v>16</v>
      </c>
      <c r="B23" s="17" t="str">
        <f>IF(AND($B$2&lt;&gt;"",'Ficha Cadastral'!C32&lt;&gt;""),'Ficha Cadastral'!C32,"")</f>
        <v/>
      </c>
      <c r="C23" s="29" t="str">
        <f t="shared" si="3"/>
        <v/>
      </c>
      <c r="D23" s="81" t="str">
        <f>IF(B23&lt;&gt;"",IF(ISNA(VLOOKUP($B23,'Ficha Cadastral'!$C$17:$E$56,3,FALSE)),0,VLOOKUP($B23,'Ficha Cadastral'!$C$17:$E$56,3,FALSE)),"")</f>
        <v/>
      </c>
      <c r="E23" s="80" t="str">
        <f>IF(B23&lt;&gt;"",IF(ISNA(VLOOKUP($B23,'Ficha Cadastral'!$C$17:$R$56,$E$1,FALSE)),0,VLOOKUP($B23,'Ficha Cadastral'!$C$17:$R$56,$E$1,FALSE)),"")</f>
        <v/>
      </c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</row>
    <row r="24" spans="1:85" x14ac:dyDescent="0.25">
      <c r="A24" s="29">
        <v>17</v>
      </c>
      <c r="B24" s="17" t="str">
        <f>IF(AND($B$2&lt;&gt;"",'Ficha Cadastral'!C33&lt;&gt;""),'Ficha Cadastral'!C33,"")</f>
        <v/>
      </c>
      <c r="C24" s="29" t="str">
        <f t="shared" si="3"/>
        <v/>
      </c>
      <c r="D24" s="81" t="str">
        <f>IF(B24&lt;&gt;"",IF(ISNA(VLOOKUP($B24,'Ficha Cadastral'!$C$17:$E$56,3,FALSE)),0,VLOOKUP($B24,'Ficha Cadastral'!$C$17:$E$56,3,FALSE)),"")</f>
        <v/>
      </c>
      <c r="E24" s="80" t="str">
        <f>IF(B24&lt;&gt;"",IF(ISNA(VLOOKUP($B24,'Ficha Cadastral'!$C$17:$R$56,$E$1,FALSE)),0,VLOOKUP($B24,'Ficha Cadastral'!$C$17:$R$56,$E$1,FALSE)),"")</f>
        <v/>
      </c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5"/>
      <c r="CF24" s="35"/>
      <c r="CG24" s="35"/>
    </row>
    <row r="25" spans="1:85" x14ac:dyDescent="0.25">
      <c r="A25" s="29">
        <v>18</v>
      </c>
      <c r="B25" s="17" t="str">
        <f>IF(AND($B$2&lt;&gt;"",'Ficha Cadastral'!C34&lt;&gt;""),'Ficha Cadastral'!C34,"")</f>
        <v/>
      </c>
      <c r="C25" s="29" t="str">
        <f t="shared" si="3"/>
        <v/>
      </c>
      <c r="D25" s="81" t="str">
        <f>IF(B25&lt;&gt;"",IF(ISNA(VLOOKUP($B25,'Ficha Cadastral'!$C$17:$E$56,3,FALSE)),0,VLOOKUP($B25,'Ficha Cadastral'!$C$17:$E$56,3,FALSE)),"")</f>
        <v/>
      </c>
      <c r="E25" s="80" t="str">
        <f>IF(B25&lt;&gt;"",IF(ISNA(VLOOKUP($B25,'Ficha Cadastral'!$C$17:$R$56,$E$1,FALSE)),0,VLOOKUP($B25,'Ficha Cadastral'!$C$17:$R$56,$E$1,FALSE)),"")</f>
        <v/>
      </c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</row>
    <row r="26" spans="1:85" x14ac:dyDescent="0.25">
      <c r="A26" s="29">
        <v>19</v>
      </c>
      <c r="B26" s="17" t="str">
        <f>IF(AND($B$2&lt;&gt;"",'Ficha Cadastral'!C35&lt;&gt;""),'Ficha Cadastral'!C35,"")</f>
        <v/>
      </c>
      <c r="C26" s="29" t="str">
        <f t="shared" si="3"/>
        <v/>
      </c>
      <c r="D26" s="81" t="str">
        <f>IF(B26&lt;&gt;"",IF(ISNA(VLOOKUP($B26,'Ficha Cadastral'!$C$17:$E$56,3,FALSE)),0,VLOOKUP($B26,'Ficha Cadastral'!$C$17:$E$56,3,FALSE)),"")</f>
        <v/>
      </c>
      <c r="E26" s="80" t="str">
        <f>IF(B26&lt;&gt;"",IF(ISNA(VLOOKUP($B26,'Ficha Cadastral'!$C$17:$R$56,$E$1,FALSE)),0,VLOOKUP($B26,'Ficha Cadastral'!$C$17:$R$56,$E$1,FALSE)),"")</f>
        <v/>
      </c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5"/>
      <c r="CE26" s="35"/>
      <c r="CF26" s="35"/>
      <c r="CG26" s="35"/>
    </row>
    <row r="27" spans="1:85" x14ac:dyDescent="0.25">
      <c r="A27" s="29">
        <v>20</v>
      </c>
      <c r="B27" s="17" t="str">
        <f>IF(AND($B$2&lt;&gt;"",'Ficha Cadastral'!C36&lt;&gt;""),'Ficha Cadastral'!C36,"")</f>
        <v/>
      </c>
      <c r="C27" s="29" t="str">
        <f t="shared" si="3"/>
        <v/>
      </c>
      <c r="D27" s="81" t="str">
        <f>IF(B27&lt;&gt;"",IF(ISNA(VLOOKUP($B27,'Ficha Cadastral'!$C$17:$E$56,3,FALSE)),0,VLOOKUP($B27,'Ficha Cadastral'!$C$17:$E$56,3,FALSE)),"")</f>
        <v/>
      </c>
      <c r="E27" s="80" t="str">
        <f>IF(B27&lt;&gt;"",IF(ISNA(VLOOKUP($B27,'Ficha Cadastral'!$C$17:$R$56,$E$1,FALSE)),0,VLOOKUP($B27,'Ficha Cadastral'!$C$17:$R$56,$E$1,FALSE)),"")</f>
        <v/>
      </c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</row>
    <row r="28" spans="1:85" x14ac:dyDescent="0.25">
      <c r="A28" s="29">
        <v>21</v>
      </c>
      <c r="B28" s="17" t="str">
        <f>IF(AND($B$2&lt;&gt;"",'Ficha Cadastral'!C37&lt;&gt;""),'Ficha Cadastral'!C37,"")</f>
        <v/>
      </c>
      <c r="C28" s="29" t="str">
        <f t="shared" si="3"/>
        <v/>
      </c>
      <c r="D28" s="81" t="str">
        <f>IF(B28&lt;&gt;"",IF(ISNA(VLOOKUP($B28,'Ficha Cadastral'!$C$17:$E$56,3,FALSE)),0,VLOOKUP($B28,'Ficha Cadastral'!$C$17:$E$56,3,FALSE)),"")</f>
        <v/>
      </c>
      <c r="E28" s="80" t="str">
        <f>IF(B28&lt;&gt;"",IF(ISNA(VLOOKUP($B28,'Ficha Cadastral'!$C$17:$R$56,$E$1,FALSE)),0,VLOOKUP($B28,'Ficha Cadastral'!$C$17:$R$56,$E$1,FALSE)),"")</f>
        <v/>
      </c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</row>
    <row r="29" spans="1:85" x14ac:dyDescent="0.25">
      <c r="A29" s="29">
        <v>22</v>
      </c>
      <c r="B29" s="123" t="str">
        <f>IF(AND($B$2&lt;&gt;"",'Ficha Cadastral'!C38&lt;&gt;""),'Ficha Cadastral'!C38,"")</f>
        <v/>
      </c>
      <c r="C29" s="29" t="str">
        <f t="shared" si="3"/>
        <v/>
      </c>
      <c r="D29" s="81" t="str">
        <f>IF(B29&lt;&gt;"",IF(ISNA(VLOOKUP($B29,'Ficha Cadastral'!$C$17:$E$56,3,FALSE)),0,VLOOKUP($B29,'Ficha Cadastral'!$C$17:$E$56,3,FALSE)),"")</f>
        <v/>
      </c>
      <c r="E29" s="80" t="str">
        <f>IF(B29&lt;&gt;"",IF(ISNA(VLOOKUP($B29,'Ficha Cadastral'!$C$17:$R$56,$E$1,FALSE)),0,VLOOKUP($B29,'Ficha Cadastral'!$C$17:$R$56,$E$1,FALSE)),"")</f>
        <v/>
      </c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5"/>
    </row>
    <row r="30" spans="1:85" x14ac:dyDescent="0.25">
      <c r="A30" s="29">
        <v>23</v>
      </c>
      <c r="B30" s="124" t="str">
        <f>IF(AND($B$2&lt;&gt;"",'Ficha Cadastral'!C39&lt;&gt;""),'Ficha Cadastral'!C39,"")</f>
        <v/>
      </c>
      <c r="C30" s="29" t="str">
        <f t="shared" si="3"/>
        <v/>
      </c>
      <c r="D30" s="81" t="str">
        <f>IF(B30&lt;&gt;"",IF(ISNA(VLOOKUP($B30,'Ficha Cadastral'!$C$17:$E$56,3,FALSE)),0,VLOOKUP($B30,'Ficha Cadastral'!$C$17:$E$56,3,FALSE)),"")</f>
        <v/>
      </c>
      <c r="E30" s="80" t="str">
        <f>IF(B30&lt;&gt;"",IF(ISNA(VLOOKUP($B30,'Ficha Cadastral'!$C$17:$R$56,$E$1,FALSE)),0,VLOOKUP($B30,'Ficha Cadastral'!$C$17:$R$56,$E$1,FALSE)),"")</f>
        <v/>
      </c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</row>
    <row r="31" spans="1:85" x14ac:dyDescent="0.25">
      <c r="A31" s="29">
        <v>24</v>
      </c>
      <c r="B31" s="124" t="str">
        <f>IF(AND($B$2&lt;&gt;"",'Ficha Cadastral'!C40&lt;&gt;""),'Ficha Cadastral'!C40,"")</f>
        <v/>
      </c>
      <c r="C31" s="29" t="str">
        <f t="shared" si="3"/>
        <v/>
      </c>
      <c r="D31" s="81" t="str">
        <f>IF(B31&lt;&gt;"",IF(ISNA(VLOOKUP($B31,'Ficha Cadastral'!$C$17:$E$56,3,FALSE)),0,VLOOKUP($B31,'Ficha Cadastral'!$C$17:$E$56,3,FALSE)),"")</f>
        <v/>
      </c>
      <c r="E31" s="80" t="str">
        <f>IF(B31&lt;&gt;"",IF(ISNA(VLOOKUP($B31,'Ficha Cadastral'!$C$17:$R$56,$E$1,FALSE)),0,VLOOKUP($B31,'Ficha Cadastral'!$C$17:$R$56,$E$1,FALSE)),"")</f>
        <v/>
      </c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35"/>
      <c r="CE31" s="35"/>
      <c r="CF31" s="35"/>
      <c r="CG31" s="35"/>
    </row>
    <row r="32" spans="1:85" x14ac:dyDescent="0.25">
      <c r="A32" s="29">
        <v>25</v>
      </c>
      <c r="B32" s="17" t="str">
        <f>IF(AND($B$2&lt;&gt;"",'Ficha Cadastral'!C41&lt;&gt;""),'Ficha Cadastral'!C41,"")</f>
        <v/>
      </c>
      <c r="C32" s="29" t="str">
        <f t="shared" si="3"/>
        <v/>
      </c>
      <c r="D32" s="81" t="str">
        <f>IF(B32&lt;&gt;"",IF(ISNA(VLOOKUP($B32,'Ficha Cadastral'!$C$17:$E$56,3,FALSE)),0,VLOOKUP($B32,'Ficha Cadastral'!$C$17:$E$56,3,FALSE)),"")</f>
        <v/>
      </c>
      <c r="E32" s="80" t="str">
        <f>IF(B32&lt;&gt;"",IF(ISNA(VLOOKUP($B32,'Ficha Cadastral'!$C$17:$R$56,$E$1,FALSE)),0,VLOOKUP($B32,'Ficha Cadastral'!$C$17:$R$56,$E$1,FALSE)),"")</f>
        <v/>
      </c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B32" s="35"/>
      <c r="CC32" s="35"/>
      <c r="CD32" s="35"/>
      <c r="CE32" s="35"/>
      <c r="CF32" s="35"/>
      <c r="CG32" s="35"/>
    </row>
    <row r="33" spans="1:85" x14ac:dyDescent="0.25">
      <c r="A33" s="29">
        <v>26</v>
      </c>
      <c r="B33" s="17" t="str">
        <f>IF(AND($B$2&lt;&gt;"",'Ficha Cadastral'!C42&lt;&gt;""),'Ficha Cadastral'!C42,"")</f>
        <v/>
      </c>
      <c r="C33" s="29" t="str">
        <f t="shared" si="3"/>
        <v/>
      </c>
      <c r="D33" s="81" t="str">
        <f>IF(B33&lt;&gt;"",IF(ISNA(VLOOKUP($B33,'Ficha Cadastral'!$C$17:$E$56,3,FALSE)),0,VLOOKUP($B33,'Ficha Cadastral'!$C$17:$E$56,3,FALSE)),"")</f>
        <v/>
      </c>
      <c r="E33" s="80" t="str">
        <f>IF(B33&lt;&gt;"",IF(ISNA(VLOOKUP($B33,'Ficha Cadastral'!$C$17:$R$56,$E$1,FALSE)),0,VLOOKUP($B33,'Ficha Cadastral'!$C$17:$R$56,$E$1,FALSE)),"")</f>
        <v/>
      </c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B33" s="35"/>
      <c r="CC33" s="35"/>
      <c r="CD33" s="35"/>
      <c r="CE33" s="35"/>
      <c r="CF33" s="35"/>
      <c r="CG33" s="35"/>
    </row>
    <row r="34" spans="1:85" x14ac:dyDescent="0.25">
      <c r="A34" s="29">
        <v>27</v>
      </c>
      <c r="B34" s="17" t="str">
        <f>IF(AND($B$2&lt;&gt;"",'Ficha Cadastral'!C43&lt;&gt;""),'Ficha Cadastral'!C43,"")</f>
        <v/>
      </c>
      <c r="C34" s="29"/>
      <c r="D34" s="81"/>
      <c r="E34" s="80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34"/>
      <c r="S34" s="34"/>
      <c r="T34" s="34"/>
      <c r="U34" s="34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</row>
    <row r="35" spans="1:85" x14ac:dyDescent="0.25">
      <c r="A35" s="29">
        <v>28</v>
      </c>
      <c r="B35" s="17" t="str">
        <f>IF(AND($B$2&lt;&gt;"",'Ficha Cadastral'!C44&lt;&gt;""),'Ficha Cadastral'!C44,"")</f>
        <v/>
      </c>
      <c r="C35" s="29" t="str">
        <f t="shared" si="3"/>
        <v/>
      </c>
      <c r="D35" s="81" t="str">
        <f>IF(B35&lt;&gt;"",IF(ISNA(VLOOKUP($B35,'Ficha Cadastral'!$C$17:$E$56,3,FALSE)),0,VLOOKUP($B35,'Ficha Cadastral'!$C$17:$E$56,3,FALSE)),"")</f>
        <v/>
      </c>
      <c r="E35" s="80" t="str">
        <f>IF(B35&lt;&gt;"",IF(ISNA(VLOOKUP($B35,'Ficha Cadastral'!$C$17:$R$56,$E$1,FALSE)),0,VLOOKUP($B35,'Ficha Cadastral'!$C$17:$R$56,$E$1,FALSE)),"")</f>
        <v/>
      </c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5"/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</row>
    <row r="36" spans="1:85" x14ac:dyDescent="0.25">
      <c r="A36" s="29">
        <v>29</v>
      </c>
      <c r="B36" s="17" t="str">
        <f>IF(AND($B$2&lt;&gt;"",'Ficha Cadastral'!C45&lt;&gt;""),'Ficha Cadastral'!C45,"")</f>
        <v/>
      </c>
      <c r="C36" s="29" t="str">
        <f t="shared" si="3"/>
        <v/>
      </c>
      <c r="D36" s="81" t="str">
        <f>IF(B36&lt;&gt;"",IF(ISNA(VLOOKUP($B36,'Ficha Cadastral'!$C$17:$E$56,3,FALSE)),0,VLOOKUP($B36,'Ficha Cadastral'!$C$17:$E$56,3,FALSE)),"")</f>
        <v/>
      </c>
      <c r="E36" s="80" t="str">
        <f>IF(B36&lt;&gt;"",IF(ISNA(VLOOKUP($B36,'Ficha Cadastral'!$C$17:$R$56,$E$1,FALSE)),0,VLOOKUP($B36,'Ficha Cadastral'!$C$17:$R$56,$E$1,FALSE)),"")</f>
        <v/>
      </c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5"/>
      <c r="BQ36" s="35"/>
      <c r="BR36" s="35"/>
      <c r="BS36" s="35"/>
      <c r="BT36" s="35"/>
      <c r="BU36" s="35"/>
      <c r="BV36" s="35"/>
      <c r="BW36" s="35"/>
      <c r="BX36" s="35"/>
      <c r="BY36" s="35"/>
      <c r="BZ36" s="35"/>
      <c r="CA36" s="35"/>
      <c r="CB36" s="35"/>
      <c r="CC36" s="35"/>
      <c r="CD36" s="35"/>
      <c r="CE36" s="35"/>
      <c r="CF36" s="35"/>
      <c r="CG36" s="35"/>
    </row>
    <row r="37" spans="1:85" x14ac:dyDescent="0.25">
      <c r="A37" s="29">
        <v>30</v>
      </c>
      <c r="B37" s="17" t="str">
        <f>IF(AND($B$2&lt;&gt;"",'Ficha Cadastral'!C46&lt;&gt;""),'Ficha Cadastral'!C46,"")</f>
        <v/>
      </c>
      <c r="C37" s="29" t="str">
        <f t="shared" si="3"/>
        <v/>
      </c>
      <c r="D37" s="81" t="str">
        <f>IF(B37&lt;&gt;"",IF(ISNA(VLOOKUP($B37,'Ficha Cadastral'!$C$17:$E$56,3,FALSE)),0,VLOOKUP($B37,'Ficha Cadastral'!$C$17:$E$56,3,FALSE)),"")</f>
        <v/>
      </c>
      <c r="E37" s="80" t="str">
        <f>IF(B37&lt;&gt;"",IF(ISNA(VLOOKUP($B37,'Ficha Cadastral'!$C$17:$R$56,$E$1,FALSE)),0,VLOOKUP($B37,'Ficha Cadastral'!$C$17:$R$56,$E$1,FALSE)),"")</f>
        <v/>
      </c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5"/>
      <c r="BQ37" s="35"/>
      <c r="BR37" s="35"/>
      <c r="BS37" s="35"/>
      <c r="BT37" s="35"/>
      <c r="BU37" s="35"/>
      <c r="BV37" s="35"/>
      <c r="BW37" s="35"/>
      <c r="BX37" s="35"/>
      <c r="BY37" s="35"/>
      <c r="BZ37" s="35"/>
      <c r="CA37" s="35"/>
      <c r="CB37" s="35"/>
      <c r="CC37" s="35"/>
      <c r="CD37" s="35"/>
      <c r="CE37" s="35"/>
      <c r="CF37" s="35"/>
      <c r="CG37" s="35"/>
    </row>
    <row r="38" spans="1:85" x14ac:dyDescent="0.25">
      <c r="A38" s="29">
        <v>31</v>
      </c>
      <c r="B38" s="17" t="str">
        <f>IF(AND($B$2&lt;&gt;"",'Ficha Cadastral'!C47&lt;&gt;""),'Ficha Cadastral'!C47,"")</f>
        <v/>
      </c>
      <c r="C38" s="29" t="str">
        <f t="shared" si="3"/>
        <v/>
      </c>
      <c r="D38" s="81" t="str">
        <f>IF(B38&lt;&gt;"",IF(ISNA(VLOOKUP($B38,'Ficha Cadastral'!$C$17:$E$56,3,FALSE)),0,VLOOKUP($B38,'Ficha Cadastral'!$C$17:$E$56,3,FALSE)),"")</f>
        <v/>
      </c>
      <c r="E38" s="80" t="str">
        <f>IF(B38&lt;&gt;"",IF(ISNA(VLOOKUP($B38,'Ficha Cadastral'!$C$17:$R$56,$E$1,FALSE)),0,VLOOKUP($B38,'Ficha Cadastral'!$C$17:$R$56,$E$1,FALSE)),"")</f>
        <v/>
      </c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</row>
    <row r="39" spans="1:85" x14ac:dyDescent="0.25">
      <c r="A39" s="29">
        <v>32</v>
      </c>
      <c r="B39" s="17" t="str">
        <f>IF(AND($B$2&lt;&gt;"",'Ficha Cadastral'!C48&lt;&gt;""),'Ficha Cadastral'!C48,"")</f>
        <v/>
      </c>
      <c r="C39" s="29" t="str">
        <f t="shared" si="3"/>
        <v/>
      </c>
      <c r="D39" s="81" t="str">
        <f>IF(B39&lt;&gt;"",IF(ISNA(VLOOKUP($B39,'Ficha Cadastral'!$C$17:$E$56,3,FALSE)),0,VLOOKUP($B39,'Ficha Cadastral'!$C$17:$E$56,3,FALSE)),"")</f>
        <v/>
      </c>
      <c r="E39" s="80" t="str">
        <f>IF(B39&lt;&gt;"",IF(ISNA(VLOOKUP($B39,'Ficha Cadastral'!$C$17:$R$56,$E$1,FALSE)),0,VLOOKUP($B39,'Ficha Cadastral'!$C$17:$R$56,$E$1,FALSE)),"")</f>
        <v/>
      </c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</row>
    <row r="40" spans="1:85" x14ac:dyDescent="0.25">
      <c r="A40" s="29">
        <v>33</v>
      </c>
      <c r="B40" s="17" t="str">
        <f>IF(AND($B$2&lt;&gt;"",'Ficha Cadastral'!C49&lt;&gt;""),'Ficha Cadastral'!C49,"")</f>
        <v/>
      </c>
      <c r="C40" s="29" t="str">
        <f t="shared" si="3"/>
        <v/>
      </c>
      <c r="D40" s="81" t="str">
        <f>IF(B40&lt;&gt;"",IF(ISNA(VLOOKUP($B40,'Ficha Cadastral'!$C$17:$E$56,3,FALSE)),0,VLOOKUP($B40,'Ficha Cadastral'!$C$17:$E$56,3,FALSE)),"")</f>
        <v/>
      </c>
      <c r="E40" s="80" t="str">
        <f>IF(B40&lt;&gt;"",IF(ISNA(VLOOKUP($B40,'Ficha Cadastral'!$C$17:$R$56,$E$1,FALSE)),0,VLOOKUP($B40,'Ficha Cadastral'!$C$17:$R$56,$E$1,FALSE)),"")</f>
        <v/>
      </c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</row>
    <row r="41" spans="1:85" x14ac:dyDescent="0.25">
      <c r="A41" s="29">
        <v>34</v>
      </c>
      <c r="B41" s="17" t="str">
        <f>IF(AND($B$2&lt;&gt;"",'Ficha Cadastral'!C50&lt;&gt;""),'Ficha Cadastral'!C50,"")</f>
        <v/>
      </c>
      <c r="C41" s="29" t="str">
        <f t="shared" si="3"/>
        <v/>
      </c>
      <c r="D41" s="81" t="str">
        <f>IF(B41&lt;&gt;"",IF(ISNA(VLOOKUP($B41,'Ficha Cadastral'!$C$17:$E$56,3,FALSE)),0,VLOOKUP($B41,'Ficha Cadastral'!$C$17:$E$56,3,FALSE)),"")</f>
        <v/>
      </c>
      <c r="E41" s="80" t="str">
        <f>IF(B41&lt;&gt;"",IF(ISNA(VLOOKUP($B41,'Ficha Cadastral'!$C$17:$R$56,$E$1,FALSE)),0,VLOOKUP($B41,'Ficha Cadastral'!$C$17:$R$56,$E$1,FALSE)),"")</f>
        <v/>
      </c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5"/>
      <c r="BQ41" s="35"/>
      <c r="BR41" s="35"/>
      <c r="BS41" s="35"/>
      <c r="BT41" s="35"/>
      <c r="BU41" s="35"/>
      <c r="BV41" s="35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5"/>
    </row>
    <row r="42" spans="1:85" x14ac:dyDescent="0.25">
      <c r="A42" s="29">
        <v>35</v>
      </c>
      <c r="B42" s="17" t="str">
        <f>IF(AND($B$2&lt;&gt;"",'Ficha Cadastral'!C51&lt;&gt;""),'Ficha Cadastral'!C51,"")</f>
        <v/>
      </c>
      <c r="C42" s="29" t="str">
        <f t="shared" si="3"/>
        <v/>
      </c>
      <c r="D42" s="81" t="str">
        <f>IF(B42&lt;&gt;"",IF(ISNA(VLOOKUP($B42,'Ficha Cadastral'!$C$17:$E$56,3,FALSE)),0,VLOOKUP($B42,'Ficha Cadastral'!$C$17:$E$56,3,FALSE)),"")</f>
        <v/>
      </c>
      <c r="E42" s="80" t="str">
        <f>IF(B42&lt;&gt;"",IF(ISNA(VLOOKUP($B42,'Ficha Cadastral'!$C$17:$R$56,$E$1,FALSE)),0,VLOOKUP($B42,'Ficha Cadastral'!$C$17:$R$56,$E$1,FALSE)),"")</f>
        <v/>
      </c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</row>
    <row r="43" spans="1:85" x14ac:dyDescent="0.25">
      <c r="A43" s="29">
        <v>36</v>
      </c>
      <c r="B43" s="17" t="str">
        <f>IF(AND($B$2&lt;&gt;"",'Ficha Cadastral'!C52&lt;&gt;""),'Ficha Cadastral'!C52,"")</f>
        <v/>
      </c>
      <c r="C43" s="29" t="str">
        <f t="shared" si="3"/>
        <v/>
      </c>
      <c r="D43" s="81" t="str">
        <f>IF(B43&lt;&gt;"",IF(ISNA(VLOOKUP($B43,'Ficha Cadastral'!$C$17:$E$56,3,FALSE)),0,VLOOKUP($B43,'Ficha Cadastral'!$C$17:$E$56,3,FALSE)),"")</f>
        <v/>
      </c>
      <c r="E43" s="80" t="str">
        <f>IF(B43&lt;&gt;"",IF(ISNA(VLOOKUP($B43,'Ficha Cadastral'!$C$17:$R$56,$E$1,FALSE)),0,VLOOKUP($B43,'Ficha Cadastral'!$C$17:$R$56,$E$1,FALSE)),"")</f>
        <v/>
      </c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5"/>
      <c r="BQ43" s="35"/>
      <c r="BR43" s="35"/>
      <c r="BS43" s="35"/>
      <c r="BT43" s="35"/>
      <c r="BU43" s="35"/>
      <c r="BV43" s="35"/>
      <c r="BW43" s="35"/>
      <c r="BX43" s="35"/>
      <c r="BY43" s="35"/>
      <c r="BZ43" s="35"/>
      <c r="CA43" s="35"/>
      <c r="CB43" s="35"/>
      <c r="CC43" s="35"/>
      <c r="CD43" s="35"/>
      <c r="CE43" s="35"/>
      <c r="CF43" s="35"/>
      <c r="CG43" s="35"/>
    </row>
    <row r="44" spans="1:85" x14ac:dyDescent="0.25">
      <c r="A44" s="29">
        <v>37</v>
      </c>
      <c r="B44" s="17" t="str">
        <f>IF(AND($B$2&lt;&gt;"",'Ficha Cadastral'!C53&lt;&gt;""),'Ficha Cadastral'!C53,"")</f>
        <v/>
      </c>
      <c r="C44" s="29" t="str">
        <f t="shared" si="3"/>
        <v/>
      </c>
      <c r="D44" s="81" t="str">
        <f>IF(B44&lt;&gt;"",IF(ISNA(VLOOKUP($B44,'Ficha Cadastral'!$C$17:$E$56,3,FALSE)),0,VLOOKUP($B44,'Ficha Cadastral'!$C$17:$E$56,3,FALSE)),"")</f>
        <v/>
      </c>
      <c r="E44" s="80" t="str">
        <f>IF(B44&lt;&gt;"",IF(ISNA(VLOOKUP($B44,'Ficha Cadastral'!$C$17:$R$56,$E$1,FALSE)),0,VLOOKUP($B44,'Ficha Cadastral'!$C$17:$R$56,$E$1,FALSE)),"")</f>
        <v/>
      </c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34"/>
      <c r="W44" s="34"/>
      <c r="X44" s="34"/>
      <c r="Y44" s="34"/>
      <c r="Z44" s="79"/>
      <c r="AA44" s="79"/>
      <c r="AB44" s="79"/>
      <c r="AC44" s="79"/>
      <c r="AD44" s="79"/>
      <c r="AE44" s="79"/>
      <c r="AF44" s="79"/>
      <c r="AG44" s="79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5"/>
      <c r="BQ44" s="35"/>
      <c r="BR44" s="35"/>
      <c r="BS44" s="35"/>
      <c r="BT44" s="35"/>
      <c r="BU44" s="35"/>
      <c r="BV44" s="35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5"/>
    </row>
    <row r="45" spans="1:85" x14ac:dyDescent="0.25">
      <c r="A45" s="29">
        <v>38</v>
      </c>
      <c r="B45" s="17" t="str">
        <f>IF(AND($B$2&lt;&gt;"",'Ficha Cadastral'!C54&lt;&gt;""),'Ficha Cadastral'!C54,"")</f>
        <v/>
      </c>
      <c r="C45" s="29" t="str">
        <f t="shared" si="3"/>
        <v/>
      </c>
      <c r="D45" s="81" t="str">
        <f>IF(B45&lt;&gt;"",IF(ISNA(VLOOKUP($B45,'Ficha Cadastral'!$C$17:$E$56,3,FALSE)),0,VLOOKUP($B45,'Ficha Cadastral'!$C$17:$E$56,3,FALSE)),"")</f>
        <v/>
      </c>
      <c r="E45" s="80" t="str">
        <f>IF(B45&lt;&gt;"",IF(ISNA(VLOOKUP($B45,'Ficha Cadastral'!$C$17:$R$56,$E$1,FALSE)),0,VLOOKUP($B45,'Ficha Cadastral'!$C$17:$R$56,$E$1,FALSE)),"")</f>
        <v/>
      </c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34"/>
      <c r="S45" s="34"/>
      <c r="T45" s="34"/>
      <c r="U45" s="34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5"/>
    </row>
    <row r="46" spans="1:85" x14ac:dyDescent="0.25">
      <c r="A46" s="29">
        <v>39</v>
      </c>
      <c r="B46" s="17" t="str">
        <f>IF(AND($B$2&lt;&gt;"",'Ficha Cadastral'!C55&lt;&gt;""),'Ficha Cadastral'!C55,"")</f>
        <v/>
      </c>
      <c r="C46" s="29" t="str">
        <f t="shared" si="3"/>
        <v/>
      </c>
      <c r="D46" s="81" t="str">
        <f>IF(B46&lt;&gt;"",IF(ISNA(VLOOKUP($B46,'Ficha Cadastral'!$C$17:$E$56,3,FALSE)),0,VLOOKUP($B46,'Ficha Cadastral'!$C$17:$E$56,3,FALSE)),"")</f>
        <v/>
      </c>
      <c r="E46" s="80" t="str">
        <f>IF(B46&lt;&gt;"",IF(ISNA(VLOOKUP($B46,'Ficha Cadastral'!$C$17:$R$56,$E$1,FALSE)),0,VLOOKUP($B46,'Ficha Cadastral'!$C$17:$R$56,$E$1,FALSE)),"")</f>
        <v/>
      </c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5"/>
      <c r="BQ46" s="35"/>
      <c r="BR46" s="35"/>
      <c r="BS46" s="35"/>
      <c r="BT46" s="35"/>
      <c r="BU46" s="35"/>
      <c r="BV46" s="35"/>
      <c r="BW46" s="35"/>
      <c r="BX46" s="35"/>
      <c r="BY46" s="35"/>
      <c r="BZ46" s="35"/>
      <c r="CA46" s="35"/>
      <c r="CB46" s="35"/>
      <c r="CC46" s="35"/>
      <c r="CD46" s="35"/>
      <c r="CE46" s="35"/>
      <c r="CF46" s="35"/>
      <c r="CG46" s="35"/>
    </row>
    <row r="47" spans="1:85" x14ac:dyDescent="0.25">
      <c r="A47" s="29">
        <v>40</v>
      </c>
      <c r="B47" s="17" t="str">
        <f>IF(AND($B$2&lt;&gt;"",'Ficha Cadastral'!C56&lt;&gt;""),'Ficha Cadastral'!C56,"")</f>
        <v/>
      </c>
      <c r="C47" s="29" t="str">
        <f t="shared" si="3"/>
        <v/>
      </c>
      <c r="D47" s="81" t="str">
        <f>IF(B47&lt;&gt;"",IF(ISNA(VLOOKUP($B47,'Ficha Cadastral'!$C$17:$E$56,3,FALSE)),0,VLOOKUP($B47,'Ficha Cadastral'!$C$17:$E$56,3,FALSE)),"")</f>
        <v/>
      </c>
      <c r="E47" s="80" t="str">
        <f>IF(B47&lt;&gt;"",IF(ISNA(VLOOKUP($B47,'Ficha Cadastral'!$C$17:$R$56,$E$1,FALSE)),0,VLOOKUP($B47,'Ficha Cadastral'!$C$17:$R$56,$E$1,FALSE)),"")</f>
        <v/>
      </c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5"/>
      <c r="BQ47" s="35"/>
      <c r="BR47" s="35"/>
      <c r="BS47" s="35"/>
      <c r="BT47" s="35"/>
      <c r="BU47" s="35"/>
      <c r="BV47" s="35"/>
      <c r="BW47" s="35"/>
      <c r="BX47" s="35"/>
      <c r="BY47" s="35"/>
      <c r="BZ47" s="35"/>
      <c r="CA47" s="35"/>
      <c r="CB47" s="35"/>
      <c r="CC47" s="35"/>
      <c r="CD47" s="35"/>
      <c r="CE47" s="35"/>
      <c r="CF47" s="35"/>
      <c r="CG47" s="35"/>
    </row>
    <row r="48" spans="1:85" x14ac:dyDescent="0.25">
      <c r="A48" s="31" t="s">
        <v>9</v>
      </c>
    </row>
    <row r="50" spans="1:4" x14ac:dyDescent="0.25">
      <c r="B50" s="3" t="s">
        <v>10</v>
      </c>
    </row>
    <row r="51" spans="1:4" x14ac:dyDescent="0.25">
      <c r="A51" s="32" t="s">
        <v>11</v>
      </c>
      <c r="B51" s="3" t="s">
        <v>12</v>
      </c>
    </row>
    <row r="52" spans="1:4" s="2" customFormat="1" x14ac:dyDescent="0.25">
      <c r="B52" s="36"/>
    </row>
    <row r="53" spans="1:4" s="2" customFormat="1" x14ac:dyDescent="0.25">
      <c r="B53" s="36"/>
    </row>
    <row r="54" spans="1:4" s="2" customFormat="1" x14ac:dyDescent="0.25">
      <c r="B54" s="37"/>
      <c r="D54" s="38"/>
    </row>
    <row r="55" spans="1:4" s="2" customFormat="1" x14ac:dyDescent="0.25">
      <c r="B55" s="37"/>
      <c r="D55" s="38"/>
    </row>
    <row r="56" spans="1:4" s="2" customFormat="1" x14ac:dyDescent="0.25"/>
    <row r="57" spans="1:4" s="2" customFormat="1" x14ac:dyDescent="0.25">
      <c r="D57" s="38"/>
    </row>
    <row r="58" spans="1:4" s="2" customFormat="1" x14ac:dyDescent="0.25">
      <c r="D58" s="38"/>
    </row>
    <row r="59" spans="1:4" s="2" customFormat="1" x14ac:dyDescent="0.25"/>
    <row r="60" spans="1:4" s="2" customFormat="1" x14ac:dyDescent="0.25">
      <c r="B60" s="36"/>
    </row>
    <row r="61" spans="1:4" s="2" customFormat="1" x14ac:dyDescent="0.25">
      <c r="B61" s="36"/>
    </row>
    <row r="62" spans="1:4" s="2" customFormat="1" x14ac:dyDescent="0.25">
      <c r="B62" s="36"/>
    </row>
    <row r="63" spans="1:4" s="2" customFormat="1" x14ac:dyDescent="0.25">
      <c r="B63" s="36"/>
    </row>
    <row r="64" spans="1:4" s="2" customFormat="1" x14ac:dyDescent="0.25"/>
    <row r="65" s="2" customFormat="1" x14ac:dyDescent="0.25"/>
    <row r="66" s="2" customFormat="1" x14ac:dyDescent="0.25"/>
    <row r="67" s="2" customFormat="1" x14ac:dyDescent="0.25"/>
    <row r="68" s="2" customFormat="1" x14ac:dyDescent="0.25"/>
    <row r="69" s="2" customFormat="1" x14ac:dyDescent="0.25"/>
    <row r="70" s="2" customFormat="1" x14ac:dyDescent="0.25"/>
    <row r="71" s="2" customFormat="1" x14ac:dyDescent="0.25"/>
    <row r="72" s="2" customFormat="1" x14ac:dyDescent="0.25"/>
    <row r="73" s="2" customFormat="1" x14ac:dyDescent="0.25"/>
    <row r="74" s="2" customFormat="1" x14ac:dyDescent="0.25"/>
    <row r="75" s="2" customFormat="1" x14ac:dyDescent="0.25"/>
    <row r="76" s="2" customFormat="1" x14ac:dyDescent="0.25"/>
    <row r="77" s="2" customFormat="1" x14ac:dyDescent="0.25"/>
    <row r="78" s="2" customFormat="1" x14ac:dyDescent="0.25"/>
    <row r="79" s="2" customFormat="1" x14ac:dyDescent="0.25"/>
    <row r="80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="2" customFormat="1" x14ac:dyDescent="0.25"/>
    <row r="130" s="2" customFormat="1" x14ac:dyDescent="0.25"/>
    <row r="131" s="2" customFormat="1" x14ac:dyDescent="0.25"/>
    <row r="132" s="2" customFormat="1" x14ac:dyDescent="0.25"/>
    <row r="133" s="2" customFormat="1" x14ac:dyDescent="0.25"/>
    <row r="134" s="2" customFormat="1" x14ac:dyDescent="0.25"/>
    <row r="135" s="2" customFormat="1" x14ac:dyDescent="0.25"/>
    <row r="136" s="2" customFormat="1" x14ac:dyDescent="0.25"/>
    <row r="137" s="2" customFormat="1" x14ac:dyDescent="0.25"/>
    <row r="138" s="2" customFormat="1" x14ac:dyDescent="0.25"/>
    <row r="139" s="2" customFormat="1" x14ac:dyDescent="0.25"/>
    <row r="140" s="2" customFormat="1" x14ac:dyDescent="0.25"/>
    <row r="141" s="2" customFormat="1" x14ac:dyDescent="0.25"/>
    <row r="142" s="2" customFormat="1" x14ac:dyDescent="0.25"/>
    <row r="143" s="2" customFormat="1" x14ac:dyDescent="0.25"/>
    <row r="144" s="2" customFormat="1" x14ac:dyDescent="0.25"/>
    <row r="145" s="2" customFormat="1" x14ac:dyDescent="0.25"/>
    <row r="146" s="2" customFormat="1" x14ac:dyDescent="0.25"/>
    <row r="147" s="2" customFormat="1" x14ac:dyDescent="0.25"/>
    <row r="148" s="2" customFormat="1" x14ac:dyDescent="0.25"/>
    <row r="149" s="2" customFormat="1" x14ac:dyDescent="0.25"/>
    <row r="150" s="2" customFormat="1" x14ac:dyDescent="0.25"/>
    <row r="151" s="2" customFormat="1" x14ac:dyDescent="0.25"/>
    <row r="152" s="2" customFormat="1" x14ac:dyDescent="0.25"/>
    <row r="153" s="2" customFormat="1" x14ac:dyDescent="0.25"/>
    <row r="154" s="2" customFormat="1" x14ac:dyDescent="0.25"/>
    <row r="155" s="2" customFormat="1" x14ac:dyDescent="0.25"/>
    <row r="156" s="2" customFormat="1" x14ac:dyDescent="0.25"/>
    <row r="157" s="2" customFormat="1" x14ac:dyDescent="0.25"/>
    <row r="158" s="2" customFormat="1" x14ac:dyDescent="0.25"/>
    <row r="159" s="2" customFormat="1" x14ac:dyDescent="0.25"/>
    <row r="160" s="2" customFormat="1" x14ac:dyDescent="0.25"/>
    <row r="161" s="2" customFormat="1" x14ac:dyDescent="0.25"/>
    <row r="162" s="2" customFormat="1" x14ac:dyDescent="0.25"/>
    <row r="163" s="2" customFormat="1" x14ac:dyDescent="0.25"/>
    <row r="164" s="2" customFormat="1" x14ac:dyDescent="0.25"/>
    <row r="165" s="2" customFormat="1" x14ac:dyDescent="0.25"/>
    <row r="166" s="2" customFormat="1" x14ac:dyDescent="0.25"/>
    <row r="167" s="2" customFormat="1" x14ac:dyDescent="0.25"/>
    <row r="168" s="2" customFormat="1" x14ac:dyDescent="0.25"/>
    <row r="169" s="2" customFormat="1" x14ac:dyDescent="0.25"/>
    <row r="170" s="2" customFormat="1" x14ac:dyDescent="0.25"/>
    <row r="171" s="2" customFormat="1" x14ac:dyDescent="0.25"/>
    <row r="172" s="2" customFormat="1" x14ac:dyDescent="0.25"/>
    <row r="173" s="2" customFormat="1" x14ac:dyDescent="0.25"/>
    <row r="174" s="2" customFormat="1" x14ac:dyDescent="0.25"/>
    <row r="175" s="2" customFormat="1" x14ac:dyDescent="0.25"/>
    <row r="176" s="2" customFormat="1" x14ac:dyDescent="0.25"/>
    <row r="177" s="2" customFormat="1" x14ac:dyDescent="0.25"/>
    <row r="178" s="2" customFormat="1" x14ac:dyDescent="0.25"/>
    <row r="179" s="2" customFormat="1" x14ac:dyDescent="0.25"/>
    <row r="180" s="2" customFormat="1" x14ac:dyDescent="0.25"/>
    <row r="181" s="2" customFormat="1" x14ac:dyDescent="0.25"/>
    <row r="182" s="2" customFormat="1" x14ac:dyDescent="0.25"/>
    <row r="183" s="2" customFormat="1" x14ac:dyDescent="0.25"/>
    <row r="184" s="2" customFormat="1" x14ac:dyDescent="0.25"/>
    <row r="185" s="2" customFormat="1" x14ac:dyDescent="0.25"/>
    <row r="186" s="2" customFormat="1" x14ac:dyDescent="0.25"/>
    <row r="187" s="2" customFormat="1" x14ac:dyDescent="0.25"/>
    <row r="188" s="2" customFormat="1" x14ac:dyDescent="0.25"/>
    <row r="189" s="2" customFormat="1" x14ac:dyDescent="0.25"/>
    <row r="190" s="2" customFormat="1" x14ac:dyDescent="0.25"/>
    <row r="191" s="2" customFormat="1" x14ac:dyDescent="0.25"/>
    <row r="192" s="2" customFormat="1" x14ac:dyDescent="0.25"/>
    <row r="193" s="2" customFormat="1" x14ac:dyDescent="0.25"/>
    <row r="194" s="2" customFormat="1" x14ac:dyDescent="0.25"/>
    <row r="195" s="2" customFormat="1" x14ac:dyDescent="0.25"/>
  </sheetData>
  <sheetProtection algorithmName="SHA-512" hashValue="ROStbHtUEz7YX8tKX98GrQ8tL8f5ez9PbPPioi4FMUpZVyg60JRWVlmiTzvRSQmCSs7kQCcHLj6fEtCRuoLRdw==" saltValue="e6F3d8G32ihJ3xfXaeJkDQ==" spinCount="100000" sheet="1" objects="1" scenarios="1" selectLockedCells="1"/>
  <mergeCells count="7">
    <mergeCell ref="E6:E7"/>
    <mergeCell ref="A6:A7"/>
    <mergeCell ref="B6:B7"/>
    <mergeCell ref="C6:C7"/>
    <mergeCell ref="C1:D1"/>
    <mergeCell ref="C2:D2"/>
    <mergeCell ref="D6:D7"/>
  </mergeCells>
  <phoneticPr fontId="0" type="noConversion"/>
  <conditionalFormatting sqref="E8:E47">
    <cfRule type="cellIs" dxfId="355" priority="51" stopIfTrue="1" operator="greaterThanOrEqual">
      <formula>0.25</formula>
    </cfRule>
    <cfRule type="cellIs" dxfId="354" priority="52" stopIfTrue="1" operator="between">
      <formula>0.2</formula>
      <formula>0.24</formula>
    </cfRule>
    <cfRule type="cellIs" dxfId="353" priority="53" stopIfTrue="1" operator="between">
      <formula>0</formula>
      <formula>0.19</formula>
    </cfRule>
  </conditionalFormatting>
  <conditionalFormatting sqref="CJ5:XFD47 M3:XFD3 T1:XFD2 I4:XFD4 E48:XFD1048576 C7 A6:A7 B52:D1048576 A51:C51 B49:D50 C48:D48 A48 A1:C2 E1:E2 B4:G4 C5:CG6 F3 E7 AH10:CG10 AH14:CG14 AH17:CG17 B35:CG43 B46:CG47 Z11:CG11 Z13:CG13 V25:CG25 N34:Q34 V34:CG34 B44:U44 Z44:CG44 B45:Q45 V45:CG45 B9:M34 N10:Q20 N25:Q27 R7:CG7 B8:CG8 N9:CG9 N11:U11 N12:CG12 N13:U13 N18:CG24 N26:CG33 R24:U25 N15:CG16 F8:G23">
    <cfRule type="expression" dxfId="352" priority="49">
      <formula>CELL("proteger",A1)=0</formula>
    </cfRule>
  </conditionalFormatting>
  <conditionalFormatting sqref="CJ8:XFD47 AH10:CG10 AH14:CG14 AH17:CG17 B35:CG43 B46:CG47 Z11:CG11 Z13:CG13 V25:CG25 N34:Q34 V34:CG34 B44:U44 Z44:CG44 B45:Q45 V45:CG45 B9:M34 N10:Q20 N25:Q27 B8:CG8 N9:CG9 N11:U11 N12:CG12 N13:U13 N18:CG24 N26:CG33 R24:U25 N15:CG16 F8:G23">
    <cfRule type="cellIs" dxfId="351" priority="50" stopIfTrue="1" operator="equal">
      <formula>"F"</formula>
    </cfRule>
  </conditionalFormatting>
  <conditionalFormatting sqref="F7:Q7">
    <cfRule type="expression" dxfId="350" priority="48">
      <formula>CELL("proteger",F7)=0</formula>
    </cfRule>
  </conditionalFormatting>
  <conditionalFormatting sqref="N10:AG10">
    <cfRule type="expression" dxfId="349" priority="45">
      <formula>CELL("proteger",N10)=0</formula>
    </cfRule>
  </conditionalFormatting>
  <conditionalFormatting sqref="N10:AG10">
    <cfRule type="cellIs" dxfId="348" priority="46" stopIfTrue="1" operator="equal">
      <formula>"F"</formula>
    </cfRule>
  </conditionalFormatting>
  <conditionalFormatting sqref="N14:AG14">
    <cfRule type="expression" dxfId="347" priority="42">
      <formula>CELL("proteger",N14)=0</formula>
    </cfRule>
  </conditionalFormatting>
  <conditionalFormatting sqref="N14:AG14">
    <cfRule type="cellIs" dxfId="346" priority="43" stopIfTrue="1" operator="equal">
      <formula>"F"</formula>
    </cfRule>
  </conditionalFormatting>
  <conditionalFormatting sqref="N17:AG17 N18:Q18">
    <cfRule type="expression" dxfId="345" priority="39">
      <formula>CELL("proteger",N17)=0</formula>
    </cfRule>
  </conditionalFormatting>
  <conditionalFormatting sqref="N17:AG17 N18:Q18">
    <cfRule type="cellIs" dxfId="344" priority="40" stopIfTrue="1" operator="equal">
      <formula>"F"</formula>
    </cfRule>
  </conditionalFormatting>
  <conditionalFormatting sqref="R25:U25">
    <cfRule type="expression" dxfId="343" priority="24">
      <formula>CELL("proteger",R25)=0</formula>
    </cfRule>
  </conditionalFormatting>
  <conditionalFormatting sqref="R25:U25">
    <cfRule type="cellIs" dxfId="342" priority="25" stopIfTrue="1" operator="equal">
      <formula>"F"</formula>
    </cfRule>
  </conditionalFormatting>
  <conditionalFormatting sqref="R34:U34">
    <cfRule type="expression" dxfId="341" priority="21">
      <formula>CELL("proteger",R34)=0</formula>
    </cfRule>
  </conditionalFormatting>
  <conditionalFormatting sqref="R34:U34">
    <cfRule type="cellIs" dxfId="340" priority="22" stopIfTrue="1" operator="equal">
      <formula>"F"</formula>
    </cfRule>
  </conditionalFormatting>
  <conditionalFormatting sqref="R45:U45">
    <cfRule type="expression" dxfId="339" priority="18">
      <formula>CELL("proteger",R45)=0</formula>
    </cfRule>
  </conditionalFormatting>
  <conditionalFormatting sqref="R45:U45">
    <cfRule type="cellIs" dxfId="338" priority="19" stopIfTrue="1" operator="equal">
      <formula>"F"</formula>
    </cfRule>
  </conditionalFormatting>
  <conditionalFormatting sqref="V44:Y44">
    <cfRule type="expression" dxfId="337" priority="15">
      <formula>CELL("proteger",V44)=0</formula>
    </cfRule>
  </conditionalFormatting>
  <conditionalFormatting sqref="V44:Y44">
    <cfRule type="cellIs" dxfId="336" priority="16" stopIfTrue="1" operator="equal">
      <formula>"F"</formula>
    </cfRule>
  </conditionalFormatting>
  <conditionalFormatting sqref="V13:Y13">
    <cfRule type="expression" dxfId="335" priority="12">
      <formula>CELL("proteger",V13)=0</formula>
    </cfRule>
  </conditionalFormatting>
  <conditionalFormatting sqref="V13:Y13">
    <cfRule type="cellIs" dxfId="334" priority="13" stopIfTrue="1" operator="equal">
      <formula>"F"</formula>
    </cfRule>
  </conditionalFormatting>
  <conditionalFormatting sqref="V11:Y11">
    <cfRule type="expression" dxfId="333" priority="9">
      <formula>CELL("proteger",V11)=0</formula>
    </cfRule>
  </conditionalFormatting>
  <conditionalFormatting sqref="V11:Y11">
    <cfRule type="cellIs" dxfId="332" priority="10" stopIfTrue="1" operator="equal">
      <formula>"F"</formula>
    </cfRule>
  </conditionalFormatting>
  <conditionalFormatting sqref="R10">
    <cfRule type="expression" dxfId="331" priority="7">
      <formula>CELL("proteger",R10)=0</formula>
    </cfRule>
  </conditionalFormatting>
  <conditionalFormatting sqref="R10">
    <cfRule type="cellIs" dxfId="330" priority="8" stopIfTrue="1" operator="equal">
      <formula>"F"</formula>
    </cfRule>
  </conditionalFormatting>
  <conditionalFormatting sqref="R10:U10">
    <cfRule type="expression" dxfId="329" priority="5">
      <formula>CELL("proteger",R10)=0</formula>
    </cfRule>
  </conditionalFormatting>
  <conditionalFormatting sqref="R10:U10">
    <cfRule type="cellIs" dxfId="328" priority="6" stopIfTrue="1" operator="equal">
      <formula>"F"</formula>
    </cfRule>
  </conditionalFormatting>
  <conditionalFormatting sqref="R17:U17">
    <cfRule type="expression" dxfId="327" priority="3">
      <formula>CELL("proteger",R17)=0</formula>
    </cfRule>
  </conditionalFormatting>
  <conditionalFormatting sqref="R17:U17">
    <cfRule type="cellIs" dxfId="326" priority="4" stopIfTrue="1" operator="equal">
      <formula>"F"</formula>
    </cfRule>
  </conditionalFormatting>
  <conditionalFormatting sqref="R14:U14">
    <cfRule type="expression" dxfId="325" priority="1">
      <formula>CELL("proteger",R14)=0</formula>
    </cfRule>
  </conditionalFormatting>
  <conditionalFormatting sqref="R14:U14">
    <cfRule type="cellIs" dxfId="324" priority="2" stopIfTrue="1" operator="equal">
      <formula>"F"</formula>
    </cfRule>
  </conditionalFormatting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stopIfTrue="1" id="{A726ADD8-44E9-407B-B9FA-0A4CCA24C1C7}">
            <xm:f>AND($B$2&lt;&gt;"",'Ficha Cadastral'!$D17&lt;&gt;"")</xm:f>
            <x14:dxf>
              <font>
                <b/>
                <i val="0"/>
                <color rgb="FFFF0000"/>
              </font>
              <fill>
                <patternFill>
                  <bgColor rgb="FFFFC000"/>
                </patternFill>
              </fill>
            </x14:dxf>
          </x14:cfRule>
          <xm:sqref>CJ8:XFD47 B8:CG47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'Ficha Cadastral'!$E$59:$E$70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29"/>
  <dimension ref="A1:CG195"/>
  <sheetViews>
    <sheetView zoomScaleNormal="100" workbookViewId="0">
      <pane ySplit="7" topLeftCell="A8" activePane="bottomLeft" state="frozen"/>
      <selection pane="bottomLeft" activeCell="F7" sqref="F7:I28"/>
    </sheetView>
  </sheetViews>
  <sheetFormatPr defaultColWidth="9.140625" defaultRowHeight="15" x14ac:dyDescent="0.25"/>
  <cols>
    <col min="1" max="1" width="9.140625" style="3"/>
    <col min="2" max="2" width="40.7109375" style="3" customWidth="1"/>
    <col min="3" max="3" width="8" style="3" customWidth="1"/>
    <col min="4" max="4" width="9.42578125" style="3" customWidth="1"/>
    <col min="5" max="5" width="8.140625" style="3" customWidth="1"/>
    <col min="6" max="14" width="3.42578125" style="3" customWidth="1"/>
    <col min="15" max="16" width="3.5703125" style="3" customWidth="1"/>
    <col min="17" max="87" width="3.42578125" style="3" customWidth="1"/>
    <col min="88" max="16384" width="9.140625" style="3"/>
  </cols>
  <sheetData>
    <row r="1" spans="1:85" s="11" customFormat="1" x14ac:dyDescent="0.25">
      <c r="A1" s="70" t="s">
        <v>105</v>
      </c>
      <c r="B1" s="74" t="str">
        <f>IF(B2&lt;&gt;"",'Ficha Cadastral'!A6,"")</f>
        <v/>
      </c>
      <c r="C1" s="149" t="s">
        <v>107</v>
      </c>
      <c r="D1" s="149"/>
      <c r="E1" s="69">
        <v>4</v>
      </c>
      <c r="G1" s="75"/>
      <c r="H1" s="75"/>
      <c r="I1" s="75"/>
      <c r="J1" s="75"/>
      <c r="K1" s="76"/>
      <c r="M1" s="75"/>
      <c r="N1" s="75"/>
      <c r="O1" s="75"/>
      <c r="P1" s="75"/>
      <c r="Q1" s="75"/>
      <c r="R1" s="75"/>
      <c r="S1" s="75"/>
      <c r="T1" s="75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</row>
    <row r="2" spans="1:85" s="11" customFormat="1" x14ac:dyDescent="0.25">
      <c r="A2" s="70" t="s">
        <v>106</v>
      </c>
      <c r="B2" s="77"/>
      <c r="C2" s="150" t="s">
        <v>104</v>
      </c>
      <c r="D2" s="150"/>
      <c r="E2" s="68">
        <f>COUNTA($F$7:$CG$7)</f>
        <v>0</v>
      </c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1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</row>
    <row r="3" spans="1:85" s="11" customFormat="1" x14ac:dyDescent="0.25">
      <c r="D3" s="71"/>
      <c r="F3" s="72" t="s">
        <v>5</v>
      </c>
      <c r="M3" s="22"/>
      <c r="N3" s="22"/>
      <c r="O3" s="22"/>
      <c r="P3" s="22"/>
      <c r="R3" s="20"/>
      <c r="S3" s="20"/>
      <c r="T3" s="20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</row>
    <row r="4" spans="1:85" s="11" customFormat="1" x14ac:dyDescent="0.25">
      <c r="F4" s="24" t="s">
        <v>16</v>
      </c>
      <c r="G4" s="23"/>
      <c r="I4" s="24"/>
      <c r="J4" s="24"/>
      <c r="K4" s="25"/>
      <c r="L4" s="18"/>
      <c r="M4" s="18"/>
      <c r="N4" s="18"/>
      <c r="O4" s="26"/>
      <c r="P4" s="26"/>
      <c r="Q4" s="26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</row>
    <row r="5" spans="1:85" x14ac:dyDescent="0.25">
      <c r="C5" s="73"/>
      <c r="D5" s="73"/>
      <c r="E5" s="73"/>
      <c r="F5" s="27">
        <f t="shared" ref="F5:AK5" si="0">COUNTIF(F8:F47,"P")</f>
        <v>0</v>
      </c>
      <c r="G5" s="27">
        <f t="shared" si="0"/>
        <v>0</v>
      </c>
      <c r="H5" s="27">
        <f t="shared" si="0"/>
        <v>0</v>
      </c>
      <c r="I5" s="27">
        <f t="shared" si="0"/>
        <v>0</v>
      </c>
      <c r="J5" s="27">
        <f t="shared" si="0"/>
        <v>0</v>
      </c>
      <c r="K5" s="27">
        <f t="shared" si="0"/>
        <v>0</v>
      </c>
      <c r="L5" s="27">
        <f t="shared" si="0"/>
        <v>0</v>
      </c>
      <c r="M5" s="27">
        <f t="shared" si="0"/>
        <v>0</v>
      </c>
      <c r="N5" s="27">
        <f t="shared" si="0"/>
        <v>0</v>
      </c>
      <c r="O5" s="27">
        <f t="shared" si="0"/>
        <v>0</v>
      </c>
      <c r="P5" s="27">
        <f t="shared" si="0"/>
        <v>0</v>
      </c>
      <c r="Q5" s="27">
        <f t="shared" si="0"/>
        <v>0</v>
      </c>
      <c r="R5" s="27">
        <f t="shared" si="0"/>
        <v>0</v>
      </c>
      <c r="S5" s="27">
        <f t="shared" si="0"/>
        <v>0</v>
      </c>
      <c r="T5" s="27">
        <f t="shared" si="0"/>
        <v>0</v>
      </c>
      <c r="U5" s="27">
        <f t="shared" si="0"/>
        <v>0</v>
      </c>
      <c r="V5" s="27">
        <f t="shared" si="0"/>
        <v>0</v>
      </c>
      <c r="W5" s="27">
        <f t="shared" si="0"/>
        <v>0</v>
      </c>
      <c r="X5" s="27">
        <f t="shared" si="0"/>
        <v>0</v>
      </c>
      <c r="Y5" s="27">
        <f t="shared" si="0"/>
        <v>0</v>
      </c>
      <c r="Z5" s="27">
        <f t="shared" si="0"/>
        <v>0</v>
      </c>
      <c r="AA5" s="27">
        <f t="shared" si="0"/>
        <v>0</v>
      </c>
      <c r="AB5" s="27">
        <f t="shared" si="0"/>
        <v>0</v>
      </c>
      <c r="AC5" s="27">
        <f t="shared" si="0"/>
        <v>0</v>
      </c>
      <c r="AD5" s="27">
        <f t="shared" si="0"/>
        <v>0</v>
      </c>
      <c r="AE5" s="27">
        <f t="shared" si="0"/>
        <v>0</v>
      </c>
      <c r="AF5" s="27">
        <f t="shared" si="0"/>
        <v>0</v>
      </c>
      <c r="AG5" s="27">
        <f t="shared" si="0"/>
        <v>0</v>
      </c>
      <c r="AH5" s="27">
        <f t="shared" si="0"/>
        <v>0</v>
      </c>
      <c r="AI5" s="27">
        <f t="shared" si="0"/>
        <v>0</v>
      </c>
      <c r="AJ5" s="27">
        <f t="shared" si="0"/>
        <v>0</v>
      </c>
      <c r="AK5" s="27">
        <f t="shared" si="0"/>
        <v>0</v>
      </c>
      <c r="AL5" s="27">
        <f t="shared" ref="AL5:BQ5" si="1">COUNTIF(AL8:AL47,"P")</f>
        <v>0</v>
      </c>
      <c r="AM5" s="27">
        <f t="shared" si="1"/>
        <v>0</v>
      </c>
      <c r="AN5" s="27">
        <f t="shared" si="1"/>
        <v>0</v>
      </c>
      <c r="AO5" s="27">
        <f t="shared" si="1"/>
        <v>0</v>
      </c>
      <c r="AP5" s="27">
        <f t="shared" si="1"/>
        <v>0</v>
      </c>
      <c r="AQ5" s="27">
        <f t="shared" si="1"/>
        <v>0</v>
      </c>
      <c r="AR5" s="27">
        <f t="shared" si="1"/>
        <v>0</v>
      </c>
      <c r="AS5" s="27">
        <f t="shared" si="1"/>
        <v>0</v>
      </c>
      <c r="AT5" s="27">
        <f t="shared" si="1"/>
        <v>0</v>
      </c>
      <c r="AU5" s="27">
        <f t="shared" si="1"/>
        <v>0</v>
      </c>
      <c r="AV5" s="27">
        <f t="shared" si="1"/>
        <v>0</v>
      </c>
      <c r="AW5" s="27">
        <f t="shared" si="1"/>
        <v>0</v>
      </c>
      <c r="AX5" s="27">
        <f t="shared" si="1"/>
        <v>0</v>
      </c>
      <c r="AY5" s="27">
        <f t="shared" si="1"/>
        <v>0</v>
      </c>
      <c r="AZ5" s="27">
        <f t="shared" si="1"/>
        <v>0</v>
      </c>
      <c r="BA5" s="27">
        <f t="shared" si="1"/>
        <v>0</v>
      </c>
      <c r="BB5" s="27">
        <f t="shared" si="1"/>
        <v>0</v>
      </c>
      <c r="BC5" s="27">
        <f t="shared" si="1"/>
        <v>0</v>
      </c>
      <c r="BD5" s="27">
        <f t="shared" si="1"/>
        <v>0</v>
      </c>
      <c r="BE5" s="27">
        <f t="shared" si="1"/>
        <v>0</v>
      </c>
      <c r="BF5" s="27">
        <f t="shared" si="1"/>
        <v>0</v>
      </c>
      <c r="BG5" s="27">
        <f t="shared" si="1"/>
        <v>0</v>
      </c>
      <c r="BH5" s="27">
        <f t="shared" si="1"/>
        <v>0</v>
      </c>
      <c r="BI5" s="27">
        <f t="shared" si="1"/>
        <v>0</v>
      </c>
      <c r="BJ5" s="27">
        <f t="shared" si="1"/>
        <v>0</v>
      </c>
      <c r="BK5" s="27">
        <f t="shared" si="1"/>
        <v>0</v>
      </c>
      <c r="BL5" s="27">
        <f t="shared" si="1"/>
        <v>0</v>
      </c>
      <c r="BM5" s="27">
        <f t="shared" si="1"/>
        <v>0</v>
      </c>
      <c r="BN5" s="27">
        <f t="shared" si="1"/>
        <v>0</v>
      </c>
      <c r="BO5" s="27">
        <f t="shared" si="1"/>
        <v>0</v>
      </c>
      <c r="BP5" s="27">
        <f t="shared" si="1"/>
        <v>0</v>
      </c>
      <c r="BQ5" s="27">
        <f t="shared" si="1"/>
        <v>0</v>
      </c>
      <c r="BR5" s="27">
        <f t="shared" ref="BR5:CG5" si="2">COUNTIF(BR8:BR47,"P")</f>
        <v>0</v>
      </c>
      <c r="BS5" s="27">
        <f t="shared" si="2"/>
        <v>0</v>
      </c>
      <c r="BT5" s="27">
        <f t="shared" si="2"/>
        <v>0</v>
      </c>
      <c r="BU5" s="27">
        <f t="shared" si="2"/>
        <v>0</v>
      </c>
      <c r="BV5" s="27">
        <f t="shared" si="2"/>
        <v>0</v>
      </c>
      <c r="BW5" s="27">
        <f t="shared" si="2"/>
        <v>0</v>
      </c>
      <c r="BX5" s="27">
        <f t="shared" si="2"/>
        <v>0</v>
      </c>
      <c r="BY5" s="27">
        <f t="shared" si="2"/>
        <v>1</v>
      </c>
      <c r="BZ5" s="27">
        <f t="shared" si="2"/>
        <v>0</v>
      </c>
      <c r="CA5" s="27">
        <f t="shared" si="2"/>
        <v>0</v>
      </c>
      <c r="CB5" s="27">
        <f t="shared" si="2"/>
        <v>0</v>
      </c>
      <c r="CC5" s="27">
        <f t="shared" si="2"/>
        <v>0</v>
      </c>
      <c r="CD5" s="27">
        <f t="shared" si="2"/>
        <v>0</v>
      </c>
      <c r="CE5" s="27">
        <f t="shared" si="2"/>
        <v>0</v>
      </c>
      <c r="CF5" s="27">
        <f t="shared" si="2"/>
        <v>0</v>
      </c>
      <c r="CG5" s="27">
        <f t="shared" si="2"/>
        <v>0</v>
      </c>
    </row>
    <row r="6" spans="1:85" ht="14.1" customHeight="1" x14ac:dyDescent="0.25">
      <c r="A6" s="151" t="s">
        <v>6</v>
      </c>
      <c r="B6" s="152" t="s">
        <v>7</v>
      </c>
      <c r="C6" s="154" t="s">
        <v>18</v>
      </c>
      <c r="D6" s="154" t="s">
        <v>19</v>
      </c>
      <c r="E6" s="147" t="s">
        <v>17</v>
      </c>
      <c r="F6" s="71" t="s">
        <v>8</v>
      </c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  <c r="CG6" s="71"/>
    </row>
    <row r="7" spans="1:85" s="28" customFormat="1" x14ac:dyDescent="0.25">
      <c r="A7" s="151"/>
      <c r="B7" s="153"/>
      <c r="C7" s="154"/>
      <c r="D7" s="154"/>
      <c r="E7" s="148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</row>
    <row r="8" spans="1:85" x14ac:dyDescent="0.25">
      <c r="A8" s="29">
        <v>1</v>
      </c>
      <c r="B8" s="30" t="str">
        <f>IF(AND($B$2&lt;&gt;"",'Ficha Cadastral'!C17&lt;&gt;""),'Ficha Cadastral'!C17,"")</f>
        <v/>
      </c>
      <c r="C8" s="29" t="str">
        <f t="shared" ref="C8:C47" si="3">IF(B8&lt;&gt;"",COUNTIF(F8:CG8,"F"),"")</f>
        <v/>
      </c>
      <c r="D8" s="29" t="str">
        <f>IF(B8&lt;&gt;"",IF(ISNA(VLOOKUP($B8,'Ficha Cadastral'!$C$17:$E$56,3,FALSE)),0,VLOOKUP($B8,'Ficha Cadastral'!$C$17:$E$56,3,FALSE)),"")</f>
        <v/>
      </c>
      <c r="E8" s="80" t="str">
        <f>IF(B8&lt;&gt;"",IF(ISNA(VLOOKUP($B8,'Ficha Cadastral'!$C$17:$R$56,$E$1,FALSE)),0,VLOOKUP($B8,'Ficha Cadastral'!$C$17:$R$56,$E$1,FALSE)),"")</f>
        <v/>
      </c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</row>
    <row r="9" spans="1:85" x14ac:dyDescent="0.25">
      <c r="A9" s="29">
        <v>2</v>
      </c>
      <c r="B9" s="17" t="str">
        <f>IF(AND($B$2&lt;&gt;"",'Ficha Cadastral'!C18&lt;&gt;""),'Ficha Cadastral'!C18,"")</f>
        <v/>
      </c>
      <c r="C9" s="29" t="str">
        <f>IF(B9&lt;&gt;"",COUNTIF(F9:CG9,"F"),"")</f>
        <v/>
      </c>
      <c r="D9" s="81" t="str">
        <f>IF(B9&lt;&gt;"",IF(ISNA(VLOOKUP($B9,'Ficha Cadastral'!$C$17:$E$56,3,FALSE)),0,VLOOKUP($B9,'Ficha Cadastral'!$C$17:$E$56,3,FALSE)),"")</f>
        <v/>
      </c>
      <c r="E9" s="80" t="str">
        <f>IF(B9&lt;&gt;"",IF(ISNA(VLOOKUP($B9,'Ficha Cadastral'!$C$17:$R$56,$E$1,FALSE)),0,VLOOKUP($B9,'Ficha Cadastral'!$C$17:$R$56,$E$1,FALSE)),"")</f>
        <v/>
      </c>
      <c r="F9" s="79"/>
      <c r="G9" s="79"/>
      <c r="H9" s="79"/>
      <c r="I9" s="79"/>
      <c r="J9" s="79"/>
      <c r="K9" s="79"/>
      <c r="L9" s="79"/>
      <c r="M9" s="79"/>
      <c r="N9" s="79"/>
      <c r="O9" s="79"/>
      <c r="P9" s="34"/>
      <c r="Q9" s="79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5"/>
      <c r="BQ9" s="35"/>
      <c r="BR9" s="35"/>
      <c r="BS9" s="35"/>
      <c r="BT9" s="35"/>
      <c r="BU9" s="34"/>
      <c r="BV9" s="34"/>
      <c r="BW9" s="34"/>
      <c r="BX9" s="34"/>
      <c r="BY9" s="34" t="s">
        <v>103</v>
      </c>
      <c r="BZ9" s="34"/>
      <c r="CA9" s="35"/>
      <c r="CB9" s="35"/>
      <c r="CC9" s="35"/>
      <c r="CD9" s="35"/>
      <c r="CE9" s="35"/>
      <c r="CF9" s="35"/>
      <c r="CG9" s="35"/>
    </row>
    <row r="10" spans="1:85" x14ac:dyDescent="0.25">
      <c r="A10" s="29">
        <v>3</v>
      </c>
      <c r="B10" s="17" t="str">
        <f>IF(AND($B$2&lt;&gt;"",'Ficha Cadastral'!C19&lt;&gt;""),'Ficha Cadastral'!C19,"")</f>
        <v/>
      </c>
      <c r="C10" s="29" t="str">
        <f t="shared" si="3"/>
        <v/>
      </c>
      <c r="D10" s="81" t="str">
        <f>IF(B10&lt;&gt;"",IF(ISNA(VLOOKUP($B10,'Ficha Cadastral'!$C$17:$E$56,3,FALSE)),0,VLOOKUP($B10,'Ficha Cadastral'!$C$17:$E$56,3,FALSE)),"")</f>
        <v/>
      </c>
      <c r="E10" s="80" t="str">
        <f>IF(B10&lt;&gt;"",IF(ISNA(VLOOKUP($B10,'Ficha Cadastral'!$C$17:$R$56,$E$1,FALSE)),0,VLOOKUP($B10,'Ficha Cadastral'!$C$17:$R$56,$E$1,FALSE)),"")</f>
        <v/>
      </c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</row>
    <row r="11" spans="1:85" x14ac:dyDescent="0.25">
      <c r="A11" s="29">
        <v>4</v>
      </c>
      <c r="B11" s="17" t="str">
        <f>IF(AND($B$2&lt;&gt;"",'Ficha Cadastral'!C20&lt;&gt;""),'Ficha Cadastral'!C20,"")</f>
        <v/>
      </c>
      <c r="C11" s="29" t="str">
        <f t="shared" si="3"/>
        <v/>
      </c>
      <c r="D11" s="81" t="str">
        <f>IF(B11&lt;&gt;"",IF(ISNA(VLOOKUP($B11,'Ficha Cadastral'!$C$17:$E$56,3,FALSE)),0,VLOOKUP($B11,'Ficha Cadastral'!$C$17:$E$56,3,FALSE)),"")</f>
        <v/>
      </c>
      <c r="E11" s="80" t="str">
        <f>IF(B11&lt;&gt;"",IF(ISNA(VLOOKUP($B11,'Ficha Cadastral'!$C$17:$R$56,$E$1,FALSE)),0,VLOOKUP($B11,'Ficha Cadastral'!$C$17:$R$56,$E$1,FALSE)),"")</f>
        <v/>
      </c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34"/>
      <c r="Q11" s="79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</row>
    <row r="12" spans="1:85" x14ac:dyDescent="0.25">
      <c r="A12" s="29">
        <v>5</v>
      </c>
      <c r="B12" s="17" t="str">
        <f>IF(AND($B$2&lt;&gt;"",'Ficha Cadastral'!C21&lt;&gt;""),'Ficha Cadastral'!C21,"")</f>
        <v/>
      </c>
      <c r="C12" s="29" t="str">
        <f t="shared" si="3"/>
        <v/>
      </c>
      <c r="D12" s="81" t="str">
        <f>IF(B12&lt;&gt;"",IF(ISNA(VLOOKUP($B12,'Ficha Cadastral'!$C$17:$E$56,3,FALSE)),0,VLOOKUP($B12,'Ficha Cadastral'!$C$17:$E$56,3,FALSE)),"")</f>
        <v/>
      </c>
      <c r="E12" s="80" t="str">
        <f>IF(B12&lt;&gt;"",IF(ISNA(VLOOKUP($B12,'Ficha Cadastral'!$C$17:$R$56,$E$1,FALSE)),0,VLOOKUP($B12,'Ficha Cadastral'!$C$17:$R$56,$E$1,FALSE)),"")</f>
        <v/>
      </c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</row>
    <row r="13" spans="1:85" x14ac:dyDescent="0.25">
      <c r="A13" s="29">
        <v>6</v>
      </c>
      <c r="B13" s="17" t="str">
        <f>IF(AND($B$2&lt;&gt;"",'Ficha Cadastral'!C22&lt;&gt;""),'Ficha Cadastral'!C22,"")</f>
        <v/>
      </c>
      <c r="C13" s="29" t="str">
        <f t="shared" si="3"/>
        <v/>
      </c>
      <c r="D13" s="81" t="str">
        <f>IF(B13&lt;&gt;"",IF(ISNA(VLOOKUP($B13,'Ficha Cadastral'!$C$17:$E$56,3,FALSE)),0,VLOOKUP($B13,'Ficha Cadastral'!$C$17:$E$56,3,FALSE)),"")</f>
        <v/>
      </c>
      <c r="E13" s="80" t="str">
        <f>IF(B13&lt;&gt;"",IF(ISNA(VLOOKUP($B13,'Ficha Cadastral'!$C$17:$R$56,$E$1,FALSE)),0,VLOOKUP($B13,'Ficha Cadastral'!$C$17:$R$56,$E$1,FALSE)),"")</f>
        <v/>
      </c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</row>
    <row r="14" spans="1:85" x14ac:dyDescent="0.25">
      <c r="A14" s="29">
        <v>7</v>
      </c>
      <c r="B14" s="17" t="str">
        <f>IF(AND($B$2&lt;&gt;"",'Ficha Cadastral'!C23&lt;&gt;""),'Ficha Cadastral'!C23,"")</f>
        <v/>
      </c>
      <c r="C14" s="29" t="str">
        <f t="shared" si="3"/>
        <v/>
      </c>
      <c r="D14" s="81" t="str">
        <f>IF(B14&lt;&gt;"",IF(ISNA(VLOOKUP($B14,'Ficha Cadastral'!$C$17:$E$56,3,FALSE)),0,VLOOKUP($B14,'Ficha Cadastral'!$C$17:$E$56,3,FALSE)),"")</f>
        <v/>
      </c>
      <c r="E14" s="80" t="str">
        <f>IF(B14&lt;&gt;"",IF(ISNA(VLOOKUP($B14,'Ficha Cadastral'!$C$17:$R$56,$E$1,FALSE)),0,VLOOKUP($B14,'Ficha Cadastral'!$C$17:$R$56,$E$1,FALSE)),"")</f>
        <v/>
      </c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</row>
    <row r="15" spans="1:85" x14ac:dyDescent="0.25">
      <c r="A15" s="29">
        <v>8</v>
      </c>
      <c r="B15" s="17" t="str">
        <f>IF(AND($B$2&lt;&gt;"",'Ficha Cadastral'!C24&lt;&gt;""),'Ficha Cadastral'!C24,"")</f>
        <v/>
      </c>
      <c r="C15" s="29" t="str">
        <f t="shared" si="3"/>
        <v/>
      </c>
      <c r="D15" s="81" t="str">
        <f>IF(B15&lt;&gt;"",IF(ISNA(VLOOKUP($B15,'Ficha Cadastral'!$C$17:$E$56,3,FALSE)),0,VLOOKUP($B15,'Ficha Cadastral'!$C$17:$E$56,3,FALSE)),"")</f>
        <v/>
      </c>
      <c r="E15" s="80" t="str">
        <f>IF(B15&lt;&gt;"",IF(ISNA(VLOOKUP($B15,'Ficha Cadastral'!$C$17:$R$56,$E$1,FALSE)),0,VLOOKUP($B15,'Ficha Cadastral'!$C$17:$R$56,$E$1,FALSE)),"")</f>
        <v/>
      </c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</row>
    <row r="16" spans="1:85" x14ac:dyDescent="0.25">
      <c r="A16" s="29">
        <v>9</v>
      </c>
      <c r="B16" s="17" t="str">
        <f>IF(AND($B$2&lt;&gt;"",'Ficha Cadastral'!C25&lt;&gt;""),'Ficha Cadastral'!C25,"")</f>
        <v/>
      </c>
      <c r="C16" s="29" t="str">
        <f t="shared" si="3"/>
        <v/>
      </c>
      <c r="D16" s="81" t="str">
        <f>IF(B16&lt;&gt;"",IF(ISNA(VLOOKUP($B16,'Ficha Cadastral'!$C$17:$E$56,3,FALSE)),0,VLOOKUP($B16,'Ficha Cadastral'!$C$17:$E$56,3,FALSE)),"")</f>
        <v/>
      </c>
      <c r="E16" s="80" t="str">
        <f>IF(B16&lt;&gt;"",IF(ISNA(VLOOKUP($B16,'Ficha Cadastral'!$C$17:$R$56,$E$1,FALSE)),0,VLOOKUP($B16,'Ficha Cadastral'!$C$17:$R$56,$E$1,FALSE)),"")</f>
        <v/>
      </c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34"/>
      <c r="Q16" s="79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</row>
    <row r="17" spans="1:85" x14ac:dyDescent="0.25">
      <c r="A17" s="29">
        <v>10</v>
      </c>
      <c r="B17" s="17" t="str">
        <f>IF(AND($B$2&lt;&gt;"",'Ficha Cadastral'!C26&lt;&gt;""),'Ficha Cadastral'!C26,"")</f>
        <v/>
      </c>
      <c r="C17" s="29" t="str">
        <f t="shared" si="3"/>
        <v/>
      </c>
      <c r="D17" s="81" t="str">
        <f>IF(B17&lt;&gt;"",IF(ISNA(VLOOKUP($B17,'Ficha Cadastral'!$C$17:$E$56,3,FALSE)),0,VLOOKUP($B17,'Ficha Cadastral'!$C$17:$E$56,3,FALSE)),"")</f>
        <v/>
      </c>
      <c r="E17" s="80" t="str">
        <f>IF(B17&lt;&gt;"",IF(ISNA(VLOOKUP($B17,'Ficha Cadastral'!$C$17:$R$56,$E$1,FALSE)),0,VLOOKUP($B17,'Ficha Cadastral'!$C$17:$R$56,$E$1,FALSE)),"")</f>
        <v/>
      </c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34"/>
      <c r="Q17" s="79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</row>
    <row r="18" spans="1:85" x14ac:dyDescent="0.25">
      <c r="A18" s="29">
        <v>11</v>
      </c>
      <c r="B18" s="17" t="str">
        <f>IF(AND($B$2&lt;&gt;"",'Ficha Cadastral'!C27&lt;&gt;""),'Ficha Cadastral'!C27,"")</f>
        <v/>
      </c>
      <c r="C18" s="29" t="str">
        <f t="shared" si="3"/>
        <v/>
      </c>
      <c r="D18" s="81" t="str">
        <f>IF(B18&lt;&gt;"",IF(ISNA(VLOOKUP($B18,'Ficha Cadastral'!$C$17:$E$56,3,FALSE)),0,VLOOKUP($B18,'Ficha Cadastral'!$C$17:$E$56,3,FALSE)),"")</f>
        <v/>
      </c>
      <c r="E18" s="80" t="str">
        <f>IF(B18&lt;&gt;"",IF(ISNA(VLOOKUP($B18,'Ficha Cadastral'!$C$17:$R$56,$E$1,FALSE)),0,VLOOKUP($B18,'Ficha Cadastral'!$C$17:$R$56,$E$1,FALSE)),"")</f>
        <v/>
      </c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34"/>
      <c r="Q18" s="79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</row>
    <row r="19" spans="1:85" x14ac:dyDescent="0.25">
      <c r="A19" s="29">
        <v>12</v>
      </c>
      <c r="B19" s="17" t="str">
        <f>IF(AND($B$2&lt;&gt;"",'Ficha Cadastral'!C28&lt;&gt;""),'Ficha Cadastral'!C28,"")</f>
        <v/>
      </c>
      <c r="C19" s="29" t="str">
        <f t="shared" si="3"/>
        <v/>
      </c>
      <c r="D19" s="81" t="str">
        <f>IF(B19&lt;&gt;"",IF(ISNA(VLOOKUP($B19,'Ficha Cadastral'!$C$17:$E$56,3,FALSE)),0,VLOOKUP($B19,'Ficha Cadastral'!$C$17:$E$56,3,FALSE)),"")</f>
        <v/>
      </c>
      <c r="E19" s="80" t="str">
        <f>IF(B19&lt;&gt;"",IF(ISNA(VLOOKUP($B19,'Ficha Cadastral'!$C$17:$R$56,$E$1,FALSE)),0,VLOOKUP($B19,'Ficha Cadastral'!$C$17:$R$56,$E$1,FALSE)),"")</f>
        <v/>
      </c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34"/>
      <c r="Q19" s="79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</row>
    <row r="20" spans="1:85" x14ac:dyDescent="0.25">
      <c r="A20" s="29">
        <v>13</v>
      </c>
      <c r="B20" s="17" t="str">
        <f>IF(AND($B$2&lt;&gt;"",'Ficha Cadastral'!C29&lt;&gt;""),'Ficha Cadastral'!C29,"")</f>
        <v/>
      </c>
      <c r="C20" s="29" t="str">
        <f t="shared" si="3"/>
        <v/>
      </c>
      <c r="D20" s="81" t="str">
        <f>IF(B20&lt;&gt;"",IF(ISNA(VLOOKUP($B20,'Ficha Cadastral'!$C$17:$E$56,3,FALSE)),0,VLOOKUP($B20,'Ficha Cadastral'!$C$17:$E$56,3,FALSE)),"")</f>
        <v/>
      </c>
      <c r="E20" s="80" t="str">
        <f>IF(B20&lt;&gt;"",IF(ISNA(VLOOKUP($B20,'Ficha Cadastral'!$C$17:$R$56,$E$1,FALSE)),0,VLOOKUP($B20,'Ficha Cadastral'!$C$17:$R$56,$E$1,FALSE)),"")</f>
        <v/>
      </c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34"/>
      <c r="Q20" s="79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</row>
    <row r="21" spans="1:85" x14ac:dyDescent="0.25">
      <c r="A21" s="29">
        <v>14</v>
      </c>
      <c r="B21" s="17" t="str">
        <f>IF(AND($B$2&lt;&gt;"",'Ficha Cadastral'!C30&lt;&gt;""),'Ficha Cadastral'!C30,"")</f>
        <v/>
      </c>
      <c r="C21" s="29" t="str">
        <f t="shared" si="3"/>
        <v/>
      </c>
      <c r="D21" s="81" t="str">
        <f>IF(B21&lt;&gt;"",IF(ISNA(VLOOKUP($B21,'Ficha Cadastral'!$C$17:$E$56,3,FALSE)),0,VLOOKUP($B21,'Ficha Cadastral'!$C$17:$E$56,3,FALSE)),"")</f>
        <v/>
      </c>
      <c r="E21" s="80" t="str">
        <f>IF(B21&lt;&gt;"",IF(ISNA(VLOOKUP($B21,'Ficha Cadastral'!$C$17:$R$56,$E$1,FALSE)),0,VLOOKUP($B21,'Ficha Cadastral'!$C$17:$R$56,$E$1,FALSE)),"")</f>
        <v/>
      </c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34"/>
      <c r="Q21" s="79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</row>
    <row r="22" spans="1:85" x14ac:dyDescent="0.25">
      <c r="A22" s="29">
        <v>15</v>
      </c>
      <c r="B22" s="17" t="str">
        <f>IF(AND($B$2&lt;&gt;"",'Ficha Cadastral'!C31&lt;&gt;""),'Ficha Cadastral'!C31,"")</f>
        <v/>
      </c>
      <c r="C22" s="29" t="str">
        <f t="shared" si="3"/>
        <v/>
      </c>
      <c r="D22" s="81" t="str">
        <f>IF(B22&lt;&gt;"",IF(ISNA(VLOOKUP($B22,'Ficha Cadastral'!$C$17:$E$56,3,FALSE)),0,VLOOKUP($B22,'Ficha Cadastral'!$C$17:$E$56,3,FALSE)),"")</f>
        <v/>
      </c>
      <c r="E22" s="80" t="str">
        <f>IF(B22&lt;&gt;"",IF(ISNA(VLOOKUP($B22,'Ficha Cadastral'!$C$17:$R$56,$E$1,FALSE)),0,VLOOKUP($B22,'Ficha Cadastral'!$C$17:$R$56,$E$1,FALSE)),"")</f>
        <v/>
      </c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34"/>
      <c r="Q22" s="79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</row>
    <row r="23" spans="1:85" x14ac:dyDescent="0.25">
      <c r="A23" s="29">
        <v>16</v>
      </c>
      <c r="B23" s="17" t="str">
        <f>IF(AND($B$2&lt;&gt;"",'Ficha Cadastral'!C32&lt;&gt;""),'Ficha Cadastral'!C32,"")</f>
        <v/>
      </c>
      <c r="C23" s="29" t="str">
        <f t="shared" si="3"/>
        <v/>
      </c>
      <c r="D23" s="81" t="str">
        <f>IF(B23&lt;&gt;"",IF(ISNA(VLOOKUP($B23,'Ficha Cadastral'!$C$17:$E$56,3,FALSE)),0,VLOOKUP($B23,'Ficha Cadastral'!$C$17:$E$56,3,FALSE)),"")</f>
        <v/>
      </c>
      <c r="E23" s="80" t="str">
        <f>IF(B23&lt;&gt;"",IF(ISNA(VLOOKUP($B23,'Ficha Cadastral'!$C$17:$R$56,$E$1,FALSE)),0,VLOOKUP($B23,'Ficha Cadastral'!$C$17:$R$56,$E$1,FALSE)),"")</f>
        <v/>
      </c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34"/>
      <c r="Q23" s="79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</row>
    <row r="24" spans="1:85" x14ac:dyDescent="0.25">
      <c r="A24" s="29">
        <v>17</v>
      </c>
      <c r="B24" s="17" t="str">
        <f>IF(AND($B$2&lt;&gt;"",'Ficha Cadastral'!C33&lt;&gt;""),'Ficha Cadastral'!C33,"")</f>
        <v/>
      </c>
      <c r="C24" s="29" t="str">
        <f t="shared" si="3"/>
        <v/>
      </c>
      <c r="D24" s="81" t="str">
        <f>IF(B24&lt;&gt;"",IF(ISNA(VLOOKUP($B24,'Ficha Cadastral'!$C$17:$E$56,3,FALSE)),0,VLOOKUP($B24,'Ficha Cadastral'!$C$17:$E$56,3,FALSE)),"")</f>
        <v/>
      </c>
      <c r="E24" s="80" t="str">
        <f>IF(B24&lt;&gt;"",IF(ISNA(VLOOKUP($B24,'Ficha Cadastral'!$C$17:$R$56,$E$1,FALSE)),0,VLOOKUP($B24,'Ficha Cadastral'!$C$17:$R$56,$E$1,FALSE)),"")</f>
        <v/>
      </c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34"/>
      <c r="Q24" s="79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5"/>
      <c r="CF24" s="35"/>
      <c r="CG24" s="35"/>
    </row>
    <row r="25" spans="1:85" x14ac:dyDescent="0.25">
      <c r="A25" s="29">
        <v>18</v>
      </c>
      <c r="B25" s="17" t="str">
        <f>IF(AND($B$2&lt;&gt;"",'Ficha Cadastral'!C34&lt;&gt;""),'Ficha Cadastral'!C34,"")</f>
        <v/>
      </c>
      <c r="C25" s="29" t="str">
        <f t="shared" si="3"/>
        <v/>
      </c>
      <c r="D25" s="81" t="str">
        <f>IF(B25&lt;&gt;"",IF(ISNA(VLOOKUP($B25,'Ficha Cadastral'!$C$17:$E$56,3,FALSE)),0,VLOOKUP($B25,'Ficha Cadastral'!$C$17:$E$56,3,FALSE)),"")</f>
        <v/>
      </c>
      <c r="E25" s="80" t="str">
        <f>IF(B25&lt;&gt;"",IF(ISNA(VLOOKUP($B25,'Ficha Cadastral'!$C$17:$R$56,$E$1,FALSE)),0,VLOOKUP($B25,'Ficha Cadastral'!$C$17:$R$56,$E$1,FALSE)),"")</f>
        <v/>
      </c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34"/>
      <c r="Q25" s="79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</row>
    <row r="26" spans="1:85" x14ac:dyDescent="0.25">
      <c r="A26" s="29">
        <v>19</v>
      </c>
      <c r="B26" s="17" t="str">
        <f>IF(AND($B$2&lt;&gt;"",'Ficha Cadastral'!C35&lt;&gt;""),'Ficha Cadastral'!C35,"")</f>
        <v/>
      </c>
      <c r="C26" s="29" t="str">
        <f t="shared" si="3"/>
        <v/>
      </c>
      <c r="D26" s="81" t="str">
        <f>IF(B26&lt;&gt;"",IF(ISNA(VLOOKUP($B26,'Ficha Cadastral'!$C$17:$E$56,3,FALSE)),0,VLOOKUP($B26,'Ficha Cadastral'!$C$17:$E$56,3,FALSE)),"")</f>
        <v/>
      </c>
      <c r="E26" s="80" t="str">
        <f>IF(B26&lt;&gt;"",IF(ISNA(VLOOKUP($B26,'Ficha Cadastral'!$C$17:$R$56,$E$1,FALSE)),0,VLOOKUP($B26,'Ficha Cadastral'!$C$17:$R$56,$E$1,FALSE)),"")</f>
        <v/>
      </c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34"/>
      <c r="Q26" s="79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5"/>
      <c r="CE26" s="35"/>
      <c r="CF26" s="35"/>
      <c r="CG26" s="35"/>
    </row>
    <row r="27" spans="1:85" x14ac:dyDescent="0.25">
      <c r="A27" s="29">
        <v>20</v>
      </c>
      <c r="B27" s="17" t="str">
        <f>IF(AND($B$2&lt;&gt;"",'Ficha Cadastral'!C36&lt;&gt;""),'Ficha Cadastral'!C36,"")</f>
        <v/>
      </c>
      <c r="C27" s="29" t="str">
        <f t="shared" si="3"/>
        <v/>
      </c>
      <c r="D27" s="81" t="str">
        <f>IF(B27&lt;&gt;"",IF(ISNA(VLOOKUP($B27,'Ficha Cadastral'!$C$17:$E$56,3,FALSE)),0,VLOOKUP($B27,'Ficha Cadastral'!$C$17:$E$56,3,FALSE)),"")</f>
        <v/>
      </c>
      <c r="E27" s="80" t="str">
        <f>IF(B27&lt;&gt;"",IF(ISNA(VLOOKUP($B27,'Ficha Cadastral'!$C$17:$R$56,$E$1,FALSE)),0,VLOOKUP($B27,'Ficha Cadastral'!$C$17:$R$56,$E$1,FALSE)),"")</f>
        <v/>
      </c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34"/>
      <c r="Q27" s="79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</row>
    <row r="28" spans="1:85" x14ac:dyDescent="0.25">
      <c r="A28" s="29">
        <v>21</v>
      </c>
      <c r="B28" s="17" t="str">
        <f>IF(AND($B$2&lt;&gt;"",'Ficha Cadastral'!C37&lt;&gt;""),'Ficha Cadastral'!C37,"")</f>
        <v/>
      </c>
      <c r="C28" s="29" t="str">
        <f t="shared" si="3"/>
        <v/>
      </c>
      <c r="D28" s="81" t="str">
        <f>IF(B28&lt;&gt;"",IF(ISNA(VLOOKUP($B28,'Ficha Cadastral'!$C$17:$E$56,3,FALSE)),0,VLOOKUP($B28,'Ficha Cadastral'!$C$17:$E$56,3,FALSE)),"")</f>
        <v/>
      </c>
      <c r="E28" s="80" t="str">
        <f>IF(B28&lt;&gt;"",IF(ISNA(VLOOKUP($B28,'Ficha Cadastral'!$C$17:$R$56,$E$1,FALSE)),0,VLOOKUP($B28,'Ficha Cadastral'!$C$17:$R$56,$E$1,FALSE)),"")</f>
        <v/>
      </c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34"/>
      <c r="Q28" s="79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</row>
    <row r="29" spans="1:85" x14ac:dyDescent="0.25">
      <c r="A29" s="29">
        <v>22</v>
      </c>
      <c r="B29" s="17" t="str">
        <f>IF(AND($B$2&lt;&gt;"",'Ficha Cadastral'!C38&lt;&gt;""),'Ficha Cadastral'!C38,"")</f>
        <v/>
      </c>
      <c r="C29" s="29" t="str">
        <f>IF(B29&lt;&gt;"",COUNTIF(F29:CG29,"F"),"")</f>
        <v/>
      </c>
      <c r="D29" s="81" t="str">
        <f>IF(B29&lt;&gt;"",IF(ISNA(VLOOKUP($B29,'Ficha Cadastral'!$C$17:$E$56,3,FALSE)),0,VLOOKUP($B29,'Ficha Cadastral'!$C$17:$E$56,3,FALSE)),"")</f>
        <v/>
      </c>
      <c r="E29" s="80" t="str">
        <f>IF(B29&lt;&gt;"",IF(ISNA(VLOOKUP($B29,'Ficha Cadastral'!$C$17:$R$56,$E$1,FALSE)),0,VLOOKUP($B29,'Ficha Cadastral'!$C$17:$R$56,$E$1,FALSE)),"")</f>
        <v/>
      </c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34"/>
      <c r="Q29" s="79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5"/>
    </row>
    <row r="30" spans="1:85" x14ac:dyDescent="0.25">
      <c r="A30" s="29">
        <v>23</v>
      </c>
      <c r="B30" s="17" t="str">
        <f>IF(AND($B$2&lt;&gt;"",'Ficha Cadastral'!C39&lt;&gt;""),'Ficha Cadastral'!C39,"")</f>
        <v/>
      </c>
      <c r="C30" s="29" t="str">
        <f t="shared" si="3"/>
        <v/>
      </c>
      <c r="D30" s="81" t="str">
        <f>IF(B30&lt;&gt;"",IF(ISNA(VLOOKUP($B30,'Ficha Cadastral'!$C$17:$E$56,3,FALSE)),0,VLOOKUP($B30,'Ficha Cadastral'!$C$17:$E$56,3,FALSE)),"")</f>
        <v/>
      </c>
      <c r="E30" s="80" t="str">
        <f>IF(B30&lt;&gt;"",IF(ISNA(VLOOKUP($B30,'Ficha Cadastral'!$C$17:$R$56,$E$1,FALSE)),0,VLOOKUP($B30,'Ficha Cadastral'!$C$17:$R$56,$E$1,FALSE)),"")</f>
        <v/>
      </c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34"/>
      <c r="Q30" s="79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</row>
    <row r="31" spans="1:85" x14ac:dyDescent="0.25">
      <c r="A31" s="29">
        <v>24</v>
      </c>
      <c r="B31" s="17" t="str">
        <f>IF(AND($B$2&lt;&gt;"",'Ficha Cadastral'!C40&lt;&gt;""),'Ficha Cadastral'!C40,"")</f>
        <v/>
      </c>
      <c r="C31" s="29" t="str">
        <f t="shared" si="3"/>
        <v/>
      </c>
      <c r="D31" s="81" t="str">
        <f>IF(B31&lt;&gt;"",IF(ISNA(VLOOKUP($B31,'Ficha Cadastral'!$C$17:$E$56,3,FALSE)),0,VLOOKUP($B31,'Ficha Cadastral'!$C$17:$E$56,3,FALSE)),"")</f>
        <v/>
      </c>
      <c r="E31" s="80" t="str">
        <f>IF(B31&lt;&gt;"",IF(ISNA(VLOOKUP($B31,'Ficha Cadastral'!$C$17:$R$56,$E$1,FALSE)),0,VLOOKUP($B31,'Ficha Cadastral'!$C$17:$R$56,$E$1,FALSE)),"")</f>
        <v/>
      </c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34"/>
      <c r="Q31" s="79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35"/>
      <c r="CE31" s="35"/>
      <c r="CF31" s="35"/>
      <c r="CG31" s="35"/>
    </row>
    <row r="32" spans="1:85" x14ac:dyDescent="0.25">
      <c r="A32" s="29">
        <v>25</v>
      </c>
      <c r="B32" s="17" t="str">
        <f>IF(AND($B$2&lt;&gt;"",'Ficha Cadastral'!C41&lt;&gt;""),'Ficha Cadastral'!C41,"")</f>
        <v/>
      </c>
      <c r="C32" s="29" t="str">
        <f t="shared" si="3"/>
        <v/>
      </c>
      <c r="D32" s="81" t="str">
        <f>IF(B32&lt;&gt;"",IF(ISNA(VLOOKUP($B32,'Ficha Cadastral'!$C$17:$E$56,3,FALSE)),0,VLOOKUP($B32,'Ficha Cadastral'!$C$17:$E$56,3,FALSE)),"")</f>
        <v/>
      </c>
      <c r="E32" s="80" t="str">
        <f>IF(B32&lt;&gt;"",IF(ISNA(VLOOKUP($B32,'Ficha Cadastral'!$C$17:$R$56,$E$1,FALSE)),0,VLOOKUP($B32,'Ficha Cadastral'!$C$17:$R$56,$E$1,FALSE)),"")</f>
        <v/>
      </c>
      <c r="F32" s="79"/>
      <c r="G32" s="79"/>
      <c r="H32" s="79"/>
      <c r="I32" s="79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B32" s="35"/>
      <c r="CC32" s="35"/>
      <c r="CD32" s="35"/>
      <c r="CE32" s="35"/>
      <c r="CF32" s="35"/>
      <c r="CG32" s="35"/>
    </row>
    <row r="33" spans="1:85" x14ac:dyDescent="0.25">
      <c r="A33" s="29">
        <v>26</v>
      </c>
      <c r="B33" s="17" t="str">
        <f>IF(AND($B$2&lt;&gt;"",'Ficha Cadastral'!C42&lt;&gt;""),'Ficha Cadastral'!C42,"")</f>
        <v/>
      </c>
      <c r="C33" s="29" t="str">
        <f t="shared" si="3"/>
        <v/>
      </c>
      <c r="D33" s="81" t="str">
        <f>IF(B33&lt;&gt;"",IF(ISNA(VLOOKUP($B33,'Ficha Cadastral'!$C$17:$E$56,3,FALSE)),0,VLOOKUP($B33,'Ficha Cadastral'!$C$17:$E$56,3,FALSE)),"")</f>
        <v/>
      </c>
      <c r="E33" s="80" t="str">
        <f>IF(B33&lt;&gt;"",IF(ISNA(VLOOKUP($B33,'Ficha Cadastral'!$C$17:$R$56,$E$1,FALSE)),0,VLOOKUP($B33,'Ficha Cadastral'!$C$17:$R$56,$E$1,FALSE)),"")</f>
        <v/>
      </c>
      <c r="F33" s="79"/>
      <c r="G33" s="79"/>
      <c r="H33" s="79"/>
      <c r="I33" s="79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B33" s="35"/>
      <c r="CC33" s="35"/>
      <c r="CD33" s="35"/>
      <c r="CE33" s="35"/>
      <c r="CF33" s="35"/>
      <c r="CG33" s="35"/>
    </row>
    <row r="34" spans="1:85" x14ac:dyDescent="0.25">
      <c r="A34" s="29">
        <v>27</v>
      </c>
      <c r="B34" s="17" t="str">
        <f>IF(AND($B$2&lt;&gt;"",'Ficha Cadastral'!C43&lt;&gt;""),'Ficha Cadastral'!C43,"")</f>
        <v/>
      </c>
      <c r="C34" s="29" t="str">
        <f t="shared" si="3"/>
        <v/>
      </c>
      <c r="D34" s="81" t="str">
        <f>IF(B34&lt;&gt;"",IF(ISNA(VLOOKUP($B34,'Ficha Cadastral'!$C$17:$E$56,3,FALSE)),0,VLOOKUP($B34,'Ficha Cadastral'!$C$17:$E$56,3,FALSE)),"")</f>
        <v/>
      </c>
      <c r="E34" s="80" t="str">
        <f>IF(B34&lt;&gt;"",IF(ISNA(VLOOKUP($B34,'Ficha Cadastral'!$C$17:$R$56,$E$1,FALSE)),0,VLOOKUP($B34,'Ficha Cadastral'!$C$17:$R$56,$E$1,FALSE)),"")</f>
        <v/>
      </c>
      <c r="F34" s="79"/>
      <c r="G34" s="79"/>
      <c r="H34" s="79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</row>
    <row r="35" spans="1:85" x14ac:dyDescent="0.25">
      <c r="A35" s="29">
        <v>28</v>
      </c>
      <c r="B35" s="17" t="str">
        <f>IF(AND($B$2&lt;&gt;"",'Ficha Cadastral'!C44&lt;&gt;""),'Ficha Cadastral'!C44,"")</f>
        <v/>
      </c>
      <c r="C35" s="29" t="str">
        <f t="shared" si="3"/>
        <v/>
      </c>
      <c r="D35" s="81" t="str">
        <f>IF(B35&lt;&gt;"",IF(ISNA(VLOOKUP($B35,'Ficha Cadastral'!$C$17:$E$56,3,FALSE)),0,VLOOKUP($B35,'Ficha Cadastral'!$C$17:$E$56,3,FALSE)),"")</f>
        <v/>
      </c>
      <c r="E35" s="80" t="str">
        <f>IF(B35&lt;&gt;"",IF(ISNA(VLOOKUP($B35,'Ficha Cadastral'!$C$17:$R$56,$E$1,FALSE)),0,VLOOKUP($B35,'Ficha Cadastral'!$C$17:$R$56,$E$1,FALSE)),"")</f>
        <v/>
      </c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5"/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</row>
    <row r="36" spans="1:85" x14ac:dyDescent="0.25">
      <c r="A36" s="29">
        <v>29</v>
      </c>
      <c r="B36" s="17" t="str">
        <f>IF(AND($B$2&lt;&gt;"",'Ficha Cadastral'!C45&lt;&gt;""),'Ficha Cadastral'!C45,"")</f>
        <v/>
      </c>
      <c r="C36" s="29" t="str">
        <f t="shared" si="3"/>
        <v/>
      </c>
      <c r="D36" s="81" t="str">
        <f>IF(B36&lt;&gt;"",IF(ISNA(VLOOKUP($B36,'Ficha Cadastral'!$C$17:$E$56,3,FALSE)),0,VLOOKUP($B36,'Ficha Cadastral'!$C$17:$E$56,3,FALSE)),"")</f>
        <v/>
      </c>
      <c r="E36" s="80" t="str">
        <f>IF(B36&lt;&gt;"",IF(ISNA(VLOOKUP($B36,'Ficha Cadastral'!$C$17:$R$56,$E$1,FALSE)),0,VLOOKUP($B36,'Ficha Cadastral'!$C$17:$R$56,$E$1,FALSE)),"")</f>
        <v/>
      </c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5"/>
      <c r="BQ36" s="35"/>
      <c r="BR36" s="35"/>
      <c r="BS36" s="35"/>
      <c r="BT36" s="35"/>
      <c r="BU36" s="35"/>
      <c r="BV36" s="35"/>
      <c r="BW36" s="35"/>
      <c r="BX36" s="35"/>
      <c r="BY36" s="35"/>
      <c r="BZ36" s="35"/>
      <c r="CA36" s="35"/>
      <c r="CB36" s="35"/>
      <c r="CC36" s="35"/>
      <c r="CD36" s="35"/>
      <c r="CE36" s="35"/>
      <c r="CF36" s="35"/>
      <c r="CG36" s="35"/>
    </row>
    <row r="37" spans="1:85" x14ac:dyDescent="0.25">
      <c r="A37" s="29">
        <v>30</v>
      </c>
      <c r="B37" s="17" t="str">
        <f>IF(AND($B$2&lt;&gt;"",'Ficha Cadastral'!C46&lt;&gt;""),'Ficha Cadastral'!C46,"")</f>
        <v/>
      </c>
      <c r="C37" s="29" t="str">
        <f t="shared" si="3"/>
        <v/>
      </c>
      <c r="D37" s="81" t="str">
        <f>IF(B37&lt;&gt;"",IF(ISNA(VLOOKUP($B37,'Ficha Cadastral'!$C$17:$E$56,3,FALSE)),0,VLOOKUP($B37,'Ficha Cadastral'!$C$17:$E$56,3,FALSE)),"")</f>
        <v/>
      </c>
      <c r="E37" s="80" t="str">
        <f>IF(B37&lt;&gt;"",IF(ISNA(VLOOKUP($B37,'Ficha Cadastral'!$C$17:$R$56,$E$1,FALSE)),0,VLOOKUP($B37,'Ficha Cadastral'!$C$17:$R$56,$E$1,FALSE)),"")</f>
        <v/>
      </c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5"/>
      <c r="BQ37" s="35"/>
      <c r="BR37" s="35"/>
      <c r="BS37" s="35"/>
      <c r="BT37" s="35"/>
      <c r="BU37" s="35"/>
      <c r="BV37" s="35"/>
      <c r="BW37" s="35"/>
      <c r="BX37" s="35"/>
      <c r="BY37" s="35"/>
      <c r="BZ37" s="35"/>
      <c r="CA37" s="35"/>
      <c r="CB37" s="35"/>
      <c r="CC37" s="35"/>
      <c r="CD37" s="35"/>
      <c r="CE37" s="35"/>
      <c r="CF37" s="35"/>
      <c r="CG37" s="35"/>
    </row>
    <row r="38" spans="1:85" x14ac:dyDescent="0.25">
      <c r="A38" s="29">
        <v>31</v>
      </c>
      <c r="B38" s="17" t="str">
        <f>IF(AND($B$2&lt;&gt;"",'Ficha Cadastral'!C47&lt;&gt;""),'Ficha Cadastral'!C47,"")</f>
        <v/>
      </c>
      <c r="C38" s="29" t="str">
        <f t="shared" si="3"/>
        <v/>
      </c>
      <c r="D38" s="81" t="str">
        <f>IF(B38&lt;&gt;"",IF(ISNA(VLOOKUP($B38,'Ficha Cadastral'!$C$17:$E$56,3,FALSE)),0,VLOOKUP($B38,'Ficha Cadastral'!$C$17:$E$56,3,FALSE)),"")</f>
        <v/>
      </c>
      <c r="E38" s="80" t="str">
        <f>IF(B38&lt;&gt;"",IF(ISNA(VLOOKUP($B38,'Ficha Cadastral'!$C$17:$R$56,$E$1,FALSE)),0,VLOOKUP($B38,'Ficha Cadastral'!$C$17:$R$56,$E$1,FALSE)),"")</f>
        <v/>
      </c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</row>
    <row r="39" spans="1:85" x14ac:dyDescent="0.25">
      <c r="A39" s="29">
        <v>32</v>
      </c>
      <c r="B39" s="17" t="str">
        <f>IF(AND($B$2&lt;&gt;"",'Ficha Cadastral'!C48&lt;&gt;""),'Ficha Cadastral'!C48,"")</f>
        <v/>
      </c>
      <c r="C39" s="29" t="str">
        <f t="shared" si="3"/>
        <v/>
      </c>
      <c r="D39" s="81" t="str">
        <f>IF(B39&lt;&gt;"",IF(ISNA(VLOOKUP($B39,'Ficha Cadastral'!$C$17:$E$56,3,FALSE)),0,VLOOKUP($B39,'Ficha Cadastral'!$C$17:$E$56,3,FALSE)),"")</f>
        <v/>
      </c>
      <c r="E39" s="80" t="str">
        <f>IF(B39&lt;&gt;"",IF(ISNA(VLOOKUP($B39,'Ficha Cadastral'!$C$17:$R$56,$E$1,FALSE)),0,VLOOKUP($B39,'Ficha Cadastral'!$C$17:$R$56,$E$1,FALSE)),"")</f>
        <v/>
      </c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</row>
    <row r="40" spans="1:85" x14ac:dyDescent="0.25">
      <c r="A40" s="29">
        <v>33</v>
      </c>
      <c r="B40" s="17" t="str">
        <f>IF(AND($B$2&lt;&gt;"",'Ficha Cadastral'!C49&lt;&gt;""),'Ficha Cadastral'!C49,"")</f>
        <v/>
      </c>
      <c r="C40" s="29" t="str">
        <f t="shared" si="3"/>
        <v/>
      </c>
      <c r="D40" s="81" t="str">
        <f>IF(B40&lt;&gt;"",IF(ISNA(VLOOKUP($B40,'Ficha Cadastral'!$C$17:$E$56,3,FALSE)),0,VLOOKUP($B40,'Ficha Cadastral'!$C$17:$E$56,3,FALSE)),"")</f>
        <v/>
      </c>
      <c r="E40" s="80" t="str">
        <f>IF(B40&lt;&gt;"",IF(ISNA(VLOOKUP($B40,'Ficha Cadastral'!$C$17:$R$56,$E$1,FALSE)),0,VLOOKUP($B40,'Ficha Cadastral'!$C$17:$R$56,$E$1,FALSE)),"")</f>
        <v/>
      </c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</row>
    <row r="41" spans="1:85" x14ac:dyDescent="0.25">
      <c r="A41" s="29">
        <v>34</v>
      </c>
      <c r="B41" s="17" t="str">
        <f>IF(AND($B$2&lt;&gt;"",'Ficha Cadastral'!C50&lt;&gt;""),'Ficha Cadastral'!C50,"")</f>
        <v/>
      </c>
      <c r="C41" s="29" t="str">
        <f t="shared" si="3"/>
        <v/>
      </c>
      <c r="D41" s="81" t="str">
        <f>IF(B41&lt;&gt;"",IF(ISNA(VLOOKUP($B41,'Ficha Cadastral'!$C$17:$E$56,3,FALSE)),0,VLOOKUP($B41,'Ficha Cadastral'!$C$17:$E$56,3,FALSE)),"")</f>
        <v/>
      </c>
      <c r="E41" s="80" t="str">
        <f>IF(B41&lt;&gt;"",IF(ISNA(VLOOKUP($B41,'Ficha Cadastral'!$C$17:$R$56,$E$1,FALSE)),0,VLOOKUP($B41,'Ficha Cadastral'!$C$17:$R$56,$E$1,FALSE)),"")</f>
        <v/>
      </c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5"/>
      <c r="BQ41" s="35"/>
      <c r="BR41" s="35"/>
      <c r="BS41" s="35"/>
      <c r="BT41" s="35"/>
      <c r="BU41" s="35"/>
      <c r="BV41" s="35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5"/>
    </row>
    <row r="42" spans="1:85" x14ac:dyDescent="0.25">
      <c r="A42" s="29">
        <v>35</v>
      </c>
      <c r="B42" s="17" t="str">
        <f>IF(AND($B$2&lt;&gt;"",'Ficha Cadastral'!C51&lt;&gt;""),'Ficha Cadastral'!C51,"")</f>
        <v/>
      </c>
      <c r="C42" s="29" t="str">
        <f t="shared" si="3"/>
        <v/>
      </c>
      <c r="D42" s="81" t="str">
        <f>IF(B42&lt;&gt;"",IF(ISNA(VLOOKUP($B42,'Ficha Cadastral'!$C$17:$E$56,3,FALSE)),0,VLOOKUP($B42,'Ficha Cadastral'!$C$17:$E$56,3,FALSE)),"")</f>
        <v/>
      </c>
      <c r="E42" s="80" t="str">
        <f>IF(B42&lt;&gt;"",IF(ISNA(VLOOKUP($B42,'Ficha Cadastral'!$C$17:$R$56,$E$1,FALSE)),0,VLOOKUP($B42,'Ficha Cadastral'!$C$17:$R$56,$E$1,FALSE)),"")</f>
        <v/>
      </c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</row>
    <row r="43" spans="1:85" x14ac:dyDescent="0.25">
      <c r="A43" s="29">
        <v>36</v>
      </c>
      <c r="B43" s="17" t="str">
        <f>IF(AND($B$2&lt;&gt;"",'Ficha Cadastral'!C52&lt;&gt;""),'Ficha Cadastral'!C52,"")</f>
        <v/>
      </c>
      <c r="C43" s="29" t="str">
        <f t="shared" si="3"/>
        <v/>
      </c>
      <c r="D43" s="81" t="str">
        <f>IF(B43&lt;&gt;"",IF(ISNA(VLOOKUP($B43,'Ficha Cadastral'!$C$17:$E$56,3,FALSE)),0,VLOOKUP($B43,'Ficha Cadastral'!$C$17:$E$56,3,FALSE)),"")</f>
        <v/>
      </c>
      <c r="E43" s="80" t="str">
        <f>IF(B43&lt;&gt;"",IF(ISNA(VLOOKUP($B43,'Ficha Cadastral'!$C$17:$R$56,$E$1,FALSE)),0,VLOOKUP($B43,'Ficha Cadastral'!$C$17:$R$56,$E$1,FALSE)),"")</f>
        <v/>
      </c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5"/>
      <c r="BQ43" s="35"/>
      <c r="BR43" s="35"/>
      <c r="BS43" s="35"/>
      <c r="BT43" s="35"/>
      <c r="BU43" s="35"/>
      <c r="BV43" s="35"/>
      <c r="BW43" s="35"/>
      <c r="BX43" s="35"/>
      <c r="BY43" s="35"/>
      <c r="BZ43" s="35"/>
      <c r="CA43" s="35"/>
      <c r="CB43" s="35"/>
      <c r="CC43" s="35"/>
      <c r="CD43" s="35"/>
      <c r="CE43" s="35"/>
      <c r="CF43" s="35"/>
      <c r="CG43" s="35"/>
    </row>
    <row r="44" spans="1:85" x14ac:dyDescent="0.25">
      <c r="A44" s="29">
        <v>37</v>
      </c>
      <c r="B44" s="17" t="str">
        <f>IF(AND($B$2&lt;&gt;"",'Ficha Cadastral'!C53&lt;&gt;""),'Ficha Cadastral'!C53,"")</f>
        <v/>
      </c>
      <c r="C44" s="29" t="str">
        <f t="shared" si="3"/>
        <v/>
      </c>
      <c r="D44" s="81" t="str">
        <f>IF(B44&lt;&gt;"",IF(ISNA(VLOOKUP($B44,'Ficha Cadastral'!$C$17:$E$56,3,FALSE)),0,VLOOKUP($B44,'Ficha Cadastral'!$C$17:$E$56,3,FALSE)),"")</f>
        <v/>
      </c>
      <c r="E44" s="80" t="str">
        <f>IF(B44&lt;&gt;"",IF(ISNA(VLOOKUP($B44,'Ficha Cadastral'!$C$17:$R$56,$E$1,FALSE)),0,VLOOKUP($B44,'Ficha Cadastral'!$C$17:$R$56,$E$1,FALSE)),"")</f>
        <v/>
      </c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5"/>
      <c r="BQ44" s="35"/>
      <c r="BR44" s="35"/>
      <c r="BS44" s="35"/>
      <c r="BT44" s="35"/>
      <c r="BU44" s="35"/>
      <c r="BV44" s="35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5"/>
    </row>
    <row r="45" spans="1:85" x14ac:dyDescent="0.25">
      <c r="A45" s="29">
        <v>38</v>
      </c>
      <c r="B45" s="17" t="str">
        <f>IF(AND($B$2&lt;&gt;"",'Ficha Cadastral'!C54&lt;&gt;""),'Ficha Cadastral'!C54,"")</f>
        <v/>
      </c>
      <c r="C45" s="29" t="str">
        <f t="shared" si="3"/>
        <v/>
      </c>
      <c r="D45" s="81" t="str">
        <f>IF(B45&lt;&gt;"",IF(ISNA(VLOOKUP($B45,'Ficha Cadastral'!$C$17:$E$56,3,FALSE)),0,VLOOKUP($B45,'Ficha Cadastral'!$C$17:$E$56,3,FALSE)),"")</f>
        <v/>
      </c>
      <c r="E45" s="80" t="str">
        <f>IF(B45&lt;&gt;"",IF(ISNA(VLOOKUP($B45,'Ficha Cadastral'!$C$17:$R$56,$E$1,FALSE)),0,VLOOKUP($B45,'Ficha Cadastral'!$C$17:$R$56,$E$1,FALSE)),"")</f>
        <v/>
      </c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5"/>
    </row>
    <row r="46" spans="1:85" x14ac:dyDescent="0.25">
      <c r="A46" s="29">
        <v>39</v>
      </c>
      <c r="B46" s="17" t="str">
        <f>IF(AND($B$2&lt;&gt;"",'Ficha Cadastral'!C55&lt;&gt;""),'Ficha Cadastral'!C55,"")</f>
        <v/>
      </c>
      <c r="C46" s="29" t="str">
        <f t="shared" si="3"/>
        <v/>
      </c>
      <c r="D46" s="81" t="str">
        <f>IF(B46&lt;&gt;"",IF(ISNA(VLOOKUP($B46,'Ficha Cadastral'!$C$17:$E$56,3,FALSE)),0,VLOOKUP($B46,'Ficha Cadastral'!$C$17:$E$56,3,FALSE)),"")</f>
        <v/>
      </c>
      <c r="E46" s="80" t="str">
        <f>IF(B46&lt;&gt;"",IF(ISNA(VLOOKUP($B46,'Ficha Cadastral'!$C$17:$R$56,$E$1,FALSE)),0,VLOOKUP($B46,'Ficha Cadastral'!$C$17:$R$56,$E$1,FALSE)),"")</f>
        <v/>
      </c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5"/>
      <c r="BQ46" s="35"/>
      <c r="BR46" s="35"/>
      <c r="BS46" s="35"/>
      <c r="BT46" s="35"/>
      <c r="BU46" s="35"/>
      <c r="BV46" s="35"/>
      <c r="BW46" s="35"/>
      <c r="BX46" s="35"/>
      <c r="BY46" s="35"/>
      <c r="BZ46" s="35"/>
      <c r="CA46" s="35"/>
      <c r="CB46" s="35"/>
      <c r="CC46" s="35"/>
      <c r="CD46" s="35"/>
      <c r="CE46" s="35"/>
      <c r="CF46" s="35"/>
      <c r="CG46" s="35"/>
    </row>
    <row r="47" spans="1:85" x14ac:dyDescent="0.25">
      <c r="A47" s="29">
        <v>40</v>
      </c>
      <c r="B47" s="17" t="str">
        <f>IF(AND($B$2&lt;&gt;"",'Ficha Cadastral'!C56&lt;&gt;""),'Ficha Cadastral'!C56,"")</f>
        <v/>
      </c>
      <c r="C47" s="29" t="str">
        <f t="shared" si="3"/>
        <v/>
      </c>
      <c r="D47" s="81" t="str">
        <f>IF(B47&lt;&gt;"",IF(ISNA(VLOOKUP($B47,'Ficha Cadastral'!$C$17:$E$56,3,FALSE)),0,VLOOKUP($B47,'Ficha Cadastral'!$C$17:$E$56,3,FALSE)),"")</f>
        <v/>
      </c>
      <c r="E47" s="80" t="str">
        <f>IF(B47&lt;&gt;"",IF(ISNA(VLOOKUP($B47,'Ficha Cadastral'!$C$17:$R$56,$E$1,FALSE)),0,VLOOKUP($B47,'Ficha Cadastral'!$C$17:$R$56,$E$1,FALSE)),"")</f>
        <v/>
      </c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5"/>
      <c r="BQ47" s="35"/>
      <c r="BR47" s="35"/>
      <c r="BS47" s="35"/>
      <c r="BT47" s="35"/>
      <c r="BU47" s="35"/>
      <c r="BV47" s="35"/>
      <c r="BW47" s="35"/>
      <c r="BX47" s="35"/>
      <c r="BY47" s="35"/>
      <c r="BZ47" s="35"/>
      <c r="CA47" s="35"/>
      <c r="CB47" s="35"/>
      <c r="CC47" s="35"/>
      <c r="CD47" s="35"/>
      <c r="CE47" s="35"/>
      <c r="CF47" s="35"/>
      <c r="CG47" s="35"/>
    </row>
    <row r="48" spans="1:85" x14ac:dyDescent="0.25">
      <c r="A48" s="31" t="s">
        <v>9</v>
      </c>
    </row>
    <row r="50" spans="1:4" x14ac:dyDescent="0.25">
      <c r="B50" s="3" t="s">
        <v>10</v>
      </c>
    </row>
    <row r="51" spans="1:4" x14ac:dyDescent="0.25">
      <c r="A51" s="32" t="s">
        <v>11</v>
      </c>
      <c r="B51" s="3" t="s">
        <v>12</v>
      </c>
    </row>
    <row r="52" spans="1:4" s="2" customFormat="1" x14ac:dyDescent="0.25">
      <c r="B52" s="36"/>
    </row>
    <row r="53" spans="1:4" s="2" customFormat="1" x14ac:dyDescent="0.25">
      <c r="B53" s="36"/>
    </row>
    <row r="54" spans="1:4" s="2" customFormat="1" x14ac:dyDescent="0.25">
      <c r="B54" s="37"/>
      <c r="D54" s="38"/>
    </row>
    <row r="55" spans="1:4" s="2" customFormat="1" x14ac:dyDescent="0.25">
      <c r="B55" s="37"/>
      <c r="D55" s="38"/>
    </row>
    <row r="56" spans="1:4" s="2" customFormat="1" x14ac:dyDescent="0.25"/>
    <row r="57" spans="1:4" s="2" customFormat="1" x14ac:dyDescent="0.25">
      <c r="D57" s="38"/>
    </row>
    <row r="58" spans="1:4" s="2" customFormat="1" x14ac:dyDescent="0.25">
      <c r="D58" s="38"/>
    </row>
    <row r="59" spans="1:4" s="2" customFormat="1" x14ac:dyDescent="0.25"/>
    <row r="60" spans="1:4" s="2" customFormat="1" x14ac:dyDescent="0.25">
      <c r="B60" s="36"/>
    </row>
    <row r="61" spans="1:4" s="2" customFormat="1" x14ac:dyDescent="0.25">
      <c r="B61" s="36"/>
    </row>
    <row r="62" spans="1:4" s="2" customFormat="1" x14ac:dyDescent="0.25">
      <c r="B62" s="36"/>
    </row>
    <row r="63" spans="1:4" s="2" customFormat="1" x14ac:dyDescent="0.25">
      <c r="B63" s="36"/>
    </row>
    <row r="64" spans="1:4" s="2" customFormat="1" x14ac:dyDescent="0.25"/>
    <row r="65" s="2" customFormat="1" x14ac:dyDescent="0.25"/>
    <row r="66" s="2" customFormat="1" x14ac:dyDescent="0.25"/>
    <row r="67" s="2" customFormat="1" x14ac:dyDescent="0.25"/>
    <row r="68" s="2" customFormat="1" x14ac:dyDescent="0.25"/>
    <row r="69" s="2" customFormat="1" x14ac:dyDescent="0.25"/>
    <row r="70" s="2" customFormat="1" x14ac:dyDescent="0.25"/>
    <row r="71" s="2" customFormat="1" x14ac:dyDescent="0.25"/>
    <row r="72" s="2" customFormat="1" x14ac:dyDescent="0.25"/>
    <row r="73" s="2" customFormat="1" x14ac:dyDescent="0.25"/>
    <row r="74" s="2" customFormat="1" x14ac:dyDescent="0.25"/>
    <row r="75" s="2" customFormat="1" x14ac:dyDescent="0.25"/>
    <row r="76" s="2" customFormat="1" x14ac:dyDescent="0.25"/>
    <row r="77" s="2" customFormat="1" x14ac:dyDescent="0.25"/>
    <row r="78" s="2" customFormat="1" x14ac:dyDescent="0.25"/>
    <row r="79" s="2" customFormat="1" x14ac:dyDescent="0.25"/>
    <row r="80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="2" customFormat="1" x14ac:dyDescent="0.25"/>
    <row r="130" s="2" customFormat="1" x14ac:dyDescent="0.25"/>
    <row r="131" s="2" customFormat="1" x14ac:dyDescent="0.25"/>
    <row r="132" s="2" customFormat="1" x14ac:dyDescent="0.25"/>
    <row r="133" s="2" customFormat="1" x14ac:dyDescent="0.25"/>
    <row r="134" s="2" customFormat="1" x14ac:dyDescent="0.25"/>
    <row r="135" s="2" customFormat="1" x14ac:dyDescent="0.25"/>
    <row r="136" s="2" customFormat="1" x14ac:dyDescent="0.25"/>
    <row r="137" s="2" customFormat="1" x14ac:dyDescent="0.25"/>
    <row r="138" s="2" customFormat="1" x14ac:dyDescent="0.25"/>
    <row r="139" s="2" customFormat="1" x14ac:dyDescent="0.25"/>
    <row r="140" s="2" customFormat="1" x14ac:dyDescent="0.25"/>
    <row r="141" s="2" customFormat="1" x14ac:dyDescent="0.25"/>
    <row r="142" s="2" customFormat="1" x14ac:dyDescent="0.25"/>
    <row r="143" s="2" customFormat="1" x14ac:dyDescent="0.25"/>
    <row r="144" s="2" customFormat="1" x14ac:dyDescent="0.25"/>
    <row r="145" s="2" customFormat="1" x14ac:dyDescent="0.25"/>
    <row r="146" s="2" customFormat="1" x14ac:dyDescent="0.25"/>
    <row r="147" s="2" customFormat="1" x14ac:dyDescent="0.25"/>
    <row r="148" s="2" customFormat="1" x14ac:dyDescent="0.25"/>
    <row r="149" s="2" customFormat="1" x14ac:dyDescent="0.25"/>
    <row r="150" s="2" customFormat="1" x14ac:dyDescent="0.25"/>
    <row r="151" s="2" customFormat="1" x14ac:dyDescent="0.25"/>
    <row r="152" s="2" customFormat="1" x14ac:dyDescent="0.25"/>
    <row r="153" s="2" customFormat="1" x14ac:dyDescent="0.25"/>
    <row r="154" s="2" customFormat="1" x14ac:dyDescent="0.25"/>
    <row r="155" s="2" customFormat="1" x14ac:dyDescent="0.25"/>
    <row r="156" s="2" customFormat="1" x14ac:dyDescent="0.25"/>
    <row r="157" s="2" customFormat="1" x14ac:dyDescent="0.25"/>
    <row r="158" s="2" customFormat="1" x14ac:dyDescent="0.25"/>
    <row r="159" s="2" customFormat="1" x14ac:dyDescent="0.25"/>
    <row r="160" s="2" customFormat="1" x14ac:dyDescent="0.25"/>
    <row r="161" s="2" customFormat="1" x14ac:dyDescent="0.25"/>
    <row r="162" s="2" customFormat="1" x14ac:dyDescent="0.25"/>
    <row r="163" s="2" customFormat="1" x14ac:dyDescent="0.25"/>
    <row r="164" s="2" customFormat="1" x14ac:dyDescent="0.25"/>
    <row r="165" s="2" customFormat="1" x14ac:dyDescent="0.25"/>
    <row r="166" s="2" customFormat="1" x14ac:dyDescent="0.25"/>
    <row r="167" s="2" customFormat="1" x14ac:dyDescent="0.25"/>
    <row r="168" s="2" customFormat="1" x14ac:dyDescent="0.25"/>
    <row r="169" s="2" customFormat="1" x14ac:dyDescent="0.25"/>
    <row r="170" s="2" customFormat="1" x14ac:dyDescent="0.25"/>
    <row r="171" s="2" customFormat="1" x14ac:dyDescent="0.25"/>
    <row r="172" s="2" customFormat="1" x14ac:dyDescent="0.25"/>
    <row r="173" s="2" customFormat="1" x14ac:dyDescent="0.25"/>
    <row r="174" s="2" customFormat="1" x14ac:dyDescent="0.25"/>
    <row r="175" s="2" customFormat="1" x14ac:dyDescent="0.25"/>
    <row r="176" s="2" customFormat="1" x14ac:dyDescent="0.25"/>
    <row r="177" s="2" customFormat="1" x14ac:dyDescent="0.25"/>
    <row r="178" s="2" customFormat="1" x14ac:dyDescent="0.25"/>
    <row r="179" s="2" customFormat="1" x14ac:dyDescent="0.25"/>
    <row r="180" s="2" customFormat="1" x14ac:dyDescent="0.25"/>
    <row r="181" s="2" customFormat="1" x14ac:dyDescent="0.25"/>
    <row r="182" s="2" customFormat="1" x14ac:dyDescent="0.25"/>
    <row r="183" s="2" customFormat="1" x14ac:dyDescent="0.25"/>
    <row r="184" s="2" customFormat="1" x14ac:dyDescent="0.25"/>
    <row r="185" s="2" customFormat="1" x14ac:dyDescent="0.25"/>
    <row r="186" s="2" customFormat="1" x14ac:dyDescent="0.25"/>
    <row r="187" s="2" customFormat="1" x14ac:dyDescent="0.25"/>
    <row r="188" s="2" customFormat="1" x14ac:dyDescent="0.25"/>
    <row r="189" s="2" customFormat="1" x14ac:dyDescent="0.25"/>
    <row r="190" s="2" customFormat="1" x14ac:dyDescent="0.25"/>
    <row r="191" s="2" customFormat="1" x14ac:dyDescent="0.25"/>
    <row r="192" s="2" customFormat="1" x14ac:dyDescent="0.25"/>
    <row r="193" s="2" customFormat="1" x14ac:dyDescent="0.25"/>
    <row r="194" s="2" customFormat="1" x14ac:dyDescent="0.25"/>
    <row r="195" s="2" customFormat="1" x14ac:dyDescent="0.25"/>
  </sheetData>
  <sheetProtection algorithmName="SHA-512" hashValue="fRZ1N+reNjnexiHL3GgfCXfrz12x0RrGe5VeH6pY+Y3u/UIydCOceOyZwlufuhhks4L581GAk3R1mfhYD8Lx9g==" saltValue="/kCz0aezyGLDOv6DTLpXYw==" spinCount="100000" sheet="1" objects="1" scenarios="1" selectLockedCells="1"/>
  <mergeCells count="7">
    <mergeCell ref="E6:E7"/>
    <mergeCell ref="A6:A7"/>
    <mergeCell ref="B6:B7"/>
    <mergeCell ref="C1:D1"/>
    <mergeCell ref="C2:D2"/>
    <mergeCell ref="C6:C7"/>
    <mergeCell ref="D6:D7"/>
  </mergeCells>
  <phoneticPr fontId="0" type="noConversion"/>
  <conditionalFormatting sqref="E8:E47">
    <cfRule type="cellIs" dxfId="322" priority="177" stopIfTrue="1" operator="greaterThanOrEqual">
      <formula>0.25</formula>
    </cfRule>
    <cfRule type="cellIs" dxfId="321" priority="178" stopIfTrue="1" operator="between">
      <formula>0.2</formula>
      <formula>0.24</formula>
    </cfRule>
    <cfRule type="cellIs" dxfId="320" priority="179" stopIfTrue="1" operator="between">
      <formula>0</formula>
      <formula>0.19</formula>
    </cfRule>
  </conditionalFormatting>
  <conditionalFormatting sqref="CJ5:XFD47 M3:XFD3 T1:XFD2 I4:XFD4 E48:XFD1048576 C7 A6:A7 B52:D1048576 A51:C51 B49:D50 C48:D48 A48 A1:C2 E1:E2 B4:G4 C5:CG6 F3 B8:E47 E7 R9:AH9 AO7:CG47">
    <cfRule type="expression" dxfId="319" priority="175">
      <formula>CELL("proteger",A1)=0</formula>
    </cfRule>
  </conditionalFormatting>
  <conditionalFormatting sqref="CJ8:XFD47 B8:E47 R9:AH9 AO8:CG47">
    <cfRule type="cellIs" dxfId="318" priority="176" stopIfTrue="1" operator="equal">
      <formula>"F"</formula>
    </cfRule>
  </conditionalFormatting>
  <conditionalFormatting sqref="AI9:AN9 AJ7:AM47 R9:S11 F35:AN47 J33:AN34 R7:AN8 R10:AN32 J32:M32 P7 J7:M7 P9 P11 P16:P32">
    <cfRule type="expression" dxfId="317" priority="171">
      <formula>CELL("proteger",F7)=0</formula>
    </cfRule>
  </conditionalFormatting>
  <conditionalFormatting sqref="AI9:AN9 AJ8:AM47 R8:AN8 R9:S11 F35:AN47 J33:AN34 R10:AN32 J32:M32 P9 P11 P16:P32">
    <cfRule type="cellIs" dxfId="316" priority="172" stopIfTrue="1" operator="equal">
      <formula>"F"</formula>
    </cfRule>
  </conditionalFormatting>
  <conditionalFormatting sqref="AN7:AN47">
    <cfRule type="expression" dxfId="315" priority="166">
      <formula>CELL("proteger",AN7)=0</formula>
    </cfRule>
  </conditionalFormatting>
  <conditionalFormatting sqref="AN8:AN47">
    <cfRule type="cellIs" dxfId="314" priority="167" stopIfTrue="1" operator="equal">
      <formula>"F"</formula>
    </cfRule>
  </conditionalFormatting>
  <conditionalFormatting sqref="F34:I34 F9:I9 F8:Q8 F11:I11 F10:Q10 F16:I29 F12:Q15 F8:G23">
    <cfRule type="expression" dxfId="313" priority="159">
      <formula>CELL("proteger",F8)=0</formula>
    </cfRule>
  </conditionalFormatting>
  <conditionalFormatting sqref="F34:I34 F9:I9 F8:Q8 F11:I11 F10:Q10 F16:I29 F12:Q15 F8:G23">
    <cfRule type="cellIs" dxfId="312" priority="160" stopIfTrue="1" operator="equal">
      <formula>"F"</formula>
    </cfRule>
  </conditionalFormatting>
  <conditionalFormatting sqref="F7:I7">
    <cfRule type="expression" dxfId="311" priority="158">
      <formula>CELL("proteger",F7)=0</formula>
    </cfRule>
  </conditionalFormatting>
  <conditionalFormatting sqref="F9:I9 F11:I11 F10:Q10 F16:I33 F12:Q15">
    <cfRule type="expression" dxfId="310" priority="156">
      <formula>CELL("proteger",F9)=0</formula>
    </cfRule>
  </conditionalFormatting>
  <conditionalFormatting sqref="F9:I9 F11:I11 F10:Q10 F16:I33 F12:Q15">
    <cfRule type="cellIs" dxfId="309" priority="157" stopIfTrue="1" operator="equal">
      <formula>"F"</formula>
    </cfRule>
  </conditionalFormatting>
  <conditionalFormatting sqref="F32:G32">
    <cfRule type="expression" dxfId="308" priority="154">
      <formula>CELL("proteger",F32)=0</formula>
    </cfRule>
  </conditionalFormatting>
  <conditionalFormatting sqref="F32:G32">
    <cfRule type="cellIs" dxfId="307" priority="155" stopIfTrue="1" operator="equal">
      <formula>"F"</formula>
    </cfRule>
  </conditionalFormatting>
  <conditionalFormatting sqref="F9:I9 F8:Q8 F11:I11 F10:Q10 F16:I25 F12:Q15 F8:G23">
    <cfRule type="expression" dxfId="306" priority="152">
      <formula>CELL("proteger",F8)=0</formula>
    </cfRule>
  </conditionalFormatting>
  <conditionalFormatting sqref="F9:I9 F8:Q8 F11:I11 F10:Q10 F16:I25 F12:Q15 F8:G23">
    <cfRule type="cellIs" dxfId="305" priority="153" stopIfTrue="1" operator="equal">
      <formula>"F"</formula>
    </cfRule>
  </conditionalFormatting>
  <conditionalFormatting sqref="F33:G33">
    <cfRule type="expression" dxfId="304" priority="150">
      <formula>CELL("proteger",F33)=0</formula>
    </cfRule>
  </conditionalFormatting>
  <conditionalFormatting sqref="F33:G33">
    <cfRule type="cellIs" dxfId="303" priority="151" stopIfTrue="1" operator="equal">
      <formula>"F"</formula>
    </cfRule>
  </conditionalFormatting>
  <conditionalFormatting sqref="F30:G30">
    <cfRule type="expression" dxfId="302" priority="148">
      <formula>CELL("proteger",F30)=0</formula>
    </cfRule>
  </conditionalFormatting>
  <conditionalFormatting sqref="F30:G30">
    <cfRule type="cellIs" dxfId="301" priority="149" stopIfTrue="1" operator="equal">
      <formula>"F"</formula>
    </cfRule>
  </conditionalFormatting>
  <conditionalFormatting sqref="F31:G31">
    <cfRule type="expression" dxfId="300" priority="146">
      <formula>CELL("proteger",F31)=0</formula>
    </cfRule>
  </conditionalFormatting>
  <conditionalFormatting sqref="F31:G31">
    <cfRule type="cellIs" dxfId="299" priority="147" stopIfTrue="1" operator="equal">
      <formula>"F"</formula>
    </cfRule>
  </conditionalFormatting>
  <conditionalFormatting sqref="F34:G34">
    <cfRule type="expression" dxfId="298" priority="144">
      <formula>CELL("proteger",F34)=0</formula>
    </cfRule>
  </conditionalFormatting>
  <conditionalFormatting sqref="F34:G34">
    <cfRule type="cellIs" dxfId="297" priority="145" stopIfTrue="1" operator="equal">
      <formula>"F"</formula>
    </cfRule>
  </conditionalFormatting>
  <conditionalFormatting sqref="F19:G19">
    <cfRule type="expression" dxfId="296" priority="142">
      <formula>CELL("proteger",F19)=0</formula>
    </cfRule>
  </conditionalFormatting>
  <conditionalFormatting sqref="F19:G19">
    <cfRule type="cellIs" dxfId="295" priority="143" stopIfTrue="1" operator="equal">
      <formula>"F"</formula>
    </cfRule>
  </conditionalFormatting>
  <conditionalFormatting sqref="F20:G20">
    <cfRule type="expression" dxfId="294" priority="140">
      <formula>CELL("proteger",F20)=0</formula>
    </cfRule>
  </conditionalFormatting>
  <conditionalFormatting sqref="F20:G20">
    <cfRule type="cellIs" dxfId="293" priority="141" stopIfTrue="1" operator="equal">
      <formula>"F"</formula>
    </cfRule>
  </conditionalFormatting>
  <conditionalFormatting sqref="F21:G21">
    <cfRule type="expression" dxfId="292" priority="138">
      <formula>CELL("proteger",F21)=0</formula>
    </cfRule>
  </conditionalFormatting>
  <conditionalFormatting sqref="F21:G21">
    <cfRule type="cellIs" dxfId="291" priority="139" stopIfTrue="1" operator="equal">
      <formula>"F"</formula>
    </cfRule>
  </conditionalFormatting>
  <conditionalFormatting sqref="F22:G22">
    <cfRule type="expression" dxfId="290" priority="136">
      <formula>CELL("proteger",F22)=0</formula>
    </cfRule>
  </conditionalFormatting>
  <conditionalFormatting sqref="F22:G22">
    <cfRule type="cellIs" dxfId="289" priority="137" stopIfTrue="1" operator="equal">
      <formula>"F"</formula>
    </cfRule>
  </conditionalFormatting>
  <conditionalFormatting sqref="F23:G23">
    <cfRule type="expression" dxfId="288" priority="134">
      <formula>CELL("proteger",F23)=0</formula>
    </cfRule>
  </conditionalFormatting>
  <conditionalFormatting sqref="F23:G23">
    <cfRule type="cellIs" dxfId="287" priority="135" stopIfTrue="1" operator="equal">
      <formula>"F"</formula>
    </cfRule>
  </conditionalFormatting>
  <conditionalFormatting sqref="F24:G24">
    <cfRule type="expression" dxfId="286" priority="132">
      <formula>CELL("proteger",F24)=0</formula>
    </cfRule>
  </conditionalFormatting>
  <conditionalFormatting sqref="F24:G24">
    <cfRule type="cellIs" dxfId="285" priority="133" stopIfTrue="1" operator="equal">
      <formula>"F"</formula>
    </cfRule>
  </conditionalFormatting>
  <conditionalFormatting sqref="F25:G25">
    <cfRule type="expression" dxfId="284" priority="130">
      <formula>CELL("proteger",F25)=0</formula>
    </cfRule>
  </conditionalFormatting>
  <conditionalFormatting sqref="F25:G25">
    <cfRule type="cellIs" dxfId="283" priority="131" stopIfTrue="1" operator="equal">
      <formula>"F"</formula>
    </cfRule>
  </conditionalFormatting>
  <conditionalFormatting sqref="F26:G26">
    <cfRule type="expression" dxfId="282" priority="128">
      <formula>CELL("proteger",F26)=0</formula>
    </cfRule>
  </conditionalFormatting>
  <conditionalFormatting sqref="F26:G26">
    <cfRule type="cellIs" dxfId="281" priority="129" stopIfTrue="1" operator="equal">
      <formula>"F"</formula>
    </cfRule>
  </conditionalFormatting>
  <conditionalFormatting sqref="F27:G27">
    <cfRule type="expression" dxfId="280" priority="126">
      <formula>CELL("proteger",F27)=0</formula>
    </cfRule>
  </conditionalFormatting>
  <conditionalFormatting sqref="F27:G27">
    <cfRule type="cellIs" dxfId="279" priority="127" stopIfTrue="1" operator="equal">
      <formula>"F"</formula>
    </cfRule>
  </conditionalFormatting>
  <conditionalFormatting sqref="F28:G28">
    <cfRule type="expression" dxfId="278" priority="124">
      <formula>CELL("proteger",F28)=0</formula>
    </cfRule>
  </conditionalFormatting>
  <conditionalFormatting sqref="F28:G28">
    <cfRule type="cellIs" dxfId="277" priority="125" stopIfTrue="1" operator="equal">
      <formula>"F"</formula>
    </cfRule>
  </conditionalFormatting>
  <conditionalFormatting sqref="F29:G29">
    <cfRule type="expression" dxfId="276" priority="122">
      <formula>CELL("proteger",F29)=0</formula>
    </cfRule>
  </conditionalFormatting>
  <conditionalFormatting sqref="F29:G29">
    <cfRule type="cellIs" dxfId="275" priority="123" stopIfTrue="1" operator="equal">
      <formula>"F"</formula>
    </cfRule>
  </conditionalFormatting>
  <conditionalFormatting sqref="F32:I32">
    <cfRule type="expression" dxfId="274" priority="120">
      <formula>CELL("proteger",F32)=0</formula>
    </cfRule>
  </conditionalFormatting>
  <conditionalFormatting sqref="F32:I32">
    <cfRule type="cellIs" dxfId="273" priority="121" stopIfTrue="1" operator="equal">
      <formula>"F"</formula>
    </cfRule>
  </conditionalFormatting>
  <conditionalFormatting sqref="F32:G32">
    <cfRule type="expression" dxfId="272" priority="118">
      <formula>CELL("proteger",F32)=0</formula>
    </cfRule>
  </conditionalFormatting>
  <conditionalFormatting sqref="F32:G32">
    <cfRule type="cellIs" dxfId="271" priority="119" stopIfTrue="1" operator="equal">
      <formula>"F"</formula>
    </cfRule>
  </conditionalFormatting>
  <conditionalFormatting sqref="F33:I33">
    <cfRule type="expression" dxfId="270" priority="116">
      <formula>CELL("proteger",F33)=0</formula>
    </cfRule>
  </conditionalFormatting>
  <conditionalFormatting sqref="F33:I33">
    <cfRule type="cellIs" dxfId="269" priority="117" stopIfTrue="1" operator="equal">
      <formula>"F"</formula>
    </cfRule>
  </conditionalFormatting>
  <conditionalFormatting sqref="F33:G33">
    <cfRule type="expression" dxfId="268" priority="114">
      <formula>CELL("proteger",F33)=0</formula>
    </cfRule>
  </conditionalFormatting>
  <conditionalFormatting sqref="F33:G33">
    <cfRule type="cellIs" dxfId="267" priority="115" stopIfTrue="1" operator="equal">
      <formula>"F"</formula>
    </cfRule>
  </conditionalFormatting>
  <conditionalFormatting sqref="F30:I31">
    <cfRule type="expression" dxfId="266" priority="112">
      <formula>CELL("proteger",F30)=0</formula>
    </cfRule>
  </conditionalFormatting>
  <conditionalFormatting sqref="F30:I31">
    <cfRule type="cellIs" dxfId="265" priority="113" stopIfTrue="1" operator="equal">
      <formula>"F"</formula>
    </cfRule>
  </conditionalFormatting>
  <conditionalFormatting sqref="F18:I18">
    <cfRule type="expression" dxfId="264" priority="110">
      <formula>CELL("proteger",F18)=0</formula>
    </cfRule>
  </conditionalFormatting>
  <conditionalFormatting sqref="F18:I18">
    <cfRule type="cellIs" dxfId="263" priority="111" stopIfTrue="1" operator="equal">
      <formula>"F"</formula>
    </cfRule>
  </conditionalFormatting>
  <conditionalFormatting sqref="F19:I19">
    <cfRule type="expression" dxfId="262" priority="108">
      <formula>CELL("proteger",F19)=0</formula>
    </cfRule>
  </conditionalFormatting>
  <conditionalFormatting sqref="F19:I19">
    <cfRule type="cellIs" dxfId="261" priority="109" stopIfTrue="1" operator="equal">
      <formula>"F"</formula>
    </cfRule>
  </conditionalFormatting>
  <conditionalFormatting sqref="F20:I20">
    <cfRule type="expression" dxfId="260" priority="106">
      <formula>CELL("proteger",F20)=0</formula>
    </cfRule>
  </conditionalFormatting>
  <conditionalFormatting sqref="F20:I20">
    <cfRule type="cellIs" dxfId="259" priority="107" stopIfTrue="1" operator="equal">
      <formula>"F"</formula>
    </cfRule>
  </conditionalFormatting>
  <conditionalFormatting sqref="F22:I22">
    <cfRule type="expression" dxfId="258" priority="104">
      <formula>CELL("proteger",F22)=0</formula>
    </cfRule>
  </conditionalFormatting>
  <conditionalFormatting sqref="F22:I22">
    <cfRule type="cellIs" dxfId="257" priority="105" stopIfTrue="1" operator="equal">
      <formula>"F"</formula>
    </cfRule>
  </conditionalFormatting>
  <conditionalFormatting sqref="F23:I23">
    <cfRule type="expression" dxfId="256" priority="102">
      <formula>CELL("proteger",F23)=0</formula>
    </cfRule>
  </conditionalFormatting>
  <conditionalFormatting sqref="F23:I23">
    <cfRule type="cellIs" dxfId="255" priority="103" stopIfTrue="1" operator="equal">
      <formula>"F"</formula>
    </cfRule>
  </conditionalFormatting>
  <conditionalFormatting sqref="F23:I23">
    <cfRule type="expression" dxfId="254" priority="100">
      <formula>CELL("proteger",F23)=0</formula>
    </cfRule>
  </conditionalFormatting>
  <conditionalFormatting sqref="F23:I23">
    <cfRule type="cellIs" dxfId="253" priority="101" stopIfTrue="1" operator="equal">
      <formula>"F"</formula>
    </cfRule>
  </conditionalFormatting>
  <conditionalFormatting sqref="F24:I24">
    <cfRule type="expression" dxfId="252" priority="98">
      <formula>CELL("proteger",F24)=0</formula>
    </cfRule>
  </conditionalFormatting>
  <conditionalFormatting sqref="F24:I24">
    <cfRule type="cellIs" dxfId="251" priority="99" stopIfTrue="1" operator="equal">
      <formula>"F"</formula>
    </cfRule>
  </conditionalFormatting>
  <conditionalFormatting sqref="F24:I24">
    <cfRule type="expression" dxfId="250" priority="96">
      <formula>CELL("proteger",F24)=0</formula>
    </cfRule>
  </conditionalFormatting>
  <conditionalFormatting sqref="F24:I24">
    <cfRule type="cellIs" dxfId="249" priority="97" stopIfTrue="1" operator="equal">
      <formula>"F"</formula>
    </cfRule>
  </conditionalFormatting>
  <conditionalFormatting sqref="F26:I26">
    <cfRule type="expression" dxfId="248" priority="94">
      <formula>CELL("proteger",F26)=0</formula>
    </cfRule>
  </conditionalFormatting>
  <conditionalFormatting sqref="F26:I26">
    <cfRule type="cellIs" dxfId="247" priority="95" stopIfTrue="1" operator="equal">
      <formula>"F"</formula>
    </cfRule>
  </conditionalFormatting>
  <conditionalFormatting sqref="F26:I26">
    <cfRule type="expression" dxfId="246" priority="92">
      <formula>CELL("proteger",F26)=0</formula>
    </cfRule>
  </conditionalFormatting>
  <conditionalFormatting sqref="F26:I26">
    <cfRule type="cellIs" dxfId="245" priority="93" stopIfTrue="1" operator="equal">
      <formula>"F"</formula>
    </cfRule>
  </conditionalFormatting>
  <conditionalFormatting sqref="F27:I27">
    <cfRule type="expression" dxfId="244" priority="90">
      <formula>CELL("proteger",F27)=0</formula>
    </cfRule>
  </conditionalFormatting>
  <conditionalFormatting sqref="F27:I27">
    <cfRule type="cellIs" dxfId="243" priority="91" stopIfTrue="1" operator="equal">
      <formula>"F"</formula>
    </cfRule>
  </conditionalFormatting>
  <conditionalFormatting sqref="F27:I27">
    <cfRule type="expression" dxfId="242" priority="88">
      <formula>CELL("proteger",F27)=0</formula>
    </cfRule>
  </conditionalFormatting>
  <conditionalFormatting sqref="F27:I27">
    <cfRule type="cellIs" dxfId="241" priority="89" stopIfTrue="1" operator="equal">
      <formula>"F"</formula>
    </cfRule>
  </conditionalFormatting>
  <conditionalFormatting sqref="F28:I28">
    <cfRule type="expression" dxfId="240" priority="86">
      <formula>CELL("proteger",F28)=0</formula>
    </cfRule>
  </conditionalFormatting>
  <conditionalFormatting sqref="F28:I28">
    <cfRule type="cellIs" dxfId="239" priority="87" stopIfTrue="1" operator="equal">
      <formula>"F"</formula>
    </cfRule>
  </conditionalFormatting>
  <conditionalFormatting sqref="F28:I28">
    <cfRule type="expression" dxfId="238" priority="84">
      <formula>CELL("proteger",F28)=0</formula>
    </cfRule>
  </conditionalFormatting>
  <conditionalFormatting sqref="F28:I28">
    <cfRule type="cellIs" dxfId="237" priority="85" stopIfTrue="1" operator="equal">
      <formula>"F"</formula>
    </cfRule>
  </conditionalFormatting>
  <conditionalFormatting sqref="F29:G29">
    <cfRule type="expression" dxfId="236" priority="82">
      <formula>CELL("proteger",F29)=0</formula>
    </cfRule>
  </conditionalFormatting>
  <conditionalFormatting sqref="F29:G29">
    <cfRule type="cellIs" dxfId="235" priority="83" stopIfTrue="1" operator="equal">
      <formula>"F"</formula>
    </cfRule>
  </conditionalFormatting>
  <conditionalFormatting sqref="F29:I29">
    <cfRule type="expression" dxfId="234" priority="80">
      <formula>CELL("proteger",F29)=0</formula>
    </cfRule>
  </conditionalFormatting>
  <conditionalFormatting sqref="F29:I29">
    <cfRule type="cellIs" dxfId="233" priority="81" stopIfTrue="1" operator="equal">
      <formula>"F"</formula>
    </cfRule>
  </conditionalFormatting>
  <conditionalFormatting sqref="F29:I29">
    <cfRule type="expression" dxfId="232" priority="78">
      <formula>CELL("proteger",F29)=0</formula>
    </cfRule>
  </conditionalFormatting>
  <conditionalFormatting sqref="F29:I29">
    <cfRule type="cellIs" dxfId="231" priority="79" stopIfTrue="1" operator="equal">
      <formula>"F"</formula>
    </cfRule>
  </conditionalFormatting>
  <conditionalFormatting sqref="F30:I30">
    <cfRule type="expression" dxfId="230" priority="76">
      <formula>CELL("proteger",F30)=0</formula>
    </cfRule>
  </conditionalFormatting>
  <conditionalFormatting sqref="F30:I30">
    <cfRule type="cellIs" dxfId="229" priority="77" stopIfTrue="1" operator="equal">
      <formula>"F"</formula>
    </cfRule>
  </conditionalFormatting>
  <conditionalFormatting sqref="F30:G30">
    <cfRule type="expression" dxfId="228" priority="74">
      <formula>CELL("proteger",F30)=0</formula>
    </cfRule>
  </conditionalFormatting>
  <conditionalFormatting sqref="F30:G30">
    <cfRule type="cellIs" dxfId="227" priority="75" stopIfTrue="1" operator="equal">
      <formula>"F"</formula>
    </cfRule>
  </conditionalFormatting>
  <conditionalFormatting sqref="F30:I30">
    <cfRule type="expression" dxfId="226" priority="72">
      <formula>CELL("proteger",F30)=0</formula>
    </cfRule>
  </conditionalFormatting>
  <conditionalFormatting sqref="F30:I30">
    <cfRule type="cellIs" dxfId="225" priority="73" stopIfTrue="1" operator="equal">
      <formula>"F"</formula>
    </cfRule>
  </conditionalFormatting>
  <conditionalFormatting sqref="F30:I30">
    <cfRule type="expression" dxfId="224" priority="70">
      <formula>CELL("proteger",F30)=0</formula>
    </cfRule>
  </conditionalFormatting>
  <conditionalFormatting sqref="F30:I30">
    <cfRule type="cellIs" dxfId="223" priority="71" stopIfTrue="1" operator="equal">
      <formula>"F"</formula>
    </cfRule>
  </conditionalFormatting>
  <conditionalFormatting sqref="F31:I31">
    <cfRule type="expression" dxfId="222" priority="68">
      <formula>CELL("proteger",F31)=0</formula>
    </cfRule>
  </conditionalFormatting>
  <conditionalFormatting sqref="F31:I31">
    <cfRule type="cellIs" dxfId="221" priority="69" stopIfTrue="1" operator="equal">
      <formula>"F"</formula>
    </cfRule>
  </conditionalFormatting>
  <conditionalFormatting sqref="F31:G31">
    <cfRule type="expression" dxfId="220" priority="66">
      <formula>CELL("proteger",F31)=0</formula>
    </cfRule>
  </conditionalFormatting>
  <conditionalFormatting sqref="F31:G31">
    <cfRule type="cellIs" dxfId="219" priority="67" stopIfTrue="1" operator="equal">
      <formula>"F"</formula>
    </cfRule>
  </conditionalFormatting>
  <conditionalFormatting sqref="F31:I31">
    <cfRule type="expression" dxfId="218" priority="64">
      <formula>CELL("proteger",F31)=0</formula>
    </cfRule>
  </conditionalFormatting>
  <conditionalFormatting sqref="F31:I31">
    <cfRule type="cellIs" dxfId="217" priority="65" stopIfTrue="1" operator="equal">
      <formula>"F"</formula>
    </cfRule>
  </conditionalFormatting>
  <conditionalFormatting sqref="F31:I31">
    <cfRule type="expression" dxfId="216" priority="62">
      <formula>CELL("proteger",F31)=0</formula>
    </cfRule>
  </conditionalFormatting>
  <conditionalFormatting sqref="F31:I31">
    <cfRule type="cellIs" dxfId="215" priority="63" stopIfTrue="1" operator="equal">
      <formula>"F"</formula>
    </cfRule>
  </conditionalFormatting>
  <conditionalFormatting sqref="F21:I21">
    <cfRule type="expression" dxfId="214" priority="60">
      <formula>CELL("proteger",F21)=0</formula>
    </cfRule>
  </conditionalFormatting>
  <conditionalFormatting sqref="F21:I21">
    <cfRule type="cellIs" dxfId="213" priority="61" stopIfTrue="1" operator="equal">
      <formula>"F"</formula>
    </cfRule>
  </conditionalFormatting>
  <conditionalFormatting sqref="F25:I25">
    <cfRule type="expression" dxfId="212" priority="58">
      <formula>CELL("proteger",F25)=0</formula>
    </cfRule>
  </conditionalFormatting>
  <conditionalFormatting sqref="F25:I25">
    <cfRule type="cellIs" dxfId="211" priority="59" stopIfTrue="1" operator="equal">
      <formula>"F"</formula>
    </cfRule>
  </conditionalFormatting>
  <conditionalFormatting sqref="J9:M9 J11:M11 J16:M20">
    <cfRule type="expression" dxfId="210" priority="48">
      <formula>CELL("proteger",J9)=0</formula>
    </cfRule>
  </conditionalFormatting>
  <conditionalFormatting sqref="J9:M9 J11:M11 J16:M20">
    <cfRule type="cellIs" dxfId="209" priority="49" stopIfTrue="1" operator="equal">
      <formula>"F"</formula>
    </cfRule>
  </conditionalFormatting>
  <conditionalFormatting sqref="J9:M9 J11:M11 J16:M20">
    <cfRule type="expression" dxfId="208" priority="46">
      <formula>CELL("proteger",J9)=0</formula>
    </cfRule>
  </conditionalFormatting>
  <conditionalFormatting sqref="J9:M9 J11:M11 J16:M20">
    <cfRule type="cellIs" dxfId="207" priority="47" stopIfTrue="1" operator="equal">
      <formula>"F"</formula>
    </cfRule>
  </conditionalFormatting>
  <conditionalFormatting sqref="J9:M9 J11:M11 J16:M20">
    <cfRule type="expression" dxfId="206" priority="44">
      <formula>CELL("proteger",J9)=0</formula>
    </cfRule>
  </conditionalFormatting>
  <conditionalFormatting sqref="J9:M9 J11:M11 J16:M20">
    <cfRule type="cellIs" dxfId="205" priority="45" stopIfTrue="1" operator="equal">
      <formula>"F"</formula>
    </cfRule>
  </conditionalFormatting>
  <conditionalFormatting sqref="J21:M30">
    <cfRule type="expression" dxfId="204" priority="41">
      <formula>CELL("proteger",J21)=0</formula>
    </cfRule>
  </conditionalFormatting>
  <conditionalFormatting sqref="J21:M30">
    <cfRule type="cellIs" dxfId="203" priority="42" stopIfTrue="1" operator="equal">
      <formula>"F"</formula>
    </cfRule>
  </conditionalFormatting>
  <conditionalFormatting sqref="J21:M30">
    <cfRule type="expression" dxfId="202" priority="39">
      <formula>CELL("proteger",J21)=0</formula>
    </cfRule>
  </conditionalFormatting>
  <conditionalFormatting sqref="J21:M30">
    <cfRule type="cellIs" dxfId="201" priority="40" stopIfTrue="1" operator="equal">
      <formula>"F"</formula>
    </cfRule>
  </conditionalFormatting>
  <conditionalFormatting sqref="J21:M30">
    <cfRule type="expression" dxfId="200" priority="37">
      <formula>CELL("proteger",J21)=0</formula>
    </cfRule>
  </conditionalFormatting>
  <conditionalFormatting sqref="J21:M30">
    <cfRule type="cellIs" dxfId="199" priority="38" stopIfTrue="1" operator="equal">
      <formula>"F"</formula>
    </cfRule>
  </conditionalFormatting>
  <conditionalFormatting sqref="J31:M31">
    <cfRule type="expression" dxfId="198" priority="34">
      <formula>CELL("proteger",J31)=0</formula>
    </cfRule>
  </conditionalFormatting>
  <conditionalFormatting sqref="J31:M31">
    <cfRule type="cellIs" dxfId="197" priority="35" stopIfTrue="1" operator="equal">
      <formula>"F"</formula>
    </cfRule>
  </conditionalFormatting>
  <conditionalFormatting sqref="J31:M31">
    <cfRule type="expression" dxfId="196" priority="32">
      <formula>CELL("proteger",J31)=0</formula>
    </cfRule>
  </conditionalFormatting>
  <conditionalFormatting sqref="J31:M31">
    <cfRule type="cellIs" dxfId="195" priority="33" stopIfTrue="1" operator="equal">
      <formula>"F"</formula>
    </cfRule>
  </conditionalFormatting>
  <conditionalFormatting sqref="J31:M31">
    <cfRule type="expression" dxfId="194" priority="30">
      <formula>CELL("proteger",J31)=0</formula>
    </cfRule>
  </conditionalFormatting>
  <conditionalFormatting sqref="J31:M31">
    <cfRule type="cellIs" dxfId="193" priority="31" stopIfTrue="1" operator="equal">
      <formula>"F"</formula>
    </cfRule>
  </conditionalFormatting>
  <conditionalFormatting sqref="L32:Q32 L7:Q7">
    <cfRule type="expression" dxfId="192" priority="27">
      <formula>CELL("proteger",L7)=0</formula>
    </cfRule>
  </conditionalFormatting>
  <conditionalFormatting sqref="L32:Q32">
    <cfRule type="cellIs" dxfId="191" priority="28" stopIfTrue="1" operator="equal">
      <formula>"F"</formula>
    </cfRule>
  </conditionalFormatting>
  <conditionalFormatting sqref="L9:Q9 L11:Q11 L16:Q20">
    <cfRule type="expression" dxfId="190" priority="19">
      <formula>CELL("proteger",L9)=0</formula>
    </cfRule>
  </conditionalFormatting>
  <conditionalFormatting sqref="L9:Q9 L11:Q11 L16:Q20">
    <cfRule type="cellIs" dxfId="189" priority="20" stopIfTrue="1" operator="equal">
      <formula>"F"</formula>
    </cfRule>
  </conditionalFormatting>
  <conditionalFormatting sqref="L9:Q9 L11:Q11 L16:Q20">
    <cfRule type="expression" dxfId="188" priority="17">
      <formula>CELL("proteger",L9)=0</formula>
    </cfRule>
  </conditionalFormatting>
  <conditionalFormatting sqref="L9:Q9 L11:Q11 L16:Q20">
    <cfRule type="cellIs" dxfId="187" priority="18" stopIfTrue="1" operator="equal">
      <formula>"F"</formula>
    </cfRule>
  </conditionalFormatting>
  <conditionalFormatting sqref="L9:Q9 L11:Q11 L16:Q20">
    <cfRule type="expression" dxfId="186" priority="15">
      <formula>CELL("proteger",L9)=0</formula>
    </cfRule>
  </conditionalFormatting>
  <conditionalFormatting sqref="L9:Q9 L11:Q11 L16:Q20">
    <cfRule type="cellIs" dxfId="185" priority="16" stopIfTrue="1" operator="equal">
      <formula>"F"</formula>
    </cfRule>
  </conditionalFormatting>
  <conditionalFormatting sqref="L21:Q30">
    <cfRule type="expression" dxfId="184" priority="13">
      <formula>CELL("proteger",L21)=0</formula>
    </cfRule>
  </conditionalFormatting>
  <conditionalFormatting sqref="L21:Q30">
    <cfRule type="cellIs" dxfId="183" priority="14" stopIfTrue="1" operator="equal">
      <formula>"F"</formula>
    </cfRule>
  </conditionalFormatting>
  <conditionalFormatting sqref="L21:Q30">
    <cfRule type="expression" dxfId="182" priority="11">
      <formula>CELL("proteger",L21)=0</formula>
    </cfRule>
  </conditionalFormatting>
  <conditionalFormatting sqref="L21:Q30">
    <cfRule type="cellIs" dxfId="181" priority="12" stopIfTrue="1" operator="equal">
      <formula>"F"</formula>
    </cfRule>
  </conditionalFormatting>
  <conditionalFormatting sqref="L21:Q30">
    <cfRule type="expression" dxfId="180" priority="9">
      <formula>CELL("proteger",L21)=0</formula>
    </cfRule>
  </conditionalFormatting>
  <conditionalFormatting sqref="L21:Q30">
    <cfRule type="cellIs" dxfId="179" priority="10" stopIfTrue="1" operator="equal">
      <formula>"F"</formula>
    </cfRule>
  </conditionalFormatting>
  <conditionalFormatting sqref="L31:Q31">
    <cfRule type="expression" dxfId="178" priority="7">
      <formula>CELL("proteger",L31)=0</formula>
    </cfRule>
  </conditionalFormatting>
  <conditionalFormatting sqref="L31:Q31">
    <cfRule type="cellIs" dxfId="177" priority="8" stopIfTrue="1" operator="equal">
      <formula>"F"</formula>
    </cfRule>
  </conditionalFormatting>
  <conditionalFormatting sqref="L31:Q31">
    <cfRule type="expression" dxfId="176" priority="5">
      <formula>CELL("proteger",L31)=0</formula>
    </cfRule>
  </conditionalFormatting>
  <conditionalFormatting sqref="L31:Q31">
    <cfRule type="cellIs" dxfId="175" priority="6" stopIfTrue="1" operator="equal">
      <formula>"F"</formula>
    </cfRule>
  </conditionalFormatting>
  <conditionalFormatting sqref="L31:Q31">
    <cfRule type="expression" dxfId="174" priority="3">
      <formula>CELL("proteger",L31)=0</formula>
    </cfRule>
  </conditionalFormatting>
  <conditionalFormatting sqref="L31:Q31">
    <cfRule type="cellIs" dxfId="173" priority="4" stopIfTrue="1" operator="equal">
      <formula>"F"</formula>
    </cfRule>
  </conditionalFormatting>
  <conditionalFormatting sqref="P9">
    <cfRule type="expression" dxfId="172" priority="1">
      <formula>CELL("proteger",P9)=0</formula>
    </cfRule>
  </conditionalFormatting>
  <conditionalFormatting sqref="P9">
    <cfRule type="cellIs" dxfId="171" priority="2" stopIfTrue="1" operator="equal">
      <formula>"F"</formula>
    </cfRule>
  </conditionalFormatting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80" stopIfTrue="1" id="{FC958661-8395-48F4-B522-C21D15E8E751}">
            <xm:f>AND($B$2&lt;&gt;"",'Ficha Cadastral'!$D17&lt;&gt;"")</xm:f>
            <x14:dxf>
              <font>
                <b/>
                <i val="0"/>
                <color rgb="FFFF0000"/>
              </font>
              <fill>
                <patternFill>
                  <bgColor rgb="FFFFC000"/>
                </patternFill>
              </fill>
            </x14:dxf>
          </x14:cfRule>
          <xm:sqref>CJ8:XFD47 B33:CG47 R8:CG32 P9 B8:Q8 B9:M9 B11:M11 P11 B10:Q10 P16:P32 B16:M32 B12:Q15 F8:G23</xm:sqref>
        </x14:conditionalFormatting>
        <x14:conditionalFormatting xmlns:xm="http://schemas.microsoft.com/office/excel/2006/main">
          <x14:cfRule type="expression" priority="29" stopIfTrue="1" id="{FD2A2D76-38A1-4C29-8307-C74D2A8F7C1F}">
            <xm:f>AND($B$2&lt;&gt;"",'Ficha Cadastral'!$D18&lt;&gt;"")</xm:f>
            <x14:dxf>
              <font>
                <b/>
                <i val="0"/>
                <color rgb="FFFF0000"/>
              </font>
              <fill>
                <patternFill>
                  <bgColor rgb="FFFFC000"/>
                </patternFill>
              </fill>
            </x14:dxf>
          </x14:cfRule>
          <xm:sqref>L9:Q9 L11:Q11 L16:Q32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'Ficha Cadastral'!$E$59:$E$70</xm:f>
          </x14:formula1>
          <xm:sqref>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30"/>
  <dimension ref="A1:CG195"/>
  <sheetViews>
    <sheetView zoomScaleNormal="10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F7" sqref="F7:K31"/>
    </sheetView>
  </sheetViews>
  <sheetFormatPr defaultColWidth="9.140625" defaultRowHeight="15" x14ac:dyDescent="0.25"/>
  <cols>
    <col min="1" max="1" width="9.140625" style="3"/>
    <col min="2" max="2" width="40.7109375" style="3" customWidth="1"/>
    <col min="3" max="3" width="8" style="3" customWidth="1"/>
    <col min="4" max="4" width="9.42578125" style="3" customWidth="1"/>
    <col min="5" max="5" width="8.140625" style="3" customWidth="1"/>
    <col min="6" max="14" width="3.42578125" style="3" customWidth="1"/>
    <col min="15" max="16" width="3.5703125" style="3" customWidth="1"/>
    <col min="17" max="87" width="3.42578125" style="3" customWidth="1"/>
    <col min="88" max="16384" width="9.140625" style="3"/>
  </cols>
  <sheetData>
    <row r="1" spans="1:85" s="11" customFormat="1" x14ac:dyDescent="0.25">
      <c r="A1" s="70" t="s">
        <v>105</v>
      </c>
      <c r="B1" s="74" t="str">
        <f>IF(B2&lt;&gt;"",'Ficha Cadastral'!A6,"")</f>
        <v/>
      </c>
      <c r="C1" s="149" t="s">
        <v>107</v>
      </c>
      <c r="D1" s="149"/>
      <c r="E1" s="69">
        <v>4</v>
      </c>
      <c r="G1" s="75"/>
      <c r="H1" s="75"/>
      <c r="I1" s="75"/>
      <c r="J1" s="75"/>
      <c r="K1" s="76"/>
      <c r="M1" s="75"/>
      <c r="N1" s="75"/>
      <c r="O1" s="75"/>
      <c r="P1" s="75"/>
      <c r="Q1" s="75"/>
      <c r="R1" s="75"/>
      <c r="S1" s="75"/>
      <c r="T1" s="75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</row>
    <row r="2" spans="1:85" s="11" customFormat="1" x14ac:dyDescent="0.25">
      <c r="A2" s="70" t="s">
        <v>106</v>
      </c>
      <c r="B2" s="77"/>
      <c r="C2" s="150" t="s">
        <v>104</v>
      </c>
      <c r="D2" s="150"/>
      <c r="E2" s="68">
        <f>COUNTA($F$7:$CG$7)</f>
        <v>0</v>
      </c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1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</row>
    <row r="3" spans="1:85" s="11" customFormat="1" x14ac:dyDescent="0.25">
      <c r="D3" s="71"/>
      <c r="F3" s="72" t="s">
        <v>5</v>
      </c>
      <c r="M3" s="22"/>
      <c r="N3" s="22"/>
      <c r="O3" s="22"/>
      <c r="P3" s="22"/>
      <c r="R3" s="20"/>
      <c r="S3" s="20"/>
      <c r="T3" s="20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</row>
    <row r="4" spans="1:85" s="11" customFormat="1" x14ac:dyDescent="0.25">
      <c r="F4" s="24" t="s">
        <v>16</v>
      </c>
      <c r="G4" s="23"/>
      <c r="I4" s="24"/>
      <c r="J4" s="24"/>
      <c r="K4" s="25"/>
      <c r="L4" s="18"/>
      <c r="M4" s="18"/>
      <c r="N4" s="18"/>
      <c r="O4" s="26"/>
      <c r="P4" s="26"/>
      <c r="Q4" s="26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</row>
    <row r="5" spans="1:85" x14ac:dyDescent="0.25">
      <c r="C5" s="73"/>
      <c r="D5" s="73"/>
      <c r="E5" s="73"/>
      <c r="F5" s="27">
        <f t="shared" ref="F5:AK5" si="0">COUNTIF(F8:F47,"P")</f>
        <v>0</v>
      </c>
      <c r="G5" s="27">
        <f t="shared" si="0"/>
        <v>0</v>
      </c>
      <c r="H5" s="27">
        <f t="shared" si="0"/>
        <v>0</v>
      </c>
      <c r="I5" s="27">
        <f t="shared" si="0"/>
        <v>0</v>
      </c>
      <c r="J5" s="27">
        <f t="shared" si="0"/>
        <v>0</v>
      </c>
      <c r="K5" s="27">
        <f t="shared" si="0"/>
        <v>0</v>
      </c>
      <c r="L5" s="27">
        <f t="shared" si="0"/>
        <v>0</v>
      </c>
      <c r="M5" s="27">
        <f t="shared" si="0"/>
        <v>0</v>
      </c>
      <c r="N5" s="27">
        <f t="shared" si="0"/>
        <v>0</v>
      </c>
      <c r="O5" s="27">
        <f t="shared" si="0"/>
        <v>0</v>
      </c>
      <c r="P5" s="27">
        <f t="shared" si="0"/>
        <v>0</v>
      </c>
      <c r="Q5" s="27">
        <f t="shared" si="0"/>
        <v>0</v>
      </c>
      <c r="R5" s="27">
        <f t="shared" si="0"/>
        <v>0</v>
      </c>
      <c r="S5" s="27">
        <f t="shared" si="0"/>
        <v>0</v>
      </c>
      <c r="T5" s="27">
        <f t="shared" si="0"/>
        <v>0</v>
      </c>
      <c r="U5" s="27">
        <f t="shared" si="0"/>
        <v>0</v>
      </c>
      <c r="V5" s="27">
        <f t="shared" si="0"/>
        <v>0</v>
      </c>
      <c r="W5" s="27">
        <f t="shared" si="0"/>
        <v>0</v>
      </c>
      <c r="X5" s="27">
        <f t="shared" si="0"/>
        <v>0</v>
      </c>
      <c r="Y5" s="27">
        <f t="shared" si="0"/>
        <v>0</v>
      </c>
      <c r="Z5" s="27">
        <f t="shared" si="0"/>
        <v>0</v>
      </c>
      <c r="AA5" s="27">
        <f t="shared" si="0"/>
        <v>0</v>
      </c>
      <c r="AB5" s="27">
        <f t="shared" si="0"/>
        <v>0</v>
      </c>
      <c r="AC5" s="27">
        <f t="shared" si="0"/>
        <v>0</v>
      </c>
      <c r="AD5" s="27">
        <f t="shared" si="0"/>
        <v>0</v>
      </c>
      <c r="AE5" s="27">
        <f t="shared" si="0"/>
        <v>0</v>
      </c>
      <c r="AF5" s="27">
        <f t="shared" si="0"/>
        <v>0</v>
      </c>
      <c r="AG5" s="27">
        <f t="shared" si="0"/>
        <v>0</v>
      </c>
      <c r="AH5" s="27">
        <f t="shared" si="0"/>
        <v>0</v>
      </c>
      <c r="AI5" s="27">
        <f t="shared" si="0"/>
        <v>0</v>
      </c>
      <c r="AJ5" s="27">
        <f t="shared" si="0"/>
        <v>0</v>
      </c>
      <c r="AK5" s="27">
        <f t="shared" si="0"/>
        <v>0</v>
      </c>
      <c r="AL5" s="27">
        <f t="shared" ref="AL5:BQ5" si="1">COUNTIF(AL8:AL47,"P")</f>
        <v>0</v>
      </c>
      <c r="AM5" s="27">
        <f t="shared" si="1"/>
        <v>0</v>
      </c>
      <c r="AN5" s="27">
        <f t="shared" si="1"/>
        <v>0</v>
      </c>
      <c r="AO5" s="27">
        <f t="shared" si="1"/>
        <v>0</v>
      </c>
      <c r="AP5" s="27">
        <f t="shared" si="1"/>
        <v>0</v>
      </c>
      <c r="AQ5" s="27">
        <f t="shared" si="1"/>
        <v>0</v>
      </c>
      <c r="AR5" s="27">
        <f t="shared" si="1"/>
        <v>0</v>
      </c>
      <c r="AS5" s="27">
        <f t="shared" si="1"/>
        <v>0</v>
      </c>
      <c r="AT5" s="27">
        <f t="shared" si="1"/>
        <v>0</v>
      </c>
      <c r="AU5" s="27">
        <f t="shared" si="1"/>
        <v>0</v>
      </c>
      <c r="AV5" s="27">
        <f t="shared" si="1"/>
        <v>0</v>
      </c>
      <c r="AW5" s="27">
        <f t="shared" si="1"/>
        <v>0</v>
      </c>
      <c r="AX5" s="27">
        <f t="shared" si="1"/>
        <v>0</v>
      </c>
      <c r="AY5" s="27">
        <f t="shared" si="1"/>
        <v>0</v>
      </c>
      <c r="AZ5" s="27">
        <f t="shared" si="1"/>
        <v>0</v>
      </c>
      <c r="BA5" s="27">
        <f t="shared" si="1"/>
        <v>0</v>
      </c>
      <c r="BB5" s="27">
        <f t="shared" si="1"/>
        <v>0</v>
      </c>
      <c r="BC5" s="27">
        <f t="shared" si="1"/>
        <v>0</v>
      </c>
      <c r="BD5" s="27">
        <f t="shared" si="1"/>
        <v>0</v>
      </c>
      <c r="BE5" s="27">
        <f t="shared" si="1"/>
        <v>0</v>
      </c>
      <c r="BF5" s="27">
        <f t="shared" si="1"/>
        <v>0</v>
      </c>
      <c r="BG5" s="27">
        <f t="shared" si="1"/>
        <v>0</v>
      </c>
      <c r="BH5" s="27">
        <f t="shared" si="1"/>
        <v>0</v>
      </c>
      <c r="BI5" s="27">
        <f t="shared" si="1"/>
        <v>0</v>
      </c>
      <c r="BJ5" s="27">
        <f t="shared" si="1"/>
        <v>0</v>
      </c>
      <c r="BK5" s="27">
        <f t="shared" si="1"/>
        <v>0</v>
      </c>
      <c r="BL5" s="27">
        <f t="shared" si="1"/>
        <v>0</v>
      </c>
      <c r="BM5" s="27">
        <f t="shared" si="1"/>
        <v>0</v>
      </c>
      <c r="BN5" s="27">
        <f t="shared" si="1"/>
        <v>0</v>
      </c>
      <c r="BO5" s="27">
        <f t="shared" si="1"/>
        <v>0</v>
      </c>
      <c r="BP5" s="27">
        <f t="shared" si="1"/>
        <v>0</v>
      </c>
      <c r="BQ5" s="27">
        <f t="shared" si="1"/>
        <v>0</v>
      </c>
      <c r="BR5" s="27">
        <f t="shared" ref="BR5:CG5" si="2">COUNTIF(BR8:BR47,"P")</f>
        <v>0</v>
      </c>
      <c r="BS5" s="27">
        <f t="shared" si="2"/>
        <v>0</v>
      </c>
      <c r="BT5" s="27">
        <f t="shared" si="2"/>
        <v>0</v>
      </c>
      <c r="BU5" s="27">
        <f t="shared" si="2"/>
        <v>0</v>
      </c>
      <c r="BV5" s="27">
        <f t="shared" si="2"/>
        <v>0</v>
      </c>
      <c r="BW5" s="27">
        <f t="shared" si="2"/>
        <v>0</v>
      </c>
      <c r="BX5" s="27">
        <f t="shared" si="2"/>
        <v>0</v>
      </c>
      <c r="BY5" s="27">
        <f t="shared" si="2"/>
        <v>0</v>
      </c>
      <c r="BZ5" s="27">
        <f t="shared" si="2"/>
        <v>0</v>
      </c>
      <c r="CA5" s="27">
        <f t="shared" si="2"/>
        <v>0</v>
      </c>
      <c r="CB5" s="27">
        <f t="shared" si="2"/>
        <v>0</v>
      </c>
      <c r="CC5" s="27">
        <f t="shared" si="2"/>
        <v>0</v>
      </c>
      <c r="CD5" s="27">
        <f t="shared" si="2"/>
        <v>0</v>
      </c>
      <c r="CE5" s="27">
        <f t="shared" si="2"/>
        <v>0</v>
      </c>
      <c r="CF5" s="27">
        <f t="shared" si="2"/>
        <v>0</v>
      </c>
      <c r="CG5" s="27">
        <f t="shared" si="2"/>
        <v>0</v>
      </c>
    </row>
    <row r="6" spans="1:85" ht="14.1" customHeight="1" x14ac:dyDescent="0.25">
      <c r="A6" s="151" t="s">
        <v>6</v>
      </c>
      <c r="B6" s="152" t="s">
        <v>7</v>
      </c>
      <c r="C6" s="154" t="s">
        <v>18</v>
      </c>
      <c r="D6" s="154" t="s">
        <v>19</v>
      </c>
      <c r="E6" s="147" t="s">
        <v>17</v>
      </c>
      <c r="F6" s="71" t="s">
        <v>8</v>
      </c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  <c r="CG6" s="71"/>
    </row>
    <row r="7" spans="1:85" s="28" customFormat="1" x14ac:dyDescent="0.25">
      <c r="A7" s="151"/>
      <c r="B7" s="153"/>
      <c r="C7" s="154"/>
      <c r="D7" s="154"/>
      <c r="E7" s="148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</row>
    <row r="8" spans="1:85" x14ac:dyDescent="0.25">
      <c r="A8" s="29">
        <v>1</v>
      </c>
      <c r="B8" s="121" t="str">
        <f>IF(AND($B$2&lt;&gt;"",'Ficha Cadastral'!C17&lt;&gt;""),'Ficha Cadastral'!C17,"")</f>
        <v/>
      </c>
      <c r="C8" s="29" t="str">
        <f t="shared" ref="C8:C47" si="3">IF(B8&lt;&gt;"",COUNTIF(F8:CG8,"F"),"")</f>
        <v/>
      </c>
      <c r="D8" s="29" t="str">
        <f>IF(B8&lt;&gt;"",IF(ISNA(VLOOKUP($B8,'Ficha Cadastral'!$C$17:$E$56,3,FALSE)),0,VLOOKUP($B8,'Ficha Cadastral'!$C$17:$E$56,3,FALSE)),"")</f>
        <v/>
      </c>
      <c r="E8" s="80" t="str">
        <f>IF(B8&lt;&gt;"",IF(ISNA(VLOOKUP($B8,'Ficha Cadastral'!$C$17:$R$56,$E$1,FALSE)),0,VLOOKUP($B8,'Ficha Cadastral'!$C$17:$R$56,$E$1,FALSE)),"")</f>
        <v/>
      </c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</row>
    <row r="9" spans="1:85" x14ac:dyDescent="0.25">
      <c r="A9" s="29">
        <v>2</v>
      </c>
      <c r="B9" s="122" t="str">
        <f>IF(AND($B$2&lt;&gt;"",'Ficha Cadastral'!C18&lt;&gt;""),'Ficha Cadastral'!C18,"")</f>
        <v/>
      </c>
      <c r="C9" s="29" t="str">
        <f t="shared" si="3"/>
        <v/>
      </c>
      <c r="D9" s="81" t="str">
        <f>IF(B9&lt;&gt;"",IF(ISNA(VLOOKUP($B9,'Ficha Cadastral'!$C$17:$E$56,3,FALSE)),0,VLOOKUP($B9,'Ficha Cadastral'!$C$17:$E$56,3,FALSE)),"")</f>
        <v/>
      </c>
      <c r="E9" s="80" t="str">
        <f>IF(B9&lt;&gt;"",IF(ISNA(VLOOKUP($B9,'Ficha Cadastral'!$C$17:$R$56,$E$1,FALSE)),0,VLOOKUP($B9,'Ficha Cadastral'!$C$17:$R$56,$E$1,FALSE)),"")</f>
        <v/>
      </c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</row>
    <row r="10" spans="1:85" x14ac:dyDescent="0.25">
      <c r="A10" s="29">
        <v>3</v>
      </c>
      <c r="B10" s="122" t="str">
        <f>IF(AND($B$2&lt;&gt;"",'Ficha Cadastral'!C19&lt;&gt;""),'Ficha Cadastral'!C19,"")</f>
        <v/>
      </c>
      <c r="C10" s="29" t="str">
        <f t="shared" si="3"/>
        <v/>
      </c>
      <c r="D10" s="81" t="str">
        <f>IF(B10&lt;&gt;"",IF(ISNA(VLOOKUP($B10,'Ficha Cadastral'!$C$17:$E$56,3,FALSE)),0,VLOOKUP($B10,'Ficha Cadastral'!$C$17:$E$56,3,FALSE)),"")</f>
        <v/>
      </c>
      <c r="E10" s="80" t="str">
        <f>IF(B10&lt;&gt;"",IF(ISNA(VLOOKUP($B10,'Ficha Cadastral'!$C$17:$R$56,$E$1,FALSE)),0,VLOOKUP($B10,'Ficha Cadastral'!$C$17:$R$56,$E$1,FALSE)),"")</f>
        <v/>
      </c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</row>
    <row r="11" spans="1:85" x14ac:dyDescent="0.25">
      <c r="A11" s="29">
        <v>4</v>
      </c>
      <c r="B11" s="122" t="str">
        <f>IF(AND($B$2&lt;&gt;"",'Ficha Cadastral'!C20&lt;&gt;""),'Ficha Cadastral'!C20,"")</f>
        <v/>
      </c>
      <c r="C11" s="29" t="str">
        <f t="shared" si="3"/>
        <v/>
      </c>
      <c r="D11" s="81" t="str">
        <f>IF(B11&lt;&gt;"",IF(ISNA(VLOOKUP($B11,'Ficha Cadastral'!$C$17:$E$56,3,FALSE)),0,VLOOKUP($B11,'Ficha Cadastral'!$C$17:$E$56,3,FALSE)),"")</f>
        <v/>
      </c>
      <c r="E11" s="80" t="str">
        <f>IF(B11&lt;&gt;"",IF(ISNA(VLOOKUP($B11,'Ficha Cadastral'!$C$17:$R$56,$E$1,FALSE)),0,VLOOKUP($B11,'Ficha Cadastral'!$C$17:$R$56,$E$1,FALSE)),"")</f>
        <v/>
      </c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</row>
    <row r="12" spans="1:85" x14ac:dyDescent="0.25">
      <c r="A12" s="29">
        <v>5</v>
      </c>
      <c r="B12" s="122" t="str">
        <f>IF(AND($B$2&lt;&gt;"",'Ficha Cadastral'!C21&lt;&gt;""),'Ficha Cadastral'!C21,"")</f>
        <v/>
      </c>
      <c r="C12" s="29" t="str">
        <f t="shared" si="3"/>
        <v/>
      </c>
      <c r="D12" s="81" t="str">
        <f>IF(B12&lt;&gt;"",IF(ISNA(VLOOKUP($B12,'Ficha Cadastral'!$C$17:$E$56,3,FALSE)),0,VLOOKUP($B12,'Ficha Cadastral'!$C$17:$E$56,3,FALSE)),"")</f>
        <v/>
      </c>
      <c r="E12" s="80" t="str">
        <f>IF(B12&lt;&gt;"",IF(ISNA(VLOOKUP($B12,'Ficha Cadastral'!$C$17:$R$56,$E$1,FALSE)),0,VLOOKUP($B12,'Ficha Cadastral'!$C$17:$R$56,$E$1,FALSE)),"")</f>
        <v/>
      </c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</row>
    <row r="13" spans="1:85" x14ac:dyDescent="0.25">
      <c r="A13" s="29">
        <v>6</v>
      </c>
      <c r="B13" s="122" t="str">
        <f>IF(AND($B$2&lt;&gt;"",'Ficha Cadastral'!C22&lt;&gt;""),'Ficha Cadastral'!C22,"")</f>
        <v/>
      </c>
      <c r="C13" s="29" t="str">
        <f t="shared" si="3"/>
        <v/>
      </c>
      <c r="D13" s="81" t="str">
        <f>IF(B13&lt;&gt;"",IF(ISNA(VLOOKUP($B13,'Ficha Cadastral'!$C$17:$E$56,3,FALSE)),0,VLOOKUP($B13,'Ficha Cadastral'!$C$17:$E$56,3,FALSE)),"")</f>
        <v/>
      </c>
      <c r="E13" s="80" t="str">
        <f>IF(B13&lt;&gt;"",IF(ISNA(VLOOKUP($B13,'Ficha Cadastral'!$C$17:$R$56,$E$1,FALSE)),0,VLOOKUP($B13,'Ficha Cadastral'!$C$17:$R$56,$E$1,FALSE)),"")</f>
        <v/>
      </c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</row>
    <row r="14" spans="1:85" x14ac:dyDescent="0.25">
      <c r="A14" s="29">
        <v>7</v>
      </c>
      <c r="B14" s="122" t="str">
        <f>IF(AND($B$2&lt;&gt;"",'Ficha Cadastral'!C23&lt;&gt;""),'Ficha Cadastral'!C23,"")</f>
        <v/>
      </c>
      <c r="C14" s="29" t="str">
        <f t="shared" si="3"/>
        <v/>
      </c>
      <c r="D14" s="81" t="str">
        <f>IF(B14&lt;&gt;"",IF(ISNA(VLOOKUP($B14,'Ficha Cadastral'!$C$17:$E$56,3,FALSE)),0,VLOOKUP($B14,'Ficha Cadastral'!$C$17:$E$56,3,FALSE)),"")</f>
        <v/>
      </c>
      <c r="E14" s="80" t="str">
        <f>IF(B14&lt;&gt;"",IF(ISNA(VLOOKUP($B14,'Ficha Cadastral'!$C$17:$R$56,$E$1,FALSE)),0,VLOOKUP($B14,'Ficha Cadastral'!$C$17:$R$56,$E$1,FALSE)),"")</f>
        <v/>
      </c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</row>
    <row r="15" spans="1:85" x14ac:dyDescent="0.25">
      <c r="A15" s="29">
        <v>8</v>
      </c>
      <c r="B15" s="122" t="str">
        <f>IF(AND($B$2&lt;&gt;"",'Ficha Cadastral'!C24&lt;&gt;""),'Ficha Cadastral'!C24,"")</f>
        <v/>
      </c>
      <c r="C15" s="29" t="str">
        <f t="shared" si="3"/>
        <v/>
      </c>
      <c r="D15" s="81" t="str">
        <f>IF(B15&lt;&gt;"",IF(ISNA(VLOOKUP($B15,'Ficha Cadastral'!$C$17:$E$56,3,FALSE)),0,VLOOKUP($B15,'Ficha Cadastral'!$C$17:$E$56,3,FALSE)),"")</f>
        <v/>
      </c>
      <c r="E15" s="80" t="str">
        <f>IF(B15&lt;&gt;"",IF(ISNA(VLOOKUP($B15,'Ficha Cadastral'!$C$17:$R$56,$E$1,FALSE)),0,VLOOKUP($B15,'Ficha Cadastral'!$C$17:$R$56,$E$1,FALSE)),"")</f>
        <v/>
      </c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</row>
    <row r="16" spans="1:85" x14ac:dyDescent="0.25">
      <c r="A16" s="29">
        <v>9</v>
      </c>
      <c r="B16" s="122" t="str">
        <f>IF(AND($B$2&lt;&gt;"",'Ficha Cadastral'!C25&lt;&gt;""),'Ficha Cadastral'!C25,"")</f>
        <v/>
      </c>
      <c r="C16" s="29" t="str">
        <f t="shared" si="3"/>
        <v/>
      </c>
      <c r="D16" s="81" t="str">
        <f>IF(B16&lt;&gt;"",IF(ISNA(VLOOKUP($B16,'Ficha Cadastral'!$C$17:$E$56,3,FALSE)),0,VLOOKUP($B16,'Ficha Cadastral'!$C$17:$E$56,3,FALSE)),"")</f>
        <v/>
      </c>
      <c r="E16" s="80" t="str">
        <f>IF(B16&lt;&gt;"",IF(ISNA(VLOOKUP($B16,'Ficha Cadastral'!$C$17:$R$56,$E$1,FALSE)),0,VLOOKUP($B16,'Ficha Cadastral'!$C$17:$R$56,$E$1,FALSE)),"")</f>
        <v/>
      </c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</row>
    <row r="17" spans="1:85" x14ac:dyDescent="0.25">
      <c r="A17" s="29">
        <v>10</v>
      </c>
      <c r="B17" s="122" t="str">
        <f>IF(AND($B$2&lt;&gt;"",'Ficha Cadastral'!C26&lt;&gt;""),'Ficha Cadastral'!C26,"")</f>
        <v/>
      </c>
      <c r="C17" s="29" t="str">
        <f t="shared" si="3"/>
        <v/>
      </c>
      <c r="D17" s="81" t="str">
        <f>IF(B17&lt;&gt;"",IF(ISNA(VLOOKUP($B17,'Ficha Cadastral'!$C$17:$E$56,3,FALSE)),0,VLOOKUP($B17,'Ficha Cadastral'!$C$17:$E$56,3,FALSE)),"")</f>
        <v/>
      </c>
      <c r="E17" s="80" t="str">
        <f>IF(B17&lt;&gt;"",IF(ISNA(VLOOKUP($B17,'Ficha Cadastral'!$C$17:$R$56,$E$1,FALSE)),0,VLOOKUP($B17,'Ficha Cadastral'!$C$17:$R$56,$E$1,FALSE)),"")</f>
        <v/>
      </c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</row>
    <row r="18" spans="1:85" x14ac:dyDescent="0.25">
      <c r="A18" s="29">
        <v>11</v>
      </c>
      <c r="B18" s="122" t="str">
        <f>IF(AND($B$2&lt;&gt;"",'Ficha Cadastral'!C27&lt;&gt;""),'Ficha Cadastral'!C27,"")</f>
        <v/>
      </c>
      <c r="C18" s="29" t="str">
        <f t="shared" si="3"/>
        <v/>
      </c>
      <c r="D18" s="81" t="str">
        <f>IF(B18&lt;&gt;"",IF(ISNA(VLOOKUP($B18,'Ficha Cadastral'!$C$17:$E$56,3,FALSE)),0,VLOOKUP($B18,'Ficha Cadastral'!$C$17:$E$56,3,FALSE)),"")</f>
        <v/>
      </c>
      <c r="E18" s="80" t="str">
        <f>IF(B18&lt;&gt;"",IF(ISNA(VLOOKUP($B18,'Ficha Cadastral'!$C$17:$R$56,$E$1,FALSE)),0,VLOOKUP($B18,'Ficha Cadastral'!$C$17:$R$56,$E$1,FALSE)),"")</f>
        <v/>
      </c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</row>
    <row r="19" spans="1:85" x14ac:dyDescent="0.25">
      <c r="A19" s="29">
        <v>12</v>
      </c>
      <c r="B19" s="122" t="str">
        <f>IF(AND($B$2&lt;&gt;"",'Ficha Cadastral'!C28&lt;&gt;""),'Ficha Cadastral'!C28,"")</f>
        <v/>
      </c>
      <c r="C19" s="29" t="str">
        <f t="shared" si="3"/>
        <v/>
      </c>
      <c r="D19" s="81" t="str">
        <f>IF(B19&lt;&gt;"",IF(ISNA(VLOOKUP($B19,'Ficha Cadastral'!$C$17:$E$56,3,FALSE)),0,VLOOKUP($B19,'Ficha Cadastral'!$C$17:$E$56,3,FALSE)),"")</f>
        <v/>
      </c>
      <c r="E19" s="80" t="str">
        <f>IF(B19&lt;&gt;"",IF(ISNA(VLOOKUP($B19,'Ficha Cadastral'!$C$17:$R$56,$E$1,FALSE)),0,VLOOKUP($B19,'Ficha Cadastral'!$C$17:$R$56,$E$1,FALSE)),"")</f>
        <v/>
      </c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</row>
    <row r="20" spans="1:85" x14ac:dyDescent="0.25">
      <c r="A20" s="29">
        <v>13</v>
      </c>
      <c r="B20" s="122" t="str">
        <f>IF(AND($B$2&lt;&gt;"",'Ficha Cadastral'!C29&lt;&gt;""),'Ficha Cadastral'!C29,"")</f>
        <v/>
      </c>
      <c r="C20" s="29" t="str">
        <f t="shared" si="3"/>
        <v/>
      </c>
      <c r="D20" s="81" t="str">
        <f>IF(B20&lt;&gt;"",IF(ISNA(VLOOKUP($B20,'Ficha Cadastral'!$C$17:$E$56,3,FALSE)),0,VLOOKUP($B20,'Ficha Cadastral'!$C$17:$E$56,3,FALSE)),"")</f>
        <v/>
      </c>
      <c r="E20" s="80" t="str">
        <f>IF(B20&lt;&gt;"",IF(ISNA(VLOOKUP($B20,'Ficha Cadastral'!$C$17:$R$56,$E$1,FALSE)),0,VLOOKUP($B20,'Ficha Cadastral'!$C$17:$R$56,$E$1,FALSE)),"")</f>
        <v/>
      </c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</row>
    <row r="21" spans="1:85" x14ac:dyDescent="0.25">
      <c r="A21" s="29">
        <v>14</v>
      </c>
      <c r="B21" s="122" t="str">
        <f>IF(AND($B$2&lt;&gt;"",'Ficha Cadastral'!C30&lt;&gt;""),'Ficha Cadastral'!C30,"")</f>
        <v/>
      </c>
      <c r="C21" s="29" t="str">
        <f t="shared" si="3"/>
        <v/>
      </c>
      <c r="D21" s="81" t="str">
        <f>IF(B21&lt;&gt;"",IF(ISNA(VLOOKUP($B21,'Ficha Cadastral'!$C$17:$E$56,3,FALSE)),0,VLOOKUP($B21,'Ficha Cadastral'!$C$17:$E$56,3,FALSE)),"")</f>
        <v/>
      </c>
      <c r="E21" s="80" t="str">
        <f>IF(B21&lt;&gt;"",IF(ISNA(VLOOKUP($B21,'Ficha Cadastral'!$C$17:$R$56,$E$1,FALSE)),0,VLOOKUP($B21,'Ficha Cadastral'!$C$17:$R$56,$E$1,FALSE)),"")</f>
        <v/>
      </c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</row>
    <row r="22" spans="1:85" x14ac:dyDescent="0.25">
      <c r="A22" s="29">
        <v>15</v>
      </c>
      <c r="B22" s="122" t="str">
        <f>IF(AND($B$2&lt;&gt;"",'Ficha Cadastral'!C31&lt;&gt;""),'Ficha Cadastral'!C31,"")</f>
        <v/>
      </c>
      <c r="C22" s="29" t="str">
        <f t="shared" si="3"/>
        <v/>
      </c>
      <c r="D22" s="81" t="str">
        <f>IF(B22&lt;&gt;"",IF(ISNA(VLOOKUP($B22,'Ficha Cadastral'!$C$17:$E$56,3,FALSE)),0,VLOOKUP($B22,'Ficha Cadastral'!$C$17:$E$56,3,FALSE)),"")</f>
        <v/>
      </c>
      <c r="E22" s="80" t="str">
        <f>IF(B22&lt;&gt;"",IF(ISNA(VLOOKUP($B22,'Ficha Cadastral'!$C$17:$R$56,$E$1,FALSE)),0,VLOOKUP($B22,'Ficha Cadastral'!$C$17:$R$56,$E$1,FALSE)),"")</f>
        <v/>
      </c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</row>
    <row r="23" spans="1:85" x14ac:dyDescent="0.25">
      <c r="A23" s="29">
        <v>16</v>
      </c>
      <c r="B23" s="122" t="str">
        <f>IF(AND($B$2&lt;&gt;"",'Ficha Cadastral'!C32&lt;&gt;""),'Ficha Cadastral'!C32,"")</f>
        <v/>
      </c>
      <c r="C23" s="29" t="str">
        <f t="shared" si="3"/>
        <v/>
      </c>
      <c r="D23" s="81" t="str">
        <f>IF(B23&lt;&gt;"",IF(ISNA(VLOOKUP($B23,'Ficha Cadastral'!$C$17:$E$56,3,FALSE)),0,VLOOKUP($B23,'Ficha Cadastral'!$C$17:$E$56,3,FALSE)),"")</f>
        <v/>
      </c>
      <c r="E23" s="80" t="str">
        <f>IF(B23&lt;&gt;"",IF(ISNA(VLOOKUP($B23,'Ficha Cadastral'!$C$17:$R$56,$E$1,FALSE)),0,VLOOKUP($B23,'Ficha Cadastral'!$C$17:$R$56,$E$1,FALSE)),"")</f>
        <v/>
      </c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</row>
    <row r="24" spans="1:85" x14ac:dyDescent="0.25">
      <c r="A24" s="29">
        <v>17</v>
      </c>
      <c r="B24" s="122" t="str">
        <f>IF(AND($B$2&lt;&gt;"",'Ficha Cadastral'!C33&lt;&gt;""),'Ficha Cadastral'!C33,"")</f>
        <v/>
      </c>
      <c r="C24" s="29" t="str">
        <f t="shared" si="3"/>
        <v/>
      </c>
      <c r="D24" s="81" t="str">
        <f>IF(B24&lt;&gt;"",IF(ISNA(VLOOKUP($B24,'Ficha Cadastral'!$C$17:$E$56,3,FALSE)),0,VLOOKUP($B24,'Ficha Cadastral'!$C$17:$E$56,3,FALSE)),"")</f>
        <v/>
      </c>
      <c r="E24" s="80" t="str">
        <f>IF(B24&lt;&gt;"",IF(ISNA(VLOOKUP($B24,'Ficha Cadastral'!$C$17:$R$56,$E$1,FALSE)),0,VLOOKUP($B24,'Ficha Cadastral'!$C$17:$R$56,$E$1,FALSE)),"")</f>
        <v/>
      </c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5"/>
      <c r="CF24" s="35"/>
      <c r="CG24" s="35"/>
    </row>
    <row r="25" spans="1:85" x14ac:dyDescent="0.25">
      <c r="A25" s="29">
        <v>18</v>
      </c>
      <c r="B25" s="122" t="str">
        <f>IF(AND($B$2&lt;&gt;"",'Ficha Cadastral'!C34&lt;&gt;""),'Ficha Cadastral'!C34,"")</f>
        <v/>
      </c>
      <c r="C25" s="29" t="str">
        <f t="shared" si="3"/>
        <v/>
      </c>
      <c r="D25" s="81" t="str">
        <f>IF(B25&lt;&gt;"",IF(ISNA(VLOOKUP($B25,'Ficha Cadastral'!$C$17:$E$56,3,FALSE)),0,VLOOKUP($B25,'Ficha Cadastral'!$C$17:$E$56,3,FALSE)),"")</f>
        <v/>
      </c>
      <c r="E25" s="80" t="str">
        <f>IF(B25&lt;&gt;"",IF(ISNA(VLOOKUP($B25,'Ficha Cadastral'!$C$17:$R$56,$E$1,FALSE)),0,VLOOKUP($B25,'Ficha Cadastral'!$C$17:$R$56,$E$1,FALSE)),"")</f>
        <v/>
      </c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</row>
    <row r="26" spans="1:85" x14ac:dyDescent="0.25">
      <c r="A26" s="29">
        <v>19</v>
      </c>
      <c r="B26" s="122" t="str">
        <f>IF(AND($B$2&lt;&gt;"",'Ficha Cadastral'!C35&lt;&gt;""),'Ficha Cadastral'!C35,"")</f>
        <v/>
      </c>
      <c r="C26" s="29" t="str">
        <f t="shared" si="3"/>
        <v/>
      </c>
      <c r="D26" s="81" t="str">
        <f>IF(B26&lt;&gt;"",IF(ISNA(VLOOKUP($B26,'Ficha Cadastral'!$C$17:$E$56,3,FALSE)),0,VLOOKUP($B26,'Ficha Cadastral'!$C$17:$E$56,3,FALSE)),"")</f>
        <v/>
      </c>
      <c r="E26" s="80" t="str">
        <f>IF(B26&lt;&gt;"",IF(ISNA(VLOOKUP($B26,'Ficha Cadastral'!$C$17:$R$56,$E$1,FALSE)),0,VLOOKUP($B26,'Ficha Cadastral'!$C$17:$R$56,$E$1,FALSE)),"")</f>
        <v/>
      </c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5"/>
      <c r="CE26" s="35"/>
      <c r="CF26" s="35"/>
      <c r="CG26" s="35"/>
    </row>
    <row r="27" spans="1:85" x14ac:dyDescent="0.25">
      <c r="A27" s="29">
        <v>20</v>
      </c>
      <c r="B27" s="122" t="str">
        <f>IF(AND($B$2&lt;&gt;"",'Ficha Cadastral'!C36&lt;&gt;""),'Ficha Cadastral'!C36,"")</f>
        <v/>
      </c>
      <c r="C27" s="29" t="str">
        <f t="shared" si="3"/>
        <v/>
      </c>
      <c r="D27" s="81" t="str">
        <f>IF(B27&lt;&gt;"",IF(ISNA(VLOOKUP($B27,'Ficha Cadastral'!$C$17:$E$56,3,FALSE)),0,VLOOKUP($B27,'Ficha Cadastral'!$C$17:$E$56,3,FALSE)),"")</f>
        <v/>
      </c>
      <c r="E27" s="80" t="str">
        <f>IF(B27&lt;&gt;"",IF(ISNA(VLOOKUP($B27,'Ficha Cadastral'!$C$17:$R$56,$E$1,FALSE)),0,VLOOKUP($B27,'Ficha Cadastral'!$C$17:$R$56,$E$1,FALSE)),"")</f>
        <v/>
      </c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</row>
    <row r="28" spans="1:85" x14ac:dyDescent="0.25">
      <c r="A28" s="29">
        <v>21</v>
      </c>
      <c r="B28" s="122" t="str">
        <f>IF(AND($B$2&lt;&gt;"",'Ficha Cadastral'!C37&lt;&gt;""),'Ficha Cadastral'!C37,"")</f>
        <v/>
      </c>
      <c r="C28" s="29" t="str">
        <f t="shared" si="3"/>
        <v/>
      </c>
      <c r="D28" s="81" t="str">
        <f>IF(B28&lt;&gt;"",IF(ISNA(VLOOKUP($B28,'Ficha Cadastral'!$C$17:$E$56,3,FALSE)),0,VLOOKUP($B28,'Ficha Cadastral'!$C$17:$E$56,3,FALSE)),"")</f>
        <v/>
      </c>
      <c r="E28" s="80" t="str">
        <f>IF(B28&lt;&gt;"",IF(ISNA(VLOOKUP($B28,'Ficha Cadastral'!$C$17:$R$56,$E$1,FALSE)),0,VLOOKUP($B28,'Ficha Cadastral'!$C$17:$R$56,$E$1,FALSE)),"")</f>
        <v/>
      </c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</row>
    <row r="29" spans="1:85" x14ac:dyDescent="0.25">
      <c r="A29" s="29">
        <v>22</v>
      </c>
      <c r="B29" s="122" t="str">
        <f>IF(AND($B$2&lt;&gt;"",'Ficha Cadastral'!C38&lt;&gt;""),'Ficha Cadastral'!C38,"")</f>
        <v/>
      </c>
      <c r="C29" s="29" t="str">
        <f t="shared" si="3"/>
        <v/>
      </c>
      <c r="D29" s="81" t="str">
        <f>IF(B29&lt;&gt;"",IF(ISNA(VLOOKUP($B29,'Ficha Cadastral'!$C$17:$E$56,3,FALSE)),0,VLOOKUP($B29,'Ficha Cadastral'!$C$17:$E$56,3,FALSE)),"")</f>
        <v/>
      </c>
      <c r="E29" s="80" t="str">
        <f>IF(B29&lt;&gt;"",IF(ISNA(VLOOKUP($B29,'Ficha Cadastral'!$C$17:$R$56,$E$1,FALSE)),0,VLOOKUP($B29,'Ficha Cadastral'!$C$17:$R$56,$E$1,FALSE)),"")</f>
        <v/>
      </c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5"/>
    </row>
    <row r="30" spans="1:85" x14ac:dyDescent="0.25">
      <c r="A30" s="29">
        <v>23</v>
      </c>
      <c r="B30" s="122" t="str">
        <f>IF(AND($B$2&lt;&gt;"",'Ficha Cadastral'!C39&lt;&gt;""),'Ficha Cadastral'!C39,"")</f>
        <v/>
      </c>
      <c r="C30" s="29" t="str">
        <f t="shared" si="3"/>
        <v/>
      </c>
      <c r="D30" s="81" t="str">
        <f>IF(B30&lt;&gt;"",IF(ISNA(VLOOKUP($B30,'Ficha Cadastral'!$C$17:$E$56,3,FALSE)),0,VLOOKUP($B30,'Ficha Cadastral'!$C$17:$E$56,3,FALSE)),"")</f>
        <v/>
      </c>
      <c r="E30" s="80" t="str">
        <f>IF(B30&lt;&gt;"",IF(ISNA(VLOOKUP($B30,'Ficha Cadastral'!$C$17:$R$56,$E$1,FALSE)),0,VLOOKUP($B30,'Ficha Cadastral'!$C$17:$R$56,$E$1,FALSE)),"")</f>
        <v/>
      </c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</row>
    <row r="31" spans="1:85" x14ac:dyDescent="0.25">
      <c r="A31" s="29">
        <v>24</v>
      </c>
      <c r="B31" s="122" t="str">
        <f>IF(AND($B$2&lt;&gt;"",'Ficha Cadastral'!C40&lt;&gt;""),'Ficha Cadastral'!C40,"")</f>
        <v/>
      </c>
      <c r="C31" s="29" t="str">
        <f t="shared" si="3"/>
        <v/>
      </c>
      <c r="D31" s="81" t="str">
        <f>IF(B31&lt;&gt;"",IF(ISNA(VLOOKUP($B31,'Ficha Cadastral'!$C$17:$E$56,3,FALSE)),0,VLOOKUP($B31,'Ficha Cadastral'!$C$17:$E$56,3,FALSE)),"")</f>
        <v/>
      </c>
      <c r="E31" s="80" t="str">
        <f>IF(B31&lt;&gt;"",IF(ISNA(VLOOKUP($B31,'Ficha Cadastral'!$C$17:$R$56,$E$1,FALSE)),0,VLOOKUP($B31,'Ficha Cadastral'!$C$17:$R$56,$E$1,FALSE)),"")</f>
        <v/>
      </c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35"/>
      <c r="CE31" s="35"/>
      <c r="CF31" s="35"/>
      <c r="CG31" s="35"/>
    </row>
    <row r="32" spans="1:85" x14ac:dyDescent="0.25">
      <c r="A32" s="29">
        <v>25</v>
      </c>
      <c r="B32" s="122" t="str">
        <f>IF(AND($B$2&lt;&gt;"",'Ficha Cadastral'!C41&lt;&gt;""),'Ficha Cadastral'!C41,"")</f>
        <v/>
      </c>
      <c r="C32" s="29" t="str">
        <f t="shared" si="3"/>
        <v/>
      </c>
      <c r="D32" s="81" t="str">
        <f>IF(B32&lt;&gt;"",IF(ISNA(VLOOKUP($B32,'Ficha Cadastral'!$C$17:$E$56,3,FALSE)),0,VLOOKUP($B32,'Ficha Cadastral'!$C$17:$E$56,3,FALSE)),"")</f>
        <v/>
      </c>
      <c r="E32" s="80" t="str">
        <f>IF(B32&lt;&gt;"",IF(ISNA(VLOOKUP($B32,'Ficha Cadastral'!$C$17:$R$56,$E$1,FALSE)),0,VLOOKUP($B32,'Ficha Cadastral'!$C$17:$R$56,$E$1,FALSE)),"")</f>
        <v/>
      </c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B32" s="35"/>
      <c r="CC32" s="35"/>
      <c r="CD32" s="35"/>
      <c r="CE32" s="35"/>
      <c r="CF32" s="35"/>
      <c r="CG32" s="35"/>
    </row>
    <row r="33" spans="1:85" x14ac:dyDescent="0.25">
      <c r="A33" s="29">
        <v>26</v>
      </c>
      <c r="B33" s="122" t="str">
        <f>IF(AND($B$2&lt;&gt;"",'Ficha Cadastral'!C42&lt;&gt;""),'Ficha Cadastral'!C42,"")</f>
        <v/>
      </c>
      <c r="C33" s="29" t="str">
        <f t="shared" si="3"/>
        <v/>
      </c>
      <c r="D33" s="81" t="str">
        <f>IF(B33&lt;&gt;"",IF(ISNA(VLOOKUP($B33,'Ficha Cadastral'!$C$17:$E$56,3,FALSE)),0,VLOOKUP($B33,'Ficha Cadastral'!$C$17:$E$56,3,FALSE)),"")</f>
        <v/>
      </c>
      <c r="E33" s="80" t="str">
        <f>IF(B33&lt;&gt;"",IF(ISNA(VLOOKUP($B33,'Ficha Cadastral'!$C$17:$R$56,$E$1,FALSE)),0,VLOOKUP($B33,'Ficha Cadastral'!$C$17:$R$56,$E$1,FALSE)),"")</f>
        <v/>
      </c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B33" s="35"/>
      <c r="CC33" s="35"/>
      <c r="CD33" s="35"/>
      <c r="CE33" s="35"/>
      <c r="CF33" s="35"/>
      <c r="CG33" s="35"/>
    </row>
    <row r="34" spans="1:85" x14ac:dyDescent="0.25">
      <c r="A34" s="29">
        <v>27</v>
      </c>
      <c r="B34" s="122" t="str">
        <f>IF(AND($B$2&lt;&gt;"",'Ficha Cadastral'!C43&lt;&gt;""),'Ficha Cadastral'!C43,"")</f>
        <v/>
      </c>
      <c r="C34" s="29" t="str">
        <f t="shared" si="3"/>
        <v/>
      </c>
      <c r="D34" s="81" t="str">
        <f>IF(B34&lt;&gt;"",IF(ISNA(VLOOKUP($B34,'Ficha Cadastral'!$C$17:$E$56,3,FALSE)),0,VLOOKUP($B34,'Ficha Cadastral'!$C$17:$E$56,3,FALSE)),"")</f>
        <v/>
      </c>
      <c r="E34" s="80" t="str">
        <f>IF(B34&lt;&gt;"",IF(ISNA(VLOOKUP($B34,'Ficha Cadastral'!$C$17:$R$56,$E$1,FALSE)),0,VLOOKUP($B34,'Ficha Cadastral'!$C$17:$R$56,$E$1,FALSE)),"")</f>
        <v/>
      </c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</row>
    <row r="35" spans="1:85" x14ac:dyDescent="0.25">
      <c r="A35" s="29">
        <v>28</v>
      </c>
      <c r="B35" s="122" t="str">
        <f>IF(AND($B$2&lt;&gt;"",'Ficha Cadastral'!C44&lt;&gt;""),'Ficha Cadastral'!C44,"")</f>
        <v/>
      </c>
      <c r="C35" s="29" t="str">
        <f t="shared" si="3"/>
        <v/>
      </c>
      <c r="D35" s="81" t="str">
        <f>IF(B35&lt;&gt;"",IF(ISNA(VLOOKUP($B35,'Ficha Cadastral'!$C$17:$E$56,3,FALSE)),0,VLOOKUP($B35,'Ficha Cadastral'!$C$17:$E$56,3,FALSE)),"")</f>
        <v/>
      </c>
      <c r="E35" s="80" t="str">
        <f>IF(B35&lt;&gt;"",IF(ISNA(VLOOKUP($B35,'Ficha Cadastral'!$C$17:$R$56,$E$1,FALSE)),0,VLOOKUP($B35,'Ficha Cadastral'!$C$17:$R$56,$E$1,FALSE)),"")</f>
        <v/>
      </c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5"/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</row>
    <row r="36" spans="1:85" x14ac:dyDescent="0.25">
      <c r="A36" s="29">
        <v>29</v>
      </c>
      <c r="B36" s="122" t="str">
        <f>IF(AND($B$2&lt;&gt;"",'Ficha Cadastral'!C45&lt;&gt;""),'Ficha Cadastral'!C45,"")</f>
        <v/>
      </c>
      <c r="C36" s="29" t="str">
        <f t="shared" si="3"/>
        <v/>
      </c>
      <c r="D36" s="81" t="str">
        <f>IF(B36&lt;&gt;"",IF(ISNA(VLOOKUP($B36,'Ficha Cadastral'!$C$17:$E$56,3,FALSE)),0,VLOOKUP($B36,'Ficha Cadastral'!$C$17:$E$56,3,FALSE)),"")</f>
        <v/>
      </c>
      <c r="E36" s="80" t="str">
        <f>IF(B36&lt;&gt;"",IF(ISNA(VLOOKUP($B36,'Ficha Cadastral'!$C$17:$R$56,$E$1,FALSE)),0,VLOOKUP($B36,'Ficha Cadastral'!$C$17:$R$56,$E$1,FALSE)),"")</f>
        <v/>
      </c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5"/>
      <c r="BQ36" s="35"/>
      <c r="BR36" s="35"/>
      <c r="BS36" s="35"/>
      <c r="BT36" s="35"/>
      <c r="BU36" s="35"/>
      <c r="BV36" s="35"/>
      <c r="BW36" s="35"/>
      <c r="BX36" s="35"/>
      <c r="BY36" s="35"/>
      <c r="BZ36" s="35"/>
      <c r="CA36" s="35"/>
      <c r="CB36" s="35"/>
      <c r="CC36" s="35"/>
      <c r="CD36" s="35"/>
      <c r="CE36" s="35"/>
      <c r="CF36" s="35"/>
      <c r="CG36" s="35"/>
    </row>
    <row r="37" spans="1:85" x14ac:dyDescent="0.25">
      <c r="A37" s="29">
        <v>30</v>
      </c>
      <c r="B37" s="122" t="str">
        <f>IF(AND($B$2&lt;&gt;"",'Ficha Cadastral'!C46&lt;&gt;""),'Ficha Cadastral'!C46,"")</f>
        <v/>
      </c>
      <c r="C37" s="29" t="str">
        <f t="shared" si="3"/>
        <v/>
      </c>
      <c r="D37" s="81" t="str">
        <f>IF(B37&lt;&gt;"",IF(ISNA(VLOOKUP($B37,'Ficha Cadastral'!$C$17:$E$56,3,FALSE)),0,VLOOKUP($B37,'Ficha Cadastral'!$C$17:$E$56,3,FALSE)),"")</f>
        <v/>
      </c>
      <c r="E37" s="80" t="str">
        <f>IF(B37&lt;&gt;"",IF(ISNA(VLOOKUP($B37,'Ficha Cadastral'!$C$17:$R$56,$E$1,FALSE)),0,VLOOKUP($B37,'Ficha Cadastral'!$C$17:$R$56,$E$1,FALSE)),"")</f>
        <v/>
      </c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5"/>
      <c r="BQ37" s="35"/>
      <c r="BR37" s="35"/>
      <c r="BS37" s="35"/>
      <c r="BT37" s="35"/>
      <c r="BU37" s="35"/>
      <c r="BV37" s="35"/>
      <c r="BW37" s="35"/>
      <c r="BX37" s="35"/>
      <c r="BY37" s="35"/>
      <c r="BZ37" s="35"/>
      <c r="CA37" s="35"/>
      <c r="CB37" s="35"/>
      <c r="CC37" s="35"/>
      <c r="CD37" s="35"/>
      <c r="CE37" s="35"/>
      <c r="CF37" s="35"/>
      <c r="CG37" s="35"/>
    </row>
    <row r="38" spans="1:85" x14ac:dyDescent="0.25">
      <c r="A38" s="29">
        <v>31</v>
      </c>
      <c r="B38" s="122" t="str">
        <f>IF(AND($B$2&lt;&gt;"",'Ficha Cadastral'!C47&lt;&gt;""),'Ficha Cadastral'!C47,"")</f>
        <v/>
      </c>
      <c r="C38" s="29" t="str">
        <f t="shared" si="3"/>
        <v/>
      </c>
      <c r="D38" s="81" t="str">
        <f>IF(B38&lt;&gt;"",IF(ISNA(VLOOKUP($B38,'Ficha Cadastral'!$C$17:$E$56,3,FALSE)),0,VLOOKUP($B38,'Ficha Cadastral'!$C$17:$E$56,3,FALSE)),"")</f>
        <v/>
      </c>
      <c r="E38" s="80" t="str">
        <f>IF(B38&lt;&gt;"",IF(ISNA(VLOOKUP($B38,'Ficha Cadastral'!$C$17:$R$56,$E$1,FALSE)),0,VLOOKUP($B38,'Ficha Cadastral'!$C$17:$R$56,$E$1,FALSE)),"")</f>
        <v/>
      </c>
      <c r="F38" s="79"/>
      <c r="G38" s="34"/>
      <c r="H38" s="79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</row>
    <row r="39" spans="1:85" x14ac:dyDescent="0.25">
      <c r="A39" s="29">
        <v>32</v>
      </c>
      <c r="B39" s="122" t="str">
        <f>IF(AND($B$2&lt;&gt;"",'Ficha Cadastral'!C48&lt;&gt;""),'Ficha Cadastral'!C48,"")</f>
        <v/>
      </c>
      <c r="C39" s="29" t="str">
        <f t="shared" si="3"/>
        <v/>
      </c>
      <c r="D39" s="81" t="str">
        <f>IF(B39&lt;&gt;"",IF(ISNA(VLOOKUP($B39,'Ficha Cadastral'!$C$17:$E$56,3,FALSE)),0,VLOOKUP($B39,'Ficha Cadastral'!$C$17:$E$56,3,FALSE)),"")</f>
        <v/>
      </c>
      <c r="E39" s="80" t="str">
        <f>IF(B39&lt;&gt;"",IF(ISNA(VLOOKUP($B39,'Ficha Cadastral'!$C$17:$R$56,$E$1,FALSE)),0,VLOOKUP($B39,'Ficha Cadastral'!$C$17:$R$56,$E$1,FALSE)),"")</f>
        <v/>
      </c>
      <c r="F39" s="79"/>
      <c r="G39" s="34"/>
      <c r="H39" s="79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</row>
    <row r="40" spans="1:85" x14ac:dyDescent="0.25">
      <c r="A40" s="29">
        <v>33</v>
      </c>
      <c r="B40" s="122" t="str">
        <f>IF(AND($B$2&lt;&gt;"",'Ficha Cadastral'!C49&lt;&gt;""),'Ficha Cadastral'!C49,"")</f>
        <v/>
      </c>
      <c r="C40" s="29" t="str">
        <f t="shared" si="3"/>
        <v/>
      </c>
      <c r="D40" s="81" t="str">
        <f>IF(B40&lt;&gt;"",IF(ISNA(VLOOKUP($B40,'Ficha Cadastral'!$C$17:$E$56,3,FALSE)),0,VLOOKUP($B40,'Ficha Cadastral'!$C$17:$E$56,3,FALSE)),"")</f>
        <v/>
      </c>
      <c r="E40" s="80" t="str">
        <f>IF(B40&lt;&gt;"",IF(ISNA(VLOOKUP($B40,'Ficha Cadastral'!$C$17:$R$56,$E$1,FALSE)),0,VLOOKUP($B40,'Ficha Cadastral'!$C$17:$R$56,$E$1,FALSE)),"")</f>
        <v/>
      </c>
      <c r="F40" s="79"/>
      <c r="G40" s="34"/>
      <c r="H40" s="79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</row>
    <row r="41" spans="1:85" x14ac:dyDescent="0.25">
      <c r="A41" s="29">
        <v>34</v>
      </c>
      <c r="B41" s="122" t="str">
        <f>IF(AND($B$2&lt;&gt;"",'Ficha Cadastral'!C50&lt;&gt;""),'Ficha Cadastral'!C50,"")</f>
        <v/>
      </c>
      <c r="C41" s="29" t="str">
        <f t="shared" si="3"/>
        <v/>
      </c>
      <c r="D41" s="81" t="str">
        <f>IF(B41&lt;&gt;"",IF(ISNA(VLOOKUP($B41,'Ficha Cadastral'!$C$17:$E$56,3,FALSE)),0,VLOOKUP($B41,'Ficha Cadastral'!$C$17:$E$56,3,FALSE)),"")</f>
        <v/>
      </c>
      <c r="E41" s="80" t="str">
        <f>IF(B41&lt;&gt;"",IF(ISNA(VLOOKUP($B41,'Ficha Cadastral'!$C$17:$R$56,$E$1,FALSE)),0,VLOOKUP($B41,'Ficha Cadastral'!$C$17:$R$56,$E$1,FALSE)),"")</f>
        <v/>
      </c>
      <c r="F41" s="79"/>
      <c r="G41" s="34"/>
      <c r="H41" s="79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5"/>
      <c r="BQ41" s="35"/>
      <c r="BR41" s="35"/>
      <c r="BS41" s="35"/>
      <c r="BT41" s="35"/>
      <c r="BU41" s="35"/>
      <c r="BV41" s="35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5"/>
    </row>
    <row r="42" spans="1:85" x14ac:dyDescent="0.25">
      <c r="A42" s="29">
        <v>35</v>
      </c>
      <c r="B42" s="122" t="str">
        <f>IF(AND($B$2&lt;&gt;"",'Ficha Cadastral'!C51&lt;&gt;""),'Ficha Cadastral'!C51,"")</f>
        <v/>
      </c>
      <c r="C42" s="29" t="str">
        <f t="shared" si="3"/>
        <v/>
      </c>
      <c r="D42" s="81" t="str">
        <f>IF(B42&lt;&gt;"",IF(ISNA(VLOOKUP($B42,'Ficha Cadastral'!$C$17:$E$56,3,FALSE)),0,VLOOKUP($B42,'Ficha Cadastral'!$C$17:$E$56,3,FALSE)),"")</f>
        <v/>
      </c>
      <c r="E42" s="80" t="str">
        <f>IF(B42&lt;&gt;"",IF(ISNA(VLOOKUP($B42,'Ficha Cadastral'!$C$17:$R$56,$E$1,FALSE)),0,VLOOKUP($B42,'Ficha Cadastral'!$C$17:$R$56,$E$1,FALSE)),"")</f>
        <v/>
      </c>
      <c r="F42" s="79"/>
      <c r="G42" s="34"/>
      <c r="H42" s="79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</row>
    <row r="43" spans="1:85" x14ac:dyDescent="0.25">
      <c r="A43" s="29">
        <v>36</v>
      </c>
      <c r="B43" s="122" t="str">
        <f>IF(AND($B$2&lt;&gt;"",'Ficha Cadastral'!C52&lt;&gt;""),'Ficha Cadastral'!C52,"")</f>
        <v/>
      </c>
      <c r="C43" s="29" t="str">
        <f t="shared" si="3"/>
        <v/>
      </c>
      <c r="D43" s="81" t="str">
        <f>IF(B43&lt;&gt;"",IF(ISNA(VLOOKUP($B43,'Ficha Cadastral'!$C$17:$E$56,3,FALSE)),0,VLOOKUP($B43,'Ficha Cadastral'!$C$17:$E$56,3,FALSE)),"")</f>
        <v/>
      </c>
      <c r="E43" s="80" t="str">
        <f>IF(B43&lt;&gt;"",IF(ISNA(VLOOKUP($B43,'Ficha Cadastral'!$C$17:$R$56,$E$1,FALSE)),0,VLOOKUP($B43,'Ficha Cadastral'!$C$17:$R$56,$E$1,FALSE)),"")</f>
        <v/>
      </c>
      <c r="F43" s="79"/>
      <c r="G43" s="34"/>
      <c r="H43" s="79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5"/>
      <c r="BQ43" s="35"/>
      <c r="BR43" s="35"/>
      <c r="BS43" s="35"/>
      <c r="BT43" s="35"/>
      <c r="BU43" s="35"/>
      <c r="BV43" s="35"/>
      <c r="BW43" s="35"/>
      <c r="BX43" s="35"/>
      <c r="BY43" s="35"/>
      <c r="BZ43" s="35"/>
      <c r="CA43" s="35"/>
      <c r="CB43" s="35"/>
      <c r="CC43" s="35"/>
      <c r="CD43" s="35"/>
      <c r="CE43" s="35"/>
      <c r="CF43" s="35"/>
      <c r="CG43" s="35"/>
    </row>
    <row r="44" spans="1:85" x14ac:dyDescent="0.25">
      <c r="A44" s="29">
        <v>37</v>
      </c>
      <c r="B44" s="122" t="str">
        <f>IF(AND($B$2&lt;&gt;"",'Ficha Cadastral'!C53&lt;&gt;""),'Ficha Cadastral'!C53,"")</f>
        <v/>
      </c>
      <c r="C44" s="29" t="str">
        <f t="shared" si="3"/>
        <v/>
      </c>
      <c r="D44" s="81" t="str">
        <f>IF(B44&lt;&gt;"",IF(ISNA(VLOOKUP($B44,'Ficha Cadastral'!$C$17:$E$56,3,FALSE)),0,VLOOKUP($B44,'Ficha Cadastral'!$C$17:$E$56,3,FALSE)),"")</f>
        <v/>
      </c>
      <c r="E44" s="80" t="str">
        <f>IF(B44&lt;&gt;"",IF(ISNA(VLOOKUP($B44,'Ficha Cadastral'!$C$17:$R$56,$E$1,FALSE)),0,VLOOKUP($B44,'Ficha Cadastral'!$C$17:$R$56,$E$1,FALSE)),"")</f>
        <v/>
      </c>
      <c r="F44" s="79"/>
      <c r="G44" s="34"/>
      <c r="H44" s="79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5"/>
      <c r="BQ44" s="35"/>
      <c r="BR44" s="35"/>
      <c r="BS44" s="35"/>
      <c r="BT44" s="35"/>
      <c r="BU44" s="35"/>
      <c r="BV44" s="35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5"/>
    </row>
    <row r="45" spans="1:85" x14ac:dyDescent="0.25">
      <c r="A45" s="29">
        <v>38</v>
      </c>
      <c r="B45" s="122" t="str">
        <f>IF(AND($B$2&lt;&gt;"",'Ficha Cadastral'!C54&lt;&gt;""),'Ficha Cadastral'!C54,"")</f>
        <v/>
      </c>
      <c r="C45" s="29" t="str">
        <f t="shared" si="3"/>
        <v/>
      </c>
      <c r="D45" s="81" t="str">
        <f>IF(B45&lt;&gt;"",IF(ISNA(VLOOKUP($B45,'Ficha Cadastral'!$C$17:$E$56,3,FALSE)),0,VLOOKUP($B45,'Ficha Cadastral'!$C$17:$E$56,3,FALSE)),"")</f>
        <v/>
      </c>
      <c r="E45" s="80" t="str">
        <f>IF(B45&lt;&gt;"",IF(ISNA(VLOOKUP($B45,'Ficha Cadastral'!$C$17:$R$56,$E$1,FALSE)),0,VLOOKUP($B45,'Ficha Cadastral'!$C$17:$R$56,$E$1,FALSE)),"")</f>
        <v/>
      </c>
      <c r="F45" s="79"/>
      <c r="G45" s="34"/>
      <c r="H45" s="79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5"/>
    </row>
    <row r="46" spans="1:85" x14ac:dyDescent="0.25">
      <c r="A46" s="29">
        <v>39</v>
      </c>
      <c r="B46" s="122" t="str">
        <f>IF(AND($B$2&lt;&gt;"",'Ficha Cadastral'!C55&lt;&gt;""),'Ficha Cadastral'!C55,"")</f>
        <v/>
      </c>
      <c r="C46" s="29" t="str">
        <f t="shared" si="3"/>
        <v/>
      </c>
      <c r="D46" s="81" t="str">
        <f>IF(B46&lt;&gt;"",IF(ISNA(VLOOKUP($B46,'Ficha Cadastral'!$C$17:$E$56,3,FALSE)),0,VLOOKUP($B46,'Ficha Cadastral'!$C$17:$E$56,3,FALSE)),"")</f>
        <v/>
      </c>
      <c r="E46" s="80" t="str">
        <f>IF(B46&lt;&gt;"",IF(ISNA(VLOOKUP($B46,'Ficha Cadastral'!$C$17:$R$56,$E$1,FALSE)),0,VLOOKUP($B46,'Ficha Cadastral'!$C$17:$R$56,$E$1,FALSE)),"")</f>
        <v/>
      </c>
      <c r="F46" s="79"/>
      <c r="G46" s="34"/>
      <c r="H46" s="79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5"/>
      <c r="BQ46" s="35"/>
      <c r="BR46" s="35"/>
      <c r="BS46" s="35"/>
      <c r="BT46" s="35"/>
      <c r="BU46" s="35"/>
      <c r="BV46" s="35"/>
      <c r="BW46" s="35"/>
      <c r="BX46" s="35"/>
      <c r="BY46" s="35"/>
      <c r="BZ46" s="35"/>
      <c r="CA46" s="35"/>
      <c r="CB46" s="35"/>
      <c r="CC46" s="35"/>
      <c r="CD46" s="35"/>
      <c r="CE46" s="35"/>
      <c r="CF46" s="35"/>
      <c r="CG46" s="35"/>
    </row>
    <row r="47" spans="1:85" x14ac:dyDescent="0.25">
      <c r="A47" s="29">
        <v>40</v>
      </c>
      <c r="B47" s="122" t="str">
        <f>IF(AND($B$2&lt;&gt;"",'Ficha Cadastral'!C56&lt;&gt;""),'Ficha Cadastral'!C56,"")</f>
        <v/>
      </c>
      <c r="C47" s="29" t="str">
        <f t="shared" si="3"/>
        <v/>
      </c>
      <c r="D47" s="81" t="str">
        <f>IF(B47&lt;&gt;"",IF(ISNA(VLOOKUP($B47,'Ficha Cadastral'!$C$17:$E$56,3,FALSE)),0,VLOOKUP($B47,'Ficha Cadastral'!$C$17:$E$56,3,FALSE)),"")</f>
        <v/>
      </c>
      <c r="E47" s="80" t="str">
        <f>IF(B47&lt;&gt;"",IF(ISNA(VLOOKUP($B47,'Ficha Cadastral'!$C$17:$R$56,$E$1,FALSE)),0,VLOOKUP($B47,'Ficha Cadastral'!$C$17:$R$56,$E$1,FALSE)),"")</f>
        <v/>
      </c>
      <c r="F47" s="79"/>
      <c r="G47" s="34"/>
      <c r="H47" s="79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5"/>
      <c r="BQ47" s="35"/>
      <c r="BR47" s="35"/>
      <c r="BS47" s="35"/>
      <c r="BT47" s="35"/>
      <c r="BU47" s="35"/>
      <c r="BV47" s="35"/>
      <c r="BW47" s="35"/>
      <c r="BX47" s="35"/>
      <c r="BY47" s="35"/>
      <c r="BZ47" s="35"/>
      <c r="CA47" s="35"/>
      <c r="CB47" s="35"/>
      <c r="CC47" s="35"/>
      <c r="CD47" s="35"/>
      <c r="CE47" s="35"/>
      <c r="CF47" s="35"/>
      <c r="CG47" s="35"/>
    </row>
    <row r="48" spans="1:85" x14ac:dyDescent="0.25">
      <c r="A48" s="31" t="s">
        <v>9</v>
      </c>
    </row>
    <row r="50" spans="1:4" x14ac:dyDescent="0.25">
      <c r="B50" s="3" t="s">
        <v>10</v>
      </c>
    </row>
    <row r="51" spans="1:4" x14ac:dyDescent="0.25">
      <c r="A51" s="32" t="s">
        <v>11</v>
      </c>
      <c r="B51" s="3" t="s">
        <v>12</v>
      </c>
    </row>
    <row r="52" spans="1:4" s="2" customFormat="1" x14ac:dyDescent="0.25">
      <c r="B52" s="36"/>
    </row>
    <row r="53" spans="1:4" s="2" customFormat="1" x14ac:dyDescent="0.25">
      <c r="B53" s="36"/>
    </row>
    <row r="54" spans="1:4" s="2" customFormat="1" x14ac:dyDescent="0.25">
      <c r="B54" s="37"/>
      <c r="D54" s="38"/>
    </row>
    <row r="55" spans="1:4" s="2" customFormat="1" x14ac:dyDescent="0.25">
      <c r="B55" s="37"/>
      <c r="D55" s="38"/>
    </row>
    <row r="56" spans="1:4" s="2" customFormat="1" x14ac:dyDescent="0.25"/>
    <row r="57" spans="1:4" s="2" customFormat="1" x14ac:dyDescent="0.25">
      <c r="D57" s="38"/>
    </row>
    <row r="58" spans="1:4" s="2" customFormat="1" x14ac:dyDescent="0.25">
      <c r="D58" s="38"/>
    </row>
    <row r="59" spans="1:4" s="2" customFormat="1" x14ac:dyDescent="0.25"/>
    <row r="60" spans="1:4" s="2" customFormat="1" x14ac:dyDescent="0.25">
      <c r="B60" s="36"/>
    </row>
    <row r="61" spans="1:4" s="2" customFormat="1" x14ac:dyDescent="0.25">
      <c r="B61" s="36"/>
    </row>
    <row r="62" spans="1:4" s="2" customFormat="1" x14ac:dyDescent="0.25">
      <c r="B62" s="36"/>
    </row>
    <row r="63" spans="1:4" s="2" customFormat="1" x14ac:dyDescent="0.25">
      <c r="B63" s="36"/>
    </row>
    <row r="64" spans="1:4" s="2" customFormat="1" x14ac:dyDescent="0.25"/>
    <row r="65" s="2" customFormat="1" x14ac:dyDescent="0.25"/>
    <row r="66" s="2" customFormat="1" x14ac:dyDescent="0.25"/>
    <row r="67" s="2" customFormat="1" x14ac:dyDescent="0.25"/>
    <row r="68" s="2" customFormat="1" x14ac:dyDescent="0.25"/>
    <row r="69" s="2" customFormat="1" x14ac:dyDescent="0.25"/>
    <row r="70" s="2" customFormat="1" x14ac:dyDescent="0.25"/>
    <row r="71" s="2" customFormat="1" x14ac:dyDescent="0.25"/>
    <row r="72" s="2" customFormat="1" x14ac:dyDescent="0.25"/>
    <row r="73" s="2" customFormat="1" x14ac:dyDescent="0.25"/>
    <row r="74" s="2" customFormat="1" x14ac:dyDescent="0.25"/>
    <row r="75" s="2" customFormat="1" x14ac:dyDescent="0.25"/>
    <row r="76" s="2" customFormat="1" x14ac:dyDescent="0.25"/>
    <row r="77" s="2" customFormat="1" x14ac:dyDescent="0.25"/>
    <row r="78" s="2" customFormat="1" x14ac:dyDescent="0.25"/>
    <row r="79" s="2" customFormat="1" x14ac:dyDescent="0.25"/>
    <row r="80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="2" customFormat="1" x14ac:dyDescent="0.25"/>
    <row r="130" s="2" customFormat="1" x14ac:dyDescent="0.25"/>
    <row r="131" s="2" customFormat="1" x14ac:dyDescent="0.25"/>
    <row r="132" s="2" customFormat="1" x14ac:dyDescent="0.25"/>
    <row r="133" s="2" customFormat="1" x14ac:dyDescent="0.25"/>
    <row r="134" s="2" customFormat="1" x14ac:dyDescent="0.25"/>
    <row r="135" s="2" customFormat="1" x14ac:dyDescent="0.25"/>
    <row r="136" s="2" customFormat="1" x14ac:dyDescent="0.25"/>
    <row r="137" s="2" customFormat="1" x14ac:dyDescent="0.25"/>
    <row r="138" s="2" customFormat="1" x14ac:dyDescent="0.25"/>
    <row r="139" s="2" customFormat="1" x14ac:dyDescent="0.25"/>
    <row r="140" s="2" customFormat="1" x14ac:dyDescent="0.25"/>
    <row r="141" s="2" customFormat="1" x14ac:dyDescent="0.25"/>
    <row r="142" s="2" customFormat="1" x14ac:dyDescent="0.25"/>
    <row r="143" s="2" customFormat="1" x14ac:dyDescent="0.25"/>
    <row r="144" s="2" customFormat="1" x14ac:dyDescent="0.25"/>
    <row r="145" s="2" customFormat="1" x14ac:dyDescent="0.25"/>
    <row r="146" s="2" customFormat="1" x14ac:dyDescent="0.25"/>
    <row r="147" s="2" customFormat="1" x14ac:dyDescent="0.25"/>
    <row r="148" s="2" customFormat="1" x14ac:dyDescent="0.25"/>
    <row r="149" s="2" customFormat="1" x14ac:dyDescent="0.25"/>
    <row r="150" s="2" customFormat="1" x14ac:dyDescent="0.25"/>
    <row r="151" s="2" customFormat="1" x14ac:dyDescent="0.25"/>
    <row r="152" s="2" customFormat="1" x14ac:dyDescent="0.25"/>
    <row r="153" s="2" customFormat="1" x14ac:dyDescent="0.25"/>
    <row r="154" s="2" customFormat="1" x14ac:dyDescent="0.25"/>
    <row r="155" s="2" customFormat="1" x14ac:dyDescent="0.25"/>
    <row r="156" s="2" customFormat="1" x14ac:dyDescent="0.25"/>
    <row r="157" s="2" customFormat="1" x14ac:dyDescent="0.25"/>
    <row r="158" s="2" customFormat="1" x14ac:dyDescent="0.25"/>
    <row r="159" s="2" customFormat="1" x14ac:dyDescent="0.25"/>
    <row r="160" s="2" customFormat="1" x14ac:dyDescent="0.25"/>
    <row r="161" s="2" customFormat="1" x14ac:dyDescent="0.25"/>
    <row r="162" s="2" customFormat="1" x14ac:dyDescent="0.25"/>
    <row r="163" s="2" customFormat="1" x14ac:dyDescent="0.25"/>
    <row r="164" s="2" customFormat="1" x14ac:dyDescent="0.25"/>
    <row r="165" s="2" customFormat="1" x14ac:dyDescent="0.25"/>
    <row r="166" s="2" customFormat="1" x14ac:dyDescent="0.25"/>
    <row r="167" s="2" customFormat="1" x14ac:dyDescent="0.25"/>
    <row r="168" s="2" customFormat="1" x14ac:dyDescent="0.25"/>
    <row r="169" s="2" customFormat="1" x14ac:dyDescent="0.25"/>
    <row r="170" s="2" customFormat="1" x14ac:dyDescent="0.25"/>
    <row r="171" s="2" customFormat="1" x14ac:dyDescent="0.25"/>
    <row r="172" s="2" customFormat="1" x14ac:dyDescent="0.25"/>
    <row r="173" s="2" customFormat="1" x14ac:dyDescent="0.25"/>
    <row r="174" s="2" customFormat="1" x14ac:dyDescent="0.25"/>
    <row r="175" s="2" customFormat="1" x14ac:dyDescent="0.25"/>
    <row r="176" s="2" customFormat="1" x14ac:dyDescent="0.25"/>
    <row r="177" s="2" customFormat="1" x14ac:dyDescent="0.25"/>
    <row r="178" s="2" customFormat="1" x14ac:dyDescent="0.25"/>
    <row r="179" s="2" customFormat="1" x14ac:dyDescent="0.25"/>
    <row r="180" s="2" customFormat="1" x14ac:dyDescent="0.25"/>
    <row r="181" s="2" customFormat="1" x14ac:dyDescent="0.25"/>
    <row r="182" s="2" customFormat="1" x14ac:dyDescent="0.25"/>
    <row r="183" s="2" customFormat="1" x14ac:dyDescent="0.25"/>
    <row r="184" s="2" customFormat="1" x14ac:dyDescent="0.25"/>
    <row r="185" s="2" customFormat="1" x14ac:dyDescent="0.25"/>
    <row r="186" s="2" customFormat="1" x14ac:dyDescent="0.25"/>
    <row r="187" s="2" customFormat="1" x14ac:dyDescent="0.25"/>
    <row r="188" s="2" customFormat="1" x14ac:dyDescent="0.25"/>
    <row r="189" s="2" customFormat="1" x14ac:dyDescent="0.25"/>
    <row r="190" s="2" customFormat="1" x14ac:dyDescent="0.25"/>
    <row r="191" s="2" customFormat="1" x14ac:dyDescent="0.25"/>
    <row r="192" s="2" customFormat="1" x14ac:dyDescent="0.25"/>
    <row r="193" s="2" customFormat="1" x14ac:dyDescent="0.25"/>
    <row r="194" s="2" customFormat="1" x14ac:dyDescent="0.25"/>
    <row r="195" s="2" customFormat="1" x14ac:dyDescent="0.25"/>
  </sheetData>
  <sheetProtection algorithmName="SHA-512" hashValue="+wULhN8VTluh8FXHas4jV2X/nY/UpcDeZXyarmUKtSoG6nmkxXBa5Fsb4EwQAJWecxCnT2fEiecQtfrjxT2n7g==" saltValue="m272ozk+6z7BPosJ5xbRkA==" spinCount="100000" sheet="1" objects="1" scenarios="1" selectLockedCells="1"/>
  <sortState ref="C8:I33">
    <sortCondition ref="C8"/>
  </sortState>
  <mergeCells count="7">
    <mergeCell ref="E6:E7"/>
    <mergeCell ref="C2:D2"/>
    <mergeCell ref="C1:D1"/>
    <mergeCell ref="A6:A7"/>
    <mergeCell ref="B6:B7"/>
    <mergeCell ref="D6:D7"/>
    <mergeCell ref="C6:C7"/>
  </mergeCells>
  <phoneticPr fontId="0" type="noConversion"/>
  <conditionalFormatting sqref="E8:E47">
    <cfRule type="cellIs" dxfId="168" priority="338" stopIfTrue="1" operator="greaterThanOrEqual">
      <formula>0.25</formula>
    </cfRule>
    <cfRule type="cellIs" dxfId="167" priority="339" stopIfTrue="1" operator="between">
      <formula>0.2</formula>
      <formula>0.24</formula>
    </cfRule>
    <cfRule type="cellIs" dxfId="166" priority="340" stopIfTrue="1" operator="between">
      <formula>0</formula>
      <formula>0.19</formula>
    </cfRule>
  </conditionalFormatting>
  <conditionalFormatting sqref="CJ5:XFD47 M3:XFD3 T1:XFD2 I4:XFD4 E48:XFD1048576 C7 A6:A7 B52:D1048576 A51:C51 B49:D50 C48:D48 A48 A1:C2 E1:E2 B4:G4 C5:CG6 F3 E7 AF7:CG7 AF25:CG29 P34:CG39 J40:CG47 J39:M39 Z30:CG33 AD8:CG8 AA9:CG24 B34:I47 F34:Y37 B29:Y33 B8:E28">
    <cfRule type="expression" dxfId="165" priority="302">
      <formula>CELL("proteger",A1)=0</formula>
    </cfRule>
  </conditionalFormatting>
  <conditionalFormatting sqref="CJ8:XFD47 AF25:CG29 P34:CG39 J40:CG47 J39:M39 Z30:CG33 AD8:CG8 AA9:CG24 B34:I47 F34:Y37 B29:Y33 B8:E28">
    <cfRule type="cellIs" dxfId="164" priority="303" stopIfTrue="1" operator="equal">
      <formula>"F"</formula>
    </cfRule>
  </conditionalFormatting>
  <conditionalFormatting sqref="AA7:AE7">
    <cfRule type="expression" dxfId="163" priority="299">
      <formula>CELL("proteger",AA7)=0</formula>
    </cfRule>
  </conditionalFormatting>
  <conditionalFormatting sqref="J34:M38">
    <cfRule type="expression" dxfId="162" priority="290">
      <formula>CELL("proteger",J34)=0</formula>
    </cfRule>
  </conditionalFormatting>
  <conditionalFormatting sqref="J34:M38">
    <cfRule type="cellIs" dxfId="161" priority="291" stopIfTrue="1" operator="equal">
      <formula>"F"</formula>
    </cfRule>
  </conditionalFormatting>
  <conditionalFormatting sqref="Z29:AE29 AA25:AE28">
    <cfRule type="expression" dxfId="160" priority="285">
      <formula>CELL("proteger",Z25)=0</formula>
    </cfRule>
  </conditionalFormatting>
  <conditionalFormatting sqref="Z29:AE29 AA25:AE28">
    <cfRule type="cellIs" dxfId="159" priority="286" stopIfTrue="1" operator="equal">
      <formula>"F"</formula>
    </cfRule>
  </conditionalFormatting>
  <conditionalFormatting sqref="N34:O39">
    <cfRule type="expression" dxfId="158" priority="279">
      <formula>CELL("proteger",N34)=0</formula>
    </cfRule>
  </conditionalFormatting>
  <conditionalFormatting sqref="N34:O39">
    <cfRule type="cellIs" dxfId="157" priority="280" stopIfTrue="1" operator="equal">
      <formula>"F"</formula>
    </cfRule>
  </conditionalFormatting>
  <conditionalFormatting sqref="AA25:AC25">
    <cfRule type="expression" dxfId="156" priority="88">
      <formula>CELL("proteger",AA25)=0</formula>
    </cfRule>
  </conditionalFormatting>
  <conditionalFormatting sqref="AA25:AC25">
    <cfRule type="cellIs" dxfId="155" priority="89" stopIfTrue="1" operator="equal">
      <formula>"F"</formula>
    </cfRule>
  </conditionalFormatting>
  <conditionalFormatting sqref="AA26:AC26">
    <cfRule type="expression" dxfId="154" priority="86">
      <formula>CELL("proteger",AA26)=0</formula>
    </cfRule>
  </conditionalFormatting>
  <conditionalFormatting sqref="AA26:AC26">
    <cfRule type="cellIs" dxfId="153" priority="87" stopIfTrue="1" operator="equal">
      <formula>"F"</formula>
    </cfRule>
  </conditionalFormatting>
  <conditionalFormatting sqref="AA28:AC28">
    <cfRule type="expression" dxfId="152" priority="82">
      <formula>CELL("proteger",AA28)=0</formula>
    </cfRule>
  </conditionalFormatting>
  <conditionalFormatting sqref="AA28:AC28">
    <cfRule type="cellIs" dxfId="151" priority="83" stopIfTrue="1" operator="equal">
      <formula>"F"</formula>
    </cfRule>
  </conditionalFormatting>
  <conditionalFormatting sqref="Z29:AC29">
    <cfRule type="expression" dxfId="150" priority="80">
      <formula>CELL("proteger",Z29)=0</formula>
    </cfRule>
  </conditionalFormatting>
  <conditionalFormatting sqref="Z29:AC29">
    <cfRule type="cellIs" dxfId="149" priority="81" stopIfTrue="1" operator="equal">
      <formula>"F"</formula>
    </cfRule>
  </conditionalFormatting>
  <conditionalFormatting sqref="AA27:AC27">
    <cfRule type="expression" dxfId="148" priority="78">
      <formula>CELL("proteger",AA27)=0</formula>
    </cfRule>
  </conditionalFormatting>
  <conditionalFormatting sqref="AA27:AC27">
    <cfRule type="cellIs" dxfId="147" priority="79" stopIfTrue="1" operator="equal">
      <formula>"F"</formula>
    </cfRule>
  </conditionalFormatting>
  <conditionalFormatting sqref="AA27:AC27">
    <cfRule type="expression" dxfId="146" priority="76">
      <formula>CELL("proteger",AA27)=0</formula>
    </cfRule>
  </conditionalFormatting>
  <conditionalFormatting sqref="AA27:AC27">
    <cfRule type="cellIs" dxfId="145" priority="77" stopIfTrue="1" operator="equal">
      <formula>"F"</formula>
    </cfRule>
  </conditionalFormatting>
  <conditionalFormatting sqref="AA27:AC27">
    <cfRule type="expression" dxfId="144" priority="74">
      <formula>CELL("proteger",AA27)=0</formula>
    </cfRule>
  </conditionalFormatting>
  <conditionalFormatting sqref="AA27:AC27">
    <cfRule type="cellIs" dxfId="143" priority="75" stopIfTrue="1" operator="equal">
      <formula>"F"</formula>
    </cfRule>
  </conditionalFormatting>
  <conditionalFormatting sqref="AA23:AC24">
    <cfRule type="expression" dxfId="142" priority="72">
      <formula>CELL("proteger",AA23)=0</formula>
    </cfRule>
  </conditionalFormatting>
  <conditionalFormatting sqref="AA23:AC24">
    <cfRule type="cellIs" dxfId="141" priority="73" stopIfTrue="1" operator="equal">
      <formula>"F"</formula>
    </cfRule>
  </conditionalFormatting>
  <conditionalFormatting sqref="AA23:AC24">
    <cfRule type="expression" dxfId="140" priority="70">
      <formula>CELL("proteger",AA23)=0</formula>
    </cfRule>
  </conditionalFormatting>
  <conditionalFormatting sqref="AA23:AC24">
    <cfRule type="cellIs" dxfId="139" priority="71" stopIfTrue="1" operator="equal">
      <formula>"F"</formula>
    </cfRule>
  </conditionalFormatting>
  <conditionalFormatting sqref="AA17:AC17">
    <cfRule type="expression" dxfId="138" priority="64">
      <formula>CELL("proteger",AA17)=0</formula>
    </cfRule>
  </conditionalFormatting>
  <conditionalFormatting sqref="AA17:AC17">
    <cfRule type="cellIs" dxfId="137" priority="65" stopIfTrue="1" operator="equal">
      <formula>"F"</formula>
    </cfRule>
  </conditionalFormatting>
  <conditionalFormatting sqref="AA17:AC17">
    <cfRule type="expression" dxfId="136" priority="62">
      <formula>CELL("proteger",AA17)=0</formula>
    </cfRule>
  </conditionalFormatting>
  <conditionalFormatting sqref="AA17:AC17">
    <cfRule type="cellIs" dxfId="135" priority="63" stopIfTrue="1" operator="equal">
      <formula>"F"</formula>
    </cfRule>
  </conditionalFormatting>
  <conditionalFormatting sqref="AA18:AC18">
    <cfRule type="expression" dxfId="134" priority="60">
      <formula>CELL("proteger",AA18)=0</formula>
    </cfRule>
  </conditionalFormatting>
  <conditionalFormatting sqref="AA18:AC18">
    <cfRule type="cellIs" dxfId="133" priority="61" stopIfTrue="1" operator="equal">
      <formula>"F"</formula>
    </cfRule>
  </conditionalFormatting>
  <conditionalFormatting sqref="AA18:AC18">
    <cfRule type="expression" dxfId="132" priority="58">
      <formula>CELL("proteger",AA18)=0</formula>
    </cfRule>
  </conditionalFormatting>
  <conditionalFormatting sqref="AA18:AC18">
    <cfRule type="cellIs" dxfId="131" priority="59" stopIfTrue="1" operator="equal">
      <formula>"F"</formula>
    </cfRule>
  </conditionalFormatting>
  <conditionalFormatting sqref="AA15:AC15">
    <cfRule type="expression" dxfId="130" priority="56">
      <formula>CELL("proteger",AA15)=0</formula>
    </cfRule>
  </conditionalFormatting>
  <conditionalFormatting sqref="AA15:AC15">
    <cfRule type="cellIs" dxfId="129" priority="57" stopIfTrue="1" operator="equal">
      <formula>"F"</formula>
    </cfRule>
  </conditionalFormatting>
  <conditionalFormatting sqref="AA15:AC15">
    <cfRule type="expression" dxfId="128" priority="54">
      <formula>CELL("proteger",AA15)=0</formula>
    </cfRule>
  </conditionalFormatting>
  <conditionalFormatting sqref="AA15:AC15">
    <cfRule type="cellIs" dxfId="127" priority="55" stopIfTrue="1" operator="equal">
      <formula>"F"</formula>
    </cfRule>
  </conditionalFormatting>
  <conditionalFormatting sqref="AA8:AC8">
    <cfRule type="expression" dxfId="126" priority="46">
      <formula>CELL("proteger",AA8)=0</formula>
    </cfRule>
  </conditionalFormatting>
  <conditionalFormatting sqref="AA8:AC8">
    <cfRule type="cellIs" dxfId="125" priority="47" stopIfTrue="1" operator="equal">
      <formula>"F"</formula>
    </cfRule>
  </conditionalFormatting>
  <conditionalFormatting sqref="AA8:AC8">
    <cfRule type="expression" dxfId="124" priority="44">
      <formula>CELL("proteger",AA8)=0</formula>
    </cfRule>
  </conditionalFormatting>
  <conditionalFormatting sqref="AA8:AC8">
    <cfRule type="cellIs" dxfId="123" priority="45" stopIfTrue="1" operator="equal">
      <formula>"F"</formula>
    </cfRule>
  </conditionalFormatting>
  <conditionalFormatting sqref="Z9:Z24 F28:Y28">
    <cfRule type="expression" dxfId="122" priority="38">
      <formula>CELL("proteger",F9)=0</formula>
    </cfRule>
  </conditionalFormatting>
  <conditionalFormatting sqref="Z9:Z24 F28:Y28">
    <cfRule type="cellIs" dxfId="121" priority="39" stopIfTrue="1" operator="equal">
      <formula>"F"</formula>
    </cfRule>
  </conditionalFormatting>
  <conditionalFormatting sqref="Z7">
    <cfRule type="expression" dxfId="120" priority="37">
      <formula>CELL("proteger",Z7)=0</formula>
    </cfRule>
  </conditionalFormatting>
  <conditionalFormatting sqref="Z25:Z28">
    <cfRule type="expression" dxfId="119" priority="35">
      <formula>CELL("proteger",Z25)=0</formula>
    </cfRule>
  </conditionalFormatting>
  <conditionalFormatting sqref="Z25:Z28">
    <cfRule type="cellIs" dxfId="118" priority="36" stopIfTrue="1" operator="equal">
      <formula>"F"</formula>
    </cfRule>
  </conditionalFormatting>
  <conditionalFormatting sqref="Z25">
    <cfRule type="expression" dxfId="117" priority="33">
      <formula>CELL("proteger",Z25)=0</formula>
    </cfRule>
  </conditionalFormatting>
  <conditionalFormatting sqref="Z25">
    <cfRule type="cellIs" dxfId="116" priority="34" stopIfTrue="1" operator="equal">
      <formula>"F"</formula>
    </cfRule>
  </conditionalFormatting>
  <conditionalFormatting sqref="Z26">
    <cfRule type="expression" dxfId="115" priority="31">
      <formula>CELL("proteger",Z26)=0</formula>
    </cfRule>
  </conditionalFormatting>
  <conditionalFormatting sqref="Z26">
    <cfRule type="cellIs" dxfId="114" priority="32" stopIfTrue="1" operator="equal">
      <formula>"F"</formula>
    </cfRule>
  </conditionalFormatting>
  <conditionalFormatting sqref="Z28">
    <cfRule type="expression" dxfId="113" priority="29">
      <formula>CELL("proteger",Z28)=0</formula>
    </cfRule>
  </conditionalFormatting>
  <conditionalFormatting sqref="Z28">
    <cfRule type="cellIs" dxfId="112" priority="30" stopIfTrue="1" operator="equal">
      <formula>"F"</formula>
    </cfRule>
  </conditionalFormatting>
  <conditionalFormatting sqref="Z27">
    <cfRule type="expression" dxfId="111" priority="27">
      <formula>CELL("proteger",Z27)=0</formula>
    </cfRule>
  </conditionalFormatting>
  <conditionalFormatting sqref="Z27">
    <cfRule type="cellIs" dxfId="110" priority="28" stopIfTrue="1" operator="equal">
      <formula>"F"</formula>
    </cfRule>
  </conditionalFormatting>
  <conditionalFormatting sqref="Z27">
    <cfRule type="expression" dxfId="109" priority="25">
      <formula>CELL("proteger",Z27)=0</formula>
    </cfRule>
  </conditionalFormatting>
  <conditionalFormatting sqref="Z27">
    <cfRule type="cellIs" dxfId="108" priority="26" stopIfTrue="1" operator="equal">
      <formula>"F"</formula>
    </cfRule>
  </conditionalFormatting>
  <conditionalFormatting sqref="Z27">
    <cfRule type="expression" dxfId="107" priority="23">
      <formula>CELL("proteger",Z27)=0</formula>
    </cfRule>
  </conditionalFormatting>
  <conditionalFormatting sqref="Z27">
    <cfRule type="cellIs" dxfId="106" priority="24" stopIfTrue="1" operator="equal">
      <formula>"F"</formula>
    </cfRule>
  </conditionalFormatting>
  <conditionalFormatting sqref="Z23:Z24">
    <cfRule type="expression" dxfId="105" priority="21">
      <formula>CELL("proteger",Z23)=0</formula>
    </cfRule>
  </conditionalFormatting>
  <conditionalFormatting sqref="Z23:Z24">
    <cfRule type="cellIs" dxfId="104" priority="22" stopIfTrue="1" operator="equal">
      <formula>"F"</formula>
    </cfRule>
  </conditionalFormatting>
  <conditionalFormatting sqref="Z23:Z24">
    <cfRule type="expression" dxfId="103" priority="19">
      <formula>CELL("proteger",Z23)=0</formula>
    </cfRule>
  </conditionalFormatting>
  <conditionalFormatting sqref="Z23:Z24">
    <cfRule type="cellIs" dxfId="102" priority="20" stopIfTrue="1" operator="equal">
      <formula>"F"</formula>
    </cfRule>
  </conditionalFormatting>
  <conditionalFormatting sqref="Z17">
    <cfRule type="expression" dxfId="101" priority="17">
      <formula>CELL("proteger",Z17)=0</formula>
    </cfRule>
  </conditionalFormatting>
  <conditionalFormatting sqref="Z17">
    <cfRule type="cellIs" dxfId="100" priority="18" stopIfTrue="1" operator="equal">
      <formula>"F"</formula>
    </cfRule>
  </conditionalFormatting>
  <conditionalFormatting sqref="Z17">
    <cfRule type="expression" dxfId="99" priority="15">
      <formula>CELL("proteger",Z17)=0</formula>
    </cfRule>
  </conditionalFormatting>
  <conditionalFormatting sqref="Z17">
    <cfRule type="cellIs" dxfId="98" priority="16" stopIfTrue="1" operator="equal">
      <formula>"F"</formula>
    </cfRule>
  </conditionalFormatting>
  <conditionalFormatting sqref="Z18">
    <cfRule type="expression" dxfId="97" priority="13">
      <formula>CELL("proteger",Z18)=0</formula>
    </cfRule>
  </conditionalFormatting>
  <conditionalFormatting sqref="Z18">
    <cfRule type="cellIs" dxfId="96" priority="14" stopIfTrue="1" operator="equal">
      <formula>"F"</formula>
    </cfRule>
  </conditionalFormatting>
  <conditionalFormatting sqref="Z18">
    <cfRule type="expression" dxfId="95" priority="11">
      <formula>CELL("proteger",Z18)=0</formula>
    </cfRule>
  </conditionalFormatting>
  <conditionalFormatting sqref="Z18">
    <cfRule type="cellIs" dxfId="94" priority="12" stopIfTrue="1" operator="equal">
      <formula>"F"</formula>
    </cfRule>
  </conditionalFormatting>
  <conditionalFormatting sqref="Z15">
    <cfRule type="expression" dxfId="93" priority="9">
      <formula>CELL("proteger",Z15)=0</formula>
    </cfRule>
  </conditionalFormatting>
  <conditionalFormatting sqref="Z15">
    <cfRule type="cellIs" dxfId="92" priority="10" stopIfTrue="1" operator="equal">
      <formula>"F"</formula>
    </cfRule>
  </conditionalFormatting>
  <conditionalFormatting sqref="Z15">
    <cfRule type="expression" dxfId="91" priority="7">
      <formula>CELL("proteger",Z15)=0</formula>
    </cfRule>
  </conditionalFormatting>
  <conditionalFormatting sqref="Z15">
    <cfRule type="cellIs" dxfId="90" priority="8" stopIfTrue="1" operator="equal">
      <formula>"F"</formula>
    </cfRule>
  </conditionalFormatting>
  <conditionalFormatting sqref="Z8">
    <cfRule type="expression" dxfId="89" priority="5">
      <formula>CELL("proteger",Z8)=0</formula>
    </cfRule>
  </conditionalFormatting>
  <conditionalFormatting sqref="Z8">
    <cfRule type="cellIs" dxfId="88" priority="6" stopIfTrue="1" operator="equal">
      <formula>"F"</formula>
    </cfRule>
  </conditionalFormatting>
  <conditionalFormatting sqref="F8:Y27">
    <cfRule type="expression" dxfId="87" priority="2">
      <formula>CELL("proteger",F8)=0</formula>
    </cfRule>
  </conditionalFormatting>
  <conditionalFormatting sqref="F8:Y27">
    <cfRule type="cellIs" dxfId="86" priority="3" stopIfTrue="1" operator="equal">
      <formula>"F"</formula>
    </cfRule>
  </conditionalFormatting>
  <conditionalFormatting sqref="F7:Y7">
    <cfRule type="expression" dxfId="85" priority="1">
      <formula>CELL("proteger",F7)=0</formula>
    </cfRule>
  </conditionalFormatting>
  <pageMargins left="0.51180555555555551" right="0.51180555555555551" top="0.78749999999999998" bottom="0.78749999999999998" header="0.51180555555555551" footer="0.51180555555555551"/>
  <pageSetup firstPageNumber="0" orientation="portrait" horizontalDpi="300" verticalDpi="300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71" stopIfTrue="1" id="{B0E643D1-C63D-4B49-8557-E4B277F5109C}">
            <xm:f>AND($B$2&lt;&gt;"",'Ficha Cadastral'!$D17&lt;&gt;"")</xm:f>
            <x14:dxf>
              <font>
                <b/>
                <i val="0"/>
                <color rgb="FFFF0000"/>
              </font>
              <fill>
                <patternFill>
                  <bgColor rgb="FFFFC000"/>
                </patternFill>
              </fill>
            </x14:dxf>
          </x14:cfRule>
          <xm:sqref>CJ8:XFD47 B29:CG47 B8:E28 AA8:CG28</xm:sqref>
        </x14:conditionalFormatting>
        <x14:conditionalFormatting xmlns:xm="http://schemas.microsoft.com/office/excel/2006/main">
          <x14:cfRule type="expression" priority="40" stopIfTrue="1" id="{1ED98DA4-A17C-4742-8B4E-71B20BF30416}">
            <xm:f>AND($B$2&lt;&gt;"",'C:\Users\Professor\Documents\ELETRICISTA DE MANUTENÇÃO INDUSTRIAL\[CFA_EMI_089.xlsx]Ficha Cadastral'!#REF!&lt;&gt;"")</xm:f>
            <x14:dxf>
              <font>
                <b/>
                <i val="0"/>
                <color rgb="FFFF0000"/>
              </font>
              <fill>
                <patternFill>
                  <bgColor rgb="FFFFC000"/>
                </patternFill>
              </fill>
            </x14:dxf>
          </x14:cfRule>
          <xm:sqref>F28:Z28 Z8:Z27</xm:sqref>
        </x14:conditionalFormatting>
        <x14:conditionalFormatting xmlns:xm="http://schemas.microsoft.com/office/excel/2006/main">
          <x14:cfRule type="expression" priority="4" stopIfTrue="1" id="{A0542BAD-369E-49D2-BF4B-C02E43A056F7}">
            <xm:f>AND($B$2&lt;&gt;"",'Ficha Cadastral'!#REF!&lt;&gt;"")</xm:f>
            <x14:dxf>
              <font>
                <b/>
                <i val="0"/>
                <color rgb="FFFF0000"/>
              </font>
              <fill>
                <patternFill>
                  <bgColor rgb="FFFFC000"/>
                </patternFill>
              </fill>
            </x14:dxf>
          </x14:cfRule>
          <xm:sqref>F8:Y27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0000000}">
          <x14:formula1>
            <xm:f>'Ficha Cadastral'!$E$59:$E$70</xm:f>
          </x14:formula1>
          <xm:sqref>B2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34"/>
  <dimension ref="A1:V70"/>
  <sheetViews>
    <sheetView tabSelected="1" zoomScale="120" zoomScaleNormal="120" workbookViewId="0">
      <selection activeCell="A8" sqref="A8:B8"/>
    </sheetView>
  </sheetViews>
  <sheetFormatPr defaultColWidth="9.140625" defaultRowHeight="15" x14ac:dyDescent="0.25"/>
  <cols>
    <col min="1" max="1" width="7.28515625" style="39" customWidth="1"/>
    <col min="2" max="2" width="10.7109375" style="39" customWidth="1"/>
    <col min="3" max="3" width="45.7109375" style="39" customWidth="1"/>
    <col min="4" max="4" width="13.5703125" style="39" customWidth="1"/>
    <col min="5" max="5" width="14.7109375" style="39" customWidth="1"/>
    <col min="6" max="18" width="12.5703125" style="39" customWidth="1"/>
    <col min="19" max="19" width="10.42578125" style="39" bestFit="1" customWidth="1"/>
    <col min="20" max="20" width="9.140625" style="39"/>
    <col min="21" max="21" width="9.7109375" style="39" bestFit="1" customWidth="1"/>
    <col min="22" max="16384" width="9.140625" style="39"/>
  </cols>
  <sheetData>
    <row r="1" spans="1:22" x14ac:dyDescent="0.25">
      <c r="A1" s="181" t="s">
        <v>0</v>
      </c>
      <c r="B1" s="182"/>
      <c r="C1" s="182"/>
      <c r="D1" s="182"/>
      <c r="E1" s="182"/>
      <c r="F1" s="183"/>
      <c r="G1" s="178" t="s">
        <v>2</v>
      </c>
      <c r="H1" s="179"/>
      <c r="J1" s="40"/>
      <c r="L1" s="40"/>
      <c r="N1" s="40"/>
      <c r="P1" s="40"/>
      <c r="R1" s="40"/>
    </row>
    <row r="2" spans="1:22" x14ac:dyDescent="0.25">
      <c r="A2" s="157" t="s">
        <v>1</v>
      </c>
      <c r="B2" s="158"/>
      <c r="C2" s="158"/>
      <c r="D2" s="158"/>
      <c r="E2" s="158"/>
      <c r="F2" s="159"/>
      <c r="G2" s="185" t="s">
        <v>198</v>
      </c>
      <c r="H2" s="184"/>
      <c r="J2" s="40"/>
      <c r="L2" s="40"/>
      <c r="N2" s="40"/>
      <c r="P2" s="40"/>
      <c r="R2" s="40"/>
    </row>
    <row r="3" spans="1:22" x14ac:dyDescent="0.25">
      <c r="A3" s="186" t="s">
        <v>52</v>
      </c>
      <c r="B3" s="186"/>
      <c r="C3" s="186"/>
      <c r="D3" s="186"/>
      <c r="E3" s="186"/>
      <c r="F3" s="186"/>
      <c r="G3" s="186"/>
      <c r="H3" s="187"/>
      <c r="J3" s="41"/>
      <c r="L3" s="41"/>
      <c r="N3" s="41"/>
      <c r="P3" s="41"/>
      <c r="R3" s="41"/>
    </row>
    <row r="4" spans="1:22" x14ac:dyDescent="0.25">
      <c r="A4" s="157" t="s">
        <v>199</v>
      </c>
      <c r="B4" s="158"/>
      <c r="C4" s="158"/>
      <c r="D4" s="158"/>
      <c r="E4" s="158"/>
      <c r="F4" s="158"/>
      <c r="G4" s="158"/>
      <c r="H4" s="184"/>
      <c r="I4" s="42"/>
      <c r="J4" s="43"/>
      <c r="L4" s="43"/>
      <c r="N4" s="43"/>
      <c r="P4" s="43"/>
      <c r="R4" s="43"/>
    </row>
    <row r="5" spans="1:22" x14ac:dyDescent="0.25">
      <c r="A5" s="176" t="s">
        <v>4</v>
      </c>
      <c r="B5" s="174"/>
      <c r="C5" s="174"/>
      <c r="D5" s="174"/>
      <c r="E5" s="177"/>
      <c r="F5" s="169" t="s">
        <v>24</v>
      </c>
      <c r="G5" s="180"/>
      <c r="H5" s="170"/>
      <c r="J5" s="44"/>
      <c r="L5" s="44"/>
      <c r="N5" s="44"/>
      <c r="O5" s="45"/>
      <c r="P5" s="44"/>
      <c r="Q5" s="45"/>
      <c r="R5" s="44"/>
    </row>
    <row r="6" spans="1:22" x14ac:dyDescent="0.25">
      <c r="A6" s="157" t="s">
        <v>199</v>
      </c>
      <c r="B6" s="158"/>
      <c r="C6" s="158"/>
      <c r="D6" s="158"/>
      <c r="E6" s="159"/>
      <c r="F6" s="46"/>
      <c r="G6" s="47" t="s">
        <v>14</v>
      </c>
      <c r="H6" s="48"/>
      <c r="J6" s="49"/>
      <c r="L6" s="49"/>
      <c r="N6" s="49"/>
      <c r="O6" s="45"/>
      <c r="P6" s="49"/>
      <c r="Q6" s="45"/>
      <c r="R6" s="49"/>
    </row>
    <row r="7" spans="1:22" x14ac:dyDescent="0.25">
      <c r="A7" s="176" t="s">
        <v>3</v>
      </c>
      <c r="B7" s="177"/>
      <c r="C7" s="50" t="s">
        <v>15</v>
      </c>
      <c r="D7" s="50" t="s">
        <v>13</v>
      </c>
      <c r="E7" s="50" t="str">
        <f ca="1">IF(C8&gt;D8,"Aulas Restantes",IF(D8&gt;C8,"Aulas Extras","Unidade Finalizada"))</f>
        <v>Aulas Restantes</v>
      </c>
      <c r="F7" s="62" t="s">
        <v>55</v>
      </c>
      <c r="G7" s="169" t="s">
        <v>54</v>
      </c>
      <c r="H7" s="170"/>
      <c r="J7" s="51"/>
      <c r="L7" s="51"/>
      <c r="N7" s="51"/>
      <c r="O7" s="45"/>
      <c r="P7" s="51"/>
      <c r="Q7" s="45"/>
      <c r="R7" s="51"/>
    </row>
    <row r="8" spans="1:22" x14ac:dyDescent="0.25">
      <c r="A8" s="157"/>
      <c r="B8" s="159"/>
      <c r="C8" s="110">
        <v>20</v>
      </c>
      <c r="D8" s="16">
        <f ca="1">SUM(G16:R16)</f>
        <v>0</v>
      </c>
      <c r="E8" s="16">
        <f ca="1">IF(C8&gt;=D8,C8-D8,D8-C8)</f>
        <v>20</v>
      </c>
      <c r="F8" s="63">
        <f ca="1">IF(C8&gt;=D8,C8,D8)</f>
        <v>20</v>
      </c>
      <c r="G8" s="171"/>
      <c r="H8" s="172"/>
      <c r="J8" s="52"/>
      <c r="L8" s="52"/>
      <c r="N8" s="52"/>
      <c r="O8" s="45"/>
      <c r="P8" s="52"/>
      <c r="Q8" s="45"/>
      <c r="R8" s="52"/>
    </row>
    <row r="9" spans="1:22" x14ac:dyDescent="0.25">
      <c r="A9" s="176" t="s">
        <v>46</v>
      </c>
      <c r="B9" s="174"/>
      <c r="C9" s="174"/>
      <c r="D9" s="177"/>
      <c r="E9" s="173" t="s">
        <v>50</v>
      </c>
      <c r="F9" s="174"/>
      <c r="G9" s="174"/>
      <c r="H9" s="175"/>
      <c r="I9" s="53"/>
      <c r="J9" s="54"/>
      <c r="L9" s="54"/>
      <c r="N9" s="54"/>
      <c r="O9" s="55"/>
      <c r="P9" s="54"/>
      <c r="Q9" s="55"/>
      <c r="R9" s="54"/>
    </row>
    <row r="10" spans="1:22" ht="15.75" thickBot="1" x14ac:dyDescent="0.3">
      <c r="A10" s="160" t="s">
        <v>200</v>
      </c>
      <c r="B10" s="161"/>
      <c r="C10" s="161"/>
      <c r="D10" s="162"/>
      <c r="E10" s="163" t="s">
        <v>201</v>
      </c>
      <c r="F10" s="163"/>
      <c r="G10" s="163"/>
      <c r="H10" s="164"/>
      <c r="I10" s="53"/>
      <c r="J10" s="51"/>
      <c r="L10" s="51"/>
      <c r="N10" s="51"/>
      <c r="P10" s="51"/>
      <c r="R10" s="51"/>
    </row>
    <row r="11" spans="1:22" x14ac:dyDescent="0.25">
      <c r="E11" s="56"/>
      <c r="F11" s="57"/>
      <c r="G11" s="42"/>
    </row>
    <row r="12" spans="1:22" x14ac:dyDescent="0.25">
      <c r="F12" s="56"/>
      <c r="G12" s="39" t="s">
        <v>23</v>
      </c>
    </row>
    <row r="13" spans="1:22" s="56" customFormat="1" x14ac:dyDescent="0.25">
      <c r="G13" s="56">
        <v>1</v>
      </c>
      <c r="I13" s="56">
        <f>G13+1</f>
        <v>2</v>
      </c>
      <c r="K13" s="56">
        <f>I13+1</f>
        <v>3</v>
      </c>
      <c r="M13" s="56">
        <f>K13+1</f>
        <v>4</v>
      </c>
      <c r="O13" s="56">
        <f>M13+1</f>
        <v>5</v>
      </c>
      <c r="Q13" s="56">
        <f>O13+1</f>
        <v>6</v>
      </c>
      <c r="S13" s="56">
        <v>7</v>
      </c>
      <c r="U13" s="56">
        <v>8</v>
      </c>
    </row>
    <row r="14" spans="1:22" ht="15" customHeight="1" x14ac:dyDescent="0.25">
      <c r="A14" s="155" t="s">
        <v>6</v>
      </c>
      <c r="B14" s="155" t="s">
        <v>172</v>
      </c>
      <c r="C14" s="155" t="s">
        <v>7</v>
      </c>
      <c r="D14" s="156" t="s">
        <v>51</v>
      </c>
      <c r="E14" s="190" t="s">
        <v>53</v>
      </c>
      <c r="F14" s="191"/>
      <c r="G14" s="191"/>
      <c r="H14" s="191"/>
      <c r="I14" s="191"/>
      <c r="J14" s="191"/>
      <c r="K14" s="191"/>
      <c r="L14" s="191"/>
      <c r="M14" s="191"/>
      <c r="N14" s="191"/>
      <c r="O14" s="191"/>
      <c r="P14" s="191"/>
      <c r="Q14" s="191"/>
      <c r="R14" s="191"/>
      <c r="S14" s="191"/>
      <c r="T14" s="191"/>
      <c r="U14" s="191"/>
      <c r="V14" s="192"/>
    </row>
    <row r="15" spans="1:22" ht="15" customHeight="1" x14ac:dyDescent="0.25">
      <c r="A15" s="155"/>
      <c r="B15" s="155"/>
      <c r="C15" s="155"/>
      <c r="D15" s="156"/>
      <c r="E15" s="167" t="s">
        <v>22</v>
      </c>
      <c r="F15" s="165" t="s">
        <v>20</v>
      </c>
      <c r="G15" s="58" t="str">
        <f ca="1">IF(INDIRECT("'"&amp;G$13&amp;"'!$b$2")&lt;&gt;"",INDIRECT("'"&amp;G$13&amp;"'!$b$2"),"")</f>
        <v/>
      </c>
      <c r="H15" s="167" t="s">
        <v>21</v>
      </c>
      <c r="I15" s="58" t="str">
        <f ca="1">IF(INDIRECT("'"&amp;I$13&amp;"'!$b$2")&lt;&gt;"",INDIRECT("'"&amp;I$13&amp;"'!$b$2"),"")</f>
        <v/>
      </c>
      <c r="J15" s="167" t="s">
        <v>21</v>
      </c>
      <c r="K15" s="58" t="str">
        <f ca="1">IF(INDIRECT("'"&amp;K$13&amp;"'!$b$2")&lt;&gt;"",INDIRECT("'"&amp;K$13&amp;"'!$b$2"),"")</f>
        <v/>
      </c>
      <c r="L15" s="167" t="s">
        <v>21</v>
      </c>
      <c r="M15" s="58" t="str">
        <f ca="1">IF(INDIRECT("'"&amp;M$13&amp;"'!$b$2")&lt;&gt;"",INDIRECT("'"&amp;M$13&amp;"'!$b$2"),"")</f>
        <v/>
      </c>
      <c r="N15" s="167" t="s">
        <v>21</v>
      </c>
      <c r="O15" s="58" t="str">
        <f ca="1">IF(INDIRECT("'"&amp;O$13&amp;"'!$b$2")&lt;&gt;"",INDIRECT("'"&amp;O$13&amp;"'!$b$2"),"")</f>
        <v/>
      </c>
      <c r="P15" s="167" t="s">
        <v>21</v>
      </c>
      <c r="Q15" s="58" t="str">
        <f ca="1">IF(INDIRECT("'"&amp;Q$13&amp;"'!$b$2")&lt;&gt;"",INDIRECT("'"&amp;Q$13&amp;"'!$b$2"),"")</f>
        <v/>
      </c>
      <c r="R15" s="167" t="s">
        <v>21</v>
      </c>
      <c r="S15" s="58" t="str">
        <f ca="1">IF(INDIRECT("'"&amp;S$13&amp;"'!$b$2")&lt;&gt;"",INDIRECT("'"&amp;S$13&amp;"'!$b$2"),"")</f>
        <v/>
      </c>
      <c r="T15" s="167" t="s">
        <v>21</v>
      </c>
      <c r="U15" s="58" t="str">
        <f ca="1">IF(INDIRECT("'"&amp;U$13&amp;"'!$b$2")&lt;&gt;"",INDIRECT("'"&amp;U$13&amp;"'!$b$2"),"")</f>
        <v/>
      </c>
      <c r="V15" s="167" t="s">
        <v>21</v>
      </c>
    </row>
    <row r="16" spans="1:22" x14ac:dyDescent="0.25">
      <c r="A16" s="155"/>
      <c r="B16" s="155"/>
      <c r="C16" s="155"/>
      <c r="D16" s="156"/>
      <c r="E16" s="168"/>
      <c r="F16" s="166"/>
      <c r="G16" s="16" t="str">
        <f ca="1">IF(AND(INDIRECT("'"&amp;G$13&amp;"'!$e$2")&lt;&gt;"",G15&lt;&gt;""),INDIRECT("'"&amp;G$13&amp;"'!$e$2"),"")</f>
        <v/>
      </c>
      <c r="H16" s="168"/>
      <c r="I16" s="16" t="str">
        <f ca="1">IF(AND(INDIRECT("'"&amp;I$13&amp;"'!$e$2")&lt;&gt;"",I15&lt;&gt;""),INDIRECT("'"&amp;I$13&amp;"'!$e$2"),"")</f>
        <v/>
      </c>
      <c r="J16" s="168"/>
      <c r="K16" s="16" t="str">
        <f ca="1">IF(AND(INDIRECT("'"&amp;K$13&amp;"'!$e$2")&lt;&gt;"",K15&lt;&gt;""),INDIRECT("'"&amp;K$13&amp;"'!$e$2"),"")</f>
        <v/>
      </c>
      <c r="L16" s="168"/>
      <c r="M16" s="16" t="str">
        <f ca="1">IF(AND(INDIRECT("'"&amp;M$13&amp;"'!$e$2")&lt;&gt;"",M15&lt;&gt;""),INDIRECT("'"&amp;M$13&amp;"'!$e$2"),"")</f>
        <v/>
      </c>
      <c r="N16" s="168"/>
      <c r="O16" s="16" t="str">
        <f ca="1">IF(AND(INDIRECT("'"&amp;O$13&amp;"'!$e$2")&lt;&gt;"",O15&lt;&gt;""),INDIRECT("'"&amp;O$13&amp;"'!$e$2"),"")</f>
        <v/>
      </c>
      <c r="P16" s="168"/>
      <c r="Q16" s="16" t="str">
        <f ca="1">IF(AND(INDIRECT("'"&amp;Q$13&amp;"'!$e$2")&lt;&gt;"",Q15&lt;&gt;""),INDIRECT("'"&amp;Q$13&amp;"'!$e$2"),"")</f>
        <v/>
      </c>
      <c r="R16" s="168"/>
      <c r="S16" s="16" t="str">
        <f ca="1">IF(AND(INDIRECT("'"&amp;S$13&amp;"'!$e$2")&lt;&gt;"",S15&lt;&gt;""),INDIRECT("'"&amp;S$13&amp;"'!$e$2"),"")</f>
        <v/>
      </c>
      <c r="T16" s="168"/>
      <c r="U16" s="16" t="str">
        <f ca="1">IF(AND(INDIRECT("'"&amp;U$13&amp;"'!$e$2")&lt;&gt;"",U15&lt;&gt;""),INDIRECT("'"&amp;U$13&amp;"'!$e$2"),"")</f>
        <v/>
      </c>
      <c r="V16" s="168"/>
    </row>
    <row r="17" spans="1:22" x14ac:dyDescent="0.25">
      <c r="A17" s="58">
        <v>1</v>
      </c>
      <c r="B17" s="64"/>
      <c r="C17" s="144"/>
      <c r="D17" s="64"/>
      <c r="E17" s="16">
        <f ca="1">SUM(G17,I17,K17,M17,O17,Q17,S17,U17)</f>
        <v>0</v>
      </c>
      <c r="F17" s="59">
        <f ca="1">IF(ISERR(E17/$F$8),0,E17/$F$8)</f>
        <v>0</v>
      </c>
      <c r="G17" s="58" t="str">
        <f ca="1">IF($G$15&lt;&gt;"",IF(ISNA(VLOOKUP($C17,INDIRECT("'"&amp;G$13&amp;"'!$b$8:$c$100"),2,FALSE)),0,VLOOKUP($C17,INDIRECT("'"&amp;G$13&amp;"'!$b$8:$c$100"),2,FALSE)),"")</f>
        <v/>
      </c>
      <c r="H17" s="60" t="str">
        <f ca="1">IF(ISERR(G17/$F$8),"",IF(G$15&lt;&gt;"",G17/$F$8,""))</f>
        <v/>
      </c>
      <c r="I17" s="58" t="str">
        <f t="shared" ref="I17:U56" ca="1" si="0">IF($G$15&lt;&gt;"",IF(ISNA(VLOOKUP($C17,INDIRECT("'"&amp;I$13&amp;"'!$b$8:$c$100"),2,FALSE)),0,VLOOKUP($C17,INDIRECT("'"&amp;I$13&amp;"'!$b$8:$c$100"),2,FALSE)),"")</f>
        <v/>
      </c>
      <c r="J17" s="60">
        <f ca="1">IF(ISERR(SUM($G17,$I17)/$F$8),"",IF(I$15&lt;&gt;0,SUM($G17,$I17)/$F$8,""))</f>
        <v>0</v>
      </c>
      <c r="K17" s="58" t="str">
        <f t="shared" ca="1" si="0"/>
        <v/>
      </c>
      <c r="L17" s="60" t="str">
        <f ca="1">IF(ISERR(SUM($G17,$I17,$K17)/$F$8),"",IF(K$15&lt;&gt;"",SUM($G17,$I17,$K17)/$F$8,""))</f>
        <v/>
      </c>
      <c r="M17" s="58" t="str">
        <f t="shared" ca="1" si="0"/>
        <v/>
      </c>
      <c r="N17" s="60" t="str">
        <f ca="1">IF(ISERR(SUM($G17,$I17,$K17,$M17)/$F$8),"",IF(M$15&lt;&gt;"",SUM($G17,$I17,$K17,$M17)/$F$8,""))</f>
        <v/>
      </c>
      <c r="O17" s="58" t="str">
        <f t="shared" ca="1" si="0"/>
        <v/>
      </c>
      <c r="P17" s="60" t="str">
        <f ca="1">IF(ISERR(SUM($G17,$I17,$K17,$M17,$O17)/$F$8),"",IF(O$15&lt;&gt;"",SUM($G17,$I17,$K17,$M17,$O17)/$F$8,""))</f>
        <v/>
      </c>
      <c r="Q17" s="58" t="str">
        <f t="shared" ca="1" si="0"/>
        <v/>
      </c>
      <c r="R17" s="60" t="str">
        <f ca="1">IF(ISERR(SUM($G17,$I17,$K17,$M17,$O17,$Q17)/$F$8),"",IF(Q$15&lt;&gt;"",SUM($G17,$I17,$K17,$M17,$O17,$Q17)/$F$8,""))</f>
        <v/>
      </c>
      <c r="S17" s="58" t="str">
        <f ca="1">IF($G$15&lt;&gt;"",IF(ISNA(VLOOKUP($C17,INDIRECT("'"&amp;S$13&amp;"'!$b$8:$c$100"),2,FALSE)),0,VLOOKUP($C17,INDIRECT("'"&amp;S$13&amp;"'!$b$8:$c$100"),2,FALSE)),"")</f>
        <v/>
      </c>
      <c r="T17" s="60" t="str">
        <f ca="1">IF(ISERR(SUM($G17,$I17,$K17,$M17,$O17,$Q17,S17)/$F$8),"",IF(S$15&lt;&gt;"",SUM($G17,$I17,$K17,$M17,$O17,$Q17)/$F$8,""))</f>
        <v/>
      </c>
      <c r="U17" s="58" t="str">
        <f t="shared" ca="1" si="0"/>
        <v/>
      </c>
      <c r="V17" s="60" t="str">
        <f ca="1">IF(ISERR(SUM($G17,$I17,$K17,$M17,$O17,$Q17)/$F$8),"",IF(U$15&lt;&gt;"",SUM($G17,$I17,$K17,$M17,$O17,$Q17)/$F$8,""))</f>
        <v/>
      </c>
    </row>
    <row r="18" spans="1:22" x14ac:dyDescent="0.25">
      <c r="A18" s="58">
        <v>2</v>
      </c>
      <c r="B18" s="64"/>
      <c r="C18" s="144"/>
      <c r="D18" s="64"/>
      <c r="E18" s="16">
        <f t="shared" ref="E18:E56" ca="1" si="1">SUM(G18,I18,K18,M18,O18,Q18,S18,U18)</f>
        <v>0</v>
      </c>
      <c r="F18" s="59">
        <f ca="1">IF(ISERR(E18/$F$8),0,E18/$F$8)</f>
        <v>0</v>
      </c>
      <c r="G18" s="58" t="str">
        <f t="shared" ref="G18:G56" ca="1" si="2">IF($G$15&lt;&gt;"",IF(ISNA(VLOOKUP($C18,INDIRECT("'"&amp;G$13&amp;"'!$b$8:$c$100"),2,FALSE)),0,VLOOKUP($C18,INDIRECT("'"&amp;G$13&amp;"'!$b$8:$c$100"),2,FALSE)),"")</f>
        <v/>
      </c>
      <c r="H18" s="60" t="str">
        <f ca="1">IF(ISERR(G18/$F$8),"",IF(G$15&lt;&gt;"",G18/$F$8,""))</f>
        <v/>
      </c>
      <c r="I18" s="58" t="str">
        <f t="shared" ca="1" si="0"/>
        <v/>
      </c>
      <c r="J18" s="60">
        <f ca="1">IF(ISERR(SUM($G18,$I18)/$F$8),"",IF(I$15&lt;&gt;0,SUM($G18,$I18)/$F$8,""))</f>
        <v>0</v>
      </c>
      <c r="K18" s="58" t="str">
        <f t="shared" ca="1" si="0"/>
        <v/>
      </c>
      <c r="L18" s="60" t="str">
        <f ca="1">IF(ISERR(SUM($G18,$I18,$K18)/$F$8),"",IF(K$15&lt;&gt;"",SUM($G18,$I18,$K18)/$F$8,""))</f>
        <v/>
      </c>
      <c r="M18" s="58" t="str">
        <f t="shared" ca="1" si="0"/>
        <v/>
      </c>
      <c r="N18" s="60" t="str">
        <f t="shared" ref="N18:N56" ca="1" si="3">IF(ISERR(SUM($G18,$I18,$K18,$M18)/$F$8),"",IF(M$15&lt;&gt;"",SUM($G18,$I18,$K18,$M18)/$F$8,""))</f>
        <v/>
      </c>
      <c r="O18" s="58" t="str">
        <f t="shared" ca="1" si="0"/>
        <v/>
      </c>
      <c r="P18" s="60" t="str">
        <f t="shared" ref="P18:P56" ca="1" si="4">IF(ISERR(SUM($G18,$I18,$K18,$M18,$O18)/$F$8),"",IF(O$15&lt;&gt;"",SUM($G18,$I18,$K18,$M18,$O18)/$F$8,""))</f>
        <v/>
      </c>
      <c r="Q18" s="58" t="str">
        <f t="shared" ca="1" si="0"/>
        <v/>
      </c>
      <c r="R18" s="60" t="str">
        <f t="shared" ref="R18:R56" ca="1" si="5">IF(ISERR(SUM($G18,$I18,$K18,$M18,$O18,$Q18)/$F$8),"",IF(Q$15&lt;&gt;"",SUM($G18,$I18,$K18,$M18,$O18,$Q18)/$F$8,""))</f>
        <v/>
      </c>
      <c r="S18" s="58" t="str">
        <f ca="1">IF($G$15&lt;&gt;"",IF(ISNA(VLOOKUP($C18,INDIRECT("'"&amp;S$13&amp;"'!$b$8:$c$100"),2,FALSE)),0,VLOOKUP($C18,INDIRECT("'"&amp;S$13&amp;"'!$b$8:$c$100"),2,FALSE)),"")</f>
        <v/>
      </c>
      <c r="T18" s="60" t="str">
        <f t="shared" ref="T18:T56" ca="1" si="6">IF(ISERR(SUM($G18,$I18,$K18,$M18,$O18,$Q18,S18)/$F$8),"",IF(S$15&lt;&gt;"",SUM($G18,$I18,$K18,$M18,$O18,$Q18)/$F$8,""))</f>
        <v/>
      </c>
      <c r="U18" s="58" t="str">
        <f t="shared" ca="1" si="0"/>
        <v/>
      </c>
      <c r="V18" s="60" t="str">
        <f ca="1">IF(ISERR(SUM($G18,$I18,$K18,$M18,$O18,$Q18,S18,U18)/$F$8),"",IF(U$15&lt;&gt;"",SUM($G18,$I18,$K18,$M18,$O18,$Q18,S18,U18)/$F$8,""))</f>
        <v/>
      </c>
    </row>
    <row r="19" spans="1:22" x14ac:dyDescent="0.25">
      <c r="A19" s="58">
        <v>3</v>
      </c>
      <c r="B19" s="64"/>
      <c r="C19" s="144"/>
      <c r="D19" s="64"/>
      <c r="E19" s="16">
        <f t="shared" ca="1" si="1"/>
        <v>0</v>
      </c>
      <c r="F19" s="59">
        <f t="shared" ref="F19:F56" ca="1" si="7">IF(ISERR(E19/$F$8),0,E19/$F$8)</f>
        <v>0</v>
      </c>
      <c r="G19" s="58" t="str">
        <f t="shared" ca="1" si="2"/>
        <v/>
      </c>
      <c r="H19" s="60" t="str">
        <f t="shared" ref="H19:H56" ca="1" si="8">IF(ISERR(G19/$F$8),"",IF(G$15&lt;&gt;"",G19/$F$8,""))</f>
        <v/>
      </c>
      <c r="I19" s="58" t="str">
        <f t="shared" ca="1" si="0"/>
        <v/>
      </c>
      <c r="J19" s="60">
        <f t="shared" ref="J19:J56" ca="1" si="9">IF(ISERR(SUM($G19,$I19)/$F$8),"",IF(I$15&lt;&gt;0,SUM($G19,$I19)/$F$8,""))</f>
        <v>0</v>
      </c>
      <c r="K19" s="58" t="str">
        <f t="shared" ca="1" si="0"/>
        <v/>
      </c>
      <c r="L19" s="60" t="str">
        <f t="shared" ref="L19:L56" ca="1" si="10">IF(ISERR(SUM($G19,$I19,$K19)/$F$8),"",IF(K$15&lt;&gt;"",SUM($G19,$I19,$K19)/$F$8,""))</f>
        <v/>
      </c>
      <c r="M19" s="58" t="str">
        <f t="shared" ca="1" si="0"/>
        <v/>
      </c>
      <c r="N19" s="60" t="str">
        <f t="shared" ca="1" si="3"/>
        <v/>
      </c>
      <c r="O19" s="58" t="str">
        <f t="shared" ca="1" si="0"/>
        <v/>
      </c>
      <c r="P19" s="60" t="str">
        <f t="shared" ca="1" si="4"/>
        <v/>
      </c>
      <c r="Q19" s="58" t="str">
        <f t="shared" ca="1" si="0"/>
        <v/>
      </c>
      <c r="R19" s="60" t="str">
        <f t="shared" ca="1" si="5"/>
        <v/>
      </c>
      <c r="S19" s="58" t="str">
        <f t="shared" ca="1" si="0"/>
        <v/>
      </c>
      <c r="T19" s="60" t="str">
        <f t="shared" ca="1" si="6"/>
        <v/>
      </c>
      <c r="U19" s="58" t="str">
        <f t="shared" ca="1" si="0"/>
        <v/>
      </c>
      <c r="V19" s="60" t="str">
        <f t="shared" ref="V19:V56" ca="1" si="11">IF(ISERR(SUM($G19,$I19,$K19,$M19,$O19,$Q19,S19,U19)/$F$8),"",IF(U$15&lt;&gt;"",SUM($G19,$I19,$K19,$M19,$O19,$Q19,S19,U19)/$F$8,""))</f>
        <v/>
      </c>
    </row>
    <row r="20" spans="1:22" x14ac:dyDescent="0.25">
      <c r="A20" s="58">
        <v>4</v>
      </c>
      <c r="B20" s="64"/>
      <c r="C20" s="144"/>
      <c r="D20" s="65"/>
      <c r="E20" s="16">
        <f t="shared" ca="1" si="1"/>
        <v>0</v>
      </c>
      <c r="F20" s="59">
        <f t="shared" ca="1" si="7"/>
        <v>0</v>
      </c>
      <c r="G20" s="58" t="str">
        <f t="shared" ca="1" si="2"/>
        <v/>
      </c>
      <c r="H20" s="60" t="str">
        <f t="shared" ca="1" si="8"/>
        <v/>
      </c>
      <c r="I20" s="58" t="str">
        <f t="shared" ca="1" si="0"/>
        <v/>
      </c>
      <c r="J20" s="60">
        <f t="shared" ca="1" si="9"/>
        <v>0</v>
      </c>
      <c r="K20" s="58" t="str">
        <f t="shared" ca="1" si="0"/>
        <v/>
      </c>
      <c r="L20" s="60" t="str">
        <f t="shared" ca="1" si="10"/>
        <v/>
      </c>
      <c r="M20" s="58" t="str">
        <f t="shared" ca="1" si="0"/>
        <v/>
      </c>
      <c r="N20" s="60" t="str">
        <f t="shared" ca="1" si="3"/>
        <v/>
      </c>
      <c r="O20" s="58" t="str">
        <f t="shared" ca="1" si="0"/>
        <v/>
      </c>
      <c r="P20" s="60" t="str">
        <f t="shared" ca="1" si="4"/>
        <v/>
      </c>
      <c r="Q20" s="58" t="str">
        <f t="shared" ca="1" si="0"/>
        <v/>
      </c>
      <c r="R20" s="60" t="str">
        <f t="shared" ca="1" si="5"/>
        <v/>
      </c>
      <c r="S20" s="58" t="str">
        <f t="shared" ca="1" si="0"/>
        <v/>
      </c>
      <c r="T20" s="60" t="str">
        <f t="shared" ca="1" si="6"/>
        <v/>
      </c>
      <c r="U20" s="58" t="str">
        <f t="shared" ca="1" si="0"/>
        <v/>
      </c>
      <c r="V20" s="60" t="str">
        <f t="shared" ca="1" si="11"/>
        <v/>
      </c>
    </row>
    <row r="21" spans="1:22" x14ac:dyDescent="0.25">
      <c r="A21" s="58">
        <v>5</v>
      </c>
      <c r="B21" s="64"/>
      <c r="C21" s="144"/>
      <c r="D21" s="64"/>
      <c r="E21" s="16">
        <f t="shared" ca="1" si="1"/>
        <v>0</v>
      </c>
      <c r="F21" s="59">
        <f t="shared" ca="1" si="7"/>
        <v>0</v>
      </c>
      <c r="G21" s="58" t="str">
        <f t="shared" ca="1" si="2"/>
        <v/>
      </c>
      <c r="H21" s="60" t="str">
        <f t="shared" ca="1" si="8"/>
        <v/>
      </c>
      <c r="I21" s="58" t="str">
        <f t="shared" ca="1" si="0"/>
        <v/>
      </c>
      <c r="J21" s="60">
        <f t="shared" ca="1" si="9"/>
        <v>0</v>
      </c>
      <c r="K21" s="58" t="str">
        <f t="shared" ca="1" si="0"/>
        <v/>
      </c>
      <c r="L21" s="60" t="str">
        <f t="shared" ca="1" si="10"/>
        <v/>
      </c>
      <c r="M21" s="58" t="str">
        <f t="shared" ca="1" si="0"/>
        <v/>
      </c>
      <c r="N21" s="60" t="str">
        <f t="shared" ca="1" si="3"/>
        <v/>
      </c>
      <c r="O21" s="58" t="str">
        <f t="shared" ca="1" si="0"/>
        <v/>
      </c>
      <c r="P21" s="60" t="str">
        <f t="shared" ca="1" si="4"/>
        <v/>
      </c>
      <c r="Q21" s="58" t="str">
        <f t="shared" ca="1" si="0"/>
        <v/>
      </c>
      <c r="R21" s="60" t="str">
        <f t="shared" ca="1" si="5"/>
        <v/>
      </c>
      <c r="S21" s="58" t="str">
        <f t="shared" ca="1" si="0"/>
        <v/>
      </c>
      <c r="T21" s="60" t="str">
        <f t="shared" ca="1" si="6"/>
        <v/>
      </c>
      <c r="U21" s="58" t="str">
        <f t="shared" ca="1" si="0"/>
        <v/>
      </c>
      <c r="V21" s="60" t="str">
        <f t="shared" ca="1" si="11"/>
        <v/>
      </c>
    </row>
    <row r="22" spans="1:22" x14ac:dyDescent="0.25">
      <c r="A22" s="58">
        <v>6</v>
      </c>
      <c r="B22" s="64"/>
      <c r="C22" s="144"/>
      <c r="D22" s="64"/>
      <c r="E22" s="16">
        <f t="shared" ca="1" si="1"/>
        <v>0</v>
      </c>
      <c r="F22" s="59">
        <f t="shared" ca="1" si="7"/>
        <v>0</v>
      </c>
      <c r="G22" s="58" t="str">
        <f t="shared" ca="1" si="2"/>
        <v/>
      </c>
      <c r="H22" s="60" t="str">
        <f t="shared" ca="1" si="8"/>
        <v/>
      </c>
      <c r="I22" s="58" t="str">
        <f t="shared" ca="1" si="0"/>
        <v/>
      </c>
      <c r="J22" s="60">
        <f t="shared" ca="1" si="9"/>
        <v>0</v>
      </c>
      <c r="K22" s="58" t="str">
        <f t="shared" ca="1" si="0"/>
        <v/>
      </c>
      <c r="L22" s="60" t="str">
        <f t="shared" ca="1" si="10"/>
        <v/>
      </c>
      <c r="M22" s="58" t="str">
        <f t="shared" ca="1" si="0"/>
        <v/>
      </c>
      <c r="N22" s="60" t="str">
        <f t="shared" ca="1" si="3"/>
        <v/>
      </c>
      <c r="O22" s="58" t="str">
        <f t="shared" ca="1" si="0"/>
        <v/>
      </c>
      <c r="P22" s="60" t="str">
        <f t="shared" ca="1" si="4"/>
        <v/>
      </c>
      <c r="Q22" s="58" t="str">
        <f t="shared" ca="1" si="0"/>
        <v/>
      </c>
      <c r="R22" s="60" t="str">
        <f t="shared" ca="1" si="5"/>
        <v/>
      </c>
      <c r="S22" s="58" t="str">
        <f t="shared" ca="1" si="0"/>
        <v/>
      </c>
      <c r="T22" s="60" t="str">
        <f t="shared" ca="1" si="6"/>
        <v/>
      </c>
      <c r="U22" s="58" t="str">
        <f t="shared" ca="1" si="0"/>
        <v/>
      </c>
      <c r="V22" s="60" t="str">
        <f t="shared" ca="1" si="11"/>
        <v/>
      </c>
    </row>
    <row r="23" spans="1:22" x14ac:dyDescent="0.25">
      <c r="A23" s="58">
        <v>7</v>
      </c>
      <c r="B23" s="64"/>
      <c r="C23" s="144"/>
      <c r="D23" s="65"/>
      <c r="E23" s="16">
        <f t="shared" ca="1" si="1"/>
        <v>0</v>
      </c>
      <c r="F23" s="59">
        <f t="shared" ca="1" si="7"/>
        <v>0</v>
      </c>
      <c r="G23" s="58" t="str">
        <f t="shared" ca="1" si="2"/>
        <v/>
      </c>
      <c r="H23" s="60" t="str">
        <f t="shared" ca="1" si="8"/>
        <v/>
      </c>
      <c r="I23" s="58" t="str">
        <f t="shared" ca="1" si="0"/>
        <v/>
      </c>
      <c r="J23" s="60">
        <f t="shared" ca="1" si="9"/>
        <v>0</v>
      </c>
      <c r="K23" s="58" t="str">
        <f t="shared" ca="1" si="0"/>
        <v/>
      </c>
      <c r="L23" s="60" t="str">
        <f t="shared" ca="1" si="10"/>
        <v/>
      </c>
      <c r="M23" s="58" t="str">
        <f t="shared" ca="1" si="0"/>
        <v/>
      </c>
      <c r="N23" s="60" t="str">
        <f t="shared" ca="1" si="3"/>
        <v/>
      </c>
      <c r="O23" s="58" t="str">
        <f t="shared" ca="1" si="0"/>
        <v/>
      </c>
      <c r="P23" s="60" t="str">
        <f t="shared" ca="1" si="4"/>
        <v/>
      </c>
      <c r="Q23" s="58" t="str">
        <f t="shared" ca="1" si="0"/>
        <v/>
      </c>
      <c r="R23" s="60" t="str">
        <f t="shared" ca="1" si="5"/>
        <v/>
      </c>
      <c r="S23" s="58" t="str">
        <f t="shared" ca="1" si="0"/>
        <v/>
      </c>
      <c r="T23" s="60" t="str">
        <f t="shared" ca="1" si="6"/>
        <v/>
      </c>
      <c r="U23" s="58" t="str">
        <f t="shared" ca="1" si="0"/>
        <v/>
      </c>
      <c r="V23" s="60" t="str">
        <f t="shared" ca="1" si="11"/>
        <v/>
      </c>
    </row>
    <row r="24" spans="1:22" x14ac:dyDescent="0.25">
      <c r="A24" s="58">
        <v>8</v>
      </c>
      <c r="B24" s="64"/>
      <c r="C24" s="144"/>
      <c r="D24" s="64"/>
      <c r="E24" s="16">
        <f t="shared" ca="1" si="1"/>
        <v>0</v>
      </c>
      <c r="F24" s="59">
        <f t="shared" ca="1" si="7"/>
        <v>0</v>
      </c>
      <c r="G24" s="58" t="str">
        <f t="shared" ca="1" si="2"/>
        <v/>
      </c>
      <c r="H24" s="60" t="str">
        <f t="shared" ca="1" si="8"/>
        <v/>
      </c>
      <c r="I24" s="58" t="str">
        <f t="shared" ca="1" si="0"/>
        <v/>
      </c>
      <c r="J24" s="60">
        <f t="shared" ca="1" si="9"/>
        <v>0</v>
      </c>
      <c r="K24" s="58" t="str">
        <f t="shared" ca="1" si="0"/>
        <v/>
      </c>
      <c r="L24" s="60" t="str">
        <f t="shared" ca="1" si="10"/>
        <v/>
      </c>
      <c r="M24" s="58" t="str">
        <f t="shared" ca="1" si="0"/>
        <v/>
      </c>
      <c r="N24" s="60" t="str">
        <f t="shared" ca="1" si="3"/>
        <v/>
      </c>
      <c r="O24" s="58" t="str">
        <f t="shared" ca="1" si="0"/>
        <v/>
      </c>
      <c r="P24" s="60" t="str">
        <f t="shared" ca="1" si="4"/>
        <v/>
      </c>
      <c r="Q24" s="58" t="str">
        <f t="shared" ca="1" si="0"/>
        <v/>
      </c>
      <c r="R24" s="60" t="str">
        <f t="shared" ca="1" si="5"/>
        <v/>
      </c>
      <c r="S24" s="58" t="str">
        <f t="shared" ca="1" si="0"/>
        <v/>
      </c>
      <c r="T24" s="60" t="str">
        <f t="shared" ca="1" si="6"/>
        <v/>
      </c>
      <c r="U24" s="58" t="str">
        <f t="shared" ca="1" si="0"/>
        <v/>
      </c>
      <c r="V24" s="60" t="str">
        <f t="shared" ca="1" si="11"/>
        <v/>
      </c>
    </row>
    <row r="25" spans="1:22" x14ac:dyDescent="0.25">
      <c r="A25" s="58">
        <v>9</v>
      </c>
      <c r="B25" s="64"/>
      <c r="C25" s="144"/>
      <c r="D25" s="64"/>
      <c r="E25" s="16">
        <f t="shared" ca="1" si="1"/>
        <v>0</v>
      </c>
      <c r="F25" s="59">
        <f t="shared" ca="1" si="7"/>
        <v>0</v>
      </c>
      <c r="G25" s="58" t="str">
        <f t="shared" ca="1" si="2"/>
        <v/>
      </c>
      <c r="H25" s="60" t="str">
        <f t="shared" ca="1" si="8"/>
        <v/>
      </c>
      <c r="I25" s="58" t="str">
        <f t="shared" ca="1" si="0"/>
        <v/>
      </c>
      <c r="J25" s="60">
        <f t="shared" ca="1" si="9"/>
        <v>0</v>
      </c>
      <c r="K25" s="58" t="str">
        <f t="shared" ca="1" si="0"/>
        <v/>
      </c>
      <c r="L25" s="60" t="str">
        <f t="shared" ca="1" si="10"/>
        <v/>
      </c>
      <c r="M25" s="58" t="str">
        <f t="shared" ca="1" si="0"/>
        <v/>
      </c>
      <c r="N25" s="60" t="str">
        <f t="shared" ca="1" si="3"/>
        <v/>
      </c>
      <c r="O25" s="58" t="str">
        <f t="shared" ca="1" si="0"/>
        <v/>
      </c>
      <c r="P25" s="60" t="str">
        <f t="shared" ca="1" si="4"/>
        <v/>
      </c>
      <c r="Q25" s="58" t="str">
        <f t="shared" ca="1" si="0"/>
        <v/>
      </c>
      <c r="R25" s="60" t="str">
        <f t="shared" ca="1" si="5"/>
        <v/>
      </c>
      <c r="S25" s="58" t="str">
        <f t="shared" ca="1" si="0"/>
        <v/>
      </c>
      <c r="T25" s="60" t="str">
        <f t="shared" ca="1" si="6"/>
        <v/>
      </c>
      <c r="U25" s="58" t="str">
        <f t="shared" ca="1" si="0"/>
        <v/>
      </c>
      <c r="V25" s="60" t="str">
        <f t="shared" ca="1" si="11"/>
        <v/>
      </c>
    </row>
    <row r="26" spans="1:22" x14ac:dyDescent="0.25">
      <c r="A26" s="58">
        <v>10</v>
      </c>
      <c r="B26" s="64"/>
      <c r="C26" s="144"/>
      <c r="D26" s="64"/>
      <c r="E26" s="16">
        <f t="shared" ca="1" si="1"/>
        <v>0</v>
      </c>
      <c r="F26" s="59">
        <f t="shared" ca="1" si="7"/>
        <v>0</v>
      </c>
      <c r="G26" s="58" t="str">
        <f t="shared" ca="1" si="2"/>
        <v/>
      </c>
      <c r="H26" s="60" t="str">
        <f t="shared" ca="1" si="8"/>
        <v/>
      </c>
      <c r="I26" s="58" t="str">
        <f t="shared" ca="1" si="0"/>
        <v/>
      </c>
      <c r="J26" s="60">
        <f t="shared" ca="1" si="9"/>
        <v>0</v>
      </c>
      <c r="K26" s="58" t="str">
        <f t="shared" ca="1" si="0"/>
        <v/>
      </c>
      <c r="L26" s="60" t="str">
        <f t="shared" ca="1" si="10"/>
        <v/>
      </c>
      <c r="M26" s="58" t="str">
        <f t="shared" ca="1" si="0"/>
        <v/>
      </c>
      <c r="N26" s="60" t="str">
        <f t="shared" ca="1" si="3"/>
        <v/>
      </c>
      <c r="O26" s="58" t="str">
        <f t="shared" ca="1" si="0"/>
        <v/>
      </c>
      <c r="P26" s="60" t="str">
        <f t="shared" ca="1" si="4"/>
        <v/>
      </c>
      <c r="Q26" s="58" t="str">
        <f t="shared" ca="1" si="0"/>
        <v/>
      </c>
      <c r="R26" s="60" t="str">
        <f t="shared" ca="1" si="5"/>
        <v/>
      </c>
      <c r="S26" s="58" t="str">
        <f t="shared" ca="1" si="0"/>
        <v/>
      </c>
      <c r="T26" s="60" t="str">
        <f t="shared" ca="1" si="6"/>
        <v/>
      </c>
      <c r="U26" s="58" t="str">
        <f t="shared" ca="1" si="0"/>
        <v/>
      </c>
      <c r="V26" s="60" t="str">
        <f t="shared" ca="1" si="11"/>
        <v/>
      </c>
    </row>
    <row r="27" spans="1:22" x14ac:dyDescent="0.25">
      <c r="A27" s="58">
        <v>11</v>
      </c>
      <c r="B27" s="64"/>
      <c r="C27" s="144"/>
      <c r="D27" s="65"/>
      <c r="E27" s="16">
        <f t="shared" ca="1" si="1"/>
        <v>0</v>
      </c>
      <c r="F27" s="59">
        <f t="shared" ca="1" si="7"/>
        <v>0</v>
      </c>
      <c r="G27" s="58" t="str">
        <f t="shared" ca="1" si="2"/>
        <v/>
      </c>
      <c r="H27" s="60" t="str">
        <f t="shared" ca="1" si="8"/>
        <v/>
      </c>
      <c r="I27" s="58" t="str">
        <f t="shared" ca="1" si="0"/>
        <v/>
      </c>
      <c r="J27" s="60">
        <f t="shared" ca="1" si="9"/>
        <v>0</v>
      </c>
      <c r="K27" s="58" t="str">
        <f t="shared" ca="1" si="0"/>
        <v/>
      </c>
      <c r="L27" s="60" t="str">
        <f t="shared" ca="1" si="10"/>
        <v/>
      </c>
      <c r="M27" s="58" t="str">
        <f t="shared" ca="1" si="0"/>
        <v/>
      </c>
      <c r="N27" s="60" t="str">
        <f t="shared" ca="1" si="3"/>
        <v/>
      </c>
      <c r="O27" s="58" t="str">
        <f t="shared" ca="1" si="0"/>
        <v/>
      </c>
      <c r="P27" s="60" t="str">
        <f t="shared" ca="1" si="4"/>
        <v/>
      </c>
      <c r="Q27" s="58" t="str">
        <f t="shared" ca="1" si="0"/>
        <v/>
      </c>
      <c r="R27" s="60" t="str">
        <f t="shared" ca="1" si="5"/>
        <v/>
      </c>
      <c r="S27" s="58" t="str">
        <f t="shared" ca="1" si="0"/>
        <v/>
      </c>
      <c r="T27" s="60" t="str">
        <f t="shared" ca="1" si="6"/>
        <v/>
      </c>
      <c r="U27" s="58" t="str">
        <f t="shared" ca="1" si="0"/>
        <v/>
      </c>
      <c r="V27" s="60" t="str">
        <f t="shared" ca="1" si="11"/>
        <v/>
      </c>
    </row>
    <row r="28" spans="1:22" x14ac:dyDescent="0.25">
      <c r="A28" s="58">
        <v>12</v>
      </c>
      <c r="B28" s="64"/>
      <c r="C28" s="144"/>
      <c r="D28" s="64"/>
      <c r="E28" s="16">
        <f t="shared" ca="1" si="1"/>
        <v>0</v>
      </c>
      <c r="F28" s="59">
        <f t="shared" ca="1" si="7"/>
        <v>0</v>
      </c>
      <c r="G28" s="58" t="str">
        <f t="shared" ca="1" si="2"/>
        <v/>
      </c>
      <c r="H28" s="60" t="str">
        <f t="shared" ca="1" si="8"/>
        <v/>
      </c>
      <c r="I28" s="58" t="str">
        <f t="shared" ca="1" si="0"/>
        <v/>
      </c>
      <c r="J28" s="60">
        <f t="shared" ca="1" si="9"/>
        <v>0</v>
      </c>
      <c r="K28" s="58" t="str">
        <f t="shared" ca="1" si="0"/>
        <v/>
      </c>
      <c r="L28" s="60" t="str">
        <f t="shared" ca="1" si="10"/>
        <v/>
      </c>
      <c r="M28" s="58" t="str">
        <f t="shared" ca="1" si="0"/>
        <v/>
      </c>
      <c r="N28" s="60" t="str">
        <f t="shared" ca="1" si="3"/>
        <v/>
      </c>
      <c r="O28" s="58" t="str">
        <f t="shared" ca="1" si="0"/>
        <v/>
      </c>
      <c r="P28" s="60" t="str">
        <f t="shared" ca="1" si="4"/>
        <v/>
      </c>
      <c r="Q28" s="58" t="str">
        <f t="shared" ca="1" si="0"/>
        <v/>
      </c>
      <c r="R28" s="60" t="str">
        <f t="shared" ca="1" si="5"/>
        <v/>
      </c>
      <c r="S28" s="58" t="str">
        <f t="shared" ca="1" si="0"/>
        <v/>
      </c>
      <c r="T28" s="60" t="str">
        <f t="shared" ca="1" si="6"/>
        <v/>
      </c>
      <c r="U28" s="58" t="str">
        <f t="shared" ca="1" si="0"/>
        <v/>
      </c>
      <c r="V28" s="60" t="str">
        <f t="shared" ca="1" si="11"/>
        <v/>
      </c>
    </row>
    <row r="29" spans="1:22" x14ac:dyDescent="0.25">
      <c r="A29" s="58">
        <v>13</v>
      </c>
      <c r="B29" s="64"/>
      <c r="C29" s="144"/>
      <c r="D29" s="64"/>
      <c r="E29" s="16">
        <f t="shared" ca="1" si="1"/>
        <v>0</v>
      </c>
      <c r="F29" s="59">
        <f t="shared" ca="1" si="7"/>
        <v>0</v>
      </c>
      <c r="G29" s="58" t="str">
        <f t="shared" ca="1" si="2"/>
        <v/>
      </c>
      <c r="H29" s="60" t="str">
        <f t="shared" ca="1" si="8"/>
        <v/>
      </c>
      <c r="I29" s="58" t="str">
        <f t="shared" ca="1" si="0"/>
        <v/>
      </c>
      <c r="J29" s="60">
        <f t="shared" ca="1" si="9"/>
        <v>0</v>
      </c>
      <c r="K29" s="58" t="str">
        <f t="shared" ca="1" si="0"/>
        <v/>
      </c>
      <c r="L29" s="60" t="str">
        <f t="shared" ca="1" si="10"/>
        <v/>
      </c>
      <c r="M29" s="58" t="str">
        <f t="shared" ca="1" si="0"/>
        <v/>
      </c>
      <c r="N29" s="60" t="str">
        <f t="shared" ca="1" si="3"/>
        <v/>
      </c>
      <c r="O29" s="58" t="str">
        <f t="shared" ca="1" si="0"/>
        <v/>
      </c>
      <c r="P29" s="60" t="str">
        <f t="shared" ca="1" si="4"/>
        <v/>
      </c>
      <c r="Q29" s="58" t="str">
        <f t="shared" ca="1" si="0"/>
        <v/>
      </c>
      <c r="R29" s="60" t="str">
        <f t="shared" ca="1" si="5"/>
        <v/>
      </c>
      <c r="S29" s="58" t="str">
        <f t="shared" ca="1" si="0"/>
        <v/>
      </c>
      <c r="T29" s="60" t="str">
        <f t="shared" ca="1" si="6"/>
        <v/>
      </c>
      <c r="U29" s="58" t="str">
        <f t="shared" ca="1" si="0"/>
        <v/>
      </c>
      <c r="V29" s="60" t="str">
        <f t="shared" ca="1" si="11"/>
        <v/>
      </c>
    </row>
    <row r="30" spans="1:22" x14ac:dyDescent="0.25">
      <c r="A30" s="58">
        <v>14</v>
      </c>
      <c r="B30" s="64"/>
      <c r="C30" s="144"/>
      <c r="D30" s="65"/>
      <c r="E30" s="16">
        <f t="shared" ca="1" si="1"/>
        <v>0</v>
      </c>
      <c r="F30" s="59">
        <f t="shared" ca="1" si="7"/>
        <v>0</v>
      </c>
      <c r="G30" s="58" t="str">
        <f t="shared" ca="1" si="2"/>
        <v/>
      </c>
      <c r="H30" s="60" t="str">
        <f t="shared" ca="1" si="8"/>
        <v/>
      </c>
      <c r="I30" s="58" t="str">
        <f t="shared" ca="1" si="0"/>
        <v/>
      </c>
      <c r="J30" s="60">
        <f t="shared" ca="1" si="9"/>
        <v>0</v>
      </c>
      <c r="K30" s="58" t="str">
        <f t="shared" ca="1" si="0"/>
        <v/>
      </c>
      <c r="L30" s="60" t="str">
        <f t="shared" ca="1" si="10"/>
        <v/>
      </c>
      <c r="M30" s="58" t="str">
        <f t="shared" ca="1" si="0"/>
        <v/>
      </c>
      <c r="N30" s="60" t="str">
        <f t="shared" ca="1" si="3"/>
        <v/>
      </c>
      <c r="O30" s="58" t="str">
        <f t="shared" ca="1" si="0"/>
        <v/>
      </c>
      <c r="P30" s="60" t="str">
        <f t="shared" ca="1" si="4"/>
        <v/>
      </c>
      <c r="Q30" s="58" t="str">
        <f t="shared" ca="1" si="0"/>
        <v/>
      </c>
      <c r="R30" s="60" t="str">
        <f t="shared" ca="1" si="5"/>
        <v/>
      </c>
      <c r="S30" s="58" t="str">
        <f t="shared" ca="1" si="0"/>
        <v/>
      </c>
      <c r="T30" s="60" t="str">
        <f t="shared" ca="1" si="6"/>
        <v/>
      </c>
      <c r="U30" s="58" t="str">
        <f t="shared" ca="1" si="0"/>
        <v/>
      </c>
      <c r="V30" s="60" t="str">
        <f t="shared" ca="1" si="11"/>
        <v/>
      </c>
    </row>
    <row r="31" spans="1:22" ht="15" customHeight="1" x14ac:dyDescent="0.25">
      <c r="A31" s="58">
        <v>15</v>
      </c>
      <c r="B31" s="64"/>
      <c r="C31" s="144"/>
      <c r="D31" s="65"/>
      <c r="E31" s="16">
        <f t="shared" ca="1" si="1"/>
        <v>0</v>
      </c>
      <c r="F31" s="59">
        <f t="shared" ca="1" si="7"/>
        <v>0</v>
      </c>
      <c r="G31" s="58" t="str">
        <f t="shared" ca="1" si="2"/>
        <v/>
      </c>
      <c r="H31" s="60" t="str">
        <f t="shared" ca="1" si="8"/>
        <v/>
      </c>
      <c r="I31" s="58" t="str">
        <f t="shared" ca="1" si="0"/>
        <v/>
      </c>
      <c r="J31" s="60">
        <f t="shared" ca="1" si="9"/>
        <v>0</v>
      </c>
      <c r="K31" s="58" t="str">
        <f t="shared" ca="1" si="0"/>
        <v/>
      </c>
      <c r="L31" s="60" t="str">
        <f t="shared" ca="1" si="10"/>
        <v/>
      </c>
      <c r="M31" s="58" t="str">
        <f t="shared" ca="1" si="0"/>
        <v/>
      </c>
      <c r="N31" s="60" t="str">
        <f t="shared" ca="1" si="3"/>
        <v/>
      </c>
      <c r="O31" s="58" t="str">
        <f t="shared" ca="1" si="0"/>
        <v/>
      </c>
      <c r="P31" s="60" t="str">
        <f t="shared" ca="1" si="4"/>
        <v/>
      </c>
      <c r="Q31" s="58" t="str">
        <f t="shared" ca="1" si="0"/>
        <v/>
      </c>
      <c r="R31" s="60" t="str">
        <f t="shared" ca="1" si="5"/>
        <v/>
      </c>
      <c r="S31" s="58" t="str">
        <f t="shared" ca="1" si="0"/>
        <v/>
      </c>
      <c r="T31" s="60" t="str">
        <f t="shared" ca="1" si="6"/>
        <v/>
      </c>
      <c r="U31" s="58" t="str">
        <f t="shared" ca="1" si="0"/>
        <v/>
      </c>
      <c r="V31" s="60" t="str">
        <f t="shared" ca="1" si="11"/>
        <v/>
      </c>
    </row>
    <row r="32" spans="1:22" x14ac:dyDescent="0.25">
      <c r="A32" s="58">
        <v>16</v>
      </c>
      <c r="B32" s="64"/>
      <c r="C32" s="144"/>
      <c r="D32" s="64"/>
      <c r="E32" s="16">
        <f t="shared" ca="1" si="1"/>
        <v>0</v>
      </c>
      <c r="F32" s="59">
        <f t="shared" ca="1" si="7"/>
        <v>0</v>
      </c>
      <c r="G32" s="58" t="str">
        <f t="shared" ca="1" si="2"/>
        <v/>
      </c>
      <c r="H32" s="60" t="str">
        <f t="shared" ca="1" si="8"/>
        <v/>
      </c>
      <c r="I32" s="58" t="str">
        <f t="shared" ca="1" si="0"/>
        <v/>
      </c>
      <c r="J32" s="60">
        <f t="shared" ca="1" si="9"/>
        <v>0</v>
      </c>
      <c r="K32" s="58" t="str">
        <f t="shared" ca="1" si="0"/>
        <v/>
      </c>
      <c r="L32" s="60" t="str">
        <f t="shared" ca="1" si="10"/>
        <v/>
      </c>
      <c r="M32" s="58" t="str">
        <f t="shared" ca="1" si="0"/>
        <v/>
      </c>
      <c r="N32" s="60" t="str">
        <f t="shared" ca="1" si="3"/>
        <v/>
      </c>
      <c r="O32" s="58" t="str">
        <f t="shared" ca="1" si="0"/>
        <v/>
      </c>
      <c r="P32" s="60" t="str">
        <f t="shared" ca="1" si="4"/>
        <v/>
      </c>
      <c r="Q32" s="58" t="str">
        <f t="shared" ca="1" si="0"/>
        <v/>
      </c>
      <c r="R32" s="60" t="str">
        <f t="shared" ca="1" si="5"/>
        <v/>
      </c>
      <c r="S32" s="58" t="str">
        <f t="shared" ca="1" si="0"/>
        <v/>
      </c>
      <c r="T32" s="60" t="str">
        <f t="shared" ca="1" si="6"/>
        <v/>
      </c>
      <c r="U32" s="58" t="str">
        <f t="shared" ca="1" si="0"/>
        <v/>
      </c>
      <c r="V32" s="60" t="str">
        <f t="shared" ca="1" si="11"/>
        <v/>
      </c>
    </row>
    <row r="33" spans="1:22" x14ac:dyDescent="0.25">
      <c r="A33" s="58">
        <v>17</v>
      </c>
      <c r="B33" s="64"/>
      <c r="C33" s="144"/>
      <c r="D33" s="64"/>
      <c r="E33" s="16">
        <f t="shared" ca="1" si="1"/>
        <v>0</v>
      </c>
      <c r="F33" s="59">
        <f t="shared" ca="1" si="7"/>
        <v>0</v>
      </c>
      <c r="G33" s="58" t="str">
        <f t="shared" ca="1" si="2"/>
        <v/>
      </c>
      <c r="H33" s="60" t="str">
        <f t="shared" ca="1" si="8"/>
        <v/>
      </c>
      <c r="I33" s="58" t="str">
        <f t="shared" ca="1" si="0"/>
        <v/>
      </c>
      <c r="J33" s="60">
        <f t="shared" ca="1" si="9"/>
        <v>0</v>
      </c>
      <c r="K33" s="58" t="str">
        <f t="shared" ca="1" si="0"/>
        <v/>
      </c>
      <c r="L33" s="60" t="str">
        <f t="shared" ca="1" si="10"/>
        <v/>
      </c>
      <c r="M33" s="58" t="str">
        <f t="shared" ca="1" si="0"/>
        <v/>
      </c>
      <c r="N33" s="60" t="str">
        <f t="shared" ca="1" si="3"/>
        <v/>
      </c>
      <c r="O33" s="58" t="str">
        <f t="shared" ca="1" si="0"/>
        <v/>
      </c>
      <c r="P33" s="60" t="str">
        <f t="shared" ca="1" si="4"/>
        <v/>
      </c>
      <c r="Q33" s="58" t="str">
        <f t="shared" ca="1" si="0"/>
        <v/>
      </c>
      <c r="R33" s="60" t="str">
        <f t="shared" ca="1" si="5"/>
        <v/>
      </c>
      <c r="S33" s="58" t="str">
        <f t="shared" ca="1" si="0"/>
        <v/>
      </c>
      <c r="T33" s="60" t="str">
        <f t="shared" ca="1" si="6"/>
        <v/>
      </c>
      <c r="U33" s="58" t="str">
        <f t="shared" ca="1" si="0"/>
        <v/>
      </c>
      <c r="V33" s="60" t="str">
        <f t="shared" ca="1" si="11"/>
        <v/>
      </c>
    </row>
    <row r="34" spans="1:22" x14ac:dyDescent="0.25">
      <c r="A34" s="58">
        <v>18</v>
      </c>
      <c r="B34" s="64"/>
      <c r="C34" s="144"/>
      <c r="D34" s="64"/>
      <c r="E34" s="16">
        <f t="shared" ca="1" si="1"/>
        <v>0</v>
      </c>
      <c r="F34" s="59">
        <f t="shared" ca="1" si="7"/>
        <v>0</v>
      </c>
      <c r="G34" s="58" t="str">
        <f t="shared" ca="1" si="2"/>
        <v/>
      </c>
      <c r="H34" s="60" t="str">
        <f t="shared" ca="1" si="8"/>
        <v/>
      </c>
      <c r="I34" s="58" t="str">
        <f t="shared" ca="1" si="0"/>
        <v/>
      </c>
      <c r="J34" s="60">
        <f t="shared" ca="1" si="9"/>
        <v>0</v>
      </c>
      <c r="K34" s="58" t="str">
        <f t="shared" ca="1" si="0"/>
        <v/>
      </c>
      <c r="L34" s="60" t="str">
        <f t="shared" ca="1" si="10"/>
        <v/>
      </c>
      <c r="M34" s="58" t="str">
        <f t="shared" ca="1" si="0"/>
        <v/>
      </c>
      <c r="N34" s="60" t="str">
        <f t="shared" ca="1" si="3"/>
        <v/>
      </c>
      <c r="O34" s="58" t="str">
        <f t="shared" ca="1" si="0"/>
        <v/>
      </c>
      <c r="P34" s="60" t="str">
        <f t="shared" ca="1" si="4"/>
        <v/>
      </c>
      <c r="Q34" s="58" t="str">
        <f t="shared" ca="1" si="0"/>
        <v/>
      </c>
      <c r="R34" s="60" t="str">
        <f t="shared" ca="1" si="5"/>
        <v/>
      </c>
      <c r="S34" s="58" t="str">
        <f t="shared" ca="1" si="0"/>
        <v/>
      </c>
      <c r="T34" s="60" t="str">
        <f t="shared" ca="1" si="6"/>
        <v/>
      </c>
      <c r="U34" s="58" t="str">
        <f t="shared" ca="1" si="0"/>
        <v/>
      </c>
      <c r="V34" s="60" t="str">
        <f t="shared" ca="1" si="11"/>
        <v/>
      </c>
    </row>
    <row r="35" spans="1:22" x14ac:dyDescent="0.25">
      <c r="A35" s="58">
        <v>19</v>
      </c>
      <c r="B35" s="64"/>
      <c r="C35" s="144"/>
      <c r="D35" s="64"/>
      <c r="E35" s="16">
        <f t="shared" ca="1" si="1"/>
        <v>0</v>
      </c>
      <c r="F35" s="59">
        <f t="shared" ca="1" si="7"/>
        <v>0</v>
      </c>
      <c r="G35" s="58" t="str">
        <f t="shared" ca="1" si="2"/>
        <v/>
      </c>
      <c r="H35" s="60" t="str">
        <f t="shared" ca="1" si="8"/>
        <v/>
      </c>
      <c r="I35" s="58" t="str">
        <f t="shared" ca="1" si="0"/>
        <v/>
      </c>
      <c r="J35" s="60">
        <f t="shared" ca="1" si="9"/>
        <v>0</v>
      </c>
      <c r="K35" s="58" t="str">
        <f t="shared" ca="1" si="0"/>
        <v/>
      </c>
      <c r="L35" s="60" t="str">
        <f t="shared" ca="1" si="10"/>
        <v/>
      </c>
      <c r="M35" s="58" t="str">
        <f t="shared" ca="1" si="0"/>
        <v/>
      </c>
      <c r="N35" s="60" t="str">
        <f t="shared" ca="1" si="3"/>
        <v/>
      </c>
      <c r="O35" s="58" t="str">
        <f t="shared" ca="1" si="0"/>
        <v/>
      </c>
      <c r="P35" s="60" t="str">
        <f t="shared" ca="1" si="4"/>
        <v/>
      </c>
      <c r="Q35" s="58" t="str">
        <f t="shared" ca="1" si="0"/>
        <v/>
      </c>
      <c r="R35" s="60" t="str">
        <f t="shared" ca="1" si="5"/>
        <v/>
      </c>
      <c r="S35" s="58" t="str">
        <f t="shared" ca="1" si="0"/>
        <v/>
      </c>
      <c r="T35" s="60" t="str">
        <f t="shared" ca="1" si="6"/>
        <v/>
      </c>
      <c r="U35" s="58" t="str">
        <f t="shared" ca="1" si="0"/>
        <v/>
      </c>
      <c r="V35" s="60" t="str">
        <f t="shared" ca="1" si="11"/>
        <v/>
      </c>
    </row>
    <row r="36" spans="1:22" x14ac:dyDescent="0.25">
      <c r="A36" s="58">
        <v>20</v>
      </c>
      <c r="B36" s="64"/>
      <c r="C36" s="144"/>
      <c r="D36" s="64"/>
      <c r="E36" s="16">
        <f t="shared" ca="1" si="1"/>
        <v>0</v>
      </c>
      <c r="F36" s="59">
        <f t="shared" ca="1" si="7"/>
        <v>0</v>
      </c>
      <c r="G36" s="58" t="str">
        <f t="shared" ref="G36:G49" ca="1" si="12">IF($G$15&lt;&gt;"",IF(ISNA(VLOOKUP($C36,INDIRECT("'"&amp;G$13&amp;"'!$b$8:$c$100"),2,FALSE)),0,VLOOKUP($C36,INDIRECT("'"&amp;G$13&amp;"'!$b$8:$c$100"),2,FALSE)),"")</f>
        <v/>
      </c>
      <c r="H36" s="60" t="str">
        <f t="shared" ca="1" si="8"/>
        <v/>
      </c>
      <c r="I36" s="58" t="str">
        <f t="shared" ref="I36:I49" ca="1" si="13">IF($G$15&lt;&gt;"",IF(ISNA(VLOOKUP($C36,INDIRECT("'"&amp;I$13&amp;"'!$b$8:$c$100"),2,FALSE)),0,VLOOKUP($C36,INDIRECT("'"&amp;I$13&amp;"'!$b$8:$c$100"),2,FALSE)),"")</f>
        <v/>
      </c>
      <c r="J36" s="60">
        <f t="shared" ca="1" si="9"/>
        <v>0</v>
      </c>
      <c r="K36" s="58" t="str">
        <f t="shared" ref="K36:K49" ca="1" si="14">IF($G$15&lt;&gt;"",IF(ISNA(VLOOKUP($C36,INDIRECT("'"&amp;K$13&amp;"'!$b$8:$c$100"),2,FALSE)),0,VLOOKUP($C36,INDIRECT("'"&amp;K$13&amp;"'!$b$8:$c$100"),2,FALSE)),"")</f>
        <v/>
      </c>
      <c r="L36" s="60" t="str">
        <f t="shared" ca="1" si="10"/>
        <v/>
      </c>
      <c r="M36" s="58" t="str">
        <f t="shared" ref="M36:M49" ca="1" si="15">IF($G$15&lt;&gt;"",IF(ISNA(VLOOKUP($C36,INDIRECT("'"&amp;M$13&amp;"'!$b$8:$c$100"),2,FALSE)),0,VLOOKUP($C36,INDIRECT("'"&amp;M$13&amp;"'!$b$8:$c$100"),2,FALSE)),"")</f>
        <v/>
      </c>
      <c r="N36" s="60" t="str">
        <f t="shared" ca="1" si="3"/>
        <v/>
      </c>
      <c r="O36" s="58" t="str">
        <f t="shared" ref="O36:O49" ca="1" si="16">IF($G$15&lt;&gt;"",IF(ISNA(VLOOKUP($C36,INDIRECT("'"&amp;O$13&amp;"'!$b$8:$c$100"),2,FALSE)),0,VLOOKUP($C36,INDIRECT("'"&amp;O$13&amp;"'!$b$8:$c$100"),2,FALSE)),"")</f>
        <v/>
      </c>
      <c r="P36" s="60" t="str">
        <f t="shared" ca="1" si="4"/>
        <v/>
      </c>
      <c r="Q36" s="58" t="str">
        <f t="shared" ref="Q36:U49" ca="1" si="17">IF($G$15&lt;&gt;"",IF(ISNA(VLOOKUP($C36,INDIRECT("'"&amp;Q$13&amp;"'!$b$8:$c$100"),2,FALSE)),0,VLOOKUP($C36,INDIRECT("'"&amp;Q$13&amp;"'!$b$8:$c$100"),2,FALSE)),"")</f>
        <v/>
      </c>
      <c r="R36" s="60" t="str">
        <f t="shared" ca="1" si="5"/>
        <v/>
      </c>
      <c r="S36" s="58" t="str">
        <f t="shared" ca="1" si="17"/>
        <v/>
      </c>
      <c r="T36" s="60" t="str">
        <f t="shared" ca="1" si="6"/>
        <v/>
      </c>
      <c r="U36" s="58" t="str">
        <f t="shared" ca="1" si="17"/>
        <v/>
      </c>
      <c r="V36" s="60" t="str">
        <f t="shared" ca="1" si="11"/>
        <v/>
      </c>
    </row>
    <row r="37" spans="1:22" x14ac:dyDescent="0.25">
      <c r="A37" s="58">
        <v>21</v>
      </c>
      <c r="B37" s="64"/>
      <c r="C37" s="144"/>
      <c r="D37" s="64"/>
      <c r="E37" s="16">
        <f t="shared" ca="1" si="1"/>
        <v>0</v>
      </c>
      <c r="F37" s="59">
        <f t="shared" ca="1" si="7"/>
        <v>0</v>
      </c>
      <c r="G37" s="58" t="str">
        <f t="shared" ca="1" si="12"/>
        <v/>
      </c>
      <c r="H37" s="60" t="str">
        <f t="shared" ca="1" si="8"/>
        <v/>
      </c>
      <c r="I37" s="58" t="str">
        <f t="shared" ca="1" si="13"/>
        <v/>
      </c>
      <c r="J37" s="60">
        <f t="shared" ca="1" si="9"/>
        <v>0</v>
      </c>
      <c r="K37" s="58" t="str">
        <f t="shared" ca="1" si="14"/>
        <v/>
      </c>
      <c r="L37" s="60" t="str">
        <f t="shared" ca="1" si="10"/>
        <v/>
      </c>
      <c r="M37" s="58" t="str">
        <f t="shared" ca="1" si="15"/>
        <v/>
      </c>
      <c r="N37" s="60" t="str">
        <f t="shared" ca="1" si="3"/>
        <v/>
      </c>
      <c r="O37" s="58" t="str">
        <f t="shared" ca="1" si="16"/>
        <v/>
      </c>
      <c r="P37" s="60" t="str">
        <f t="shared" ca="1" si="4"/>
        <v/>
      </c>
      <c r="Q37" s="58" t="str">
        <f t="shared" ca="1" si="17"/>
        <v/>
      </c>
      <c r="R37" s="60" t="str">
        <f t="shared" ca="1" si="5"/>
        <v/>
      </c>
      <c r="S37" s="58" t="str">
        <f t="shared" ca="1" si="17"/>
        <v/>
      </c>
      <c r="T37" s="60" t="str">
        <f t="shared" ca="1" si="6"/>
        <v/>
      </c>
      <c r="U37" s="58" t="str">
        <f t="shared" ca="1" si="17"/>
        <v/>
      </c>
      <c r="V37" s="60" t="str">
        <f t="shared" ca="1" si="11"/>
        <v/>
      </c>
    </row>
    <row r="38" spans="1:22" x14ac:dyDescent="0.25">
      <c r="A38" s="58">
        <v>22</v>
      </c>
      <c r="B38" s="64"/>
      <c r="C38" s="144"/>
      <c r="D38" s="64"/>
      <c r="E38" s="16">
        <f t="shared" ca="1" si="1"/>
        <v>0</v>
      </c>
      <c r="F38" s="59">
        <f t="shared" ca="1" si="7"/>
        <v>0</v>
      </c>
      <c r="G38" s="58" t="str">
        <f t="shared" ca="1" si="12"/>
        <v/>
      </c>
      <c r="H38" s="60" t="str">
        <f t="shared" ca="1" si="8"/>
        <v/>
      </c>
      <c r="I38" s="58" t="str">
        <f t="shared" ca="1" si="13"/>
        <v/>
      </c>
      <c r="J38" s="60">
        <f t="shared" ca="1" si="9"/>
        <v>0</v>
      </c>
      <c r="K38" s="58" t="str">
        <f t="shared" ca="1" si="14"/>
        <v/>
      </c>
      <c r="L38" s="60" t="str">
        <f t="shared" ca="1" si="10"/>
        <v/>
      </c>
      <c r="M38" s="58" t="str">
        <f t="shared" ca="1" si="15"/>
        <v/>
      </c>
      <c r="N38" s="60" t="str">
        <f t="shared" ca="1" si="3"/>
        <v/>
      </c>
      <c r="O38" s="58" t="str">
        <f t="shared" ca="1" si="16"/>
        <v/>
      </c>
      <c r="P38" s="60" t="str">
        <f t="shared" ca="1" si="4"/>
        <v/>
      </c>
      <c r="Q38" s="58" t="str">
        <f t="shared" ca="1" si="17"/>
        <v/>
      </c>
      <c r="R38" s="60" t="str">
        <f t="shared" ca="1" si="5"/>
        <v/>
      </c>
      <c r="S38" s="58" t="str">
        <f t="shared" ca="1" si="17"/>
        <v/>
      </c>
      <c r="T38" s="60" t="str">
        <f t="shared" ca="1" si="6"/>
        <v/>
      </c>
      <c r="U38" s="58" t="str">
        <f t="shared" ca="1" si="17"/>
        <v/>
      </c>
      <c r="V38" s="60" t="str">
        <f t="shared" ca="1" si="11"/>
        <v/>
      </c>
    </row>
    <row r="39" spans="1:22" x14ac:dyDescent="0.25">
      <c r="A39" s="58">
        <v>23</v>
      </c>
      <c r="B39" s="64"/>
      <c r="C39" s="144"/>
      <c r="D39" s="64"/>
      <c r="E39" s="16">
        <f t="shared" ca="1" si="1"/>
        <v>0</v>
      </c>
      <c r="F39" s="59">
        <f t="shared" ca="1" si="7"/>
        <v>0</v>
      </c>
      <c r="G39" s="58" t="str">
        <f t="shared" ca="1" si="12"/>
        <v/>
      </c>
      <c r="H39" s="60" t="str">
        <f t="shared" ca="1" si="8"/>
        <v/>
      </c>
      <c r="I39" s="58" t="str">
        <f t="shared" ca="1" si="13"/>
        <v/>
      </c>
      <c r="J39" s="60">
        <f t="shared" ca="1" si="9"/>
        <v>0</v>
      </c>
      <c r="K39" s="58" t="str">
        <f t="shared" ca="1" si="14"/>
        <v/>
      </c>
      <c r="L39" s="60" t="str">
        <f t="shared" ca="1" si="10"/>
        <v/>
      </c>
      <c r="M39" s="58" t="str">
        <f t="shared" ca="1" si="15"/>
        <v/>
      </c>
      <c r="N39" s="60" t="str">
        <f t="shared" ca="1" si="3"/>
        <v/>
      </c>
      <c r="O39" s="58" t="str">
        <f t="shared" ca="1" si="16"/>
        <v/>
      </c>
      <c r="P39" s="60" t="str">
        <f t="shared" ca="1" si="4"/>
        <v/>
      </c>
      <c r="Q39" s="58" t="str">
        <f t="shared" ca="1" si="17"/>
        <v/>
      </c>
      <c r="R39" s="60" t="str">
        <f t="shared" ca="1" si="5"/>
        <v/>
      </c>
      <c r="S39" s="58" t="str">
        <f t="shared" ca="1" si="17"/>
        <v/>
      </c>
      <c r="T39" s="60" t="str">
        <f t="shared" ca="1" si="6"/>
        <v/>
      </c>
      <c r="U39" s="58" t="str">
        <f t="shared" ca="1" si="17"/>
        <v/>
      </c>
      <c r="V39" s="60" t="str">
        <f t="shared" ca="1" si="11"/>
        <v/>
      </c>
    </row>
    <row r="40" spans="1:22" x14ac:dyDescent="0.25">
      <c r="A40" s="58">
        <v>24</v>
      </c>
      <c r="B40" s="64"/>
      <c r="C40" s="144"/>
      <c r="D40" s="64"/>
      <c r="E40" s="16">
        <f t="shared" ca="1" si="1"/>
        <v>0</v>
      </c>
      <c r="F40" s="59">
        <f t="shared" ca="1" si="7"/>
        <v>0</v>
      </c>
      <c r="G40" s="58" t="str">
        <f t="shared" ca="1" si="12"/>
        <v/>
      </c>
      <c r="H40" s="60" t="str">
        <f t="shared" ca="1" si="8"/>
        <v/>
      </c>
      <c r="I40" s="58" t="str">
        <f t="shared" ca="1" si="13"/>
        <v/>
      </c>
      <c r="J40" s="60">
        <f t="shared" ca="1" si="9"/>
        <v>0</v>
      </c>
      <c r="K40" s="58" t="str">
        <f t="shared" ca="1" si="14"/>
        <v/>
      </c>
      <c r="L40" s="60" t="str">
        <f t="shared" ca="1" si="10"/>
        <v/>
      </c>
      <c r="M40" s="58" t="str">
        <f t="shared" ca="1" si="15"/>
        <v/>
      </c>
      <c r="N40" s="60" t="str">
        <f t="shared" ca="1" si="3"/>
        <v/>
      </c>
      <c r="O40" s="58" t="str">
        <f t="shared" ca="1" si="16"/>
        <v/>
      </c>
      <c r="P40" s="60" t="str">
        <f t="shared" ca="1" si="4"/>
        <v/>
      </c>
      <c r="Q40" s="58" t="str">
        <f t="shared" ca="1" si="17"/>
        <v/>
      </c>
      <c r="R40" s="60" t="str">
        <f t="shared" ca="1" si="5"/>
        <v/>
      </c>
      <c r="S40" s="58" t="str">
        <f t="shared" ca="1" si="17"/>
        <v/>
      </c>
      <c r="T40" s="60" t="str">
        <f t="shared" ca="1" si="6"/>
        <v/>
      </c>
      <c r="U40" s="58" t="str">
        <f t="shared" ca="1" si="17"/>
        <v/>
      </c>
      <c r="V40" s="60" t="str">
        <f t="shared" ca="1" si="11"/>
        <v/>
      </c>
    </row>
    <row r="41" spans="1:22" x14ac:dyDescent="0.25">
      <c r="A41" s="58">
        <v>25</v>
      </c>
      <c r="B41" s="64"/>
      <c r="C41" s="144"/>
      <c r="D41" s="64"/>
      <c r="E41" s="16">
        <f t="shared" ca="1" si="1"/>
        <v>0</v>
      </c>
      <c r="F41" s="59">
        <f t="shared" ca="1" si="7"/>
        <v>0</v>
      </c>
      <c r="G41" s="58" t="str">
        <f t="shared" ca="1" si="12"/>
        <v/>
      </c>
      <c r="H41" s="60" t="str">
        <f t="shared" ca="1" si="8"/>
        <v/>
      </c>
      <c r="I41" s="58" t="str">
        <f t="shared" ca="1" si="13"/>
        <v/>
      </c>
      <c r="J41" s="60">
        <f t="shared" ca="1" si="9"/>
        <v>0</v>
      </c>
      <c r="K41" s="58" t="str">
        <f t="shared" ca="1" si="14"/>
        <v/>
      </c>
      <c r="L41" s="60" t="str">
        <f t="shared" ca="1" si="10"/>
        <v/>
      </c>
      <c r="M41" s="58" t="str">
        <f t="shared" ca="1" si="15"/>
        <v/>
      </c>
      <c r="N41" s="60" t="str">
        <f t="shared" ca="1" si="3"/>
        <v/>
      </c>
      <c r="O41" s="58" t="str">
        <f t="shared" ca="1" si="16"/>
        <v/>
      </c>
      <c r="P41" s="60" t="str">
        <f t="shared" ca="1" si="4"/>
        <v/>
      </c>
      <c r="Q41" s="58" t="str">
        <f t="shared" ca="1" si="17"/>
        <v/>
      </c>
      <c r="R41" s="60" t="str">
        <f t="shared" ca="1" si="5"/>
        <v/>
      </c>
      <c r="S41" s="58" t="str">
        <f t="shared" ca="1" si="17"/>
        <v/>
      </c>
      <c r="T41" s="60" t="str">
        <f t="shared" ca="1" si="6"/>
        <v/>
      </c>
      <c r="U41" s="58" t="str">
        <f t="shared" ca="1" si="17"/>
        <v/>
      </c>
      <c r="V41" s="60" t="str">
        <f t="shared" ca="1" si="11"/>
        <v/>
      </c>
    </row>
    <row r="42" spans="1:22" x14ac:dyDescent="0.25">
      <c r="A42" s="58">
        <v>26</v>
      </c>
      <c r="B42" s="64"/>
      <c r="C42" s="144"/>
      <c r="D42" s="64"/>
      <c r="E42" s="16">
        <f t="shared" ca="1" si="1"/>
        <v>0</v>
      </c>
      <c r="F42" s="59">
        <f t="shared" ca="1" si="7"/>
        <v>0</v>
      </c>
      <c r="G42" s="58" t="str">
        <f t="shared" ca="1" si="12"/>
        <v/>
      </c>
      <c r="H42" s="60" t="str">
        <f t="shared" ca="1" si="8"/>
        <v/>
      </c>
      <c r="I42" s="58" t="str">
        <f t="shared" ca="1" si="13"/>
        <v/>
      </c>
      <c r="J42" s="60">
        <f t="shared" ca="1" si="9"/>
        <v>0</v>
      </c>
      <c r="K42" s="58" t="str">
        <f t="shared" ca="1" si="14"/>
        <v/>
      </c>
      <c r="L42" s="60" t="str">
        <f t="shared" ca="1" si="10"/>
        <v/>
      </c>
      <c r="M42" s="58" t="str">
        <f t="shared" ca="1" si="15"/>
        <v/>
      </c>
      <c r="N42" s="60" t="str">
        <f t="shared" ca="1" si="3"/>
        <v/>
      </c>
      <c r="O42" s="58" t="str">
        <f t="shared" ca="1" si="16"/>
        <v/>
      </c>
      <c r="P42" s="60" t="str">
        <f t="shared" ca="1" si="4"/>
        <v/>
      </c>
      <c r="Q42" s="58" t="str">
        <f t="shared" ca="1" si="17"/>
        <v/>
      </c>
      <c r="R42" s="60" t="str">
        <f t="shared" ca="1" si="5"/>
        <v/>
      </c>
      <c r="S42" s="58" t="str">
        <f t="shared" ca="1" si="17"/>
        <v/>
      </c>
      <c r="T42" s="60" t="str">
        <f t="shared" ca="1" si="6"/>
        <v/>
      </c>
      <c r="U42" s="58" t="str">
        <f t="shared" ca="1" si="17"/>
        <v/>
      </c>
      <c r="V42" s="60" t="str">
        <f t="shared" ca="1" si="11"/>
        <v/>
      </c>
    </row>
    <row r="43" spans="1:22" x14ac:dyDescent="0.25">
      <c r="A43" s="58">
        <v>27</v>
      </c>
      <c r="B43" s="64"/>
      <c r="C43" s="144"/>
      <c r="D43" s="65"/>
      <c r="E43" s="16">
        <f t="shared" ca="1" si="1"/>
        <v>0</v>
      </c>
      <c r="F43" s="59">
        <f t="shared" ca="1" si="7"/>
        <v>0</v>
      </c>
      <c r="G43" s="58" t="str">
        <f t="shared" ca="1" si="12"/>
        <v/>
      </c>
      <c r="H43" s="60" t="str">
        <f t="shared" ca="1" si="8"/>
        <v/>
      </c>
      <c r="I43" s="58" t="str">
        <f t="shared" ca="1" si="13"/>
        <v/>
      </c>
      <c r="J43" s="60">
        <f t="shared" ca="1" si="9"/>
        <v>0</v>
      </c>
      <c r="K43" s="58" t="str">
        <f t="shared" ca="1" si="14"/>
        <v/>
      </c>
      <c r="L43" s="60" t="str">
        <f t="shared" ca="1" si="10"/>
        <v/>
      </c>
      <c r="M43" s="58" t="str">
        <f t="shared" ca="1" si="15"/>
        <v/>
      </c>
      <c r="N43" s="60" t="str">
        <f t="shared" ca="1" si="3"/>
        <v/>
      </c>
      <c r="O43" s="58" t="str">
        <f t="shared" ca="1" si="16"/>
        <v/>
      </c>
      <c r="P43" s="60" t="str">
        <f t="shared" ca="1" si="4"/>
        <v/>
      </c>
      <c r="Q43" s="58" t="str">
        <f t="shared" ca="1" si="17"/>
        <v/>
      </c>
      <c r="R43" s="60" t="str">
        <f t="shared" ca="1" si="5"/>
        <v/>
      </c>
      <c r="S43" s="58" t="str">
        <f t="shared" ca="1" si="17"/>
        <v/>
      </c>
      <c r="T43" s="60" t="str">
        <f t="shared" ca="1" si="6"/>
        <v/>
      </c>
      <c r="U43" s="58" t="str">
        <f t="shared" ca="1" si="17"/>
        <v/>
      </c>
      <c r="V43" s="60" t="str">
        <f t="shared" ca="1" si="11"/>
        <v/>
      </c>
    </row>
    <row r="44" spans="1:22" x14ac:dyDescent="0.25">
      <c r="A44" s="58">
        <v>28</v>
      </c>
      <c r="B44" s="64"/>
      <c r="C44" s="145"/>
      <c r="D44" s="64"/>
      <c r="E44" s="16">
        <f t="shared" ca="1" si="1"/>
        <v>0</v>
      </c>
      <c r="F44" s="59">
        <f t="shared" ca="1" si="7"/>
        <v>0</v>
      </c>
      <c r="G44" s="58" t="str">
        <f t="shared" ca="1" si="12"/>
        <v/>
      </c>
      <c r="H44" s="60" t="str">
        <f t="shared" ca="1" si="8"/>
        <v/>
      </c>
      <c r="I44" s="58" t="str">
        <f t="shared" ca="1" si="13"/>
        <v/>
      </c>
      <c r="J44" s="60">
        <f t="shared" ca="1" si="9"/>
        <v>0</v>
      </c>
      <c r="K44" s="58" t="str">
        <f t="shared" ca="1" si="14"/>
        <v/>
      </c>
      <c r="L44" s="60" t="str">
        <f t="shared" ca="1" si="10"/>
        <v/>
      </c>
      <c r="M44" s="58" t="str">
        <f t="shared" ca="1" si="15"/>
        <v/>
      </c>
      <c r="N44" s="60" t="str">
        <f t="shared" ca="1" si="3"/>
        <v/>
      </c>
      <c r="O44" s="58" t="str">
        <f t="shared" ca="1" si="16"/>
        <v/>
      </c>
      <c r="P44" s="60" t="str">
        <f t="shared" ca="1" si="4"/>
        <v/>
      </c>
      <c r="Q44" s="58" t="str">
        <f t="shared" ca="1" si="17"/>
        <v/>
      </c>
      <c r="R44" s="60" t="str">
        <f t="shared" ca="1" si="5"/>
        <v/>
      </c>
      <c r="S44" s="58" t="str">
        <f t="shared" ca="1" si="17"/>
        <v/>
      </c>
      <c r="T44" s="60" t="str">
        <f t="shared" ca="1" si="6"/>
        <v/>
      </c>
      <c r="U44" s="58" t="str">
        <f t="shared" ca="1" si="17"/>
        <v/>
      </c>
      <c r="V44" s="60" t="str">
        <f t="shared" ca="1" si="11"/>
        <v/>
      </c>
    </row>
    <row r="45" spans="1:22" x14ac:dyDescent="0.25">
      <c r="A45" s="58">
        <v>29</v>
      </c>
      <c r="B45" s="64"/>
      <c r="C45" s="145"/>
      <c r="D45" s="65"/>
      <c r="E45" s="16">
        <f t="shared" ca="1" si="1"/>
        <v>0</v>
      </c>
      <c r="F45" s="59">
        <f t="shared" ca="1" si="7"/>
        <v>0</v>
      </c>
      <c r="G45" s="58" t="str">
        <f t="shared" ca="1" si="12"/>
        <v/>
      </c>
      <c r="H45" s="60" t="str">
        <f t="shared" ca="1" si="8"/>
        <v/>
      </c>
      <c r="I45" s="58" t="str">
        <f t="shared" ca="1" si="13"/>
        <v/>
      </c>
      <c r="J45" s="60">
        <f t="shared" ca="1" si="9"/>
        <v>0</v>
      </c>
      <c r="K45" s="58" t="str">
        <f t="shared" ca="1" si="14"/>
        <v/>
      </c>
      <c r="L45" s="60" t="str">
        <f t="shared" ca="1" si="10"/>
        <v/>
      </c>
      <c r="M45" s="58" t="str">
        <f t="shared" ca="1" si="15"/>
        <v/>
      </c>
      <c r="N45" s="60" t="str">
        <f t="shared" ca="1" si="3"/>
        <v/>
      </c>
      <c r="O45" s="58" t="str">
        <f t="shared" ca="1" si="16"/>
        <v/>
      </c>
      <c r="P45" s="60" t="str">
        <f t="shared" ca="1" si="4"/>
        <v/>
      </c>
      <c r="Q45" s="58" t="str">
        <f t="shared" ca="1" si="17"/>
        <v/>
      </c>
      <c r="R45" s="60" t="str">
        <f t="shared" ca="1" si="5"/>
        <v/>
      </c>
      <c r="S45" s="58" t="str">
        <f t="shared" ca="1" si="17"/>
        <v/>
      </c>
      <c r="T45" s="60" t="str">
        <f t="shared" ca="1" si="6"/>
        <v/>
      </c>
      <c r="U45" s="58" t="str">
        <f t="shared" ca="1" si="17"/>
        <v/>
      </c>
      <c r="V45" s="60" t="str">
        <f t="shared" ca="1" si="11"/>
        <v/>
      </c>
    </row>
    <row r="46" spans="1:22" x14ac:dyDescent="0.25">
      <c r="A46" s="58">
        <v>30</v>
      </c>
      <c r="B46" s="64"/>
      <c r="C46" s="145"/>
      <c r="D46" s="64"/>
      <c r="E46" s="16">
        <f t="shared" ca="1" si="1"/>
        <v>0</v>
      </c>
      <c r="F46" s="59">
        <f t="shared" ca="1" si="7"/>
        <v>0</v>
      </c>
      <c r="G46" s="58" t="str">
        <f t="shared" ca="1" si="12"/>
        <v/>
      </c>
      <c r="H46" s="60" t="str">
        <f t="shared" ca="1" si="8"/>
        <v/>
      </c>
      <c r="I46" s="58" t="str">
        <f t="shared" ca="1" si="13"/>
        <v/>
      </c>
      <c r="J46" s="60">
        <f t="shared" ca="1" si="9"/>
        <v>0</v>
      </c>
      <c r="K46" s="58" t="str">
        <f t="shared" ca="1" si="14"/>
        <v/>
      </c>
      <c r="L46" s="60" t="str">
        <f t="shared" ca="1" si="10"/>
        <v/>
      </c>
      <c r="M46" s="58" t="str">
        <f t="shared" ca="1" si="15"/>
        <v/>
      </c>
      <c r="N46" s="60" t="str">
        <f t="shared" ca="1" si="3"/>
        <v/>
      </c>
      <c r="O46" s="58" t="str">
        <f t="shared" ca="1" si="16"/>
        <v/>
      </c>
      <c r="P46" s="60" t="str">
        <f t="shared" ca="1" si="4"/>
        <v/>
      </c>
      <c r="Q46" s="58" t="str">
        <f t="shared" ca="1" si="17"/>
        <v/>
      </c>
      <c r="R46" s="60" t="str">
        <f t="shared" ca="1" si="5"/>
        <v/>
      </c>
      <c r="S46" s="58" t="str">
        <f t="shared" ca="1" si="17"/>
        <v/>
      </c>
      <c r="T46" s="60" t="str">
        <f t="shared" ca="1" si="6"/>
        <v/>
      </c>
      <c r="U46" s="58" t="str">
        <f t="shared" ca="1" si="17"/>
        <v/>
      </c>
      <c r="V46" s="60" t="str">
        <f t="shared" ca="1" si="11"/>
        <v/>
      </c>
    </row>
    <row r="47" spans="1:22" x14ac:dyDescent="0.25">
      <c r="A47" s="58">
        <v>31</v>
      </c>
      <c r="B47" s="64"/>
      <c r="C47" s="145"/>
      <c r="D47" s="64"/>
      <c r="E47" s="16">
        <f t="shared" ca="1" si="1"/>
        <v>0</v>
      </c>
      <c r="F47" s="59">
        <f t="shared" ca="1" si="7"/>
        <v>0</v>
      </c>
      <c r="G47" s="58" t="str">
        <f t="shared" ca="1" si="12"/>
        <v/>
      </c>
      <c r="H47" s="60" t="str">
        <f t="shared" ca="1" si="8"/>
        <v/>
      </c>
      <c r="I47" s="58" t="str">
        <f t="shared" ca="1" si="13"/>
        <v/>
      </c>
      <c r="J47" s="60">
        <f t="shared" ca="1" si="9"/>
        <v>0</v>
      </c>
      <c r="K47" s="58" t="str">
        <f t="shared" ca="1" si="14"/>
        <v/>
      </c>
      <c r="L47" s="60" t="str">
        <f t="shared" ca="1" si="10"/>
        <v/>
      </c>
      <c r="M47" s="58" t="str">
        <f t="shared" ca="1" si="15"/>
        <v/>
      </c>
      <c r="N47" s="60" t="str">
        <f t="shared" ca="1" si="3"/>
        <v/>
      </c>
      <c r="O47" s="58" t="str">
        <f t="shared" ca="1" si="16"/>
        <v/>
      </c>
      <c r="P47" s="60" t="str">
        <f t="shared" ca="1" si="4"/>
        <v/>
      </c>
      <c r="Q47" s="58" t="str">
        <f t="shared" ca="1" si="17"/>
        <v/>
      </c>
      <c r="R47" s="60" t="str">
        <f t="shared" ca="1" si="5"/>
        <v/>
      </c>
      <c r="S47" s="58" t="str">
        <f t="shared" ca="1" si="17"/>
        <v/>
      </c>
      <c r="T47" s="60" t="str">
        <f t="shared" ca="1" si="6"/>
        <v/>
      </c>
      <c r="U47" s="58" t="str">
        <f t="shared" ca="1" si="17"/>
        <v/>
      </c>
      <c r="V47" s="60" t="str">
        <f t="shared" ca="1" si="11"/>
        <v/>
      </c>
    </row>
    <row r="48" spans="1:22" x14ac:dyDescent="0.25">
      <c r="A48" s="58">
        <v>32</v>
      </c>
      <c r="B48" s="64"/>
      <c r="C48" s="145"/>
      <c r="D48" s="64"/>
      <c r="E48" s="16">
        <f t="shared" ca="1" si="1"/>
        <v>0</v>
      </c>
      <c r="F48" s="59">
        <f t="shared" ca="1" si="7"/>
        <v>0</v>
      </c>
      <c r="G48" s="58" t="str">
        <f t="shared" ca="1" si="12"/>
        <v/>
      </c>
      <c r="H48" s="60" t="str">
        <f t="shared" ca="1" si="8"/>
        <v/>
      </c>
      <c r="I48" s="58" t="str">
        <f t="shared" ca="1" si="13"/>
        <v/>
      </c>
      <c r="J48" s="60">
        <f t="shared" ca="1" si="9"/>
        <v>0</v>
      </c>
      <c r="K48" s="58" t="str">
        <f t="shared" ca="1" si="14"/>
        <v/>
      </c>
      <c r="L48" s="60" t="str">
        <f t="shared" ca="1" si="10"/>
        <v/>
      </c>
      <c r="M48" s="58" t="str">
        <f t="shared" ca="1" si="15"/>
        <v/>
      </c>
      <c r="N48" s="60" t="str">
        <f t="shared" ca="1" si="3"/>
        <v/>
      </c>
      <c r="O48" s="58" t="str">
        <f t="shared" ca="1" si="16"/>
        <v/>
      </c>
      <c r="P48" s="60" t="str">
        <f t="shared" ca="1" si="4"/>
        <v/>
      </c>
      <c r="Q48" s="58" t="str">
        <f t="shared" ca="1" si="17"/>
        <v/>
      </c>
      <c r="R48" s="60" t="str">
        <f t="shared" ca="1" si="5"/>
        <v/>
      </c>
      <c r="S48" s="58" t="str">
        <f t="shared" ca="1" si="17"/>
        <v/>
      </c>
      <c r="T48" s="60" t="str">
        <f t="shared" ca="1" si="6"/>
        <v/>
      </c>
      <c r="U48" s="58" t="str">
        <f t="shared" ca="1" si="17"/>
        <v/>
      </c>
      <c r="V48" s="60" t="str">
        <f t="shared" ca="1" si="11"/>
        <v/>
      </c>
    </row>
    <row r="49" spans="1:22" x14ac:dyDescent="0.25">
      <c r="A49" s="58">
        <v>33</v>
      </c>
      <c r="B49" s="64"/>
      <c r="C49" s="145"/>
      <c r="D49" s="64"/>
      <c r="E49" s="16">
        <f t="shared" ca="1" si="1"/>
        <v>0</v>
      </c>
      <c r="F49" s="59">
        <f t="shared" ca="1" si="7"/>
        <v>0</v>
      </c>
      <c r="G49" s="58" t="str">
        <f t="shared" ca="1" si="12"/>
        <v/>
      </c>
      <c r="H49" s="60" t="str">
        <f t="shared" ca="1" si="8"/>
        <v/>
      </c>
      <c r="I49" s="58" t="str">
        <f t="shared" ca="1" si="13"/>
        <v/>
      </c>
      <c r="J49" s="60">
        <f t="shared" ca="1" si="9"/>
        <v>0</v>
      </c>
      <c r="K49" s="58" t="str">
        <f t="shared" ca="1" si="14"/>
        <v/>
      </c>
      <c r="L49" s="60" t="str">
        <f t="shared" ca="1" si="10"/>
        <v/>
      </c>
      <c r="M49" s="58" t="str">
        <f t="shared" ca="1" si="15"/>
        <v/>
      </c>
      <c r="N49" s="60" t="str">
        <f t="shared" ca="1" si="3"/>
        <v/>
      </c>
      <c r="O49" s="58" t="str">
        <f t="shared" ca="1" si="16"/>
        <v/>
      </c>
      <c r="P49" s="60" t="str">
        <f t="shared" ca="1" si="4"/>
        <v/>
      </c>
      <c r="Q49" s="58" t="str">
        <f t="shared" ca="1" si="17"/>
        <v/>
      </c>
      <c r="R49" s="60" t="str">
        <f t="shared" ca="1" si="5"/>
        <v/>
      </c>
      <c r="S49" s="58" t="str">
        <f t="shared" ca="1" si="17"/>
        <v/>
      </c>
      <c r="T49" s="60" t="str">
        <f t="shared" ca="1" si="6"/>
        <v/>
      </c>
      <c r="U49" s="58" t="str">
        <f t="shared" ca="1" si="17"/>
        <v/>
      </c>
      <c r="V49" s="60" t="str">
        <f t="shared" ca="1" si="11"/>
        <v/>
      </c>
    </row>
    <row r="50" spans="1:22" x14ac:dyDescent="0.25">
      <c r="A50" s="58">
        <v>34</v>
      </c>
      <c r="B50" s="64"/>
      <c r="C50" s="145"/>
      <c r="D50" s="64"/>
      <c r="E50" s="16">
        <f t="shared" ca="1" si="1"/>
        <v>0</v>
      </c>
      <c r="F50" s="59">
        <f t="shared" ca="1" si="7"/>
        <v>0</v>
      </c>
      <c r="G50" s="58" t="str">
        <f t="shared" ca="1" si="2"/>
        <v/>
      </c>
      <c r="H50" s="60" t="str">
        <f t="shared" ca="1" si="8"/>
        <v/>
      </c>
      <c r="I50" s="58" t="str">
        <f t="shared" ca="1" si="0"/>
        <v/>
      </c>
      <c r="J50" s="60">
        <f t="shared" ca="1" si="9"/>
        <v>0</v>
      </c>
      <c r="K50" s="58" t="str">
        <f t="shared" ca="1" si="0"/>
        <v/>
      </c>
      <c r="L50" s="60" t="str">
        <f t="shared" ca="1" si="10"/>
        <v/>
      </c>
      <c r="M50" s="58" t="str">
        <f t="shared" ca="1" si="0"/>
        <v/>
      </c>
      <c r="N50" s="60" t="str">
        <f t="shared" ca="1" si="3"/>
        <v/>
      </c>
      <c r="O50" s="58" t="str">
        <f t="shared" ca="1" si="0"/>
        <v/>
      </c>
      <c r="P50" s="60" t="str">
        <f t="shared" ca="1" si="4"/>
        <v/>
      </c>
      <c r="Q50" s="58" t="str">
        <f t="shared" ca="1" si="0"/>
        <v/>
      </c>
      <c r="R50" s="60" t="str">
        <f t="shared" ca="1" si="5"/>
        <v/>
      </c>
      <c r="S50" s="58" t="str">
        <f t="shared" ca="1" si="0"/>
        <v/>
      </c>
      <c r="T50" s="60" t="str">
        <f t="shared" ca="1" si="6"/>
        <v/>
      </c>
      <c r="U50" s="58" t="str">
        <f t="shared" ca="1" si="0"/>
        <v/>
      </c>
      <c r="V50" s="60" t="str">
        <f t="shared" ca="1" si="11"/>
        <v/>
      </c>
    </row>
    <row r="51" spans="1:22" x14ac:dyDescent="0.25">
      <c r="A51" s="58">
        <v>35</v>
      </c>
      <c r="B51" s="64"/>
      <c r="C51" s="145"/>
      <c r="D51" s="64"/>
      <c r="E51" s="16">
        <f t="shared" ca="1" si="1"/>
        <v>0</v>
      </c>
      <c r="F51" s="59">
        <f t="shared" ca="1" si="7"/>
        <v>0</v>
      </c>
      <c r="G51" s="58" t="str">
        <f t="shared" ca="1" si="2"/>
        <v/>
      </c>
      <c r="H51" s="60" t="str">
        <f t="shared" ca="1" si="8"/>
        <v/>
      </c>
      <c r="I51" s="58" t="str">
        <f t="shared" ca="1" si="0"/>
        <v/>
      </c>
      <c r="J51" s="60">
        <f t="shared" ca="1" si="9"/>
        <v>0</v>
      </c>
      <c r="K51" s="58" t="str">
        <f t="shared" ca="1" si="0"/>
        <v/>
      </c>
      <c r="L51" s="60" t="str">
        <f t="shared" ca="1" si="10"/>
        <v/>
      </c>
      <c r="M51" s="58" t="str">
        <f t="shared" ca="1" si="0"/>
        <v/>
      </c>
      <c r="N51" s="60" t="str">
        <f t="shared" ca="1" si="3"/>
        <v/>
      </c>
      <c r="O51" s="58" t="str">
        <f t="shared" ca="1" si="0"/>
        <v/>
      </c>
      <c r="P51" s="60" t="str">
        <f t="shared" ca="1" si="4"/>
        <v/>
      </c>
      <c r="Q51" s="58" t="str">
        <f t="shared" ca="1" si="0"/>
        <v/>
      </c>
      <c r="R51" s="60" t="str">
        <f t="shared" ca="1" si="5"/>
        <v/>
      </c>
      <c r="S51" s="58" t="str">
        <f t="shared" ca="1" si="0"/>
        <v/>
      </c>
      <c r="T51" s="60" t="str">
        <f t="shared" ca="1" si="6"/>
        <v/>
      </c>
      <c r="U51" s="58" t="str">
        <f t="shared" ca="1" si="0"/>
        <v/>
      </c>
      <c r="V51" s="60" t="str">
        <f t="shared" ca="1" si="11"/>
        <v/>
      </c>
    </row>
    <row r="52" spans="1:22" x14ac:dyDescent="0.25">
      <c r="A52" s="58">
        <v>36</v>
      </c>
      <c r="B52" s="64"/>
      <c r="C52" s="145"/>
      <c r="D52" s="64"/>
      <c r="E52" s="16">
        <f t="shared" ca="1" si="1"/>
        <v>0</v>
      </c>
      <c r="F52" s="59">
        <f t="shared" ca="1" si="7"/>
        <v>0</v>
      </c>
      <c r="G52" s="58" t="str">
        <f t="shared" ca="1" si="2"/>
        <v/>
      </c>
      <c r="H52" s="60" t="str">
        <f t="shared" ca="1" si="8"/>
        <v/>
      </c>
      <c r="I52" s="58" t="str">
        <f t="shared" ca="1" si="0"/>
        <v/>
      </c>
      <c r="J52" s="60">
        <f t="shared" ca="1" si="9"/>
        <v>0</v>
      </c>
      <c r="K52" s="58" t="str">
        <f t="shared" ca="1" si="0"/>
        <v/>
      </c>
      <c r="L52" s="60" t="str">
        <f t="shared" ca="1" si="10"/>
        <v/>
      </c>
      <c r="M52" s="58" t="str">
        <f t="shared" ca="1" si="0"/>
        <v/>
      </c>
      <c r="N52" s="60" t="str">
        <f t="shared" ca="1" si="3"/>
        <v/>
      </c>
      <c r="O52" s="58" t="str">
        <f t="shared" ca="1" si="0"/>
        <v/>
      </c>
      <c r="P52" s="60" t="str">
        <f t="shared" ca="1" si="4"/>
        <v/>
      </c>
      <c r="Q52" s="58" t="str">
        <f t="shared" ca="1" si="0"/>
        <v/>
      </c>
      <c r="R52" s="60" t="str">
        <f t="shared" ca="1" si="5"/>
        <v/>
      </c>
      <c r="S52" s="58" t="str">
        <f t="shared" ca="1" si="0"/>
        <v/>
      </c>
      <c r="T52" s="60" t="str">
        <f t="shared" ca="1" si="6"/>
        <v/>
      </c>
      <c r="U52" s="58" t="str">
        <f t="shared" ca="1" si="0"/>
        <v/>
      </c>
      <c r="V52" s="60" t="str">
        <f t="shared" ca="1" si="11"/>
        <v/>
      </c>
    </row>
    <row r="53" spans="1:22" x14ac:dyDescent="0.25">
      <c r="A53" s="58">
        <v>37</v>
      </c>
      <c r="B53" s="64"/>
      <c r="C53" s="120"/>
      <c r="D53" s="64"/>
      <c r="E53" s="16">
        <f t="shared" ca="1" si="1"/>
        <v>0</v>
      </c>
      <c r="F53" s="59">
        <f t="shared" ca="1" si="7"/>
        <v>0</v>
      </c>
      <c r="G53" s="58" t="str">
        <f t="shared" ca="1" si="2"/>
        <v/>
      </c>
      <c r="H53" s="60" t="str">
        <f t="shared" ca="1" si="8"/>
        <v/>
      </c>
      <c r="I53" s="58" t="str">
        <f t="shared" ca="1" si="0"/>
        <v/>
      </c>
      <c r="J53" s="60">
        <f t="shared" ca="1" si="9"/>
        <v>0</v>
      </c>
      <c r="K53" s="58" t="str">
        <f t="shared" ca="1" si="0"/>
        <v/>
      </c>
      <c r="L53" s="60" t="str">
        <f t="shared" ca="1" si="10"/>
        <v/>
      </c>
      <c r="M53" s="58" t="str">
        <f t="shared" ca="1" si="0"/>
        <v/>
      </c>
      <c r="N53" s="60" t="str">
        <f t="shared" ca="1" si="3"/>
        <v/>
      </c>
      <c r="O53" s="58" t="str">
        <f t="shared" ca="1" si="0"/>
        <v/>
      </c>
      <c r="P53" s="60" t="str">
        <f t="shared" ca="1" si="4"/>
        <v/>
      </c>
      <c r="Q53" s="58" t="str">
        <f t="shared" ca="1" si="0"/>
        <v/>
      </c>
      <c r="R53" s="60" t="str">
        <f t="shared" ca="1" si="5"/>
        <v/>
      </c>
      <c r="S53" s="58" t="str">
        <f t="shared" ca="1" si="0"/>
        <v/>
      </c>
      <c r="T53" s="60" t="str">
        <f t="shared" ca="1" si="6"/>
        <v/>
      </c>
      <c r="U53" s="58" t="str">
        <f t="shared" ca="1" si="0"/>
        <v/>
      </c>
      <c r="V53" s="60" t="str">
        <f t="shared" ca="1" si="11"/>
        <v/>
      </c>
    </row>
    <row r="54" spans="1:22" x14ac:dyDescent="0.25">
      <c r="A54" s="58">
        <v>38</v>
      </c>
      <c r="B54" s="64"/>
      <c r="C54" s="120"/>
      <c r="D54" s="64"/>
      <c r="E54" s="16">
        <f t="shared" ca="1" si="1"/>
        <v>0</v>
      </c>
      <c r="F54" s="59">
        <f t="shared" ca="1" si="7"/>
        <v>0</v>
      </c>
      <c r="G54" s="58" t="str">
        <f t="shared" ca="1" si="2"/>
        <v/>
      </c>
      <c r="H54" s="60" t="str">
        <f t="shared" ca="1" si="8"/>
        <v/>
      </c>
      <c r="I54" s="58" t="str">
        <f t="shared" ca="1" si="0"/>
        <v/>
      </c>
      <c r="J54" s="60">
        <f t="shared" ca="1" si="9"/>
        <v>0</v>
      </c>
      <c r="K54" s="58" t="str">
        <f t="shared" ca="1" si="0"/>
        <v/>
      </c>
      <c r="L54" s="60" t="str">
        <f t="shared" ca="1" si="10"/>
        <v/>
      </c>
      <c r="M54" s="58" t="str">
        <f t="shared" ca="1" si="0"/>
        <v/>
      </c>
      <c r="N54" s="60" t="str">
        <f t="shared" ca="1" si="3"/>
        <v/>
      </c>
      <c r="O54" s="58" t="str">
        <f t="shared" ca="1" si="0"/>
        <v/>
      </c>
      <c r="P54" s="60" t="str">
        <f t="shared" ca="1" si="4"/>
        <v/>
      </c>
      <c r="Q54" s="58" t="str">
        <f t="shared" ca="1" si="0"/>
        <v/>
      </c>
      <c r="R54" s="60" t="str">
        <f t="shared" ca="1" si="5"/>
        <v/>
      </c>
      <c r="S54" s="58" t="str">
        <f t="shared" ca="1" si="0"/>
        <v/>
      </c>
      <c r="T54" s="60" t="str">
        <f t="shared" ca="1" si="6"/>
        <v/>
      </c>
      <c r="U54" s="58" t="str">
        <f t="shared" ca="1" si="0"/>
        <v/>
      </c>
      <c r="V54" s="60" t="str">
        <f t="shared" ca="1" si="11"/>
        <v/>
      </c>
    </row>
    <row r="55" spans="1:22" x14ac:dyDescent="0.25">
      <c r="A55" s="58">
        <v>39</v>
      </c>
      <c r="B55" s="64"/>
      <c r="C55" s="61"/>
      <c r="D55" s="64"/>
      <c r="E55" s="16">
        <f t="shared" ca="1" si="1"/>
        <v>0</v>
      </c>
      <c r="F55" s="59">
        <f t="shared" ca="1" si="7"/>
        <v>0</v>
      </c>
      <c r="G55" s="58" t="str">
        <f t="shared" ca="1" si="2"/>
        <v/>
      </c>
      <c r="H55" s="60" t="str">
        <f t="shared" ca="1" si="8"/>
        <v/>
      </c>
      <c r="I55" s="58" t="str">
        <f t="shared" ca="1" si="0"/>
        <v/>
      </c>
      <c r="J55" s="60">
        <f t="shared" ca="1" si="9"/>
        <v>0</v>
      </c>
      <c r="K55" s="58" t="str">
        <f t="shared" ca="1" si="0"/>
        <v/>
      </c>
      <c r="L55" s="60" t="str">
        <f t="shared" ca="1" si="10"/>
        <v/>
      </c>
      <c r="M55" s="58" t="str">
        <f t="shared" ca="1" si="0"/>
        <v/>
      </c>
      <c r="N55" s="60" t="str">
        <f t="shared" ca="1" si="3"/>
        <v/>
      </c>
      <c r="O55" s="58" t="str">
        <f t="shared" ca="1" si="0"/>
        <v/>
      </c>
      <c r="P55" s="60" t="str">
        <f t="shared" ca="1" si="4"/>
        <v/>
      </c>
      <c r="Q55" s="58" t="str">
        <f t="shared" ca="1" si="0"/>
        <v/>
      </c>
      <c r="R55" s="60" t="str">
        <f t="shared" ca="1" si="5"/>
        <v/>
      </c>
      <c r="S55" s="58" t="str">
        <f t="shared" ca="1" si="0"/>
        <v/>
      </c>
      <c r="T55" s="60" t="str">
        <f t="shared" ca="1" si="6"/>
        <v/>
      </c>
      <c r="U55" s="58" t="str">
        <f t="shared" ca="1" si="0"/>
        <v/>
      </c>
      <c r="V55" s="60" t="str">
        <f t="shared" ca="1" si="11"/>
        <v/>
      </c>
    </row>
    <row r="56" spans="1:22" x14ac:dyDescent="0.25">
      <c r="A56" s="58">
        <v>40</v>
      </c>
      <c r="B56" s="64"/>
      <c r="C56" s="61"/>
      <c r="D56" s="64"/>
      <c r="E56" s="16">
        <f t="shared" ca="1" si="1"/>
        <v>0</v>
      </c>
      <c r="F56" s="59">
        <f t="shared" ca="1" si="7"/>
        <v>0</v>
      </c>
      <c r="G56" s="58" t="str">
        <f t="shared" ca="1" si="2"/>
        <v/>
      </c>
      <c r="H56" s="60" t="str">
        <f t="shared" ca="1" si="8"/>
        <v/>
      </c>
      <c r="I56" s="58" t="str">
        <f t="shared" ca="1" si="0"/>
        <v/>
      </c>
      <c r="J56" s="60">
        <f t="shared" ca="1" si="9"/>
        <v>0</v>
      </c>
      <c r="K56" s="58" t="str">
        <f t="shared" ca="1" si="0"/>
        <v/>
      </c>
      <c r="L56" s="60" t="str">
        <f t="shared" ca="1" si="10"/>
        <v/>
      </c>
      <c r="M56" s="58" t="str">
        <f t="shared" ca="1" si="0"/>
        <v/>
      </c>
      <c r="N56" s="60" t="str">
        <f t="shared" ca="1" si="3"/>
        <v/>
      </c>
      <c r="O56" s="58" t="str">
        <f t="shared" ca="1" si="0"/>
        <v/>
      </c>
      <c r="P56" s="60" t="str">
        <f t="shared" ca="1" si="4"/>
        <v/>
      </c>
      <c r="Q56" s="58" t="str">
        <f t="shared" ca="1" si="0"/>
        <v/>
      </c>
      <c r="R56" s="60" t="str">
        <f t="shared" ca="1" si="5"/>
        <v/>
      </c>
      <c r="S56" s="58" t="str">
        <f t="shared" ca="1" si="0"/>
        <v/>
      </c>
      <c r="T56" s="60" t="str">
        <f t="shared" ca="1" si="6"/>
        <v/>
      </c>
      <c r="U56" s="58" t="str">
        <f t="shared" ca="1" si="0"/>
        <v/>
      </c>
      <c r="V56" s="60" t="str">
        <f t="shared" ca="1" si="11"/>
        <v/>
      </c>
    </row>
    <row r="57" spans="1:22" ht="15.75" thickBot="1" x14ac:dyDescent="0.3"/>
    <row r="58" spans="1:22" ht="15.75" thickBot="1" x14ac:dyDescent="0.3">
      <c r="B58" s="188" t="s">
        <v>173</v>
      </c>
      <c r="C58" s="189"/>
      <c r="E58" s="39" t="s">
        <v>186</v>
      </c>
    </row>
    <row r="59" spans="1:22" ht="15.75" thickBot="1" x14ac:dyDescent="0.3">
      <c r="B59" s="130" t="s">
        <v>174</v>
      </c>
      <c r="C59" s="130" t="s">
        <v>175</v>
      </c>
      <c r="E59" s="39" t="s">
        <v>187</v>
      </c>
    </row>
    <row r="60" spans="1:22" x14ac:dyDescent="0.25">
      <c r="B60" s="127">
        <v>1</v>
      </c>
      <c r="C60" s="131" t="s">
        <v>175</v>
      </c>
      <c r="E60" s="39" t="s">
        <v>188</v>
      </c>
    </row>
    <row r="61" spans="1:22" x14ac:dyDescent="0.25">
      <c r="B61" s="128">
        <v>2</v>
      </c>
      <c r="C61" s="132" t="s">
        <v>175</v>
      </c>
      <c r="E61" s="39" t="s">
        <v>183</v>
      </c>
    </row>
    <row r="62" spans="1:22" x14ac:dyDescent="0.25">
      <c r="B62" s="128">
        <v>3</v>
      </c>
      <c r="C62" s="133" t="s">
        <v>175</v>
      </c>
      <c r="E62" s="39" t="s">
        <v>189</v>
      </c>
    </row>
    <row r="63" spans="1:22" x14ac:dyDescent="0.25">
      <c r="B63" s="128">
        <v>4</v>
      </c>
      <c r="C63" s="134" t="s">
        <v>175</v>
      </c>
      <c r="E63" s="39" t="s">
        <v>190</v>
      </c>
    </row>
    <row r="64" spans="1:22" x14ac:dyDescent="0.25">
      <c r="B64" s="128">
        <v>5</v>
      </c>
      <c r="C64" s="135" t="s">
        <v>175</v>
      </c>
      <c r="E64" s="39" t="s">
        <v>191</v>
      </c>
    </row>
    <row r="65" spans="2:5" x14ac:dyDescent="0.25">
      <c r="B65" s="128">
        <v>6</v>
      </c>
      <c r="C65" s="136" t="s">
        <v>175</v>
      </c>
      <c r="E65" s="39" t="s">
        <v>192</v>
      </c>
    </row>
    <row r="66" spans="2:5" x14ac:dyDescent="0.25">
      <c r="B66" s="128">
        <v>7</v>
      </c>
      <c r="C66" s="137" t="s">
        <v>175</v>
      </c>
      <c r="E66" s="39" t="s">
        <v>193</v>
      </c>
    </row>
    <row r="67" spans="2:5" x14ac:dyDescent="0.25">
      <c r="B67" s="128">
        <v>8</v>
      </c>
      <c r="C67" s="138" t="s">
        <v>175</v>
      </c>
      <c r="E67" s="39" t="s">
        <v>194</v>
      </c>
    </row>
    <row r="68" spans="2:5" ht="15.75" thickBot="1" x14ac:dyDescent="0.3">
      <c r="B68" s="129">
        <v>9</v>
      </c>
      <c r="C68" s="139" t="s">
        <v>175</v>
      </c>
      <c r="E68" s="39" t="s">
        <v>195</v>
      </c>
    </row>
    <row r="69" spans="2:5" x14ac:dyDescent="0.25">
      <c r="E69" s="39" t="s">
        <v>196</v>
      </c>
    </row>
    <row r="70" spans="2:5" x14ac:dyDescent="0.25">
      <c r="E70" s="39" t="s">
        <v>197</v>
      </c>
    </row>
  </sheetData>
  <sheetProtection algorithmName="SHA-512" hashValue="E//3O4CWAbXcCxvVi+GAGcdhf+75qLiDp+/Hzb8KKFAQXQizJYgTVNKA2SZb5lMCH6WpyHAETGuPnVaYofPCvA==" saltValue="bmhEkv8I5Zz1cqFC+ejBcA==" spinCount="100000" sheet="1" objects="1" scenarios="1" selectLockedCells="1"/>
  <sortState ref="C18:C56">
    <sortCondition ref="C17"/>
  </sortState>
  <mergeCells count="33">
    <mergeCell ref="B58:C58"/>
    <mergeCell ref="T15:T16"/>
    <mergeCell ref="V15:V16"/>
    <mergeCell ref="E14:V14"/>
    <mergeCell ref="E15:E16"/>
    <mergeCell ref="L15:L16"/>
    <mergeCell ref="N15:N16"/>
    <mergeCell ref="P15:P16"/>
    <mergeCell ref="R15:R16"/>
    <mergeCell ref="J15:J16"/>
    <mergeCell ref="G1:H1"/>
    <mergeCell ref="A5:E5"/>
    <mergeCell ref="F5:H5"/>
    <mergeCell ref="A1:F1"/>
    <mergeCell ref="A2:F2"/>
    <mergeCell ref="A4:H4"/>
    <mergeCell ref="G2:H2"/>
    <mergeCell ref="A3:H3"/>
    <mergeCell ref="A14:A16"/>
    <mergeCell ref="B14:B16"/>
    <mergeCell ref="C14:C16"/>
    <mergeCell ref="D14:D16"/>
    <mergeCell ref="A6:E6"/>
    <mergeCell ref="A8:B8"/>
    <mergeCell ref="A10:D10"/>
    <mergeCell ref="E10:H10"/>
    <mergeCell ref="F15:F16"/>
    <mergeCell ref="H15:H16"/>
    <mergeCell ref="G7:H7"/>
    <mergeCell ref="G8:H8"/>
    <mergeCell ref="E9:H9"/>
    <mergeCell ref="A9:D9"/>
    <mergeCell ref="A7:B7"/>
  </mergeCells>
  <phoneticPr fontId="0" type="noConversion"/>
  <conditionalFormatting sqref="F17:F56">
    <cfRule type="cellIs" dxfId="81" priority="50" stopIfTrue="1" operator="greaterThanOrEqual">
      <formula>0.25</formula>
    </cfRule>
    <cfRule type="cellIs" dxfId="80" priority="51" stopIfTrue="1" operator="between">
      <formula>0.2</formula>
      <formula>0.24</formula>
    </cfRule>
    <cfRule type="cellIs" dxfId="79" priority="52" stopIfTrue="1" operator="between">
      <formula>0</formula>
      <formula>0.19</formula>
    </cfRule>
  </conditionalFormatting>
  <conditionalFormatting sqref="A37:B48 D17:R17 A49:D56 D18:D48 E18:R56 S17:XFD56 A17:A36">
    <cfRule type="expression" dxfId="78" priority="41" stopIfTrue="1">
      <formula>$D17&lt;&gt;""</formula>
    </cfRule>
  </conditionalFormatting>
  <conditionalFormatting sqref="A7:E7 G7 A8:G8 A1:XFD6 I7:XFD8 A9:XFD13 A14:E14 A15:R16 A37:B48 D17:R17 A57:XFD57 A49:D56 W14:XFD14 D18:D48 E18:R56 S15:XFD56 A58:B58 D58:XFD58 A59:XFD59 A71:XFD1048576 A60:B68 D60:D68 A17:A36 A69:D70 E60:XFD70">
    <cfRule type="expression" dxfId="77" priority="43">
      <formula>CELL("proteger",A1)=0</formula>
    </cfRule>
  </conditionalFormatting>
  <conditionalFormatting sqref="F7">
    <cfRule type="expression" dxfId="76" priority="42">
      <formula>CELL("proteger",F7)=0</formula>
    </cfRule>
  </conditionalFormatting>
  <conditionalFormatting sqref="E8">
    <cfRule type="expression" dxfId="75" priority="325" stopIfTrue="1">
      <formula>$C$8&lt;#REF!</formula>
    </cfRule>
  </conditionalFormatting>
  <conditionalFormatting sqref="C37:C43">
    <cfRule type="expression" dxfId="74" priority="38">
      <formula>CELL("proteger",C37)=0</formula>
    </cfRule>
  </conditionalFormatting>
  <conditionalFormatting sqref="C37:C43">
    <cfRule type="cellIs" dxfId="73" priority="39" stopIfTrue="1" operator="equal">
      <formula>"F"</formula>
    </cfRule>
  </conditionalFormatting>
  <conditionalFormatting sqref="C37:C43">
    <cfRule type="expression" dxfId="72" priority="40" stopIfTrue="1">
      <formula>AND($B$2&lt;&gt;"",$D46&lt;&gt;"")</formula>
    </cfRule>
  </conditionalFormatting>
  <conditionalFormatting sqref="C60:C68">
    <cfRule type="expression" dxfId="71" priority="11">
      <formula>CELL("proteger",C60)=0</formula>
    </cfRule>
  </conditionalFormatting>
  <conditionalFormatting sqref="B17:B36">
    <cfRule type="expression" dxfId="70" priority="4" stopIfTrue="1">
      <formula>$D17&lt;&gt;""</formula>
    </cfRule>
  </conditionalFormatting>
  <conditionalFormatting sqref="B17:B36">
    <cfRule type="expression" dxfId="69" priority="5">
      <formula>CELL("proteger",B17)=0</formula>
    </cfRule>
  </conditionalFormatting>
  <conditionalFormatting sqref="C17:C36">
    <cfRule type="expression" dxfId="68" priority="1">
      <formula>CELL("proteger",C17)=0</formula>
    </cfRule>
  </conditionalFormatting>
  <conditionalFormatting sqref="C17:C36">
    <cfRule type="cellIs" dxfId="67" priority="2" stopIfTrue="1" operator="equal">
      <formula>"F"</formula>
    </cfRule>
  </conditionalFormatting>
  <conditionalFormatting sqref="C17:C36">
    <cfRule type="expression" dxfId="66" priority="3" stopIfTrue="1">
      <formula>AND($B$2&lt;&gt;"",$D26&lt;&gt;"")</formula>
    </cfRule>
  </conditionalFormatting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5</vt:i4>
      </vt:variant>
    </vt:vector>
  </HeadingPairs>
  <TitlesOfParts>
    <vt:vector size="21" baseType="lpstr">
      <vt:lpstr>8</vt:lpstr>
      <vt:lpstr>7</vt:lpstr>
      <vt:lpstr>6</vt:lpstr>
      <vt:lpstr>5</vt:lpstr>
      <vt:lpstr>4</vt:lpstr>
      <vt:lpstr>3</vt:lpstr>
      <vt:lpstr>2</vt:lpstr>
      <vt:lpstr>1</vt:lpstr>
      <vt:lpstr>Ficha Cadastral</vt:lpstr>
      <vt:lpstr>Ficha de Avaliação</vt:lpstr>
      <vt:lpstr>Controle de Avaliação</vt:lpstr>
      <vt:lpstr>Kahoot</vt:lpstr>
      <vt:lpstr>Circuito Eletrônico</vt:lpstr>
      <vt:lpstr>Impressão 3D</vt:lpstr>
      <vt:lpstr>Corte à Laser</vt:lpstr>
      <vt:lpstr>CNC</vt:lpstr>
      <vt:lpstr>'Controle de Avaliação'!Area_de_impressao</vt:lpstr>
      <vt:lpstr>'Ficha de Avaliação'!Area_de_impressao</vt:lpstr>
      <vt:lpstr>Módulo</vt:lpstr>
      <vt:lpstr>Turma</vt:lpstr>
      <vt:lpstr>UnidadeCurricular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Ouverney</dc:creator>
  <cp:lastModifiedBy>Antônio Guzzo</cp:lastModifiedBy>
  <cp:lastPrinted>2017-06-29T20:18:31Z</cp:lastPrinted>
  <dcterms:created xsi:type="dcterms:W3CDTF">2009-06-12T22:04:30Z</dcterms:created>
  <dcterms:modified xsi:type="dcterms:W3CDTF">2018-12-19T10:32:11Z</dcterms:modified>
</cp:coreProperties>
</file>