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FELIPE SANCHES\Desktop\Fablab\Finalizada\"/>
    </mc:Choice>
  </mc:AlternateContent>
  <xr:revisionPtr revIDLastSave="0" documentId="13_ncr:1_{0390582C-39FE-4BD4-B967-E366CB5EB9C7}" xr6:coauthVersionLast="41" xr6:coauthVersionMax="41" xr10:uidLastSave="{00000000-0000-0000-0000-000000000000}"/>
  <bookViews>
    <workbookView xWindow="-120" yWindow="-120" windowWidth="20730" windowHeight="11160" tabRatio="795" activeTab="10" xr2:uid="{00000000-000D-0000-FFFF-FFFF00000000}"/>
  </bookViews>
  <sheets>
    <sheet name="8" sheetId="38" r:id="rId1"/>
    <sheet name="7" sheetId="37" r:id="rId2"/>
    <sheet name="6" sheetId="25" r:id="rId3"/>
    <sheet name="5" sheetId="26" r:id="rId4"/>
    <sheet name="4" sheetId="27" r:id="rId5"/>
    <sheet name="3" sheetId="28" r:id="rId6"/>
    <sheet name="2" sheetId="29" r:id="rId7"/>
    <sheet name="1" sheetId="30" r:id="rId8"/>
    <sheet name="Ficha Cadastral" sheetId="31" r:id="rId9"/>
    <sheet name="Ficha de Avaliação" sheetId="32" r:id="rId10"/>
    <sheet name="Controle de Avaliação" sheetId="33" r:id="rId11"/>
  </sheets>
  <definedNames>
    <definedName name="_xlnm.Print_Area" localSheetId="10">'Controle de Avaliação'!$A$1:$T$33</definedName>
    <definedName name="_xlnm.Print_Area" localSheetId="9">'Ficha de Avaliação'!$A$1:$AF$134</definedName>
    <definedName name="HoraAula" localSheetId="1">'Ficha Cadastral'!#REF!</definedName>
    <definedName name="HoraAula" localSheetId="0">'Ficha Cadastral'!#REF!</definedName>
    <definedName name="HoraAula">'Ficha Cadastral'!#REF!</definedName>
    <definedName name="Módulo">'Ficha Cadastral'!$B$4</definedName>
    <definedName name="Turma">'Ficha Cadastral'!$A$8</definedName>
    <definedName name="UnidadeCurricular">'Ficha Cadastral'!$B$6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33" l="1"/>
  <c r="E2" i="30" l="1"/>
  <c r="B8" i="29" l="1"/>
  <c r="B9" i="29" l="1"/>
  <c r="B9" i="30"/>
  <c r="B34" i="30" l="1"/>
  <c r="C34" i="30" s="1"/>
  <c r="B35" i="30"/>
  <c r="C35" i="30" s="1"/>
  <c r="B36" i="30"/>
  <c r="C36" i="30" s="1"/>
  <c r="B37" i="30"/>
  <c r="C37" i="30" s="1"/>
  <c r="E2" i="29" l="1"/>
  <c r="B47" i="38" l="1"/>
  <c r="E47" i="38" s="1"/>
  <c r="B46" i="38"/>
  <c r="E46" i="38" s="1"/>
  <c r="B45" i="38"/>
  <c r="E45" i="38" s="1"/>
  <c r="B44" i="38"/>
  <c r="E44" i="38" s="1"/>
  <c r="B43" i="38"/>
  <c r="B42" i="38"/>
  <c r="B41" i="38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CG5" i="38"/>
  <c r="CF5" i="38"/>
  <c r="CE5" i="38"/>
  <c r="CD5" i="38"/>
  <c r="CC5" i="38"/>
  <c r="CB5" i="38"/>
  <c r="CA5" i="38"/>
  <c r="BZ5" i="38"/>
  <c r="BY5" i="38"/>
  <c r="BX5" i="38"/>
  <c r="BW5" i="38"/>
  <c r="BV5" i="38"/>
  <c r="BU5" i="38"/>
  <c r="BT5" i="38"/>
  <c r="BS5" i="38"/>
  <c r="BR5" i="38"/>
  <c r="BQ5" i="38"/>
  <c r="BP5" i="38"/>
  <c r="BO5" i="38"/>
  <c r="BN5" i="38"/>
  <c r="BM5" i="38"/>
  <c r="BL5" i="38"/>
  <c r="BK5" i="38"/>
  <c r="BJ5" i="38"/>
  <c r="BI5" i="38"/>
  <c r="BH5" i="38"/>
  <c r="BG5" i="38"/>
  <c r="BF5" i="38"/>
  <c r="BE5" i="38"/>
  <c r="BD5" i="38"/>
  <c r="BC5" i="38"/>
  <c r="BB5" i="38"/>
  <c r="BA5" i="38"/>
  <c r="AZ5" i="38"/>
  <c r="AY5" i="38"/>
  <c r="AX5" i="38"/>
  <c r="AW5" i="38"/>
  <c r="AV5" i="38"/>
  <c r="AU5" i="38"/>
  <c r="AT5" i="38"/>
  <c r="AS5" i="38"/>
  <c r="AR5" i="38"/>
  <c r="AQ5" i="38"/>
  <c r="AP5" i="38"/>
  <c r="AO5" i="38"/>
  <c r="AN5" i="38"/>
  <c r="AM5" i="38"/>
  <c r="AL5" i="38"/>
  <c r="AK5" i="38"/>
  <c r="AJ5" i="38"/>
  <c r="AI5" i="38"/>
  <c r="AH5" i="38"/>
  <c r="AG5" i="38"/>
  <c r="AF5" i="38"/>
  <c r="AE5" i="38"/>
  <c r="AD5" i="38"/>
  <c r="AC5" i="38"/>
  <c r="AB5" i="38"/>
  <c r="AA5" i="38"/>
  <c r="Z5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2" i="38"/>
  <c r="B1" i="38"/>
  <c r="B47" i="37"/>
  <c r="D47" i="37" s="1"/>
  <c r="B46" i="37"/>
  <c r="D46" i="37" s="1"/>
  <c r="B45" i="37"/>
  <c r="D45" i="37" s="1"/>
  <c r="B44" i="37"/>
  <c r="D44" i="37" s="1"/>
  <c r="B43" i="37"/>
  <c r="C43" i="37" s="1"/>
  <c r="B42" i="37"/>
  <c r="C42" i="37" s="1"/>
  <c r="B41" i="37"/>
  <c r="C41" i="37" s="1"/>
  <c r="B40" i="37"/>
  <c r="C40" i="37" s="1"/>
  <c r="B39" i="37"/>
  <c r="C39" i="37" s="1"/>
  <c r="B38" i="37"/>
  <c r="C38" i="37" s="1"/>
  <c r="B37" i="37"/>
  <c r="C37" i="37" s="1"/>
  <c r="B36" i="37"/>
  <c r="C36" i="37" s="1"/>
  <c r="B35" i="37"/>
  <c r="C35" i="37" s="1"/>
  <c r="B34" i="37"/>
  <c r="C34" i="37" s="1"/>
  <c r="B33" i="37"/>
  <c r="C33" i="37" s="1"/>
  <c r="B32" i="37"/>
  <c r="C32" i="37" s="1"/>
  <c r="B31" i="37"/>
  <c r="C31" i="37" s="1"/>
  <c r="B30" i="37"/>
  <c r="C30" i="37" s="1"/>
  <c r="B29" i="37"/>
  <c r="C29" i="37" s="1"/>
  <c r="B28" i="37"/>
  <c r="C28" i="37" s="1"/>
  <c r="B27" i="37"/>
  <c r="C27" i="37" s="1"/>
  <c r="B26" i="37"/>
  <c r="C26" i="37" s="1"/>
  <c r="B25" i="37"/>
  <c r="C25" i="37" s="1"/>
  <c r="B24" i="37"/>
  <c r="C24" i="37" s="1"/>
  <c r="B23" i="37"/>
  <c r="C23" i="37" s="1"/>
  <c r="B22" i="37"/>
  <c r="C22" i="37" s="1"/>
  <c r="B21" i="37"/>
  <c r="C21" i="37" s="1"/>
  <c r="B20" i="37"/>
  <c r="C20" i="37" s="1"/>
  <c r="B19" i="37"/>
  <c r="C19" i="37" s="1"/>
  <c r="B18" i="37"/>
  <c r="C18" i="37" s="1"/>
  <c r="B17" i="37"/>
  <c r="C17" i="37" s="1"/>
  <c r="B16" i="37"/>
  <c r="C16" i="37" s="1"/>
  <c r="B15" i="37"/>
  <c r="C15" i="37" s="1"/>
  <c r="B14" i="37"/>
  <c r="C14" i="37" s="1"/>
  <c r="B13" i="37"/>
  <c r="C13" i="37" s="1"/>
  <c r="B12" i="37"/>
  <c r="C12" i="37" s="1"/>
  <c r="B11" i="37"/>
  <c r="C11" i="37" s="1"/>
  <c r="B10" i="37"/>
  <c r="C10" i="37" s="1"/>
  <c r="B9" i="37"/>
  <c r="C9" i="37" s="1"/>
  <c r="B8" i="37"/>
  <c r="C8" i="37" s="1"/>
  <c r="CG5" i="37"/>
  <c r="CF5" i="37"/>
  <c r="CE5" i="37"/>
  <c r="CD5" i="37"/>
  <c r="CC5" i="37"/>
  <c r="CB5" i="37"/>
  <c r="CA5" i="37"/>
  <c r="BZ5" i="37"/>
  <c r="BY5" i="37"/>
  <c r="BX5" i="37"/>
  <c r="BW5" i="37"/>
  <c r="BV5" i="37"/>
  <c r="BU5" i="37"/>
  <c r="BT5" i="37"/>
  <c r="BS5" i="37"/>
  <c r="BR5" i="37"/>
  <c r="BQ5" i="37"/>
  <c r="BP5" i="37"/>
  <c r="BO5" i="37"/>
  <c r="BN5" i="37"/>
  <c r="BM5" i="37"/>
  <c r="BL5" i="37"/>
  <c r="BK5" i="37"/>
  <c r="BJ5" i="37"/>
  <c r="BI5" i="37"/>
  <c r="BH5" i="37"/>
  <c r="BG5" i="37"/>
  <c r="BF5" i="37"/>
  <c r="BE5" i="37"/>
  <c r="BD5" i="37"/>
  <c r="BC5" i="37"/>
  <c r="BB5" i="37"/>
  <c r="BA5" i="37"/>
  <c r="AZ5" i="37"/>
  <c r="AY5" i="37"/>
  <c r="AX5" i="37"/>
  <c r="AW5" i="37"/>
  <c r="AV5" i="37"/>
  <c r="AU5" i="37"/>
  <c r="AT5" i="37"/>
  <c r="AS5" i="37"/>
  <c r="AR5" i="37"/>
  <c r="AQ5" i="37"/>
  <c r="AP5" i="37"/>
  <c r="AO5" i="37"/>
  <c r="AN5" i="37"/>
  <c r="AM5" i="37"/>
  <c r="AL5" i="37"/>
  <c r="AK5" i="37"/>
  <c r="AJ5" i="37"/>
  <c r="AI5" i="37"/>
  <c r="AH5" i="37"/>
  <c r="AG5" i="37"/>
  <c r="AF5" i="37"/>
  <c r="AE5" i="37"/>
  <c r="AD5" i="37"/>
  <c r="AC5" i="37"/>
  <c r="AB5" i="37"/>
  <c r="AA5" i="37"/>
  <c r="Z5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2" i="37"/>
  <c r="B1" i="37"/>
  <c r="G15" i="31"/>
  <c r="U15" i="31"/>
  <c r="S15" i="31"/>
  <c r="D44" i="38" l="1"/>
  <c r="D45" i="38"/>
  <c r="D46" i="38"/>
  <c r="D47" i="38"/>
  <c r="C8" i="38"/>
  <c r="C9" i="38"/>
  <c r="C10" i="38"/>
  <c r="C11" i="38"/>
  <c r="C12" i="38"/>
  <c r="C13" i="38"/>
  <c r="C14" i="38"/>
  <c r="C15" i="38"/>
  <c r="C16" i="38"/>
  <c r="C17" i="38"/>
  <c r="C18" i="38"/>
  <c r="C19" i="38"/>
  <c r="C20" i="38"/>
  <c r="C21" i="38"/>
  <c r="C22" i="38"/>
  <c r="C23" i="38"/>
  <c r="C24" i="38"/>
  <c r="C25" i="38"/>
  <c r="C26" i="38"/>
  <c r="C27" i="38"/>
  <c r="C28" i="38"/>
  <c r="C29" i="38"/>
  <c r="C30" i="38"/>
  <c r="C31" i="38"/>
  <c r="C32" i="38"/>
  <c r="C33" i="38"/>
  <c r="C34" i="38"/>
  <c r="C35" i="38"/>
  <c r="C36" i="38"/>
  <c r="C37" i="38"/>
  <c r="C38" i="38"/>
  <c r="C39" i="38"/>
  <c r="C40" i="38"/>
  <c r="C41" i="38"/>
  <c r="C42" i="38"/>
  <c r="C43" i="38"/>
  <c r="C44" i="38"/>
  <c r="C45" i="38"/>
  <c r="C46" i="38"/>
  <c r="C47" i="38"/>
  <c r="C45" i="37"/>
  <c r="C47" i="37"/>
  <c r="E44" i="37"/>
  <c r="E46" i="37"/>
  <c r="C44" i="37"/>
  <c r="E45" i="37"/>
  <c r="C46" i="37"/>
  <c r="E47" i="37"/>
  <c r="U53" i="31"/>
  <c r="S21" i="31"/>
  <c r="G16" i="31"/>
  <c r="S24" i="31"/>
  <c r="U24" i="31"/>
  <c r="U49" i="31"/>
  <c r="S28" i="31"/>
  <c r="U30" i="31"/>
  <c r="S16" i="31"/>
  <c r="U34" i="31"/>
  <c r="U46" i="31"/>
  <c r="U35" i="31"/>
  <c r="U28" i="31"/>
  <c r="U40" i="31"/>
  <c r="U19" i="31"/>
  <c r="S25" i="31"/>
  <c r="S23" i="31"/>
  <c r="S34" i="31"/>
  <c r="S46" i="31"/>
  <c r="S26" i="31"/>
  <c r="U48" i="31"/>
  <c r="S31" i="31"/>
  <c r="S43" i="31"/>
  <c r="U47" i="31"/>
  <c r="U36" i="31"/>
  <c r="S52" i="31"/>
  <c r="S40" i="31"/>
  <c r="U17" i="31"/>
  <c r="U51" i="31"/>
  <c r="U44" i="31"/>
  <c r="U16" i="31"/>
  <c r="S37" i="31"/>
  <c r="U18" i="31"/>
  <c r="S32" i="31"/>
  <c r="S35" i="31"/>
  <c r="S33" i="31"/>
  <c r="U20" i="31"/>
  <c r="S44" i="31"/>
  <c r="S20" i="31"/>
  <c r="S39" i="31"/>
  <c r="U25" i="31"/>
  <c r="S38" i="31"/>
  <c r="S53" i="31"/>
  <c r="U37" i="31"/>
  <c r="S47" i="31"/>
  <c r="S36" i="31"/>
  <c r="S56" i="31"/>
  <c r="U42" i="31"/>
  <c r="S19" i="31"/>
  <c r="U45" i="31"/>
  <c r="U38" i="31"/>
  <c r="S27" i="31"/>
  <c r="U56" i="31"/>
  <c r="S30" i="31"/>
  <c r="U50" i="31"/>
  <c r="S45" i="31"/>
  <c r="S18" i="31"/>
  <c r="U43" i="31"/>
  <c r="U23" i="31"/>
  <c r="S49" i="31"/>
  <c r="U55" i="31"/>
  <c r="S50" i="31"/>
  <c r="S22" i="31"/>
  <c r="U31" i="31"/>
  <c r="U41" i="31"/>
  <c r="U21" i="31"/>
  <c r="U26" i="31"/>
  <c r="S48" i="31"/>
  <c r="S17" i="31"/>
  <c r="S41" i="31"/>
  <c r="U27" i="31"/>
  <c r="U52" i="31"/>
  <c r="U22" i="31"/>
  <c r="U32" i="31"/>
  <c r="S55" i="31"/>
  <c r="U29" i="31"/>
  <c r="U39" i="31"/>
  <c r="U33" i="31"/>
  <c r="S42" i="31"/>
  <c r="S54" i="31"/>
  <c r="S51" i="31"/>
  <c r="S29" i="31"/>
  <c r="U54" i="31"/>
  <c r="B9" i="33" l="1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8" i="33"/>
  <c r="C4" i="33"/>
  <c r="A9" i="32" l="1"/>
  <c r="B21" i="30" l="1"/>
  <c r="B47" i="25" l="1"/>
  <c r="B46" i="25"/>
  <c r="B45" i="25"/>
  <c r="B44" i="25"/>
  <c r="B43" i="25"/>
  <c r="B42" i="25"/>
  <c r="B41" i="25"/>
  <c r="B40" i="25"/>
  <c r="B39" i="25"/>
  <c r="B38" i="25"/>
  <c r="B37" i="25"/>
  <c r="B36" i="25"/>
  <c r="B35" i="25"/>
  <c r="B34" i="25"/>
  <c r="B33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CG5" i="25"/>
  <c r="CF5" i="25"/>
  <c r="CE5" i="25"/>
  <c r="CD5" i="25"/>
  <c r="CC5" i="25"/>
  <c r="CB5" i="25"/>
  <c r="CA5" i="25"/>
  <c r="BZ5" i="25"/>
  <c r="BY5" i="25"/>
  <c r="BX5" i="25"/>
  <c r="BW5" i="25"/>
  <c r="BV5" i="25"/>
  <c r="BU5" i="25"/>
  <c r="BT5" i="25"/>
  <c r="BS5" i="25"/>
  <c r="BR5" i="25"/>
  <c r="BQ5" i="25"/>
  <c r="BP5" i="25"/>
  <c r="BO5" i="25"/>
  <c r="BN5" i="25"/>
  <c r="BM5" i="25"/>
  <c r="BL5" i="25"/>
  <c r="BK5" i="25"/>
  <c r="BJ5" i="25"/>
  <c r="BI5" i="25"/>
  <c r="BH5" i="25"/>
  <c r="BG5" i="25"/>
  <c r="BF5" i="25"/>
  <c r="BE5" i="25"/>
  <c r="BD5" i="25"/>
  <c r="BC5" i="25"/>
  <c r="BB5" i="25"/>
  <c r="BA5" i="25"/>
  <c r="AZ5" i="25"/>
  <c r="AY5" i="25"/>
  <c r="AX5" i="25"/>
  <c r="AW5" i="25"/>
  <c r="AV5" i="25"/>
  <c r="AU5" i="25"/>
  <c r="AT5" i="25"/>
  <c r="AS5" i="25"/>
  <c r="AR5" i="25"/>
  <c r="AQ5" i="25"/>
  <c r="AP5" i="25"/>
  <c r="AO5" i="25"/>
  <c r="AN5" i="25"/>
  <c r="AM5" i="25"/>
  <c r="AL5" i="25"/>
  <c r="AK5" i="25"/>
  <c r="AJ5" i="25"/>
  <c r="AI5" i="25"/>
  <c r="AH5" i="25"/>
  <c r="AG5" i="25"/>
  <c r="AF5" i="25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2" i="25"/>
  <c r="B1" i="25"/>
  <c r="B47" i="26"/>
  <c r="B46" i="26"/>
  <c r="B45" i="26"/>
  <c r="B44" i="26"/>
  <c r="B43" i="26"/>
  <c r="B42" i="26"/>
  <c r="B41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CG5" i="26"/>
  <c r="CF5" i="26"/>
  <c r="CE5" i="26"/>
  <c r="CD5" i="26"/>
  <c r="CC5" i="26"/>
  <c r="CB5" i="26"/>
  <c r="CA5" i="26"/>
  <c r="BZ5" i="26"/>
  <c r="BY5" i="26"/>
  <c r="BX5" i="26"/>
  <c r="BW5" i="26"/>
  <c r="BV5" i="26"/>
  <c r="BU5" i="26"/>
  <c r="BT5" i="26"/>
  <c r="BS5" i="26"/>
  <c r="BR5" i="26"/>
  <c r="BQ5" i="26"/>
  <c r="BP5" i="26"/>
  <c r="BO5" i="26"/>
  <c r="BN5" i="26"/>
  <c r="BM5" i="26"/>
  <c r="BL5" i="26"/>
  <c r="BK5" i="26"/>
  <c r="BJ5" i="26"/>
  <c r="BI5" i="26"/>
  <c r="BH5" i="26"/>
  <c r="BG5" i="26"/>
  <c r="BF5" i="26"/>
  <c r="BE5" i="26"/>
  <c r="BD5" i="26"/>
  <c r="BC5" i="26"/>
  <c r="BB5" i="26"/>
  <c r="BA5" i="26"/>
  <c r="AZ5" i="26"/>
  <c r="AY5" i="26"/>
  <c r="AX5" i="26"/>
  <c r="AW5" i="26"/>
  <c r="AV5" i="26"/>
  <c r="AU5" i="26"/>
  <c r="AT5" i="26"/>
  <c r="AS5" i="26"/>
  <c r="AR5" i="26"/>
  <c r="AQ5" i="26"/>
  <c r="AP5" i="26"/>
  <c r="AO5" i="26"/>
  <c r="AN5" i="26"/>
  <c r="AM5" i="26"/>
  <c r="AL5" i="26"/>
  <c r="AK5" i="26"/>
  <c r="AJ5" i="26"/>
  <c r="AI5" i="26"/>
  <c r="AH5" i="26"/>
  <c r="AG5" i="26"/>
  <c r="AF5" i="26"/>
  <c r="AE5" i="26"/>
  <c r="AD5" i="26"/>
  <c r="AC5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2" i="26"/>
  <c r="B1" i="26"/>
  <c r="B47" i="27"/>
  <c r="B46" i="27"/>
  <c r="B45" i="27"/>
  <c r="B44" i="27"/>
  <c r="B43" i="27"/>
  <c r="B42" i="27"/>
  <c r="B41" i="27"/>
  <c r="B40" i="27"/>
  <c r="B39" i="27"/>
  <c r="B38" i="27"/>
  <c r="B37" i="27"/>
  <c r="B36" i="27"/>
  <c r="B35" i="27"/>
  <c r="B34" i="27"/>
  <c r="B33" i="27"/>
  <c r="B32" i="27"/>
  <c r="B31" i="27"/>
  <c r="B30" i="27"/>
  <c r="B29" i="27"/>
  <c r="B28" i="27"/>
  <c r="B27" i="27"/>
  <c r="B26" i="27"/>
  <c r="B25" i="27"/>
  <c r="B24" i="27"/>
  <c r="B23" i="27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CG5" i="27"/>
  <c r="CF5" i="27"/>
  <c r="CE5" i="27"/>
  <c r="CD5" i="27"/>
  <c r="CC5" i="27"/>
  <c r="CB5" i="27"/>
  <c r="CA5" i="27"/>
  <c r="BZ5" i="27"/>
  <c r="BY5" i="27"/>
  <c r="BX5" i="27"/>
  <c r="BW5" i="27"/>
  <c r="BV5" i="27"/>
  <c r="BU5" i="27"/>
  <c r="BT5" i="27"/>
  <c r="BS5" i="27"/>
  <c r="BR5" i="27"/>
  <c r="BQ5" i="27"/>
  <c r="BP5" i="27"/>
  <c r="BO5" i="27"/>
  <c r="BN5" i="27"/>
  <c r="BM5" i="27"/>
  <c r="BL5" i="27"/>
  <c r="BK5" i="27"/>
  <c r="BJ5" i="27"/>
  <c r="BI5" i="27"/>
  <c r="BH5" i="27"/>
  <c r="BG5" i="27"/>
  <c r="BF5" i="27"/>
  <c r="BE5" i="27"/>
  <c r="BD5" i="27"/>
  <c r="BC5" i="27"/>
  <c r="BB5" i="27"/>
  <c r="BA5" i="27"/>
  <c r="AZ5" i="27"/>
  <c r="AY5" i="27"/>
  <c r="AX5" i="27"/>
  <c r="AW5" i="27"/>
  <c r="AV5" i="27"/>
  <c r="AU5" i="27"/>
  <c r="AT5" i="27"/>
  <c r="AS5" i="27"/>
  <c r="AR5" i="27"/>
  <c r="AQ5" i="27"/>
  <c r="AP5" i="27"/>
  <c r="AO5" i="27"/>
  <c r="AN5" i="27"/>
  <c r="AM5" i="27"/>
  <c r="AL5" i="27"/>
  <c r="AK5" i="27"/>
  <c r="AJ5" i="27"/>
  <c r="AI5" i="27"/>
  <c r="AH5" i="27"/>
  <c r="AG5" i="27"/>
  <c r="AF5" i="27"/>
  <c r="AE5" i="27"/>
  <c r="AD5" i="27"/>
  <c r="AC5" i="27"/>
  <c r="AB5" i="27"/>
  <c r="AA5" i="27"/>
  <c r="Z5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2" i="27"/>
  <c r="B1" i="27"/>
  <c r="B47" i="28"/>
  <c r="B46" i="28"/>
  <c r="B45" i="28"/>
  <c r="B44" i="28"/>
  <c r="B43" i="28"/>
  <c r="B42" i="28"/>
  <c r="B41" i="28"/>
  <c r="B40" i="28"/>
  <c r="B39" i="28"/>
  <c r="B38" i="28"/>
  <c r="B37" i="28"/>
  <c r="B36" i="28"/>
  <c r="B35" i="28"/>
  <c r="B34" i="28"/>
  <c r="B33" i="28"/>
  <c r="B32" i="28"/>
  <c r="B31" i="28"/>
  <c r="B30" i="28"/>
  <c r="B29" i="28"/>
  <c r="B28" i="28"/>
  <c r="B27" i="28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CG5" i="28"/>
  <c r="CF5" i="28"/>
  <c r="CE5" i="28"/>
  <c r="CD5" i="28"/>
  <c r="CC5" i="28"/>
  <c r="CB5" i="28"/>
  <c r="CA5" i="28"/>
  <c r="BZ5" i="28"/>
  <c r="BY5" i="28"/>
  <c r="BX5" i="28"/>
  <c r="BW5" i="28"/>
  <c r="BV5" i="28"/>
  <c r="BU5" i="28"/>
  <c r="BT5" i="28"/>
  <c r="BS5" i="28"/>
  <c r="BR5" i="28"/>
  <c r="BQ5" i="28"/>
  <c r="BP5" i="28"/>
  <c r="BO5" i="28"/>
  <c r="BN5" i="28"/>
  <c r="BM5" i="28"/>
  <c r="BL5" i="28"/>
  <c r="BK5" i="28"/>
  <c r="BJ5" i="28"/>
  <c r="BI5" i="28"/>
  <c r="BH5" i="28"/>
  <c r="BG5" i="28"/>
  <c r="BF5" i="28"/>
  <c r="BE5" i="28"/>
  <c r="BD5" i="28"/>
  <c r="BC5" i="28"/>
  <c r="BB5" i="28"/>
  <c r="BA5" i="28"/>
  <c r="AZ5" i="28"/>
  <c r="AY5" i="28"/>
  <c r="AX5" i="28"/>
  <c r="AW5" i="28"/>
  <c r="AV5" i="28"/>
  <c r="AU5" i="28"/>
  <c r="AT5" i="28"/>
  <c r="AS5" i="28"/>
  <c r="AR5" i="28"/>
  <c r="AQ5" i="28"/>
  <c r="AP5" i="28"/>
  <c r="AO5" i="28"/>
  <c r="AN5" i="28"/>
  <c r="AM5" i="28"/>
  <c r="AL5" i="28"/>
  <c r="AK5" i="28"/>
  <c r="AJ5" i="28"/>
  <c r="AI5" i="28"/>
  <c r="AH5" i="28"/>
  <c r="AG5" i="28"/>
  <c r="AF5" i="28"/>
  <c r="AE5" i="28"/>
  <c r="AD5" i="28"/>
  <c r="AC5" i="28"/>
  <c r="AB5" i="28"/>
  <c r="AA5" i="28"/>
  <c r="Z5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2" i="28"/>
  <c r="B1" i="28"/>
  <c r="B47" i="29"/>
  <c r="B46" i="29"/>
  <c r="B45" i="29"/>
  <c r="B44" i="29"/>
  <c r="B43" i="29"/>
  <c r="B42" i="29"/>
  <c r="B41" i="29"/>
  <c r="B40" i="29"/>
  <c r="B39" i="29"/>
  <c r="B38" i="29"/>
  <c r="B37" i="29"/>
  <c r="B36" i="29"/>
  <c r="B35" i="29"/>
  <c r="B34" i="29"/>
  <c r="B33" i="29"/>
  <c r="B32" i="29"/>
  <c r="B31" i="29"/>
  <c r="B30" i="29"/>
  <c r="B29" i="29"/>
  <c r="B28" i="29"/>
  <c r="B27" i="29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CG5" i="29"/>
  <c r="CF5" i="29"/>
  <c r="CE5" i="29"/>
  <c r="CD5" i="29"/>
  <c r="CC5" i="29"/>
  <c r="CB5" i="29"/>
  <c r="CA5" i="29"/>
  <c r="BZ5" i="29"/>
  <c r="BY5" i="29"/>
  <c r="BX5" i="29"/>
  <c r="BW5" i="29"/>
  <c r="BV5" i="29"/>
  <c r="BU5" i="29"/>
  <c r="BT5" i="29"/>
  <c r="BS5" i="29"/>
  <c r="BR5" i="29"/>
  <c r="BQ5" i="29"/>
  <c r="BP5" i="29"/>
  <c r="BO5" i="29"/>
  <c r="BN5" i="29"/>
  <c r="BM5" i="29"/>
  <c r="BL5" i="29"/>
  <c r="BK5" i="29"/>
  <c r="BJ5" i="29"/>
  <c r="BI5" i="29"/>
  <c r="BH5" i="29"/>
  <c r="BG5" i="29"/>
  <c r="BF5" i="29"/>
  <c r="BE5" i="29"/>
  <c r="BD5" i="29"/>
  <c r="BC5" i="29"/>
  <c r="BB5" i="29"/>
  <c r="BA5" i="29"/>
  <c r="AZ5" i="29"/>
  <c r="AY5" i="29"/>
  <c r="AX5" i="29"/>
  <c r="AW5" i="29"/>
  <c r="AV5" i="29"/>
  <c r="AU5" i="29"/>
  <c r="AT5" i="29"/>
  <c r="AS5" i="29"/>
  <c r="AR5" i="29"/>
  <c r="AQ5" i="29"/>
  <c r="AP5" i="29"/>
  <c r="AO5" i="29"/>
  <c r="AN5" i="29"/>
  <c r="AM5" i="29"/>
  <c r="AL5" i="29"/>
  <c r="AK5" i="29"/>
  <c r="AJ5" i="29"/>
  <c r="AI5" i="29"/>
  <c r="AH5" i="29"/>
  <c r="AG5" i="29"/>
  <c r="AF5" i="29"/>
  <c r="AE5" i="29"/>
  <c r="AD5" i="29"/>
  <c r="AC5" i="29"/>
  <c r="AB5" i="29"/>
  <c r="AA5" i="29"/>
  <c r="Z5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B1" i="29"/>
  <c r="C8" i="25" l="1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B45" i="30"/>
  <c r="A32" i="32" l="1"/>
  <c r="Y32" i="32"/>
  <c r="B1" i="30" l="1"/>
  <c r="C7" i="32"/>
  <c r="A7" i="32"/>
  <c r="B8" i="30" l="1"/>
  <c r="H32" i="32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47" i="32" s="1"/>
  <c r="A48" i="32" s="1"/>
  <c r="A49" i="32" s="1"/>
  <c r="A50" i="32" s="1"/>
  <c r="A51" i="32" s="1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80" i="32" s="1"/>
  <c r="A81" i="32" s="1"/>
  <c r="A82" i="32" s="1"/>
  <c r="A83" i="32" s="1"/>
  <c r="A84" i="32" s="1"/>
  <c r="A85" i="32" s="1"/>
  <c r="A86" i="32" s="1"/>
  <c r="A87" i="32" s="1"/>
  <c r="A88" i="32" s="1"/>
  <c r="A89" i="32" s="1"/>
  <c r="A90" i="32" s="1"/>
  <c r="A91" i="32" s="1"/>
  <c r="A92" i="32" s="1"/>
  <c r="A93" i="32" s="1"/>
  <c r="A94" i="32" s="1"/>
  <c r="C8" i="30" l="1"/>
  <c r="C9" i="32"/>
  <c r="C42" i="32" s="1"/>
  <c r="AA7" i="32"/>
  <c r="AG7" i="32"/>
  <c r="AJ93" i="32" l="1"/>
  <c r="AJ91" i="32"/>
  <c r="AJ89" i="32"/>
  <c r="AJ87" i="32"/>
  <c r="AJ85" i="32"/>
  <c r="AJ83" i="32"/>
  <c r="AJ81" i="32"/>
  <c r="AJ61" i="32"/>
  <c r="AJ59" i="32"/>
  <c r="AJ57" i="32"/>
  <c r="AJ55" i="32"/>
  <c r="AJ53" i="32"/>
  <c r="AJ51" i="32"/>
  <c r="AJ49" i="32"/>
  <c r="AJ47" i="32"/>
  <c r="AJ27" i="32"/>
  <c r="AJ25" i="32"/>
  <c r="AJ23" i="32"/>
  <c r="AJ21" i="32"/>
  <c r="AJ19" i="32"/>
  <c r="AJ17" i="32"/>
  <c r="AJ15" i="32"/>
  <c r="AJ94" i="32"/>
  <c r="AJ92" i="32"/>
  <c r="AJ90" i="32"/>
  <c r="AJ88" i="32"/>
  <c r="AJ86" i="32"/>
  <c r="AJ84" i="32"/>
  <c r="AJ82" i="32"/>
  <c r="AJ80" i="32"/>
  <c r="AJ60" i="32"/>
  <c r="AJ58" i="32"/>
  <c r="AJ56" i="32"/>
  <c r="AJ54" i="32"/>
  <c r="AJ52" i="32"/>
  <c r="AJ50" i="32"/>
  <c r="AJ48" i="32"/>
  <c r="AJ28" i="32"/>
  <c r="AJ26" i="32"/>
  <c r="AJ24" i="32"/>
  <c r="AJ22" i="32"/>
  <c r="AJ20" i="32"/>
  <c r="AJ18" i="32"/>
  <c r="AJ16" i="32"/>
  <c r="AJ14" i="32"/>
  <c r="A73" i="32"/>
  <c r="A40" i="32"/>
  <c r="R73" i="32"/>
  <c r="R40" i="32"/>
  <c r="C75" i="32"/>
  <c r="C40" i="32"/>
  <c r="C73" i="32"/>
  <c r="A42" i="32"/>
  <c r="A75" i="32"/>
  <c r="AI94" i="32"/>
  <c r="AG94" i="32"/>
  <c r="AH93" i="32"/>
  <c r="AI92" i="32"/>
  <c r="AG92" i="32"/>
  <c r="AH91" i="32"/>
  <c r="AI90" i="32"/>
  <c r="AG90" i="32"/>
  <c r="AH89" i="32"/>
  <c r="AI88" i="32"/>
  <c r="AG88" i="32"/>
  <c r="AH87" i="32"/>
  <c r="AI86" i="32"/>
  <c r="AG86" i="32"/>
  <c r="AH85" i="32"/>
  <c r="AI84" i="32"/>
  <c r="AG84" i="32"/>
  <c r="AH83" i="32"/>
  <c r="AI82" i="32"/>
  <c r="AG82" i="32"/>
  <c r="AH81" i="32"/>
  <c r="AI80" i="32"/>
  <c r="AG80" i="32"/>
  <c r="AH61" i="32"/>
  <c r="AI60" i="32"/>
  <c r="AG60" i="32"/>
  <c r="AH59" i="32"/>
  <c r="AI58" i="32"/>
  <c r="AG58" i="32"/>
  <c r="AH57" i="32"/>
  <c r="AI56" i="32"/>
  <c r="AG56" i="32"/>
  <c r="AH55" i="32"/>
  <c r="AI54" i="32"/>
  <c r="AG54" i="32"/>
  <c r="AH53" i="32"/>
  <c r="AI52" i="32"/>
  <c r="AG52" i="32"/>
  <c r="AH51" i="32"/>
  <c r="AI50" i="32"/>
  <c r="AG50" i="32"/>
  <c r="AH49" i="32"/>
  <c r="AI48" i="32"/>
  <c r="AG48" i="32"/>
  <c r="AH47" i="32"/>
  <c r="AH94" i="32"/>
  <c r="AI93" i="32"/>
  <c r="AG93" i="32"/>
  <c r="AH92" i="32"/>
  <c r="AI91" i="32"/>
  <c r="AG91" i="32"/>
  <c r="AH90" i="32"/>
  <c r="AI89" i="32"/>
  <c r="AG89" i="32"/>
  <c r="AH88" i="32"/>
  <c r="AI87" i="32"/>
  <c r="AG87" i="32"/>
  <c r="AH86" i="32"/>
  <c r="AI85" i="32"/>
  <c r="AG85" i="32"/>
  <c r="AH84" i="32"/>
  <c r="AI83" i="32"/>
  <c r="AG83" i="32"/>
  <c r="AH82" i="32"/>
  <c r="AI81" i="32"/>
  <c r="AG81" i="32"/>
  <c r="AH80" i="32"/>
  <c r="AI61" i="32"/>
  <c r="AG61" i="32"/>
  <c r="AH60" i="32"/>
  <c r="AI59" i="32"/>
  <c r="AG59" i="32"/>
  <c r="AH58" i="32"/>
  <c r="AI57" i="32"/>
  <c r="AG57" i="32"/>
  <c r="AH56" i="32"/>
  <c r="AI55" i="32"/>
  <c r="AG55" i="32"/>
  <c r="AH54" i="32"/>
  <c r="AI53" i="32"/>
  <c r="AG53" i="32"/>
  <c r="AH52" i="32"/>
  <c r="AI51" i="32"/>
  <c r="AG51" i="32"/>
  <c r="AH50" i="32"/>
  <c r="AI49" i="32"/>
  <c r="AH48" i="32"/>
  <c r="AG47" i="32"/>
  <c r="AG49" i="32"/>
  <c r="AI47" i="32"/>
  <c r="AG14" i="32"/>
  <c r="AI14" i="32"/>
  <c r="AG15" i="32"/>
  <c r="AI15" i="32"/>
  <c r="AG16" i="32"/>
  <c r="AI16" i="32"/>
  <c r="AG17" i="32"/>
  <c r="AI17" i="32"/>
  <c r="AG18" i="32"/>
  <c r="AI18" i="32"/>
  <c r="AG19" i="32"/>
  <c r="AI19" i="32"/>
  <c r="AG20" i="32"/>
  <c r="AI20" i="32"/>
  <c r="AG21" i="32"/>
  <c r="AI21" i="32"/>
  <c r="AG22" i="32"/>
  <c r="AI22" i="32"/>
  <c r="AG23" i="32"/>
  <c r="AI23" i="32"/>
  <c r="AG24" i="32"/>
  <c r="AI24" i="32"/>
  <c r="AG25" i="32"/>
  <c r="AI25" i="32"/>
  <c r="AG26" i="32"/>
  <c r="AI26" i="32"/>
  <c r="AG27" i="32"/>
  <c r="AI27" i="32"/>
  <c r="AG28" i="32"/>
  <c r="AI28" i="32"/>
  <c r="AH14" i="32"/>
  <c r="AH15" i="32"/>
  <c r="AH16" i="32"/>
  <c r="AH17" i="32"/>
  <c r="AH18" i="32"/>
  <c r="AH19" i="32"/>
  <c r="AH20" i="32"/>
  <c r="AH21" i="32"/>
  <c r="AH22" i="32"/>
  <c r="AH23" i="32"/>
  <c r="AH24" i="32"/>
  <c r="AH25" i="32"/>
  <c r="AH26" i="32"/>
  <c r="AH27" i="32"/>
  <c r="AH28" i="32"/>
  <c r="I13" i="31" l="1"/>
  <c r="K13" i="31" l="1"/>
  <c r="B10" i="30"/>
  <c r="C10" i="30" s="1"/>
  <c r="B11" i="30"/>
  <c r="C11" i="30" s="1"/>
  <c r="B12" i="30"/>
  <c r="C12" i="30" s="1"/>
  <c r="B13" i="30"/>
  <c r="C13" i="30" s="1"/>
  <c r="B14" i="30"/>
  <c r="C14" i="30" s="1"/>
  <c r="B15" i="30"/>
  <c r="C15" i="30" s="1"/>
  <c r="B16" i="30"/>
  <c r="C16" i="30" s="1"/>
  <c r="B17" i="30"/>
  <c r="C17" i="30" s="1"/>
  <c r="B18" i="30"/>
  <c r="C18" i="30" s="1"/>
  <c r="B19" i="30"/>
  <c r="C19" i="30" s="1"/>
  <c r="B20" i="30"/>
  <c r="C20" i="30" s="1"/>
  <c r="C21" i="30"/>
  <c r="B22" i="30"/>
  <c r="C22" i="30" s="1"/>
  <c r="B23" i="30"/>
  <c r="C23" i="30" s="1"/>
  <c r="B24" i="30"/>
  <c r="C24" i="30" s="1"/>
  <c r="B25" i="30"/>
  <c r="C25" i="30" s="1"/>
  <c r="B26" i="30"/>
  <c r="C26" i="30" s="1"/>
  <c r="B27" i="30"/>
  <c r="C27" i="30" s="1"/>
  <c r="B28" i="30"/>
  <c r="C28" i="30" s="1"/>
  <c r="B29" i="30"/>
  <c r="C29" i="30" s="1"/>
  <c r="B30" i="30"/>
  <c r="C30" i="30" s="1"/>
  <c r="B31" i="30"/>
  <c r="C31" i="30" s="1"/>
  <c r="B32" i="30"/>
  <c r="C32" i="30" s="1"/>
  <c r="B33" i="30"/>
  <c r="C33" i="30" s="1"/>
  <c r="B38" i="30"/>
  <c r="C38" i="30" s="1"/>
  <c r="B39" i="30"/>
  <c r="C39" i="30" s="1"/>
  <c r="B40" i="30"/>
  <c r="C40" i="30" s="1"/>
  <c r="B41" i="30"/>
  <c r="C41" i="30" s="1"/>
  <c r="B42" i="30"/>
  <c r="B43" i="30"/>
  <c r="B44" i="30"/>
  <c r="B46" i="30"/>
  <c r="B47" i="30"/>
  <c r="G37" i="31"/>
  <c r="G47" i="31"/>
  <c r="G26" i="31"/>
  <c r="I48" i="31"/>
  <c r="I41" i="31"/>
  <c r="I15" i="31"/>
  <c r="I22" i="31"/>
  <c r="G33" i="31"/>
  <c r="I45" i="31"/>
  <c r="G31" i="31"/>
  <c r="I52" i="31"/>
  <c r="G50" i="31"/>
  <c r="G38" i="31"/>
  <c r="I47" i="31"/>
  <c r="I28" i="31"/>
  <c r="I18" i="31"/>
  <c r="G49" i="31"/>
  <c r="I25" i="31"/>
  <c r="I40" i="31"/>
  <c r="I30" i="31"/>
  <c r="G34" i="31"/>
  <c r="I26" i="31"/>
  <c r="G29" i="31"/>
  <c r="I35" i="31"/>
  <c r="G23" i="31"/>
  <c r="I54" i="31"/>
  <c r="I24" i="31"/>
  <c r="I34" i="31"/>
  <c r="G35" i="31"/>
  <c r="G48" i="31"/>
  <c r="G41" i="31"/>
  <c r="I43" i="31"/>
  <c r="G25" i="31"/>
  <c r="I33" i="31"/>
  <c r="I29" i="31"/>
  <c r="G30" i="31"/>
  <c r="G17" i="31"/>
  <c r="I50" i="31"/>
  <c r="I23" i="31"/>
  <c r="G28" i="31"/>
  <c r="I49" i="31"/>
  <c r="G32" i="31"/>
  <c r="G22" i="31"/>
  <c r="I44" i="31"/>
  <c r="G46" i="31"/>
  <c r="I20" i="31"/>
  <c r="G40" i="31"/>
  <c r="G27" i="31"/>
  <c r="I56" i="31"/>
  <c r="I19" i="31"/>
  <c r="G44" i="31"/>
  <c r="G43" i="31"/>
  <c r="G21" i="31"/>
  <c r="G36" i="31"/>
  <c r="I31" i="31"/>
  <c r="I36" i="31"/>
  <c r="I32" i="31"/>
  <c r="I37" i="31"/>
  <c r="G20" i="31"/>
  <c r="I51" i="31"/>
  <c r="I21" i="31"/>
  <c r="I46" i="31"/>
  <c r="I55" i="31"/>
  <c r="I53" i="31"/>
  <c r="G45" i="31"/>
  <c r="G39" i="31"/>
  <c r="G24" i="31"/>
  <c r="G42" i="31"/>
  <c r="I27" i="31"/>
  <c r="I38" i="31"/>
  <c r="I17" i="31"/>
  <c r="I39" i="31"/>
  <c r="G19" i="31"/>
  <c r="I42" i="31"/>
  <c r="C9" i="30" l="1"/>
  <c r="M13" i="31"/>
  <c r="C43" i="30"/>
  <c r="C47" i="30"/>
  <c r="C45" i="30"/>
  <c r="C46" i="30"/>
  <c r="C44" i="30"/>
  <c r="C42" i="30"/>
  <c r="T5" i="30"/>
  <c r="U5" i="30"/>
  <c r="V5" i="30"/>
  <c r="W5" i="30"/>
  <c r="X5" i="30"/>
  <c r="Y5" i="30"/>
  <c r="Z5" i="30"/>
  <c r="AA5" i="30"/>
  <c r="AB5" i="30"/>
  <c r="AC5" i="30"/>
  <c r="AD5" i="30"/>
  <c r="AE5" i="30"/>
  <c r="AF5" i="30"/>
  <c r="AG5" i="30"/>
  <c r="AH5" i="30"/>
  <c r="AI5" i="30"/>
  <c r="AJ5" i="30"/>
  <c r="AK5" i="30"/>
  <c r="AL5" i="30"/>
  <c r="AM5" i="30"/>
  <c r="AN5" i="30"/>
  <c r="AO5" i="30"/>
  <c r="AP5" i="30"/>
  <c r="AQ5" i="30"/>
  <c r="AR5" i="30"/>
  <c r="AS5" i="30"/>
  <c r="AT5" i="30"/>
  <c r="AU5" i="30"/>
  <c r="AV5" i="30"/>
  <c r="AW5" i="30"/>
  <c r="AX5" i="30"/>
  <c r="AY5" i="30"/>
  <c r="AZ5" i="30"/>
  <c r="BA5" i="30"/>
  <c r="BB5" i="30"/>
  <c r="BC5" i="30"/>
  <c r="BD5" i="30"/>
  <c r="BE5" i="30"/>
  <c r="BF5" i="30"/>
  <c r="BG5" i="30"/>
  <c r="BH5" i="30"/>
  <c r="BI5" i="30"/>
  <c r="BJ5" i="30"/>
  <c r="BK5" i="30"/>
  <c r="BL5" i="30"/>
  <c r="BM5" i="30"/>
  <c r="BN5" i="30"/>
  <c r="BO5" i="30"/>
  <c r="BP5" i="30"/>
  <c r="BQ5" i="30"/>
  <c r="BR5" i="30"/>
  <c r="BS5" i="30"/>
  <c r="BT5" i="30"/>
  <c r="BU5" i="30"/>
  <c r="BV5" i="30"/>
  <c r="BW5" i="30"/>
  <c r="BX5" i="30"/>
  <c r="BY5" i="30"/>
  <c r="BZ5" i="30"/>
  <c r="CA5" i="30"/>
  <c r="CB5" i="30"/>
  <c r="CC5" i="30"/>
  <c r="CD5" i="30"/>
  <c r="CE5" i="30"/>
  <c r="CF5" i="30"/>
  <c r="CG5" i="30"/>
  <c r="N5" i="30"/>
  <c r="O5" i="30"/>
  <c r="P5" i="30"/>
  <c r="Q5" i="30"/>
  <c r="R5" i="30"/>
  <c r="S5" i="30"/>
  <c r="G51" i="31"/>
  <c r="K35" i="31"/>
  <c r="I16" i="31"/>
  <c r="G54" i="31"/>
  <c r="K33" i="31"/>
  <c r="K43" i="31"/>
  <c r="K17" i="31"/>
  <c r="K38" i="31"/>
  <c r="K21" i="31"/>
  <c r="G18" i="31"/>
  <c r="K54" i="31"/>
  <c r="K55" i="31"/>
  <c r="K53" i="31"/>
  <c r="G55" i="31"/>
  <c r="K36" i="31"/>
  <c r="G53" i="31"/>
  <c r="K52" i="31"/>
  <c r="K34" i="31"/>
  <c r="K41" i="31"/>
  <c r="K25" i="31"/>
  <c r="K37" i="31"/>
  <c r="K30" i="31"/>
  <c r="K42" i="31"/>
  <c r="K26" i="31"/>
  <c r="K15" i="31"/>
  <c r="K24" i="31"/>
  <c r="K39" i="31"/>
  <c r="K47" i="31"/>
  <c r="K45" i="31"/>
  <c r="K51" i="31"/>
  <c r="K18" i="31"/>
  <c r="K29" i="31"/>
  <c r="K50" i="31"/>
  <c r="K49" i="31"/>
  <c r="K22" i="31"/>
  <c r="K32" i="31"/>
  <c r="K27" i="31"/>
  <c r="G52" i="31"/>
  <c r="K56" i="31"/>
  <c r="K48" i="31"/>
  <c r="K23" i="31"/>
  <c r="K40" i="31"/>
  <c r="K31" i="31"/>
  <c r="K44" i="31"/>
  <c r="K20" i="31"/>
  <c r="K46" i="31"/>
  <c r="K28" i="31"/>
  <c r="K19" i="31"/>
  <c r="G56" i="31"/>
  <c r="O13" i="31" l="1"/>
  <c r="Q13" i="31" s="1"/>
  <c r="Q31" i="31"/>
  <c r="M22" i="31"/>
  <c r="M28" i="31"/>
  <c r="M26" i="31"/>
  <c r="M21" i="31"/>
  <c r="M38" i="31"/>
  <c r="M42" i="31"/>
  <c r="K16" i="31"/>
  <c r="M24" i="31"/>
  <c r="O34" i="31"/>
  <c r="M27" i="31"/>
  <c r="M36" i="31"/>
  <c r="M31" i="31"/>
  <c r="M30" i="31"/>
  <c r="O44" i="31"/>
  <c r="M15" i="31"/>
  <c r="M40" i="31"/>
  <c r="Q28" i="31"/>
  <c r="M35" i="31"/>
  <c r="M50" i="31"/>
  <c r="Q53" i="31"/>
  <c r="M32" i="31"/>
  <c r="M20" i="31"/>
  <c r="M44" i="31"/>
  <c r="M39" i="31"/>
  <c r="M33" i="31"/>
  <c r="M34" i="31"/>
  <c r="M41" i="31"/>
  <c r="M18" i="31"/>
  <c r="M17" i="31"/>
  <c r="M43" i="31"/>
  <c r="M25" i="31"/>
  <c r="M49" i="31"/>
  <c r="M23" i="31"/>
  <c r="O54" i="31"/>
  <c r="M29" i="31"/>
  <c r="M46" i="31"/>
  <c r="Q36" i="31"/>
  <c r="M56" i="31"/>
  <c r="M52" i="31"/>
  <c r="M47" i="31"/>
  <c r="M37" i="31"/>
  <c r="M51" i="31"/>
  <c r="M55" i="31"/>
  <c r="M48" i="31"/>
  <c r="M45" i="31"/>
  <c r="M54" i="31"/>
  <c r="Q33" i="31"/>
  <c r="M53" i="31"/>
  <c r="M19" i="31"/>
  <c r="Q29" i="31"/>
  <c r="D36" i="38" l="1"/>
  <c r="D16" i="38"/>
  <c r="D19" i="38"/>
  <c r="D14" i="38"/>
  <c r="D23" i="38"/>
  <c r="D33" i="38"/>
  <c r="D37" i="38"/>
  <c r="D31" i="38"/>
  <c r="D38" i="38"/>
  <c r="D27" i="38"/>
  <c r="D35" i="38"/>
  <c r="D10" i="38"/>
  <c r="D8" i="38"/>
  <c r="D20" i="38"/>
  <c r="D28" i="38"/>
  <c r="D32" i="38"/>
  <c r="D30" i="38"/>
  <c r="D43" i="38"/>
  <c r="D29" i="38"/>
  <c r="D13" i="38"/>
  <c r="D22" i="38"/>
  <c r="D9" i="38"/>
  <c r="D41" i="38"/>
  <c r="D25" i="38"/>
  <c r="D42" i="38"/>
  <c r="D24" i="38"/>
  <c r="D18" i="38"/>
  <c r="D21" i="38"/>
  <c r="D40" i="38"/>
  <c r="D39" i="38"/>
  <c r="D12" i="38"/>
  <c r="D11" i="38"/>
  <c r="D17" i="38"/>
  <c r="D26" i="38"/>
  <c r="D34" i="38"/>
  <c r="D15" i="38"/>
  <c r="D13" i="37"/>
  <c r="D22" i="37"/>
  <c r="D9" i="37"/>
  <c r="D41" i="37"/>
  <c r="D25" i="37"/>
  <c r="D42" i="37"/>
  <c r="D24" i="37"/>
  <c r="D18" i="37"/>
  <c r="D21" i="37"/>
  <c r="D40" i="37"/>
  <c r="D39" i="37"/>
  <c r="D12" i="37"/>
  <c r="D11" i="37"/>
  <c r="D17" i="37"/>
  <c r="D26" i="37"/>
  <c r="D34" i="37"/>
  <c r="D15" i="37"/>
  <c r="D36" i="37"/>
  <c r="D32" i="37"/>
  <c r="D16" i="37"/>
  <c r="D30" i="37"/>
  <c r="D43" i="37"/>
  <c r="D19" i="37"/>
  <c r="D29" i="37"/>
  <c r="D14" i="37"/>
  <c r="D23" i="37"/>
  <c r="D33" i="37"/>
  <c r="D37" i="37"/>
  <c r="D31" i="37"/>
  <c r="D38" i="37"/>
  <c r="D27" i="37"/>
  <c r="D35" i="37"/>
  <c r="D10" i="37"/>
  <c r="D8" i="37"/>
  <c r="D20" i="37"/>
  <c r="D28" i="37"/>
  <c r="D40" i="25"/>
  <c r="D47" i="25"/>
  <c r="D37" i="25"/>
  <c r="D28" i="25"/>
  <c r="D44" i="25"/>
  <c r="D41" i="25"/>
  <c r="D11" i="25"/>
  <c r="D16" i="25"/>
  <c r="D26" i="25"/>
  <c r="D8" i="25"/>
  <c r="D23" i="25"/>
  <c r="D14" i="25"/>
  <c r="D21" i="25"/>
  <c r="D17" i="25"/>
  <c r="D13" i="25"/>
  <c r="D34" i="25"/>
  <c r="D38" i="25"/>
  <c r="D35" i="25"/>
  <c r="D27" i="25"/>
  <c r="D9" i="25"/>
  <c r="D25" i="25"/>
  <c r="D33" i="25"/>
  <c r="D15" i="25"/>
  <c r="D31" i="25"/>
  <c r="D22" i="25"/>
  <c r="D20" i="25"/>
  <c r="D40" i="27"/>
  <c r="D40" i="26"/>
  <c r="D47" i="27"/>
  <c r="D47" i="26"/>
  <c r="D37" i="27"/>
  <c r="D37" i="26"/>
  <c r="D28" i="27"/>
  <c r="D28" i="26"/>
  <c r="D44" i="27"/>
  <c r="D44" i="26"/>
  <c r="D41" i="27"/>
  <c r="D41" i="26"/>
  <c r="D11" i="26"/>
  <c r="D16" i="26"/>
  <c r="D26" i="26"/>
  <c r="D8" i="26"/>
  <c r="D23" i="26"/>
  <c r="D14" i="26"/>
  <c r="D21" i="26"/>
  <c r="D17" i="26"/>
  <c r="D13" i="26"/>
  <c r="D34" i="26"/>
  <c r="D38" i="27"/>
  <c r="D38" i="26"/>
  <c r="D35" i="27"/>
  <c r="D35" i="26"/>
  <c r="D27" i="26"/>
  <c r="D9" i="26"/>
  <c r="D25" i="26"/>
  <c r="D33" i="27"/>
  <c r="D33" i="26"/>
  <c r="D15" i="26"/>
  <c r="D31" i="27"/>
  <c r="D31" i="26"/>
  <c r="D22" i="26"/>
  <c r="D20" i="26"/>
  <c r="D41" i="29"/>
  <c r="D41" i="28"/>
  <c r="D40" i="29"/>
  <c r="D40" i="28"/>
  <c r="D47" i="29"/>
  <c r="D47" i="28"/>
  <c r="D37" i="29"/>
  <c r="D37" i="28"/>
  <c r="D28" i="28"/>
  <c r="D35" i="29"/>
  <c r="D35" i="28"/>
  <c r="D44" i="29"/>
  <c r="D44" i="28"/>
  <c r="D38" i="29"/>
  <c r="D38" i="28"/>
  <c r="D33" i="29"/>
  <c r="D33" i="28"/>
  <c r="D31" i="28"/>
  <c r="D40" i="30"/>
  <c r="D47" i="30"/>
  <c r="D38" i="30"/>
  <c r="D41" i="30"/>
  <c r="D44" i="30"/>
  <c r="Q15" i="31"/>
  <c r="O21" i="31"/>
  <c r="Q25" i="31"/>
  <c r="O28" i="31"/>
  <c r="Q26" i="31"/>
  <c r="Q24" i="31"/>
  <c r="O56" i="31"/>
  <c r="Q38" i="31"/>
  <c r="O41" i="31"/>
  <c r="O40" i="31"/>
  <c r="Q44" i="31"/>
  <c r="Q35" i="31"/>
  <c r="Q55" i="31"/>
  <c r="Q42" i="31"/>
  <c r="O17" i="31"/>
  <c r="O45" i="31"/>
  <c r="O33" i="31"/>
  <c r="Q21" i="31"/>
  <c r="O26" i="31"/>
  <c r="Q46" i="31"/>
  <c r="Q18" i="31"/>
  <c r="Q47" i="31"/>
  <c r="Q56" i="31"/>
  <c r="Q19" i="31"/>
  <c r="O48" i="31"/>
  <c r="Q34" i="31"/>
  <c r="O31" i="31"/>
  <c r="Q30" i="31"/>
  <c r="Q37" i="31"/>
  <c r="O23" i="31"/>
  <c r="Q20" i="31"/>
  <c r="O55" i="31"/>
  <c r="O39" i="31"/>
  <c r="O15" i="31"/>
  <c r="M16" i="31"/>
  <c r="O32" i="31"/>
  <c r="O53" i="31"/>
  <c r="Q43" i="31"/>
  <c r="O49" i="31"/>
  <c r="O35" i="31"/>
  <c r="Q54" i="31"/>
  <c r="O36" i="31"/>
  <c r="O51" i="31"/>
  <c r="O20" i="31"/>
  <c r="O19" i="31"/>
  <c r="Q51" i="31"/>
  <c r="O24" i="31"/>
  <c r="Q48" i="31"/>
  <c r="Q52" i="31"/>
  <c r="Q50" i="31"/>
  <c r="Q45" i="31"/>
  <c r="Q41" i="31"/>
  <c r="O38" i="31"/>
  <c r="Q17" i="31"/>
  <c r="O30" i="31"/>
  <c r="O18" i="31"/>
  <c r="Q22" i="31"/>
  <c r="O47" i="31"/>
  <c r="O27" i="31"/>
  <c r="Q32" i="31"/>
  <c r="O52" i="31"/>
  <c r="Q27" i="31"/>
  <c r="Q40" i="31"/>
  <c r="O37" i="31"/>
  <c r="O42" i="31"/>
  <c r="O29" i="31"/>
  <c r="Q23" i="31"/>
  <c r="O25" i="31"/>
  <c r="O22" i="31"/>
  <c r="O50" i="31"/>
  <c r="O43" i="31"/>
  <c r="Q49" i="31"/>
  <c r="Q39" i="31"/>
  <c r="O46" i="31"/>
  <c r="E45" i="31" l="1"/>
  <c r="D36" i="30" s="1"/>
  <c r="E33" i="31"/>
  <c r="C24" i="33" s="1"/>
  <c r="E23" i="31"/>
  <c r="D14" i="27" s="1"/>
  <c r="E32" i="31"/>
  <c r="D23" i="27" s="1"/>
  <c r="E36" i="31"/>
  <c r="D27" i="27" s="1"/>
  <c r="E49" i="31"/>
  <c r="C40" i="33" s="1"/>
  <c r="E24" i="31"/>
  <c r="D15" i="27" s="1"/>
  <c r="E20" i="31"/>
  <c r="D11" i="27" s="1"/>
  <c r="E52" i="31"/>
  <c r="C43" i="33" s="1"/>
  <c r="E53" i="31"/>
  <c r="C44" i="33" s="1"/>
  <c r="E19" i="31"/>
  <c r="C10" i="33" s="1"/>
  <c r="E50" i="31"/>
  <c r="C41" i="33" s="1"/>
  <c r="E44" i="31"/>
  <c r="D35" i="30" s="1"/>
  <c r="E51" i="31"/>
  <c r="C42" i="33" s="1"/>
  <c r="E27" i="31"/>
  <c r="C18" i="33" s="1"/>
  <c r="E54" i="31"/>
  <c r="C45" i="33" s="1"/>
  <c r="E25" i="31"/>
  <c r="D16" i="27" s="1"/>
  <c r="E43" i="31"/>
  <c r="D34" i="30" s="1"/>
  <c r="E34" i="31"/>
  <c r="D25" i="27" s="1"/>
  <c r="E39" i="31"/>
  <c r="C30" i="33" s="1"/>
  <c r="E21" i="31"/>
  <c r="C12" i="33" s="1"/>
  <c r="E18" i="31"/>
  <c r="D9" i="27" s="1"/>
  <c r="E48" i="31"/>
  <c r="C39" i="33" s="1"/>
  <c r="E17" i="31"/>
  <c r="D8" i="27" s="1"/>
  <c r="E29" i="31"/>
  <c r="D20" i="27" s="1"/>
  <c r="E37" i="31"/>
  <c r="E56" i="31"/>
  <c r="C47" i="33" s="1"/>
  <c r="E28" i="31"/>
  <c r="C19" i="33" s="1"/>
  <c r="E38" i="31"/>
  <c r="C29" i="33" s="1"/>
  <c r="E42" i="31"/>
  <c r="C33" i="33" s="1"/>
  <c r="E55" i="31"/>
  <c r="C46" i="33" s="1"/>
  <c r="E41" i="31"/>
  <c r="C32" i="33" s="1"/>
  <c r="E40" i="31"/>
  <c r="D31" i="30" s="1"/>
  <c r="E35" i="31"/>
  <c r="D26" i="27" s="1"/>
  <c r="E30" i="31"/>
  <c r="D21" i="27" s="1"/>
  <c r="E46" i="31"/>
  <c r="D37" i="30" s="1"/>
  <c r="E22" i="31"/>
  <c r="D13" i="27" s="1"/>
  <c r="E31" i="31"/>
  <c r="D22" i="27" s="1"/>
  <c r="E47" i="31"/>
  <c r="C38" i="33" s="1"/>
  <c r="E26" i="31"/>
  <c r="D17" i="27" s="1"/>
  <c r="D31" i="29"/>
  <c r="D34" i="29"/>
  <c r="D36" i="25"/>
  <c r="D29" i="25"/>
  <c r="D10" i="25"/>
  <c r="D32" i="25"/>
  <c r="D12" i="25"/>
  <c r="D46" i="25"/>
  <c r="D39" i="25"/>
  <c r="D18" i="25"/>
  <c r="D45" i="25"/>
  <c r="D24" i="25"/>
  <c r="D42" i="25"/>
  <c r="D19" i="25"/>
  <c r="D43" i="25"/>
  <c r="D30" i="25"/>
  <c r="D36" i="27"/>
  <c r="D36" i="26"/>
  <c r="D29" i="27"/>
  <c r="D29" i="26"/>
  <c r="D10" i="26"/>
  <c r="D32" i="27"/>
  <c r="D32" i="26"/>
  <c r="D12" i="26"/>
  <c r="D46" i="27"/>
  <c r="D46" i="26"/>
  <c r="D39" i="27"/>
  <c r="D39" i="26"/>
  <c r="D18" i="26"/>
  <c r="D45" i="27"/>
  <c r="D45" i="26"/>
  <c r="D24" i="26"/>
  <c r="D42" i="27"/>
  <c r="D42" i="26"/>
  <c r="D19" i="26"/>
  <c r="D43" i="27"/>
  <c r="D43" i="26"/>
  <c r="D30" i="27"/>
  <c r="D30" i="26"/>
  <c r="D36" i="29"/>
  <c r="D36" i="28"/>
  <c r="D29" i="28"/>
  <c r="D42" i="29"/>
  <c r="D42" i="28"/>
  <c r="D32" i="29"/>
  <c r="D32" i="28"/>
  <c r="D46" i="29"/>
  <c r="D46" i="28"/>
  <c r="D39" i="29"/>
  <c r="D39" i="28"/>
  <c r="D45" i="29"/>
  <c r="D45" i="28"/>
  <c r="D43" i="29"/>
  <c r="D43" i="28"/>
  <c r="D30" i="29"/>
  <c r="D30" i="28"/>
  <c r="D45" i="30"/>
  <c r="D42" i="30"/>
  <c r="D43" i="30"/>
  <c r="D46" i="30"/>
  <c r="D39" i="30"/>
  <c r="O16" i="31"/>
  <c r="Q16" i="31"/>
  <c r="D19" i="27" l="1"/>
  <c r="D24" i="27"/>
  <c r="D10" i="28"/>
  <c r="D12" i="27"/>
  <c r="D12" i="28"/>
  <c r="D18" i="27"/>
  <c r="D24" i="28"/>
  <c r="D10" i="27"/>
  <c r="C17" i="33"/>
  <c r="F17" i="33" s="1"/>
  <c r="D17" i="28"/>
  <c r="C27" i="33"/>
  <c r="F27" i="33" s="1"/>
  <c r="D27" i="28"/>
  <c r="D23" i="29"/>
  <c r="D23" i="28"/>
  <c r="D8" i="30"/>
  <c r="D8" i="28"/>
  <c r="D11" i="30"/>
  <c r="D11" i="28"/>
  <c r="D25" i="30"/>
  <c r="D25" i="28"/>
  <c r="D14" i="29"/>
  <c r="D14" i="28"/>
  <c r="D19" i="28"/>
  <c r="C26" i="33"/>
  <c r="F26" i="33" s="1"/>
  <c r="S26" i="33" s="1"/>
  <c r="AD50" i="32" s="1"/>
  <c r="D26" i="28"/>
  <c r="D15" i="30"/>
  <c r="D15" i="28"/>
  <c r="C22" i="33"/>
  <c r="F22" i="33" s="1"/>
  <c r="S22" i="33" s="1"/>
  <c r="AD28" i="32" s="1"/>
  <c r="D22" i="28"/>
  <c r="D9" i="30"/>
  <c r="D9" i="28"/>
  <c r="C13" i="33"/>
  <c r="F13" i="33" s="1"/>
  <c r="D13" i="28"/>
  <c r="D21" i="29"/>
  <c r="D21" i="28"/>
  <c r="D18" i="28"/>
  <c r="D20" i="29"/>
  <c r="D20" i="28"/>
  <c r="C16" i="33"/>
  <c r="F16" i="33" s="1"/>
  <c r="S16" i="33" s="1"/>
  <c r="AD22" i="32" s="1"/>
  <c r="D16" i="28"/>
  <c r="D26" i="30"/>
  <c r="C36" i="33"/>
  <c r="F36" i="33" s="1"/>
  <c r="D27" i="29"/>
  <c r="D26" i="29"/>
  <c r="D29" i="30"/>
  <c r="D29" i="29"/>
  <c r="C28" i="33"/>
  <c r="F28" i="33" s="1"/>
  <c r="S28" i="33" s="1"/>
  <c r="D28" i="29"/>
  <c r="D27" i="30"/>
  <c r="D18" i="29"/>
  <c r="D24" i="29"/>
  <c r="D24" i="30"/>
  <c r="D12" i="29"/>
  <c r="D15" i="29"/>
  <c r="D9" i="29"/>
  <c r="D16" i="29"/>
  <c r="D10" i="29"/>
  <c r="D8" i="29"/>
  <c r="D19" i="29"/>
  <c r="D11" i="29"/>
  <c r="D17" i="29"/>
  <c r="D22" i="29"/>
  <c r="D13" i="29"/>
  <c r="D25" i="29"/>
  <c r="D12" i="30"/>
  <c r="D14" i="30"/>
  <c r="D18" i="30"/>
  <c r="C14" i="33"/>
  <c r="F14" i="33" s="1"/>
  <c r="S14" i="33" s="1"/>
  <c r="AD20" i="32" s="1"/>
  <c r="D10" i="30"/>
  <c r="C15" i="33"/>
  <c r="F15" i="33" s="1"/>
  <c r="C25" i="33"/>
  <c r="F25" i="33" s="1"/>
  <c r="S25" i="33" s="1"/>
  <c r="AD49" i="32" s="1"/>
  <c r="D21" i="30"/>
  <c r="D22" i="30"/>
  <c r="D16" i="30"/>
  <c r="C31" i="33"/>
  <c r="F31" i="33" s="1"/>
  <c r="S31" i="33" s="1"/>
  <c r="C20" i="33"/>
  <c r="F20" i="33" s="1"/>
  <c r="S20" i="33" s="1"/>
  <c r="AD26" i="32" s="1"/>
  <c r="D13" i="30"/>
  <c r="D20" i="30"/>
  <c r="C21" i="33"/>
  <c r="F21" i="33" s="1"/>
  <c r="S21" i="33" s="1"/>
  <c r="AD27" i="32" s="1"/>
  <c r="D32" i="30"/>
  <c r="C8" i="33"/>
  <c r="F8" i="33" s="1"/>
  <c r="C11" i="33"/>
  <c r="F11" i="33" s="1"/>
  <c r="C37" i="33"/>
  <c r="F37" i="33" s="1"/>
  <c r="D30" i="30"/>
  <c r="D19" i="30"/>
  <c r="D8" i="31"/>
  <c r="E8" i="31" s="1"/>
  <c r="C23" i="33"/>
  <c r="F23" i="33" s="1"/>
  <c r="S23" i="33" s="1"/>
  <c r="AD47" i="32" s="1"/>
  <c r="D17" i="30"/>
  <c r="C9" i="33"/>
  <c r="F9" i="33" s="1"/>
  <c r="S9" i="33" s="1"/>
  <c r="AD15" i="32" s="1"/>
  <c r="C34" i="33"/>
  <c r="F34" i="33" s="1"/>
  <c r="D28" i="30"/>
  <c r="D23" i="30"/>
  <c r="D33" i="30"/>
  <c r="C35" i="33"/>
  <c r="F35" i="33" s="1"/>
  <c r="F32" i="33"/>
  <c r="F30" i="33"/>
  <c r="S30" i="33" s="1"/>
  <c r="F19" i="33"/>
  <c r="S19" i="33" s="1"/>
  <c r="AD25" i="32" s="1"/>
  <c r="F46" i="33"/>
  <c r="F38" i="33"/>
  <c r="F45" i="33"/>
  <c r="F41" i="33"/>
  <c r="F42" i="33"/>
  <c r="F47" i="33"/>
  <c r="H47" i="33" s="1"/>
  <c r="F39" i="33"/>
  <c r="F44" i="33"/>
  <c r="F43" i="33"/>
  <c r="F29" i="33"/>
  <c r="S29" i="33" s="1"/>
  <c r="F33" i="33"/>
  <c r="S33" i="33" s="1"/>
  <c r="F10" i="33"/>
  <c r="S10" i="33" s="1"/>
  <c r="AD16" i="32" s="1"/>
  <c r="F24" i="33"/>
  <c r="F18" i="33"/>
  <c r="S18" i="33" s="1"/>
  <c r="AD24" i="32" s="1"/>
  <c r="F40" i="33"/>
  <c r="F12" i="33"/>
  <c r="S12" i="33" s="1"/>
  <c r="AD18" i="32" s="1"/>
  <c r="E16" i="25"/>
  <c r="E12" i="25"/>
  <c r="E27" i="25"/>
  <c r="E22" i="25"/>
  <c r="E46" i="25"/>
  <c r="E15" i="25"/>
  <c r="E37" i="25"/>
  <c r="E47" i="25"/>
  <c r="E45" i="25"/>
  <c r="E44" i="25"/>
  <c r="E39" i="25"/>
  <c r="E25" i="25"/>
  <c r="E41" i="25"/>
  <c r="E30" i="25"/>
  <c r="E46" i="27"/>
  <c r="E46" i="26"/>
  <c r="E47" i="27"/>
  <c r="E47" i="26"/>
  <c r="E45" i="27"/>
  <c r="E45" i="26"/>
  <c r="E44" i="27"/>
  <c r="E44" i="26"/>
  <c r="E42" i="26"/>
  <c r="E45" i="29"/>
  <c r="E45" i="28"/>
  <c r="E44" i="29"/>
  <c r="E44" i="28"/>
  <c r="E46" i="29"/>
  <c r="E46" i="28"/>
  <c r="E47" i="29"/>
  <c r="E47" i="28"/>
  <c r="E45" i="30"/>
  <c r="E44" i="30"/>
  <c r="E46" i="30"/>
  <c r="E47" i="30"/>
  <c r="S11" i="33" l="1"/>
  <c r="AD17" i="32" s="1"/>
  <c r="H11" i="33"/>
  <c r="S8" i="33"/>
  <c r="H40" i="33"/>
  <c r="S40" i="33"/>
  <c r="H43" i="33"/>
  <c r="S43" i="33"/>
  <c r="H38" i="33"/>
  <c r="S38" i="33"/>
  <c r="H32" i="33"/>
  <c r="S32" i="33"/>
  <c r="H45" i="33"/>
  <c r="S45" i="33"/>
  <c r="H27" i="33"/>
  <c r="S27" i="33"/>
  <c r="AD51" i="32" s="1"/>
  <c r="H42" i="33"/>
  <c r="S42" i="33"/>
  <c r="H46" i="33"/>
  <c r="S46" i="33"/>
  <c r="H37" i="33"/>
  <c r="S37" i="33"/>
  <c r="H17" i="33"/>
  <c r="S17" i="33"/>
  <c r="AD23" i="32" s="1"/>
  <c r="H24" i="33"/>
  <c r="S24" i="33"/>
  <c r="H44" i="33"/>
  <c r="S44" i="33"/>
  <c r="H41" i="33"/>
  <c r="S41" i="33"/>
  <c r="H35" i="33"/>
  <c r="S35" i="33"/>
  <c r="H34" i="33"/>
  <c r="S34" i="33"/>
  <c r="H15" i="33"/>
  <c r="S15" i="33"/>
  <c r="AD21" i="32" s="1"/>
  <c r="H36" i="33"/>
  <c r="S36" i="33"/>
  <c r="H13" i="33"/>
  <c r="S13" i="33"/>
  <c r="AD19" i="32" s="1"/>
  <c r="H39" i="33"/>
  <c r="S39" i="33"/>
  <c r="R9" i="32"/>
  <c r="R75" i="32" s="1"/>
  <c r="F8" i="31"/>
  <c r="T31" i="31" s="1"/>
  <c r="E7" i="31"/>
  <c r="E41" i="29"/>
  <c r="E37" i="28"/>
  <c r="E39" i="26"/>
  <c r="E17" i="26"/>
  <c r="E28" i="38"/>
  <c r="E22" i="38"/>
  <c r="E34" i="38"/>
  <c r="E35" i="38"/>
  <c r="E24" i="38"/>
  <c r="E23" i="38"/>
  <c r="E26" i="38"/>
  <c r="E10" i="38"/>
  <c r="E30" i="38"/>
  <c r="E8" i="38"/>
  <c r="E19" i="38"/>
  <c r="E21" i="38"/>
  <c r="E42" i="38"/>
  <c r="E12" i="38"/>
  <c r="E18" i="25"/>
  <c r="E27" i="38"/>
  <c r="E16" i="38"/>
  <c r="E37" i="26"/>
  <c r="E13" i="38"/>
  <c r="E25" i="26"/>
  <c r="E36" i="26"/>
  <c r="E43" i="26"/>
  <c r="E14" i="26"/>
  <c r="E32" i="26"/>
  <c r="E9" i="38"/>
  <c r="E32" i="25"/>
  <c r="E14" i="25"/>
  <c r="E42" i="30"/>
  <c r="E43" i="27"/>
  <c r="E42" i="27"/>
  <c r="E13" i="25"/>
  <c r="E17" i="37"/>
  <c r="E17" i="38"/>
  <c r="E15" i="37"/>
  <c r="E15" i="38"/>
  <c r="E33" i="25"/>
  <c r="E33" i="38"/>
  <c r="E31" i="37"/>
  <c r="E31" i="38"/>
  <c r="E39" i="37"/>
  <c r="E39" i="38"/>
  <c r="E40" i="25"/>
  <c r="E40" i="38"/>
  <c r="E38" i="25"/>
  <c r="E38" i="38"/>
  <c r="E11" i="25"/>
  <c r="E11" i="38"/>
  <c r="E41" i="37"/>
  <c r="E41" i="38"/>
  <c r="E29" i="37"/>
  <c r="E29" i="38"/>
  <c r="E18" i="37"/>
  <c r="E18" i="38"/>
  <c r="E37" i="37"/>
  <c r="E37" i="38"/>
  <c r="E20" i="25"/>
  <c r="E20" i="38"/>
  <c r="E25" i="37"/>
  <c r="E25" i="38"/>
  <c r="E36" i="37"/>
  <c r="E36" i="38"/>
  <c r="E43" i="37"/>
  <c r="E43" i="38"/>
  <c r="E14" i="37"/>
  <c r="E14" i="38"/>
  <c r="E32" i="37"/>
  <c r="E32" i="38"/>
  <c r="E39" i="29"/>
  <c r="E31" i="26"/>
  <c r="E15" i="26"/>
  <c r="E17" i="25"/>
  <c r="E41" i="26"/>
  <c r="E29" i="26"/>
  <c r="E18" i="26"/>
  <c r="E36" i="25"/>
  <c r="E28" i="25"/>
  <c r="E28" i="37"/>
  <c r="E22" i="26"/>
  <c r="E22" i="37"/>
  <c r="E34" i="25"/>
  <c r="E34" i="37"/>
  <c r="E35" i="25"/>
  <c r="E35" i="37"/>
  <c r="E33" i="26"/>
  <c r="E33" i="37"/>
  <c r="E24" i="26"/>
  <c r="E24" i="37"/>
  <c r="E40" i="26"/>
  <c r="E40" i="37"/>
  <c r="E38" i="26"/>
  <c r="E38" i="37"/>
  <c r="E23" i="26"/>
  <c r="E23" i="37"/>
  <c r="E26" i="25"/>
  <c r="E26" i="37"/>
  <c r="E10" i="26"/>
  <c r="E10" i="37"/>
  <c r="E30" i="26"/>
  <c r="E30" i="37"/>
  <c r="E8" i="25"/>
  <c r="E8" i="37"/>
  <c r="E19" i="25"/>
  <c r="E19" i="37"/>
  <c r="E21" i="25"/>
  <c r="E21" i="37"/>
  <c r="E42" i="25"/>
  <c r="E42" i="37"/>
  <c r="E12" i="26"/>
  <c r="E12" i="37"/>
  <c r="E11" i="26"/>
  <c r="E11" i="37"/>
  <c r="E27" i="26"/>
  <c r="E27" i="37"/>
  <c r="E16" i="26"/>
  <c r="E16" i="37"/>
  <c r="E13" i="26"/>
  <c r="E13" i="37"/>
  <c r="E20" i="26"/>
  <c r="E20" i="37"/>
  <c r="E9" i="26"/>
  <c r="E9" i="37"/>
  <c r="E40" i="28"/>
  <c r="E35" i="29"/>
  <c r="E8" i="26"/>
  <c r="E19" i="26"/>
  <c r="E35" i="26"/>
  <c r="E28" i="26"/>
  <c r="E21" i="26"/>
  <c r="E36" i="28"/>
  <c r="E38" i="27"/>
  <c r="E33" i="27"/>
  <c r="E30" i="27"/>
  <c r="E31" i="27"/>
  <c r="E40" i="30"/>
  <c r="E40" i="29"/>
  <c r="E41" i="28"/>
  <c r="E35" i="28"/>
  <c r="E39" i="28"/>
  <c r="E32" i="27"/>
  <c r="E41" i="27"/>
  <c r="E29" i="27"/>
  <c r="E35" i="27"/>
  <c r="E37" i="27"/>
  <c r="E43" i="30"/>
  <c r="E42" i="28"/>
  <c r="E43" i="28"/>
  <c r="E38" i="29"/>
  <c r="E39" i="30"/>
  <c r="E38" i="30"/>
  <c r="E36" i="29"/>
  <c r="H26" i="33"/>
  <c r="H33" i="33"/>
  <c r="H22" i="33"/>
  <c r="H12" i="33"/>
  <c r="H25" i="33"/>
  <c r="H10" i="33"/>
  <c r="H14" i="33"/>
  <c r="H19" i="33"/>
  <c r="H31" i="33"/>
  <c r="H28" i="33"/>
  <c r="H23" i="33"/>
  <c r="H20" i="33"/>
  <c r="H16" i="33"/>
  <c r="H9" i="33"/>
  <c r="H29" i="33"/>
  <c r="H21" i="33"/>
  <c r="H30" i="33"/>
  <c r="H18" i="33"/>
  <c r="E33" i="29"/>
  <c r="E28" i="28"/>
  <c r="E31" i="28"/>
  <c r="E30" i="29"/>
  <c r="E32" i="28"/>
  <c r="S47" i="33"/>
  <c r="E32" i="29"/>
  <c r="E29" i="28"/>
  <c r="H8" i="33"/>
  <c r="T8" i="33" l="1"/>
  <c r="AD14" i="32"/>
  <c r="T47" i="31"/>
  <c r="V31" i="31"/>
  <c r="T53" i="31"/>
  <c r="T43" i="31"/>
  <c r="T20" i="31"/>
  <c r="T40" i="31"/>
  <c r="T30" i="31"/>
  <c r="T55" i="31"/>
  <c r="T56" i="31"/>
  <c r="T33" i="31"/>
  <c r="T24" i="31"/>
  <c r="V47" i="31"/>
  <c r="V21" i="31"/>
  <c r="V23" i="31"/>
  <c r="V55" i="31"/>
  <c r="T37" i="31"/>
  <c r="T23" i="31"/>
  <c r="J26" i="31"/>
  <c r="T21" i="31"/>
  <c r="T46" i="31"/>
  <c r="T25" i="31"/>
  <c r="V41" i="31"/>
  <c r="V27" i="31"/>
  <c r="V20" i="31"/>
  <c r="T39" i="31"/>
  <c r="V22" i="31"/>
  <c r="T19" i="31"/>
  <c r="R18" i="31"/>
  <c r="T42" i="31"/>
  <c r="V38" i="31"/>
  <c r="V45" i="31"/>
  <c r="V40" i="31"/>
  <c r="P42" i="31"/>
  <c r="V29" i="31"/>
  <c r="V54" i="31"/>
  <c r="T26" i="31"/>
  <c r="V26" i="31"/>
  <c r="T44" i="31"/>
  <c r="H18" i="31"/>
  <c r="E9" i="25" s="1"/>
  <c r="P56" i="31"/>
  <c r="R39" i="31"/>
  <c r="F45" i="31"/>
  <c r="E36" i="30" s="1"/>
  <c r="T48" i="31"/>
  <c r="V42" i="31"/>
  <c r="V33" i="31"/>
  <c r="F51" i="31"/>
  <c r="E42" i="29" s="1"/>
  <c r="R32" i="31"/>
  <c r="J17" i="31"/>
  <c r="N45" i="31"/>
  <c r="F37" i="31"/>
  <c r="H32" i="31"/>
  <c r="E23" i="25" s="1"/>
  <c r="J45" i="31"/>
  <c r="N55" i="31"/>
  <c r="L37" i="31"/>
  <c r="T45" i="31"/>
  <c r="V46" i="31"/>
  <c r="J28" i="31"/>
  <c r="F36" i="31"/>
  <c r="E27" i="27" s="1"/>
  <c r="R44" i="31"/>
  <c r="N56" i="31"/>
  <c r="J34" i="31"/>
  <c r="T27" i="31"/>
  <c r="T36" i="31"/>
  <c r="V17" i="31"/>
  <c r="R27" i="31"/>
  <c r="R43" i="31"/>
  <c r="F29" i="31"/>
  <c r="E20" i="27" s="1"/>
  <c r="P34" i="31"/>
  <c r="H25" i="31"/>
  <c r="H23" i="31"/>
  <c r="J47" i="31"/>
  <c r="H53" i="31"/>
  <c r="H36" i="31"/>
  <c r="V32" i="31"/>
  <c r="N50" i="31"/>
  <c r="N54" i="31"/>
  <c r="V56" i="31"/>
  <c r="F22" i="31"/>
  <c r="E13" i="27" s="1"/>
  <c r="R54" i="31"/>
  <c r="P29" i="31"/>
  <c r="H35" i="31"/>
  <c r="E26" i="26" s="1"/>
  <c r="R42" i="31"/>
  <c r="F21" i="31"/>
  <c r="E12" i="27" s="1"/>
  <c r="J55" i="31"/>
  <c r="P33" i="31"/>
  <c r="T22" i="31"/>
  <c r="F28" i="31"/>
  <c r="E19" i="27" s="1"/>
  <c r="R35" i="31"/>
  <c r="L34" i="31"/>
  <c r="J50" i="31"/>
  <c r="T54" i="31"/>
  <c r="H54" i="31"/>
  <c r="J41" i="31"/>
  <c r="J29" i="31"/>
  <c r="V43" i="31"/>
  <c r="L22" i="31"/>
  <c r="J39" i="31"/>
  <c r="N30" i="31"/>
  <c r="R19" i="31"/>
  <c r="P48" i="31"/>
  <c r="J19" i="31"/>
  <c r="F23" i="31"/>
  <c r="E14" i="27" s="1"/>
  <c r="P32" i="31"/>
  <c r="L43" i="31"/>
  <c r="V49" i="31"/>
  <c r="J23" i="31"/>
  <c r="N35" i="31"/>
  <c r="L56" i="31"/>
  <c r="L47" i="31"/>
  <c r="J37" i="31"/>
  <c r="N29" i="31"/>
  <c r="L49" i="31"/>
  <c r="N48" i="31"/>
  <c r="R28" i="31"/>
  <c r="F38" i="31"/>
  <c r="E29" i="29" s="1"/>
  <c r="R36" i="31"/>
  <c r="H52" i="31"/>
  <c r="E43" i="25" s="1"/>
  <c r="L41" i="31"/>
  <c r="F53" i="31"/>
  <c r="N20" i="31"/>
  <c r="F41" i="31"/>
  <c r="P49" i="31"/>
  <c r="F52" i="31"/>
  <c r="E43" i="29" s="1"/>
  <c r="N31" i="31"/>
  <c r="L28" i="31"/>
  <c r="J35" i="31"/>
  <c r="J49" i="31"/>
  <c r="H56" i="31"/>
  <c r="J53" i="31"/>
  <c r="N53" i="31"/>
  <c r="P28" i="31"/>
  <c r="T35" i="31"/>
  <c r="L46" i="31"/>
  <c r="N28" i="31"/>
  <c r="P51" i="31"/>
  <c r="P18" i="31"/>
  <c r="L30" i="31"/>
  <c r="P22" i="31"/>
  <c r="V19" i="31"/>
  <c r="L44" i="31"/>
  <c r="L48" i="31"/>
  <c r="N52" i="31"/>
  <c r="L42" i="31"/>
  <c r="V36" i="31"/>
  <c r="H21" i="31"/>
  <c r="N24" i="31"/>
  <c r="R45" i="31"/>
  <c r="V18" i="31"/>
  <c r="P52" i="31"/>
  <c r="F25" i="31"/>
  <c r="E16" i="27" s="1"/>
  <c r="T29" i="31"/>
  <c r="V34" i="31"/>
  <c r="P30" i="31"/>
  <c r="P38" i="31"/>
  <c r="T51" i="31"/>
  <c r="T28" i="31"/>
  <c r="L18" i="31"/>
  <c r="H51" i="31"/>
  <c r="V51" i="31"/>
  <c r="P24" i="31"/>
  <c r="L26" i="31"/>
  <c r="F42" i="31"/>
  <c r="E33" i="28" s="1"/>
  <c r="V24" i="31"/>
  <c r="T32" i="31"/>
  <c r="F31" i="31"/>
  <c r="E22" i="27" s="1"/>
  <c r="F19" i="31"/>
  <c r="E10" i="27" s="1"/>
  <c r="F49" i="31"/>
  <c r="E40" i="27" s="1"/>
  <c r="J20" i="31"/>
  <c r="H24" i="31"/>
  <c r="T49" i="31"/>
  <c r="F55" i="31"/>
  <c r="V25" i="31"/>
  <c r="L50" i="31"/>
  <c r="R55" i="31"/>
  <c r="L17" i="31"/>
  <c r="V35" i="31"/>
  <c r="H30" i="31"/>
  <c r="V48" i="31"/>
  <c r="T41" i="31"/>
  <c r="F18" i="31"/>
  <c r="E9" i="27" s="1"/>
  <c r="N26" i="31"/>
  <c r="T38" i="31"/>
  <c r="F47" i="31"/>
  <c r="E38" i="28" s="1"/>
  <c r="R53" i="31"/>
  <c r="J48" i="31"/>
  <c r="R33" i="31"/>
  <c r="N43" i="31"/>
  <c r="L32" i="31"/>
  <c r="J38" i="31"/>
  <c r="V28" i="31"/>
  <c r="N46" i="31"/>
  <c r="N34" i="31"/>
  <c r="T17" i="31"/>
  <c r="N33" i="31"/>
  <c r="F30" i="31"/>
  <c r="E21" i="27" s="1"/>
  <c r="J22" i="31"/>
  <c r="N49" i="31"/>
  <c r="N21" i="31"/>
  <c r="F54" i="31"/>
  <c r="R52" i="31"/>
  <c r="R23" i="31"/>
  <c r="F40" i="31"/>
  <c r="E31" i="29" s="1"/>
  <c r="V30" i="31"/>
  <c r="L39" i="31"/>
  <c r="P20" i="31"/>
  <c r="V37" i="31"/>
  <c r="R24" i="31"/>
  <c r="R56" i="31"/>
  <c r="P27" i="31"/>
  <c r="R30" i="31"/>
  <c r="H20" i="31"/>
  <c r="R21" i="31"/>
  <c r="R34" i="31"/>
  <c r="H44" i="31"/>
  <c r="L40" i="31"/>
  <c r="J46" i="31"/>
  <c r="P21" i="31"/>
  <c r="N40" i="31"/>
  <c r="H39" i="31"/>
  <c r="L53" i="31"/>
  <c r="F27" i="31"/>
  <c r="E18" i="27" s="1"/>
  <c r="R29" i="31"/>
  <c r="R20" i="31"/>
  <c r="P41" i="31"/>
  <c r="P23" i="31"/>
  <c r="L21" i="31"/>
  <c r="H37" i="31"/>
  <c r="R37" i="31"/>
  <c r="R17" i="31"/>
  <c r="J44" i="31"/>
  <c r="R50" i="31"/>
  <c r="P36" i="31"/>
  <c r="N38" i="31"/>
  <c r="R31" i="31"/>
  <c r="J40" i="31"/>
  <c r="P40" i="31"/>
  <c r="N17" i="31"/>
  <c r="L54" i="31"/>
  <c r="P45" i="31"/>
  <c r="F20" i="31"/>
  <c r="E11" i="27" s="1"/>
  <c r="R46" i="31"/>
  <c r="H29" i="31"/>
  <c r="P46" i="31"/>
  <c r="V50" i="31"/>
  <c r="F34" i="31"/>
  <c r="E25" i="27" s="1"/>
  <c r="F32" i="31"/>
  <c r="N41" i="31"/>
  <c r="H55" i="31"/>
  <c r="P44" i="31"/>
  <c r="T34" i="31"/>
  <c r="F48" i="31"/>
  <c r="E39" i="27" s="1"/>
  <c r="L52" i="31"/>
  <c r="L45" i="31"/>
  <c r="H42" i="31"/>
  <c r="L36" i="31"/>
  <c r="P50" i="31"/>
  <c r="J30" i="31"/>
  <c r="P19" i="31"/>
  <c r="V44" i="31"/>
  <c r="R40" i="31"/>
  <c r="N51" i="31"/>
  <c r="H19" i="31"/>
  <c r="E10" i="25" s="1"/>
  <c r="P31" i="31"/>
  <c r="H31" i="31"/>
  <c r="N18" i="31"/>
  <c r="H34" i="31"/>
  <c r="T18" i="31"/>
  <c r="P47" i="31"/>
  <c r="J42" i="31"/>
  <c r="H43" i="31"/>
  <c r="E34" i="26" s="1"/>
  <c r="L33" i="31"/>
  <c r="H49" i="31"/>
  <c r="F43" i="31"/>
  <c r="E34" i="30" s="1"/>
  <c r="J31" i="31"/>
  <c r="F39" i="31"/>
  <c r="E30" i="28" s="1"/>
  <c r="P17" i="31"/>
  <c r="F33" i="31"/>
  <c r="N39" i="31"/>
  <c r="P53" i="31"/>
  <c r="N23" i="31"/>
  <c r="H22" i="31"/>
  <c r="T52" i="31"/>
  <c r="J56" i="31"/>
  <c r="F50" i="31"/>
  <c r="E41" i="30" s="1"/>
  <c r="F17" i="31"/>
  <c r="H27" i="31"/>
  <c r="P54" i="31"/>
  <c r="H45" i="31"/>
  <c r="H41" i="31"/>
  <c r="H33" i="31"/>
  <c r="E24" i="25" s="1"/>
  <c r="F56" i="31"/>
  <c r="V39" i="31"/>
  <c r="R26" i="31"/>
  <c r="J36" i="31"/>
  <c r="H38" i="31"/>
  <c r="E29" i="25" s="1"/>
  <c r="N25" i="31"/>
  <c r="J52" i="31"/>
  <c r="F44" i="31"/>
  <c r="E35" i="30" s="1"/>
  <c r="H48" i="31"/>
  <c r="N36" i="31"/>
  <c r="J43" i="31"/>
  <c r="L55" i="31"/>
  <c r="V52" i="31"/>
  <c r="R41" i="31"/>
  <c r="J21" i="31"/>
  <c r="P26" i="31"/>
  <c r="P55" i="31"/>
  <c r="P35" i="31"/>
  <c r="N37" i="31"/>
  <c r="N32" i="31"/>
  <c r="L23" i="31"/>
  <c r="R51" i="31"/>
  <c r="L31" i="31"/>
  <c r="P37" i="31"/>
  <c r="R49" i="31"/>
  <c r="V53" i="31"/>
  <c r="H50" i="31"/>
  <c r="P43" i="31"/>
  <c r="L19" i="31"/>
  <c r="N47" i="31"/>
  <c r="L51" i="31"/>
  <c r="N44" i="31"/>
  <c r="P39" i="31"/>
  <c r="H46" i="31"/>
  <c r="J51" i="31"/>
  <c r="N42" i="31"/>
  <c r="H40" i="31"/>
  <c r="E31" i="25" s="1"/>
  <c r="L25" i="31"/>
  <c r="N27" i="31"/>
  <c r="J18" i="31"/>
  <c r="R47" i="31"/>
  <c r="J27" i="31"/>
  <c r="L20" i="31"/>
  <c r="L29" i="31"/>
  <c r="N22" i="31"/>
  <c r="N19" i="31"/>
  <c r="L27" i="31"/>
  <c r="L35" i="31"/>
  <c r="F35" i="31"/>
  <c r="E26" i="27" s="1"/>
  <c r="H47" i="31"/>
  <c r="L24" i="31"/>
  <c r="L38" i="31"/>
  <c r="J54" i="31"/>
  <c r="J24" i="31"/>
  <c r="F24" i="31"/>
  <c r="E15" i="27" s="1"/>
  <c r="J33" i="31"/>
  <c r="H28" i="31"/>
  <c r="P25" i="31"/>
  <c r="F46" i="31"/>
  <c r="E37" i="30" s="1"/>
  <c r="R25" i="31"/>
  <c r="H17" i="31"/>
  <c r="H26" i="31"/>
  <c r="F26" i="31"/>
  <c r="E17" i="27" s="1"/>
  <c r="R22" i="31"/>
  <c r="J25" i="31"/>
  <c r="J32" i="31"/>
  <c r="R48" i="31"/>
  <c r="R38" i="31"/>
  <c r="T50" i="31"/>
  <c r="R42" i="32"/>
  <c r="E34" i="29"/>
  <c r="E37" i="29"/>
  <c r="E36" i="27"/>
  <c r="T29" i="33"/>
  <c r="E32" i="30"/>
  <c r="E33" i="30"/>
  <c r="E30" i="30"/>
  <c r="E31" i="30"/>
  <c r="T9" i="33"/>
  <c r="AC15" i="32" s="1"/>
  <c r="T33" i="33"/>
  <c r="T14" i="33"/>
  <c r="AC20" i="32" s="1"/>
  <c r="T21" i="33"/>
  <c r="AC27" i="32" s="1"/>
  <c r="T10" i="33"/>
  <c r="AC16" i="32" s="1"/>
  <c r="T11" i="33"/>
  <c r="AC17" i="32" s="1"/>
  <c r="T20" i="33"/>
  <c r="AC26" i="32" s="1"/>
  <c r="T26" i="33"/>
  <c r="AC50" i="32" s="1"/>
  <c r="T19" i="33"/>
  <c r="AC25" i="32" s="1"/>
  <c r="T28" i="33"/>
  <c r="T12" i="33"/>
  <c r="AC18" i="32" s="1"/>
  <c r="T16" i="33"/>
  <c r="AC22" i="32" s="1"/>
  <c r="T31" i="33"/>
  <c r="T22" i="33"/>
  <c r="AC28" i="32" s="1"/>
  <c r="T25" i="33"/>
  <c r="AC49" i="32" s="1"/>
  <c r="T23" i="33"/>
  <c r="AC47" i="32" s="1"/>
  <c r="T30" i="33"/>
  <c r="T18" i="33"/>
  <c r="AC24" i="32" s="1"/>
  <c r="T15" i="33"/>
  <c r="AC21" i="32" s="1"/>
  <c r="AC14" i="32"/>
  <c r="T32" i="33"/>
  <c r="T24" i="33"/>
  <c r="AC48" i="32" s="1"/>
  <c r="T45" i="33"/>
  <c r="T34" i="33"/>
  <c r="T46" i="33"/>
  <c r="T41" i="33"/>
  <c r="T36" i="33"/>
  <c r="T47" i="33"/>
  <c r="T43" i="33"/>
  <c r="T35" i="33"/>
  <c r="T39" i="33"/>
  <c r="T38" i="33"/>
  <c r="T42" i="33"/>
  <c r="T27" i="33"/>
  <c r="AC51" i="32" s="1"/>
  <c r="T40" i="33"/>
  <c r="T37" i="33"/>
  <c r="T44" i="33"/>
  <c r="T13" i="33"/>
  <c r="AC19" i="32" s="1"/>
  <c r="B81" i="32"/>
  <c r="B86" i="32"/>
  <c r="B47" i="32"/>
  <c r="B88" i="32"/>
  <c r="B60" i="32"/>
  <c r="B90" i="32"/>
  <c r="B25" i="32"/>
  <c r="B17" i="32"/>
  <c r="B89" i="32"/>
  <c r="B27" i="32"/>
  <c r="B94" i="32"/>
  <c r="B18" i="32"/>
  <c r="B16" i="32"/>
  <c r="B84" i="32"/>
  <c r="B19" i="32"/>
  <c r="B92" i="32"/>
  <c r="B50" i="32"/>
  <c r="B91" i="32"/>
  <c r="B51" i="32"/>
  <c r="B54" i="32"/>
  <c r="B55" i="32"/>
  <c r="B80" i="32"/>
  <c r="B53" i="32"/>
  <c r="B57" i="32"/>
  <c r="B20" i="32"/>
  <c r="B93" i="32"/>
  <c r="B14" i="32"/>
  <c r="B82" i="32"/>
  <c r="B49" i="32"/>
  <c r="B24" i="32"/>
  <c r="B59" i="32"/>
  <c r="B22" i="32"/>
  <c r="B21" i="32"/>
  <c r="B23" i="32"/>
  <c r="B56" i="32"/>
  <c r="B26" i="32"/>
  <c r="B58" i="32"/>
  <c r="B83" i="32"/>
  <c r="B61" i="32"/>
  <c r="B28" i="32"/>
  <c r="B87" i="32"/>
  <c r="B48" i="32"/>
  <c r="B85" i="32"/>
  <c r="B52" i="32"/>
  <c r="B15" i="32"/>
  <c r="E23" i="28" l="1"/>
  <c r="E23" i="27"/>
  <c r="E8" i="28"/>
  <c r="E8" i="27"/>
  <c r="E24" i="28"/>
  <c r="E24" i="27"/>
  <c r="E18" i="29"/>
  <c r="E18" i="28"/>
  <c r="E26" i="29"/>
  <c r="E26" i="28"/>
  <c r="E12" i="29"/>
  <c r="E12" i="28"/>
  <c r="E20" i="29"/>
  <c r="E20" i="28"/>
  <c r="E27" i="29"/>
  <c r="E27" i="28"/>
  <c r="E9" i="29"/>
  <c r="E9" i="28"/>
  <c r="E21" i="29"/>
  <c r="E21" i="28"/>
  <c r="E17" i="29"/>
  <c r="E17" i="28"/>
  <c r="E11" i="29"/>
  <c r="E11" i="28"/>
  <c r="E10" i="29"/>
  <c r="E10" i="28"/>
  <c r="E25" i="29"/>
  <c r="E25" i="28"/>
  <c r="E19" i="29"/>
  <c r="E19" i="28"/>
  <c r="D44" i="32"/>
  <c r="D77" i="32" s="1"/>
  <c r="C44" i="32"/>
  <c r="C77" i="32" s="1"/>
  <c r="AD83" i="32"/>
  <c r="AC83" i="32"/>
  <c r="AE83" i="32"/>
  <c r="AF83" i="32" s="1"/>
  <c r="AE54" i="32"/>
  <c r="AF54" i="32" s="1"/>
  <c r="AE49" i="32"/>
  <c r="AF49" i="32" s="1"/>
  <c r="AE14" i="32"/>
  <c r="AF14" i="32" s="1"/>
  <c r="AE86" i="32"/>
  <c r="AF86" i="32" s="1"/>
  <c r="AD86" i="32"/>
  <c r="AC86" i="32"/>
  <c r="AE57" i="32"/>
  <c r="AF57" i="32" s="1"/>
  <c r="AE50" i="32"/>
  <c r="AF50" i="32" s="1"/>
  <c r="AE80" i="32"/>
  <c r="AF80" i="32" s="1"/>
  <c r="AC80" i="32"/>
  <c r="AD80" i="32"/>
  <c r="AE51" i="32"/>
  <c r="AF51" i="32" s="1"/>
  <c r="AE24" i="32"/>
  <c r="AF24" i="32" s="1"/>
  <c r="AC82" i="32"/>
  <c r="AE82" i="32"/>
  <c r="AF82" i="32" s="1"/>
  <c r="AD82" i="32"/>
  <c r="AE60" i="32"/>
  <c r="AF60" i="32" s="1"/>
  <c r="AE16" i="32"/>
  <c r="AF16" i="32" s="1"/>
  <c r="AE15" i="32"/>
  <c r="AF15" i="32" s="1"/>
  <c r="AE48" i="32"/>
  <c r="AF48" i="32" s="1"/>
  <c r="AE19" i="32"/>
  <c r="AF19" i="32" s="1"/>
  <c r="AE58" i="32"/>
  <c r="AF58" i="32" s="1"/>
  <c r="AC90" i="32"/>
  <c r="AD90" i="32"/>
  <c r="AE90" i="32"/>
  <c r="AF90" i="32" s="1"/>
  <c r="AC85" i="32"/>
  <c r="AE85" i="32"/>
  <c r="AF85" i="32" s="1"/>
  <c r="AD85" i="32"/>
  <c r="AE17" i="32"/>
  <c r="AF17" i="32" s="1"/>
  <c r="AE56" i="32"/>
  <c r="AF56" i="32" s="1"/>
  <c r="AE52" i="32"/>
  <c r="AF52" i="32" s="1"/>
  <c r="AE28" i="32"/>
  <c r="AF28" i="32" s="1"/>
  <c r="AE59" i="32"/>
  <c r="AF59" i="32" s="1"/>
  <c r="AE18" i="32"/>
  <c r="AF18" i="32" s="1"/>
  <c r="AE61" i="32"/>
  <c r="AF61" i="32" s="1"/>
  <c r="AE20" i="32"/>
  <c r="AF20" i="32" s="1"/>
  <c r="AE53" i="32"/>
  <c r="AF53" i="32" s="1"/>
  <c r="T44" i="32"/>
  <c r="T77" i="32" s="1"/>
  <c r="M44" i="32"/>
  <c r="M77" i="32" s="1"/>
  <c r="G44" i="32"/>
  <c r="G77" i="32" s="1"/>
  <c r="R44" i="32"/>
  <c r="R77" i="32" s="1"/>
  <c r="I44" i="32"/>
  <c r="I77" i="32" s="1"/>
  <c r="Q44" i="32"/>
  <c r="Q77" i="32" s="1"/>
  <c r="Z44" i="32"/>
  <c r="Z77" i="32" s="1"/>
  <c r="S44" i="32"/>
  <c r="S77" i="32" s="1"/>
  <c r="Y65" i="32"/>
  <c r="Y98" i="32" s="1"/>
  <c r="H65" i="32"/>
  <c r="H98" i="32" s="1"/>
  <c r="U44" i="32"/>
  <c r="U77" i="32" s="1"/>
  <c r="H44" i="32"/>
  <c r="H77" i="32" s="1"/>
  <c r="K44" i="32"/>
  <c r="K77" i="32" s="1"/>
  <c r="X44" i="32"/>
  <c r="X77" i="32" s="1"/>
  <c r="J44" i="32"/>
  <c r="J77" i="32" s="1"/>
  <c r="Y44" i="32"/>
  <c r="Y77" i="32" s="1"/>
  <c r="P44" i="32"/>
  <c r="P77" i="32" s="1"/>
  <c r="AA44" i="32"/>
  <c r="AA77" i="32" s="1"/>
  <c r="V44" i="32"/>
  <c r="V77" i="32" s="1"/>
  <c r="AB44" i="32"/>
  <c r="AB77" i="32" s="1"/>
  <c r="F44" i="32"/>
  <c r="F77" i="32" s="1"/>
  <c r="A65" i="32"/>
  <c r="A98" i="32" s="1"/>
  <c r="W44" i="32"/>
  <c r="W77" i="32" s="1"/>
  <c r="N44" i="32"/>
  <c r="N77" i="32" s="1"/>
  <c r="L44" i="32"/>
  <c r="L77" i="32" s="1"/>
  <c r="E44" i="32"/>
  <c r="E77" i="32" s="1"/>
  <c r="AE47" i="32"/>
  <c r="AF47" i="32" s="1"/>
  <c r="O44" i="32"/>
  <c r="O77" i="32" s="1"/>
  <c r="AE26" i="32"/>
  <c r="AF26" i="32" s="1"/>
  <c r="AE94" i="32"/>
  <c r="AF94" i="32" s="1"/>
  <c r="AE93" i="32"/>
  <c r="AF93" i="32" s="1"/>
  <c r="AE25" i="32"/>
  <c r="AF25" i="32" s="1"/>
  <c r="AC89" i="32"/>
  <c r="AD89" i="32"/>
  <c r="AE89" i="32"/>
  <c r="AF89" i="32" s="1"/>
  <c r="AD91" i="32"/>
  <c r="AC91" i="32"/>
  <c r="AE91" i="32"/>
  <c r="AF91" i="32" s="1"/>
  <c r="AE92" i="32"/>
  <c r="AF92" i="32" s="1"/>
  <c r="AE21" i="32"/>
  <c r="AF21" i="32" s="1"/>
  <c r="AD87" i="32"/>
  <c r="AC87" i="32"/>
  <c r="AE87" i="32"/>
  <c r="AF87" i="32" s="1"/>
  <c r="AD81" i="32"/>
  <c r="AC81" i="32"/>
  <c r="AE81" i="32"/>
  <c r="AF81" i="32" s="1"/>
  <c r="AE22" i="32"/>
  <c r="AF22" i="32" s="1"/>
  <c r="AE84" i="32"/>
  <c r="AF84" i="32" s="1"/>
  <c r="AD84" i="32"/>
  <c r="AC84" i="32"/>
  <c r="AE27" i="32"/>
  <c r="AF27" i="32" s="1"/>
  <c r="AE55" i="32"/>
  <c r="AF55" i="32" s="1"/>
  <c r="AD88" i="32"/>
  <c r="AC88" i="32"/>
  <c r="AE88" i="32"/>
  <c r="AF88" i="32" s="1"/>
  <c r="AE23" i="32"/>
  <c r="AF23" i="32" s="1"/>
  <c r="E27" i="30"/>
  <c r="E28" i="30"/>
  <c r="E29" i="30"/>
  <c r="E26" i="30"/>
  <c r="E28" i="27"/>
  <c r="E28" i="29"/>
  <c r="E23" i="30"/>
  <c r="E23" i="29"/>
  <c r="E16" i="28"/>
  <c r="E16" i="29"/>
  <c r="E14" i="28"/>
  <c r="E14" i="29"/>
  <c r="E13" i="28"/>
  <c r="E13" i="29"/>
  <c r="E15" i="28"/>
  <c r="E15" i="29"/>
  <c r="E8" i="30"/>
  <c r="E8" i="29"/>
  <c r="E24" i="30"/>
  <c r="E24" i="29"/>
  <c r="E22" i="28"/>
  <c r="E22" i="29"/>
  <c r="E18" i="30"/>
  <c r="E16" i="30"/>
  <c r="E13" i="30"/>
  <c r="E14" i="30"/>
  <c r="E10" i="30"/>
  <c r="E12" i="30"/>
  <c r="E19" i="30"/>
  <c r="E20" i="30"/>
  <c r="E11" i="30"/>
  <c r="E25" i="30"/>
  <c r="E22" i="30"/>
  <c r="E9" i="30"/>
  <c r="E21" i="30"/>
  <c r="E17" i="30"/>
  <c r="E15" i="30"/>
  <c r="T17" i="33"/>
  <c r="AC23" i="32" s="1"/>
  <c r="AC93" i="32"/>
  <c r="AC94" i="32"/>
  <c r="AC92" i="32"/>
  <c r="AD93" i="32"/>
  <c r="AD94" i="32"/>
  <c r="AD92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gti</author>
  </authors>
  <commentList>
    <comment ref="A6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Informe o número sequencial da listagem.</t>
        </r>
      </text>
    </comment>
    <comment ref="C6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Coluna com cálculo automático. O Total é transferido para a Planilha de Resumo.</t>
        </r>
      </text>
    </comment>
    <comment ref="E6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Célula com cálculo automático. É exibido o percentual de faltas, de acordo com a Planilha de Resumo.</t>
        </r>
      </text>
    </comment>
    <comment ref="F6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Informe a data na primeira linha e o Status do Aluno nas demais. F será exibido em Vermelho.</t>
        </r>
      </text>
    </comment>
    <comment ref="B50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Aproveite a área abaixo para inserir o conteúdo das aulas. É utilizado para controle pessoal.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Antônio Carlos Guzzo</author>
  </authors>
  <commentList>
    <comment ref="I6" authorId="0" shapeId="0" xr:uid="{00000000-0006-0000-0A00-000001000000}">
      <text>
        <r>
          <rPr>
            <b/>
            <sz val="9"/>
            <color indexed="81"/>
            <rFont val="Segoe UI"/>
            <family val="2"/>
          </rPr>
          <t>Antônio Carlos Guzzo:</t>
        </r>
        <r>
          <rPr>
            <sz val="9"/>
            <color indexed="81"/>
            <rFont val="Segoe UI"/>
            <family val="2"/>
          </rPr>
          <t xml:space="preserve">
Click para observar a descrição da atividade.</t>
        </r>
      </text>
    </comment>
    <comment ref="K6" authorId="0" shapeId="0" xr:uid="{00000000-0006-0000-0A00-000002000000}">
      <text>
        <r>
          <rPr>
            <b/>
            <sz val="9"/>
            <color indexed="81"/>
            <rFont val="Segoe UI"/>
            <family val="2"/>
          </rPr>
          <t>Antônio Carlos Guzzo:</t>
        </r>
        <r>
          <rPr>
            <sz val="9"/>
            <color indexed="81"/>
            <rFont val="Segoe UI"/>
            <family val="2"/>
          </rPr>
          <t xml:space="preserve">
Click para observar a descrição da atividade.</t>
        </r>
      </text>
    </comment>
    <comment ref="M6" authorId="0" shapeId="0" xr:uid="{00000000-0006-0000-0A00-000003000000}">
      <text>
        <r>
          <rPr>
            <b/>
            <sz val="9"/>
            <color indexed="81"/>
            <rFont val="Segoe UI"/>
            <family val="2"/>
          </rPr>
          <t>Antônio Carlos Guzzo:</t>
        </r>
        <r>
          <rPr>
            <sz val="9"/>
            <color indexed="81"/>
            <rFont val="Segoe UI"/>
            <family val="2"/>
          </rPr>
          <t xml:space="preserve">
Click para observar a descrição da atividade.</t>
        </r>
      </text>
    </comment>
    <comment ref="O6" authorId="0" shapeId="0" xr:uid="{00000000-0006-0000-0A00-000004000000}">
      <text>
        <r>
          <rPr>
            <b/>
            <sz val="9"/>
            <color indexed="81"/>
            <rFont val="Segoe UI"/>
            <family val="2"/>
          </rPr>
          <t>Antônio Carlos Guzzo:</t>
        </r>
        <r>
          <rPr>
            <sz val="9"/>
            <color indexed="81"/>
            <rFont val="Segoe UI"/>
            <family val="2"/>
          </rPr>
          <t xml:space="preserve">
Click para observar a descrição da atividade.
</t>
        </r>
      </text>
    </comment>
    <comment ref="Q6" authorId="0" shapeId="0" xr:uid="{00000000-0006-0000-0A00-000005000000}">
      <text>
        <r>
          <rPr>
            <b/>
            <sz val="9"/>
            <color indexed="81"/>
            <rFont val="Segoe UI"/>
            <family val="2"/>
          </rPr>
          <t>Antônio Carlos Guzzo:</t>
        </r>
        <r>
          <rPr>
            <sz val="9"/>
            <color indexed="81"/>
            <rFont val="Segoe UI"/>
            <family val="2"/>
          </rPr>
          <t xml:space="preserve">
Click para observar a descrição da atividade.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gti</author>
  </authors>
  <commentList>
    <comment ref="A6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Informe o número sequencial da listagem.</t>
        </r>
      </text>
    </comment>
    <comment ref="C6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Coluna com cálculo automático. O Total é transferido para a Planilha de Resumo.</t>
        </r>
      </text>
    </comment>
    <comment ref="E6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Célula com cálculo automático. É exibido o percentual de faltas, de acordo com a Planilha de Resumo.</t>
        </r>
      </text>
    </comment>
    <comment ref="F6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Informe a data na primeira linha e o Status do Aluno nas demais. F será exibido em Vermelho.</t>
        </r>
      </text>
    </comment>
    <comment ref="B50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Aproveite a área abaixo para inserir o conteúdo das aulas. É utilizado para controle pessoal.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gti</author>
  </authors>
  <commentList>
    <comment ref="A6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Informe o número sequencial da listagem.</t>
        </r>
      </text>
    </comment>
    <comment ref="C6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Coluna com cálculo automático. O Total é transferido para a Planilha de Resumo.</t>
        </r>
      </text>
    </comment>
    <comment ref="E6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Célula com cálculo automático. É exibido o percentual de faltas, de acordo com a Planilha de Resumo.</t>
        </r>
      </text>
    </comment>
    <comment ref="F6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Informe a data na primeira linha e o Status do Aluno nas demais. F será exibido em Vermelho.</t>
        </r>
      </text>
    </comment>
    <comment ref="B50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Aproveite a área abaixo para inserir o conteúdo das aulas. É utilizado para controle pessoal.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gti</author>
  </authors>
  <commentList>
    <comment ref="A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Informe o número sequencial da listagem.</t>
        </r>
      </text>
    </comment>
    <comment ref="C6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Coluna com cálculo automático. O Total é transferido para a Planilha de Resumo.</t>
        </r>
      </text>
    </comment>
    <comment ref="E6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Célula com cálculo automático. É exibido o percentual de faltas, de acordo com a Planilha de Resumo.</t>
        </r>
      </text>
    </comment>
    <comment ref="F6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>Informe a data na primeira linha e o Status do Aluno nas demais. F será exibido em Vermelho.</t>
        </r>
      </text>
    </comment>
    <comment ref="B50" authorId="0" shapeId="0" xr:uid="{00000000-0006-0000-0300-000005000000}">
      <text>
        <r>
          <rPr>
            <b/>
            <sz val="8"/>
            <color indexed="81"/>
            <rFont val="Tahoma"/>
            <family val="2"/>
          </rPr>
          <t>Aproveite a área abaixo para inserir o conteúdo das aulas. É utilizado para controle pessoal.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gti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Informe o número sequencial da listagem.</t>
        </r>
      </text>
    </comment>
    <comment ref="C6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Coluna com cálculo automático. O Total é transferido para a Planilha de Resumo.</t>
        </r>
      </text>
    </comment>
    <comment ref="E6" authorId="0" shapeId="0" xr:uid="{00000000-0006-0000-0400-000003000000}">
      <text>
        <r>
          <rPr>
            <b/>
            <sz val="8"/>
            <color indexed="81"/>
            <rFont val="Tahoma"/>
            <family val="2"/>
          </rPr>
          <t>Célula com cálculo automático. É exibido o percentual de faltas, de acordo com a Planilha de Resumo.</t>
        </r>
      </text>
    </comment>
    <comment ref="F6" authorId="0" shapeId="0" xr:uid="{00000000-0006-0000-0400-000004000000}">
      <text>
        <r>
          <rPr>
            <b/>
            <sz val="8"/>
            <color indexed="81"/>
            <rFont val="Tahoma"/>
            <family val="2"/>
          </rPr>
          <t>Informe a data na primeira linha e o Status do Aluno nas demais. F será exibido em Vermelho.</t>
        </r>
      </text>
    </comment>
    <comment ref="B50" authorId="0" shapeId="0" xr:uid="{00000000-0006-0000-0400-000005000000}">
      <text>
        <r>
          <rPr>
            <b/>
            <sz val="8"/>
            <color indexed="81"/>
            <rFont val="Tahoma"/>
            <family val="2"/>
          </rPr>
          <t>Aproveite a área abaixo para inserir o conteúdo das aulas. É utilizado para controle pessoal.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gti</author>
  </authors>
  <commentList>
    <comment ref="A6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Informe o número sequencial da listagem.</t>
        </r>
      </text>
    </comment>
    <comment ref="C6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Coluna com cálculo automático. O Total é transferido para a Planilha de Resumo.</t>
        </r>
      </text>
    </comment>
    <comment ref="E6" authorId="0" shapeId="0" xr:uid="{00000000-0006-0000-0500-000003000000}">
      <text>
        <r>
          <rPr>
            <b/>
            <sz val="8"/>
            <color indexed="81"/>
            <rFont val="Tahoma"/>
            <family val="2"/>
          </rPr>
          <t>Célula com cálculo automático. É exibido o percentual de faltas, de acordo com a Planilha de Resumo.</t>
        </r>
      </text>
    </comment>
    <comment ref="F6" authorId="0" shapeId="0" xr:uid="{00000000-0006-0000-0500-000004000000}">
      <text>
        <r>
          <rPr>
            <b/>
            <sz val="8"/>
            <color indexed="81"/>
            <rFont val="Tahoma"/>
            <family val="2"/>
          </rPr>
          <t>Informe a data na primeira linha e o Status do Aluno nas demais. F será exibido em Vermelho.</t>
        </r>
      </text>
    </comment>
    <comment ref="B50" authorId="0" shapeId="0" xr:uid="{00000000-0006-0000-0500-000005000000}">
      <text>
        <r>
          <rPr>
            <b/>
            <sz val="8"/>
            <color indexed="81"/>
            <rFont val="Tahoma"/>
            <family val="2"/>
          </rPr>
          <t>Aproveite a área abaixo para inserir o conteúdo das aulas. É utilizado para controle pessoal.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gti</author>
  </authors>
  <commentList>
    <comment ref="A6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Informe o número sequencial da listagem.</t>
        </r>
      </text>
    </comment>
    <comment ref="C6" authorId="0" shapeId="0" xr:uid="{00000000-0006-0000-0600-000002000000}">
      <text>
        <r>
          <rPr>
            <b/>
            <sz val="8"/>
            <color indexed="81"/>
            <rFont val="Tahoma"/>
            <family val="2"/>
          </rPr>
          <t>Coluna com cálculo automático. O Total é transferido para a Planilha de Resumo.</t>
        </r>
      </text>
    </comment>
    <comment ref="E6" authorId="0" shapeId="0" xr:uid="{00000000-0006-0000-0600-000003000000}">
      <text>
        <r>
          <rPr>
            <b/>
            <sz val="8"/>
            <color indexed="81"/>
            <rFont val="Tahoma"/>
            <family val="2"/>
          </rPr>
          <t>Célula com cálculo automático. É exibido o percentual de faltas, de acordo com a Planilha de Resumo.</t>
        </r>
      </text>
    </comment>
    <comment ref="F6" authorId="0" shapeId="0" xr:uid="{00000000-0006-0000-0600-000004000000}">
      <text>
        <r>
          <rPr>
            <b/>
            <sz val="8"/>
            <color indexed="81"/>
            <rFont val="Tahoma"/>
            <family val="2"/>
          </rPr>
          <t>Informe a data na primeira linha e o Status do Aluno nas demais. F será exibido em Vermelho.</t>
        </r>
      </text>
    </comment>
    <comment ref="B50" authorId="0" shapeId="0" xr:uid="{00000000-0006-0000-0600-000005000000}">
      <text>
        <r>
          <rPr>
            <b/>
            <sz val="8"/>
            <color indexed="81"/>
            <rFont val="Tahoma"/>
            <family val="2"/>
          </rPr>
          <t>Aproveite a área abaixo para inserir o conteúdo das aulas. É utilizado para controle pessoal.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gti</author>
  </authors>
  <commentList>
    <comment ref="A6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Informe o número sequencial da listagem.</t>
        </r>
      </text>
    </comment>
    <comment ref="C6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>Coluna com cálculo automático. O Total é transferido para a Planilha de Resumo.</t>
        </r>
      </text>
    </comment>
    <comment ref="E6" authorId="0" shapeId="0" xr:uid="{00000000-0006-0000-0700-000003000000}">
      <text>
        <r>
          <rPr>
            <b/>
            <sz val="8"/>
            <color indexed="81"/>
            <rFont val="Tahoma"/>
            <family val="2"/>
          </rPr>
          <t>Célula com cálculo automático. É exibido o percentual de faltas, de acordo com a Planilha de Resumo.</t>
        </r>
      </text>
    </comment>
    <comment ref="F6" authorId="0" shapeId="0" xr:uid="{00000000-0006-0000-0700-000004000000}">
      <text>
        <r>
          <rPr>
            <b/>
            <sz val="8"/>
            <color indexed="81"/>
            <rFont val="Tahoma"/>
            <family val="2"/>
          </rPr>
          <t>Informe a data na primeira linha e o Status do Aluno nas demais. F será exibido em Vermelho.</t>
        </r>
      </text>
    </comment>
    <comment ref="B50" authorId="0" shapeId="0" xr:uid="{00000000-0006-0000-0700-000005000000}">
      <text>
        <r>
          <rPr>
            <b/>
            <sz val="8"/>
            <color indexed="81"/>
            <rFont val="Tahoma"/>
            <family val="2"/>
          </rPr>
          <t>Aproveite a área abaixo para inserir o conteúdo das aulas. É utilizado para controle pessoal.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gti</author>
  </authors>
  <commentList>
    <comment ref="C8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Informe o Total de Horas do Módulo nesse campo no formato "hh:mm"</t>
        </r>
      </text>
    </comment>
    <comment ref="D8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Célula com cálculo automático.</t>
        </r>
      </text>
    </comment>
    <comment ref="E8" authorId="0" shapeId="0" xr:uid="{00000000-0006-0000-0800-000003000000}">
      <text>
        <r>
          <rPr>
            <b/>
            <sz val="8"/>
            <color indexed="81"/>
            <rFont val="Tahoma"/>
            <family val="2"/>
          </rPr>
          <t>Célula com cálculo automático.</t>
        </r>
      </text>
    </comment>
    <comment ref="B14" authorId="0" shapeId="0" xr:uid="{00000000-0006-0000-0800-000004000000}">
      <text>
        <r>
          <rPr>
            <b/>
            <sz val="8"/>
            <color indexed="81"/>
            <rFont val="Tahoma"/>
            <family val="2"/>
          </rPr>
          <t xml:space="preserve">Número da Matrícula do Aluno. </t>
        </r>
      </text>
    </comment>
    <comment ref="C14" authorId="0" shapeId="0" xr:uid="{00000000-0006-0000-0800-000005000000}">
      <text>
        <r>
          <rPr>
            <b/>
            <sz val="8"/>
            <color indexed="81"/>
            <rFont val="Tahoma"/>
            <family val="2"/>
          </rPr>
          <t>Nome Completo do Aluno</t>
        </r>
      </text>
    </comment>
    <comment ref="E15" authorId="0" shapeId="0" xr:uid="{00000000-0006-0000-0800-000006000000}">
      <text>
        <r>
          <rPr>
            <b/>
            <sz val="8"/>
            <color indexed="81"/>
            <rFont val="Tahoma"/>
            <family val="2"/>
          </rPr>
          <t>Coluna com cálculo automático.</t>
        </r>
      </text>
    </comment>
    <comment ref="F15" authorId="0" shapeId="0" xr:uid="{00000000-0006-0000-0800-000007000000}">
      <text>
        <r>
          <rPr>
            <sz val="8"/>
            <color indexed="81"/>
            <rFont val="Tahoma"/>
            <family val="2"/>
          </rPr>
          <t>Cálculo automático.
De 0 e 19% em Verde, de 20 a 24% em Laranja, acima de 25% em Vermelho</t>
        </r>
      </text>
    </comment>
    <comment ref="G15" authorId="0" shapeId="0" xr:uid="{00000000-0006-0000-0800-000008000000}">
      <text>
        <r>
          <rPr>
            <b/>
            <sz val="8"/>
            <color indexed="81"/>
            <rFont val="Tahoma"/>
            <family val="2"/>
          </rPr>
          <t>Coluna com cálculo automático.</t>
        </r>
      </text>
    </comment>
    <comment ref="I15" authorId="0" shapeId="0" xr:uid="{00000000-0006-0000-0800-000009000000}">
      <text>
        <r>
          <rPr>
            <b/>
            <sz val="8"/>
            <color indexed="81"/>
            <rFont val="Tahoma"/>
            <family val="2"/>
          </rPr>
          <t>Coluna com cálculo automático.</t>
        </r>
      </text>
    </comment>
    <comment ref="K15" authorId="0" shapeId="0" xr:uid="{00000000-0006-0000-0800-00000A000000}">
      <text>
        <r>
          <rPr>
            <b/>
            <sz val="8"/>
            <color indexed="81"/>
            <rFont val="Tahoma"/>
            <family val="2"/>
          </rPr>
          <t>Coluna com cálculo automático.</t>
        </r>
      </text>
    </comment>
    <comment ref="M15" authorId="0" shapeId="0" xr:uid="{00000000-0006-0000-0800-00000B000000}">
      <text>
        <r>
          <rPr>
            <b/>
            <sz val="8"/>
            <color indexed="81"/>
            <rFont val="Tahoma"/>
            <family val="2"/>
          </rPr>
          <t>Coluna com cálculo automático.</t>
        </r>
      </text>
    </comment>
    <comment ref="O15" authorId="0" shapeId="0" xr:uid="{00000000-0006-0000-0800-00000C000000}">
      <text>
        <r>
          <rPr>
            <b/>
            <sz val="8"/>
            <color indexed="81"/>
            <rFont val="Tahoma"/>
            <family val="2"/>
          </rPr>
          <t>Coluna com cálculo automático.</t>
        </r>
      </text>
    </comment>
    <comment ref="Q15" authorId="0" shapeId="0" xr:uid="{00000000-0006-0000-0800-00000D000000}">
      <text>
        <r>
          <rPr>
            <b/>
            <sz val="8"/>
            <color indexed="81"/>
            <rFont val="Tahoma"/>
            <family val="2"/>
          </rPr>
          <t>Coluna com cálculo automático.</t>
        </r>
      </text>
    </comment>
  </commentList>
</comments>
</file>

<file path=xl/sharedStrings.xml><?xml version="1.0" encoding="utf-8"?>
<sst xmlns="http://schemas.openxmlformats.org/spreadsheetml/2006/main" count="2225" uniqueCount="224">
  <si>
    <t>Unidade Operacional</t>
  </si>
  <si>
    <t>Centro de Formação Profissional de Nova Friburgo</t>
  </si>
  <si>
    <t>Módulo / Versão</t>
  </si>
  <si>
    <t>Turma</t>
  </si>
  <si>
    <t>Unidade Curricular</t>
  </si>
  <si>
    <t>Frequência</t>
  </si>
  <si>
    <t>Nº</t>
  </si>
  <si>
    <t>Nome</t>
  </si>
  <si>
    <t>Datas / Frequência</t>
  </si>
  <si>
    <t>Legenda:   P - Presente   F - Falta   D - Dispensado   L - Licenciado   T - Transferido   TM - Trancamento de Matrícula   A - Alcançou   NA - Não Alcançou</t>
  </si>
  <si>
    <t>Conteúdo das Aulas</t>
  </si>
  <si>
    <t>Data</t>
  </si>
  <si>
    <t>Conteúdo Programático Desenvolvido</t>
  </si>
  <si>
    <t>Aulas Dadas</t>
  </si>
  <si>
    <t>as</t>
  </si>
  <si>
    <t>Carga Horária da Unidade Curricular</t>
  </si>
  <si>
    <t>Total de Alunos em aula</t>
  </si>
  <si>
    <t>% Faltas
até aqui</t>
  </si>
  <si>
    <t>Faltas
no Mês</t>
  </si>
  <si>
    <t>Total
de Faltas</t>
  </si>
  <si>
    <t>% Total 
de Faltas</t>
  </si>
  <si>
    <t>% Faltas
até Aqui</t>
  </si>
  <si>
    <t>Total de
Faltas</t>
  </si>
  <si>
    <t>Nome das Planilhas</t>
  </si>
  <si>
    <t>Horário do Curso</t>
  </si>
  <si>
    <t>Ficha de Registros de Acompanhamento e</t>
  </si>
  <si>
    <t>Avaliação da Aprendizagem
Ficha de Avaliação</t>
  </si>
  <si>
    <t>Unidade Curricular:</t>
  </si>
  <si>
    <t>Curso:</t>
  </si>
  <si>
    <t>Módulo:</t>
  </si>
  <si>
    <t>Total de Colunas com Lançamento dos Conceitos</t>
  </si>
  <si>
    <t>Turma/Ano:</t>
  </si>
  <si>
    <t>Carga Horária da Unidade Curricular:</t>
  </si>
  <si>
    <t>Aulas dadas:</t>
  </si>
  <si>
    <t>Faixa Percentual dos Conceitos Final</t>
  </si>
  <si>
    <t>Alunos</t>
  </si>
  <si>
    <t>Objetivos e Padrões de Desempenho</t>
  </si>
  <si>
    <t>NA</t>
  </si>
  <si>
    <t>A</t>
  </si>
  <si>
    <t>AE</t>
  </si>
  <si>
    <t>Conceito 
Final</t>
  </si>
  <si>
    <t>%</t>
  </si>
  <si>
    <t>Registros por objetivo:</t>
  </si>
  <si>
    <t>Registros do conceito final:</t>
  </si>
  <si>
    <r>
      <rPr>
        <b/>
        <sz val="8"/>
        <color theme="1"/>
        <rFont val="Arial Narrow"/>
        <family val="2"/>
      </rPr>
      <t>AE</t>
    </r>
    <r>
      <rPr>
        <sz val="8"/>
        <color theme="1"/>
        <rFont val="Arial Narrow"/>
        <family val="2"/>
      </rPr>
      <t xml:space="preserve"> – Alcançou com Excelência    </t>
    </r>
    <r>
      <rPr>
        <b/>
        <sz val="8"/>
        <color theme="1"/>
        <rFont val="Arial Narrow"/>
        <family val="2"/>
      </rPr>
      <t>A</t>
    </r>
    <r>
      <rPr>
        <sz val="8"/>
        <color theme="1"/>
        <rFont val="Arial Narrow"/>
        <family val="2"/>
      </rPr>
      <t xml:space="preserve"> – Alcançou     </t>
    </r>
    <r>
      <rPr>
        <b/>
        <sz val="8"/>
        <color theme="1"/>
        <rFont val="Arial Narrow"/>
        <family val="2"/>
      </rPr>
      <t>EP</t>
    </r>
    <r>
      <rPr>
        <sz val="8"/>
        <color theme="1"/>
        <rFont val="Arial Narrow"/>
        <family val="2"/>
      </rPr>
      <t xml:space="preserve"> – Em Processo      </t>
    </r>
    <r>
      <rPr>
        <b/>
        <sz val="8"/>
        <color theme="1"/>
        <rFont val="Arial Narrow"/>
        <family val="2"/>
      </rPr>
      <t>NA</t>
    </r>
    <r>
      <rPr>
        <sz val="8"/>
        <color theme="1"/>
        <rFont val="Arial Narrow"/>
        <family val="2"/>
      </rPr>
      <t xml:space="preserve"> – Não Alcançou</t>
    </r>
  </si>
  <si>
    <t>AE – Alcançou com Excelência (100% a 90%) A – Alcançou (89% a 70%)   NA – Não Alcançou (69% a 10%)</t>
  </si>
  <si>
    <t>Docente</t>
  </si>
  <si>
    <t>Pedagogo</t>
  </si>
  <si>
    <t>Data do Encerramento da Unidade Curricular</t>
  </si>
  <si>
    <t>EP-149</t>
  </si>
  <si>
    <t>Pedagoga</t>
  </si>
  <si>
    <t>Data de Desligamento</t>
  </si>
  <si>
    <t>Curso</t>
  </si>
  <si>
    <t>Total de Aulas no Mês / Total de Faltas e Percentual por aluno</t>
  </si>
  <si>
    <t>Encerramento da UC</t>
  </si>
  <si>
    <t>Base Calc.Faltas</t>
  </si>
  <si>
    <t>EP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</si>
  <si>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</si>
  <si>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</si>
  <si>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</si>
  <si>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</si>
  <si>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</si>
  <si>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</si>
  <si>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</si>
  <si>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</si>
  <si>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</si>
  <si>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</si>
  <si>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</si>
  <si>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</si>
  <si>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</si>
  <si>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</si>
  <si>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</si>
  <si>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</si>
  <si>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</si>
  <si>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</si>
  <si>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</si>
  <si>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</si>
  <si>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</si>
  <si>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</si>
  <si>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</si>
  <si>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</si>
  <si>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</si>
  <si>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</si>
  <si>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</si>
  <si>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</si>
  <si>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</si>
  <si>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</si>
  <si>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</si>
  <si>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</si>
  <si>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</si>
  <si>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</si>
  <si>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</si>
  <si>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</si>
  <si>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</si>
  <si>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</si>
  <si>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</si>
  <si>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</si>
  <si>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</si>
  <si>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</si>
  <si>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</si>
  <si>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</si>
  <si>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</si>
  <si>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% de
Frequência</t>
  </si>
  <si>
    <t>p</t>
  </si>
  <si>
    <t>Aulas no Mês</t>
  </si>
  <si>
    <t>UC</t>
  </si>
  <si>
    <t>Mês</t>
  </si>
  <si>
    <t>Coluna no Resumo</t>
  </si>
  <si>
    <t>L.Nomes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</si>
  <si>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</si>
  <si>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</si>
  <si>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</si>
  <si>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</si>
  <si>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</si>
  <si>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</si>
  <si>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</si>
  <si>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</si>
  <si>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</si>
  <si>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</si>
  <si>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</si>
  <si>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</si>
  <si>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</si>
  <si>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</si>
  <si>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</si>
  <si>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</si>
  <si>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</si>
  <si>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</si>
  <si>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</si>
  <si>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</si>
  <si>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</si>
  <si>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</si>
  <si>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</si>
  <si>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</si>
  <si>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</si>
  <si>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</si>
  <si>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</si>
  <si>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</si>
  <si>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</si>
  <si>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</si>
  <si>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</si>
  <si>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</si>
  <si>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</si>
  <si>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</si>
  <si>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</si>
  <si>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</si>
  <si>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</si>
  <si>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</si>
  <si>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</si>
  <si>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</si>
  <si>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</si>
  <si>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</si>
  <si>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</si>
  <si>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</si>
  <si>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</si>
  <si>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Antônio Carlos dos Santos Guzzo Júnior</t>
  </si>
  <si>
    <t>Carga Horária (hr)</t>
  </si>
  <si>
    <t>N°</t>
  </si>
  <si>
    <t>Aluno</t>
  </si>
  <si>
    <t>N° de Faltas</t>
  </si>
  <si>
    <t>Participação</t>
  </si>
  <si>
    <t>Presença (%)</t>
  </si>
  <si>
    <t>Faltas(%)</t>
  </si>
  <si>
    <t>Média (%)</t>
  </si>
  <si>
    <t>Conceito</t>
  </si>
  <si>
    <t>Peso Participação (%)</t>
  </si>
  <si>
    <t>Peso Presença (%)</t>
  </si>
  <si>
    <t>Peso Atd. 1 (%)</t>
  </si>
  <si>
    <t>Peso Atd. 2 (%)</t>
  </si>
  <si>
    <t>Peso Atd. 3 (%)</t>
  </si>
  <si>
    <t>Observações:</t>
  </si>
  <si>
    <t xml:space="preserve">Catarina Maria Wermelinger </t>
  </si>
  <si>
    <t>Grupo</t>
  </si>
  <si>
    <t>LEGENDA DE CORES</t>
  </si>
  <si>
    <t>GRUPO</t>
  </si>
  <si>
    <t>CORES</t>
  </si>
  <si>
    <t>Março</t>
  </si>
  <si>
    <t>P</t>
  </si>
  <si>
    <t>ASSISTENTE DE PROJETO FABLAB</t>
  </si>
  <si>
    <t>Bruno de Jesus Cereja</t>
  </si>
  <si>
    <t>Carlos Roberto Sanches Junior</t>
  </si>
  <si>
    <t>Edward Lages Rodrigues</t>
  </si>
  <si>
    <t>Felipe de Oliveira Celestino</t>
  </si>
  <si>
    <t>Gabriel da Silva Mattos</t>
  </si>
  <si>
    <t>Guilherme da Silva Azevedo</t>
  </si>
  <si>
    <t>Jefferson de Jesus Costa</t>
  </si>
  <si>
    <t>Leon Carlo Stulpen Veiga</t>
  </si>
  <si>
    <t>Leticia Brantes Gravino</t>
  </si>
  <si>
    <t>Marcio Eduardo Latini</t>
  </si>
  <si>
    <t>Matheus Pinheiro Raposo</t>
  </si>
  <si>
    <t>Rafael Magalhães Storck</t>
  </si>
  <si>
    <t>Rayssa Schottz Gonçalves</t>
  </si>
  <si>
    <t>Wesley Pereira Pinto</t>
  </si>
  <si>
    <t>Carlos Alberto dos Santos Mattos</t>
  </si>
  <si>
    <t>Ivan de Macedo Dias</t>
  </si>
  <si>
    <t>Rodrigo Rocha Gibelli</t>
  </si>
  <si>
    <t>Bruna Gonçalves Ferreira</t>
  </si>
  <si>
    <t>Peso Atd. 4(%)</t>
  </si>
  <si>
    <t>Peso Atd. 5 (%)</t>
  </si>
  <si>
    <t>93230-1</t>
  </si>
  <si>
    <t>DESAFIO 1:</t>
  </si>
  <si>
    <t>DESAFIO 2:</t>
  </si>
  <si>
    <t>Desafio 1</t>
  </si>
  <si>
    <t>Desafio 2</t>
  </si>
  <si>
    <t>....</t>
  </si>
  <si>
    <t>Ideação do Projeto</t>
  </si>
  <si>
    <t>Abril</t>
  </si>
  <si>
    <t>F</t>
  </si>
  <si>
    <r>
      <rPr>
        <b/>
        <sz val="10"/>
        <color indexed="8"/>
        <rFont val="Calibri"/>
        <family val="2"/>
      </rPr>
      <t>1.</t>
    </r>
    <r>
      <rPr>
        <sz val="10"/>
        <color indexed="8"/>
        <rFont val="Calibri"/>
        <family val="2"/>
      </rPr>
      <t xml:space="preserve">  Utilizar as ferramentas de Design Thinking mais apropriadas ao produto-desafio</t>
    </r>
  </si>
  <si>
    <r>
      <rPr>
        <b/>
        <sz val="10"/>
        <color indexed="8"/>
        <rFont val="Calibri"/>
        <family val="2"/>
      </rPr>
      <t>2.</t>
    </r>
    <r>
      <rPr>
        <sz val="10"/>
        <color indexed="8"/>
        <rFont val="Calibri"/>
        <family val="2"/>
      </rPr>
      <t xml:space="preserve"> Aplicar os recursos disponíveis ni FabLab para ideação do produto-problema</t>
    </r>
  </si>
  <si>
    <r>
      <rPr>
        <b/>
        <sz val="10"/>
        <color indexed="8"/>
        <rFont val="Calibri"/>
        <family val="2"/>
      </rPr>
      <t>3</t>
    </r>
    <r>
      <rPr>
        <sz val="10"/>
        <color indexed="8"/>
        <rFont val="Calibri"/>
        <family val="2"/>
      </rPr>
      <t>. Conhecer os princípios básicos da avaliação de custos e benefícios de um produto-problema.</t>
    </r>
  </si>
  <si>
    <r>
      <rPr>
        <b/>
        <sz val="10"/>
        <color indexed="8"/>
        <rFont val="Calibri"/>
        <family val="2"/>
      </rPr>
      <t xml:space="preserve">4. </t>
    </r>
    <r>
      <rPr>
        <sz val="10"/>
        <color indexed="8"/>
        <rFont val="Calibri"/>
        <family val="2"/>
      </rPr>
      <t>Organizar adequadamente as  ideias e  as ferramentas de Design Thinking aplicáveis</t>
    </r>
  </si>
  <si>
    <r>
      <rPr>
        <b/>
        <sz val="10"/>
        <color indexed="8"/>
        <rFont val="Calibri"/>
        <family val="2"/>
      </rPr>
      <t>5.</t>
    </r>
    <r>
      <rPr>
        <sz val="10"/>
        <color indexed="8"/>
        <rFont val="Calibri"/>
        <family val="2"/>
      </rPr>
      <t xml:space="preserve"> Registrar adequadamente os projetos.</t>
    </r>
  </si>
  <si>
    <r>
      <rPr>
        <b/>
        <sz val="10"/>
        <color indexed="8"/>
        <rFont val="Calibri"/>
        <family val="2"/>
      </rPr>
      <t>6.</t>
    </r>
    <r>
      <rPr>
        <sz val="10"/>
        <color indexed="8"/>
        <rFont val="Calibri"/>
        <family val="2"/>
      </rPr>
      <t xml:space="preserve"> Conhecer e aplicar ao produto-problema os softwares CAD e/ou solidwork e CAE</t>
    </r>
  </si>
  <si>
    <r>
      <rPr>
        <b/>
        <sz val="10"/>
        <color indexed="8"/>
        <rFont val="Calibri"/>
        <family val="2"/>
      </rPr>
      <t xml:space="preserve">7. </t>
    </r>
    <r>
      <rPr>
        <sz val="10"/>
        <color indexed="8"/>
        <rFont val="Calibri"/>
        <family val="2"/>
      </rPr>
      <t>Aplicar uma das ferramentas de Design Thinking na ideação do Desafio</t>
    </r>
  </si>
  <si>
    <r>
      <rPr>
        <b/>
        <sz val="10"/>
        <color indexed="8"/>
        <rFont val="Calibri"/>
        <family val="2"/>
      </rPr>
      <t>8.</t>
    </r>
    <r>
      <rPr>
        <sz val="10"/>
        <color indexed="8"/>
        <rFont val="Calibri"/>
        <family val="2"/>
      </rPr>
      <t xml:space="preserve"> Utilizar a plataforma do FabLab na ideação do Desafio </t>
    </r>
  </si>
  <si>
    <r>
      <rPr>
        <b/>
        <sz val="10"/>
        <color indexed="8"/>
        <rFont val="Calibri"/>
        <family val="2"/>
      </rPr>
      <t>9.</t>
    </r>
    <r>
      <rPr>
        <sz val="10"/>
        <color indexed="8"/>
        <rFont val="Calibri"/>
        <family val="2"/>
      </rPr>
      <t xml:space="preserve"> Criar nome, slogan e comunicação visual do produto-problema.</t>
    </r>
  </si>
  <si>
    <r>
      <rPr>
        <b/>
        <sz val="10"/>
        <color indexed="8"/>
        <rFont val="Calibri"/>
        <family val="2"/>
      </rPr>
      <t xml:space="preserve">10. </t>
    </r>
    <r>
      <rPr>
        <sz val="10"/>
        <color indexed="8"/>
        <rFont val="Calibri"/>
        <family val="2"/>
      </rPr>
      <t>Documentar o projeto para manter o histórico das atividades do curso</t>
    </r>
  </si>
  <si>
    <r>
      <rPr>
        <b/>
        <sz val="10"/>
        <color indexed="8"/>
        <rFont val="Calibri"/>
        <family val="2"/>
      </rPr>
      <t>11.</t>
    </r>
    <r>
      <rPr>
        <sz val="10"/>
        <color indexed="8"/>
        <rFont val="Calibri"/>
        <family val="2"/>
      </rPr>
      <t xml:space="preserve"> Elaborar o desenho técnico e simular condições físicaas dos produtos-problemas </t>
    </r>
  </si>
  <si>
    <t>MAIO</t>
  </si>
  <si>
    <t>JUNHO</t>
  </si>
  <si>
    <t xml:space="preserve"> O aluno Bruno de Jesus Cereja vinha faltando devido a problemas de saúde, sendo evadido do curso em 04/06/18.</t>
  </si>
  <si>
    <t>Guilherme Vanelli da Silva Zago</t>
  </si>
  <si>
    <t>Igor Arnaldo de Alencar Feitoza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</si>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</sst>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&quot; h&quot;"/>
  </numFmts>
  <fonts count="6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</font>
    <font>
      <i/>
      <sz val="11"/>
      <color indexed="8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  <font>
      <i/>
      <sz val="10"/>
      <color indexed="8"/>
      <name val="Arial"/>
      <family val="2"/>
    </font>
    <font>
      <i/>
      <sz val="9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b/>
      <i/>
      <sz val="14"/>
      <color theme="1"/>
      <name val="Arial"/>
      <family val="2"/>
    </font>
    <font>
      <i/>
      <sz val="8"/>
      <color theme="1"/>
      <name val="Calibri"/>
      <family val="2"/>
      <scheme val="minor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8"/>
      <color theme="1"/>
      <name val="Arial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theme="1"/>
      <name val="Times New Roman"/>
      <family val="1"/>
    </font>
    <font>
      <b/>
      <i/>
      <sz val="18"/>
      <color theme="1"/>
      <name val="Times New Roman"/>
      <family val="1"/>
    </font>
    <font>
      <b/>
      <i/>
      <sz val="12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rgb="FFFF0000"/>
      <name val="Times New Roman"/>
      <family val="1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2"/>
      <name val="Times New Roman"/>
      <family val="1"/>
    </font>
    <font>
      <sz val="11"/>
      <color indexed="8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7030A0"/>
      <name val="Times New Roman"/>
      <family val="1"/>
    </font>
    <font>
      <i/>
      <sz val="10"/>
      <color rgb="FF7030A0"/>
      <name val="Arial"/>
      <family val="2"/>
    </font>
    <font>
      <i/>
      <sz val="10"/>
      <color rgb="FFFF0000"/>
      <name val="Arial"/>
      <family val="2"/>
    </font>
    <font>
      <i/>
      <sz val="12"/>
      <color theme="1"/>
      <name val="Times New Roman"/>
      <family val="1"/>
    </font>
    <font>
      <b/>
      <i/>
      <sz val="10"/>
      <color theme="1"/>
      <name val="Arial"/>
      <family val="2"/>
    </font>
    <font>
      <b/>
      <sz val="10"/>
      <color indexed="8"/>
      <name val="Calibri"/>
      <family val="2"/>
    </font>
    <font>
      <sz val="11"/>
      <color rgb="FF00B0F0"/>
      <name val="Calibri"/>
      <family val="2"/>
    </font>
    <font>
      <sz val="11"/>
      <color rgb="FFC00000"/>
      <name val="Calibri"/>
      <family val="2"/>
    </font>
    <font>
      <sz val="11"/>
      <color rgb="FFFFC000"/>
      <name val="Calibri"/>
      <family val="2"/>
    </font>
    <font>
      <sz val="11"/>
      <color rgb="FF92D050"/>
      <name val="Calibri"/>
      <family val="2"/>
    </font>
    <font>
      <b/>
      <i/>
      <sz val="9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6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5">
    <xf numFmtId="0" fontId="0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4" borderId="0" applyNumberFormat="0" applyBorder="0" applyAlignment="0" applyProtection="0"/>
    <xf numFmtId="0" fontId="5" fillId="16" borderId="1" applyNumberFormat="0" applyAlignment="0" applyProtection="0"/>
    <xf numFmtId="0" fontId="6" fillId="17" borderId="2" applyNumberFormat="0" applyAlignment="0" applyProtection="0"/>
    <xf numFmtId="0" fontId="7" fillId="0" borderId="3" applyNumberFormat="0" applyFill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21" borderId="0" applyNumberFormat="0" applyBorder="0" applyAlignment="0" applyProtection="0"/>
    <xf numFmtId="0" fontId="8" fillId="7" borderId="1" applyNumberFormat="0" applyAlignment="0" applyProtection="0"/>
    <xf numFmtId="0" fontId="9" fillId="3" borderId="0" applyNumberFormat="0" applyBorder="0" applyAlignment="0" applyProtection="0"/>
    <xf numFmtId="0" fontId="10" fillId="22" borderId="0" applyNumberFormat="0" applyBorder="0" applyAlignment="0" applyProtection="0"/>
    <xf numFmtId="0" fontId="21" fillId="23" borderId="4" applyNumberFormat="0" applyAlignment="0" applyProtection="0"/>
    <xf numFmtId="9" fontId="2" fillId="0" borderId="0" applyFill="0" applyBorder="0" applyAlignment="0" applyProtection="0"/>
    <xf numFmtId="0" fontId="11" fillId="16" borderId="5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7" fillId="0" borderId="41" applyNumberFormat="0" applyFill="0" applyAlignment="0" applyProtection="0"/>
    <xf numFmtId="0" fontId="49" fillId="0" borderId="0" applyNumberFormat="0" applyFill="0" applyBorder="0" applyAlignment="0" applyProtection="0"/>
  </cellStyleXfs>
  <cellXfs count="307">
    <xf numFmtId="0" fontId="0" fillId="0" borderId="0" xfId="0"/>
    <xf numFmtId="0" fontId="0" fillId="0" borderId="10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9" fontId="0" fillId="0" borderId="12" xfId="33" applyFont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0" fillId="0" borderId="0" xfId="0" applyProtection="1"/>
    <xf numFmtId="9" fontId="0" fillId="0" borderId="0" xfId="33" applyFont="1" applyProtection="1"/>
    <xf numFmtId="0" fontId="0" fillId="0" borderId="0" xfId="0" applyAlignment="1" applyProtection="1">
      <alignment horizontal="center"/>
    </xf>
    <xf numFmtId="0" fontId="40" fillId="0" borderId="19" xfId="0" applyFont="1" applyBorder="1" applyAlignment="1" applyProtection="1">
      <alignment horizontal="left" vertical="center"/>
    </xf>
    <xf numFmtId="0" fontId="45" fillId="0" borderId="10" xfId="0" applyFont="1" applyBorder="1" applyAlignment="1" applyProtection="1">
      <alignment vertical="center" wrapText="1"/>
    </xf>
    <xf numFmtId="9" fontId="0" fillId="0" borderId="0" xfId="33" applyFont="1" applyAlignment="1" applyProtection="1">
      <alignment horizontal="center"/>
    </xf>
    <xf numFmtId="0" fontId="41" fillId="0" borderId="24" xfId="0" applyFont="1" applyBorder="1" applyAlignment="1" applyProtection="1">
      <alignment vertical="center"/>
    </xf>
    <xf numFmtId="0" fontId="0" fillId="0" borderId="24" xfId="0" applyBorder="1" applyAlignment="1" applyProtection="1">
      <alignment vertical="center"/>
    </xf>
    <xf numFmtId="0" fontId="41" fillId="0" borderId="25" xfId="0" applyFont="1" applyBorder="1" applyAlignment="1" applyProtection="1">
      <alignment vertical="center"/>
    </xf>
    <xf numFmtId="0" fontId="0" fillId="0" borderId="0" xfId="0" applyBorder="1" applyProtection="1"/>
    <xf numFmtId="0" fontId="42" fillId="0" borderId="15" xfId="0" applyFont="1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43" fillId="0" borderId="14" xfId="0" applyFont="1" applyBorder="1" applyAlignment="1" applyProtection="1">
      <alignment vertical="center"/>
    </xf>
    <xf numFmtId="0" fontId="0" fillId="0" borderId="15" xfId="0" applyBorder="1" applyProtection="1"/>
    <xf numFmtId="0" fontId="29" fillId="0" borderId="10" xfId="0" applyNumberFormat="1" applyFont="1" applyFill="1" applyBorder="1" applyAlignment="1" applyProtection="1">
      <alignment horizontal="center"/>
    </xf>
    <xf numFmtId="0" fontId="30" fillId="0" borderId="10" xfId="0" applyFont="1" applyFill="1" applyBorder="1" applyProtection="1"/>
    <xf numFmtId="0" fontId="0" fillId="0" borderId="0" xfId="0" applyFont="1" applyBorder="1" applyAlignment="1" applyProtection="1"/>
    <xf numFmtId="49" fontId="0" fillId="0" borderId="0" xfId="0" applyNumberFormat="1" applyFont="1" applyBorder="1" applyAlignment="1" applyProtection="1"/>
    <xf numFmtId="164" fontId="20" fillId="0" borderId="0" xfId="0" applyNumberFormat="1" applyFont="1" applyBorder="1" applyAlignment="1" applyProtection="1"/>
    <xf numFmtId="164" fontId="20" fillId="0" borderId="0" xfId="0" applyNumberFormat="1" applyFont="1" applyBorder="1" applyAlignment="1" applyProtection="1">
      <alignment horizontal="center"/>
    </xf>
    <xf numFmtId="0" fontId="26" fillId="0" borderId="0" xfId="0" applyFont="1" applyBorder="1" applyAlignment="1" applyProtection="1"/>
    <xf numFmtId="0" fontId="0" fillId="0" borderId="0" xfId="0" applyBorder="1" applyAlignment="1" applyProtection="1"/>
    <xf numFmtId="0" fontId="18" fillId="0" borderId="15" xfId="0" applyFont="1" applyBorder="1" applyAlignment="1" applyProtection="1"/>
    <xf numFmtId="0" fontId="18" fillId="0" borderId="16" xfId="0" applyFont="1" applyBorder="1" applyAlignment="1" applyProtection="1"/>
    <xf numFmtId="20" fontId="0" fillId="0" borderId="0" xfId="0" applyNumberFormat="1" applyBorder="1" applyAlignment="1" applyProtection="1"/>
    <xf numFmtId="0" fontId="19" fillId="0" borderId="12" xfId="0" applyFont="1" applyBorder="1" applyAlignment="1" applyProtection="1"/>
    <xf numFmtId="0" fontId="19" fillId="0" borderId="0" xfId="0" applyFont="1" applyProtection="1"/>
    <xf numFmtId="0" fontId="0" fillId="0" borderId="10" xfId="0" applyBorder="1" applyAlignment="1" applyProtection="1">
      <alignment horizontal="center"/>
    </xf>
    <xf numFmtId="0" fontId="0" fillId="0" borderId="10" xfId="0" applyBorder="1" applyAlignment="1" applyProtection="1"/>
    <xf numFmtId="0" fontId="0" fillId="0" borderId="13" xfId="0" applyFont="1" applyBorder="1" applyAlignment="1" applyProtection="1"/>
    <xf numFmtId="0" fontId="0" fillId="0" borderId="0" xfId="0" applyFont="1" applyAlignment="1" applyProtection="1">
      <alignment horizontal="center"/>
    </xf>
    <xf numFmtId="0" fontId="19" fillId="0" borderId="10" xfId="0" applyFont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0" xfId="0" applyBorder="1" applyProtection="1">
      <protection locked="0"/>
    </xf>
    <xf numFmtId="14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Protection="1">
      <protection locked="0"/>
    </xf>
    <xf numFmtId="0" fontId="0" fillId="0" borderId="0" xfId="0" applyAlignment="1" applyProtection="1">
      <protection locked="0"/>
    </xf>
    <xf numFmtId="0" fontId="27" fillId="0" borderId="0" xfId="0" applyFont="1" applyFill="1" applyProtection="1"/>
    <xf numFmtId="0" fontId="28" fillId="0" borderId="0" xfId="0" applyFont="1" applyFill="1" applyBorder="1" applyAlignment="1" applyProtection="1"/>
    <xf numFmtId="0" fontId="27" fillId="0" borderId="0" xfId="0" applyFont="1" applyFill="1" applyBorder="1" applyAlignment="1" applyProtection="1">
      <alignment horizontal="left"/>
    </xf>
    <xf numFmtId="0" fontId="0" fillId="0" borderId="0" xfId="0" applyFill="1" applyProtection="1"/>
    <xf numFmtId="0" fontId="28" fillId="0" borderId="0" xfId="0" applyFont="1" applyFill="1" applyBorder="1" applyAlignment="1" applyProtection="1">
      <alignment horizontal="left"/>
    </xf>
    <xf numFmtId="0" fontId="27" fillId="0" borderId="0" xfId="0" applyFont="1" applyFill="1" applyBorder="1" applyAlignment="1" applyProtection="1">
      <alignment horizontal="center"/>
    </xf>
    <xf numFmtId="0" fontId="27" fillId="0" borderId="0" xfId="0" applyFont="1" applyFill="1" applyBorder="1" applyAlignment="1" applyProtection="1"/>
    <xf numFmtId="20" fontId="29" fillId="0" borderId="10" xfId="0" applyNumberFormat="1" applyFont="1" applyFill="1" applyBorder="1" applyAlignment="1" applyProtection="1">
      <alignment horizontal="center"/>
      <protection locked="0"/>
    </xf>
    <xf numFmtId="0" fontId="33" fillId="0" borderId="10" xfId="0" applyFont="1" applyFill="1" applyBorder="1" applyAlignment="1" applyProtection="1">
      <alignment horizontal="center"/>
    </xf>
    <xf numFmtId="20" fontId="29" fillId="0" borderId="29" xfId="0" applyNumberFormat="1" applyFont="1" applyFill="1" applyBorder="1" applyAlignment="1" applyProtection="1">
      <alignment horizontal="center"/>
      <protection locked="0"/>
    </xf>
    <xf numFmtId="20" fontId="27" fillId="0" borderId="0" xfId="0" applyNumberFormat="1" applyFont="1" applyFill="1" applyBorder="1" applyAlignment="1" applyProtection="1">
      <alignment horizontal="left"/>
    </xf>
    <xf numFmtId="0" fontId="32" fillId="0" borderId="10" xfId="0" applyFont="1" applyFill="1" applyBorder="1" applyAlignment="1" applyProtection="1"/>
    <xf numFmtId="0" fontId="27" fillId="0" borderId="0" xfId="0" applyFont="1" applyFill="1" applyAlignment="1" applyProtection="1"/>
    <xf numFmtId="0" fontId="29" fillId="0" borderId="0" xfId="0" applyNumberFormat="1" applyFont="1" applyFill="1" applyAlignment="1" applyProtection="1">
      <alignment horizontal="center"/>
    </xf>
    <xf numFmtId="0" fontId="27" fillId="0" borderId="0" xfId="0" applyFont="1" applyFill="1" applyAlignment="1" applyProtection="1">
      <alignment vertical="center"/>
    </xf>
    <xf numFmtId="0" fontId="27" fillId="0" borderId="0" xfId="0" applyFont="1" applyFill="1" applyAlignment="1" applyProtection="1">
      <alignment wrapText="1"/>
    </xf>
    <xf numFmtId="20" fontId="27" fillId="0" borderId="0" xfId="0" applyNumberFormat="1" applyFont="1" applyFill="1" applyBorder="1" applyAlignment="1" applyProtection="1"/>
    <xf numFmtId="0" fontId="27" fillId="0" borderId="0" xfId="0" applyFont="1" applyFill="1" applyAlignment="1" applyProtection="1">
      <alignment horizontal="center"/>
    </xf>
    <xf numFmtId="1" fontId="29" fillId="0" borderId="0" xfId="0" applyNumberFormat="1" applyFont="1" applyFill="1" applyAlignment="1" applyProtection="1">
      <alignment horizontal="center"/>
    </xf>
    <xf numFmtId="0" fontId="27" fillId="0" borderId="10" xfId="0" applyFont="1" applyFill="1" applyBorder="1" applyAlignment="1" applyProtection="1">
      <alignment horizontal="center"/>
    </xf>
    <xf numFmtId="0" fontId="27" fillId="0" borderId="10" xfId="0" applyFont="1" applyFill="1" applyBorder="1" applyAlignment="1" applyProtection="1">
      <alignment horizontal="center"/>
      <protection locked="0"/>
    </xf>
    <xf numFmtId="9" fontId="27" fillId="0" borderId="10" xfId="33" applyFont="1" applyFill="1" applyBorder="1" applyAlignment="1" applyProtection="1">
      <alignment horizontal="center"/>
    </xf>
    <xf numFmtId="9" fontId="2" fillId="0" borderId="10" xfId="33" applyFill="1" applyBorder="1" applyAlignment="1" applyProtection="1">
      <alignment horizontal="center"/>
    </xf>
    <xf numFmtId="14" fontId="27" fillId="0" borderId="10" xfId="0" applyNumberFormat="1" applyFont="1" applyFill="1" applyBorder="1" applyAlignment="1" applyProtection="1">
      <alignment horizontal="center"/>
      <protection locked="0"/>
    </xf>
    <xf numFmtId="0" fontId="27" fillId="0" borderId="10" xfId="0" applyFont="1" applyFill="1" applyBorder="1" applyAlignment="1" applyProtection="1">
      <protection locked="0"/>
    </xf>
    <xf numFmtId="0" fontId="32" fillId="0" borderId="12" xfId="0" applyFont="1" applyFill="1" applyBorder="1" applyAlignment="1" applyProtection="1"/>
    <xf numFmtId="0" fontId="29" fillId="0" borderId="12" xfId="0" applyNumberFormat="1" applyFont="1" applyFill="1" applyBorder="1" applyAlignment="1" applyProtection="1">
      <alignment horizontal="center"/>
    </xf>
    <xf numFmtId="0" fontId="27" fillId="0" borderId="10" xfId="0" applyFont="1" applyFill="1" applyBorder="1" applyAlignment="1" applyProtection="1">
      <alignment horizontal="center"/>
      <protection locked="0"/>
    </xf>
    <xf numFmtId="14" fontId="27" fillId="0" borderId="10" xfId="0" applyNumberFormat="1" applyFont="1" applyFill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 vertical="center"/>
    </xf>
    <xf numFmtId="0" fontId="0" fillId="0" borderId="0" xfId="33" applyNumberFormat="1" applyFont="1" applyFill="1" applyBorder="1" applyAlignment="1" applyProtection="1">
      <alignment horizontal="center"/>
    </xf>
    <xf numFmtId="0" fontId="20" fillId="0" borderId="10" xfId="0" applyNumberFormat="1" applyFont="1" applyBorder="1" applyAlignment="1" applyProtection="1">
      <alignment horizontal="center"/>
    </xf>
    <xf numFmtId="0" fontId="24" fillId="0" borderId="10" xfId="0" applyFont="1" applyBorder="1" applyAlignment="1" applyProtection="1">
      <alignment horizontal="center"/>
    </xf>
    <xf numFmtId="0" fontId="19" fillId="0" borderId="10" xfId="0" applyFont="1" applyBorder="1" applyAlignment="1" applyProtection="1">
      <alignment horizontal="center"/>
    </xf>
    <xf numFmtId="0" fontId="19" fillId="0" borderId="0" xfId="0" applyFont="1" applyBorder="1" applyAlignment="1" applyProtection="1"/>
    <xf numFmtId="0" fontId="24" fillId="0" borderId="14" xfId="0" applyFont="1" applyBorder="1" applyAlignment="1" applyProtection="1"/>
    <xf numFmtId="0" fontId="24" fillId="0" borderId="15" xfId="0" applyFont="1" applyBorder="1" applyAlignment="1" applyProtection="1"/>
    <xf numFmtId="0" fontId="24" fillId="0" borderId="10" xfId="0" applyFont="1" applyBorder="1" applyAlignment="1" applyProtection="1"/>
    <xf numFmtId="0" fontId="25" fillId="0" borderId="0" xfId="0" applyFont="1" applyBorder="1" applyAlignment="1" applyProtection="1"/>
    <xf numFmtId="0" fontId="24" fillId="0" borderId="0" xfId="0" applyFont="1" applyBorder="1" applyAlignment="1" applyProtection="1"/>
    <xf numFmtId="0" fontId="18" fillId="0" borderId="10" xfId="0" applyNumberFormat="1" applyFont="1" applyBorder="1" applyAlignment="1" applyProtection="1">
      <protection locked="0"/>
    </xf>
    <xf numFmtId="0" fontId="19" fillId="0" borderId="19" xfId="0" applyFont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9" fontId="2" fillId="0" borderId="10" xfId="33" applyBorder="1" applyAlignment="1" applyProtection="1">
      <alignment horizontal="center"/>
    </xf>
    <xf numFmtId="0" fontId="30" fillId="0" borderId="10" xfId="0" applyFont="1" applyFill="1" applyBorder="1" applyAlignment="1" applyProtection="1">
      <alignment horizontal="center"/>
    </xf>
    <xf numFmtId="0" fontId="0" fillId="0" borderId="10" xfId="0" applyBorder="1" applyAlignment="1" applyProtection="1">
      <alignment horizontal="center" vertical="center"/>
    </xf>
    <xf numFmtId="0" fontId="46" fillId="0" borderId="0" xfId="0" applyFont="1" applyAlignment="1">
      <alignment horizontal="center"/>
    </xf>
    <xf numFmtId="0" fontId="46" fillId="0" borderId="0" xfId="0" applyFont="1" applyAlignment="1">
      <alignment horizontal="center" vertical="center"/>
    </xf>
    <xf numFmtId="1" fontId="46" fillId="0" borderId="0" xfId="0" applyNumberFormat="1" applyFont="1" applyAlignment="1">
      <alignment horizontal="center"/>
    </xf>
    <xf numFmtId="0" fontId="46" fillId="0" borderId="0" xfId="0" applyFont="1" applyBorder="1" applyAlignment="1">
      <alignment horizontal="left"/>
    </xf>
    <xf numFmtId="0" fontId="46" fillId="0" borderId="0" xfId="0" applyFont="1" applyBorder="1" applyAlignment="1">
      <alignment horizontal="right"/>
    </xf>
    <xf numFmtId="0" fontId="46" fillId="0" borderId="0" xfId="0" applyNumberFormat="1" applyFont="1" applyBorder="1" applyAlignment="1">
      <alignment horizontal="center"/>
    </xf>
    <xf numFmtId="0" fontId="46" fillId="0" borderId="44" xfId="0" applyFont="1" applyBorder="1" applyAlignment="1">
      <alignment horizontal="center"/>
    </xf>
    <xf numFmtId="0" fontId="46" fillId="0" borderId="43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0" fontId="50" fillId="26" borderId="10" xfId="0" applyFont="1" applyFill="1" applyBorder="1" applyAlignment="1">
      <alignment vertical="center"/>
    </xf>
    <xf numFmtId="0" fontId="46" fillId="0" borderId="28" xfId="0" applyFont="1" applyBorder="1" applyAlignment="1">
      <alignment horizontal="center" vertical="center"/>
    </xf>
    <xf numFmtId="0" fontId="46" fillId="0" borderId="10" xfId="0" applyFont="1" applyBorder="1" applyAlignment="1">
      <alignment horizontal="center"/>
    </xf>
    <xf numFmtId="0" fontId="46" fillId="0" borderId="12" xfId="0" applyFont="1" applyBorder="1" applyAlignment="1">
      <alignment horizontal="center" vertical="center"/>
    </xf>
    <xf numFmtId="1" fontId="46" fillId="0" borderId="10" xfId="0" applyNumberFormat="1" applyFont="1" applyBorder="1" applyAlignment="1">
      <alignment horizontal="center"/>
    </xf>
    <xf numFmtId="0" fontId="46" fillId="0" borderId="29" xfId="0" applyFont="1" applyBorder="1" applyAlignment="1">
      <alignment horizontal="center"/>
    </xf>
    <xf numFmtId="0" fontId="46" fillId="0" borderId="4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8" fillId="0" borderId="10" xfId="0" applyFont="1" applyFill="1" applyBorder="1" applyAlignment="1">
      <alignment horizontal="center" vertical="center"/>
    </xf>
    <xf numFmtId="0" fontId="46" fillId="0" borderId="10" xfId="0" applyNumberFormat="1" applyFont="1" applyBorder="1" applyAlignment="1">
      <alignment horizontal="center" vertical="center"/>
    </xf>
    <xf numFmtId="0" fontId="46" fillId="0" borderId="0" xfId="0" applyNumberFormat="1" applyFont="1" applyAlignment="1">
      <alignment horizontal="center" vertical="center"/>
    </xf>
    <xf numFmtId="0" fontId="46" fillId="0" borderId="0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10" xfId="33" applyNumberFormat="1" applyFont="1" applyBorder="1" applyAlignment="1" applyProtection="1">
      <alignment horizontal="center" vertical="center"/>
    </xf>
    <xf numFmtId="0" fontId="0" fillId="0" borderId="0" xfId="0" applyNumberFormat="1" applyProtection="1"/>
    <xf numFmtId="0" fontId="0" fillId="0" borderId="24" xfId="0" applyNumberFormat="1" applyBorder="1" applyAlignment="1" applyProtection="1">
      <alignment vertical="center"/>
    </xf>
    <xf numFmtId="0" fontId="0" fillId="0" borderId="15" xfId="0" applyNumberFormat="1" applyBorder="1" applyAlignment="1" applyProtection="1">
      <alignment vertical="center"/>
    </xf>
    <xf numFmtId="1" fontId="0" fillId="0" borderId="10" xfId="33" applyNumberFormat="1" applyFont="1" applyBorder="1" applyAlignment="1" applyProtection="1">
      <alignment horizontal="center" vertical="center"/>
    </xf>
    <xf numFmtId="0" fontId="29" fillId="0" borderId="10" xfId="0" applyNumberFormat="1" applyFont="1" applyFill="1" applyBorder="1" applyAlignment="1" applyProtection="1">
      <alignment horizontal="center"/>
      <protection locked="0"/>
    </xf>
    <xf numFmtId="0" fontId="46" fillId="0" borderId="30" xfId="0" applyNumberFormat="1" applyFont="1" applyBorder="1" applyAlignment="1">
      <alignment horizontal="center" vertical="center"/>
    </xf>
    <xf numFmtId="0" fontId="46" fillId="0" borderId="30" xfId="0" applyFont="1" applyBorder="1" applyAlignment="1">
      <alignment horizontal="center"/>
    </xf>
    <xf numFmtId="1" fontId="46" fillId="0" borderId="30" xfId="0" applyNumberFormat="1" applyFont="1" applyBorder="1" applyAlignment="1">
      <alignment horizontal="center"/>
    </xf>
    <xf numFmtId="0" fontId="46" fillId="0" borderId="31" xfId="0" applyFont="1" applyBorder="1" applyAlignment="1">
      <alignment horizontal="center"/>
    </xf>
    <xf numFmtId="0" fontId="48" fillId="0" borderId="51" xfId="0" applyFont="1" applyFill="1" applyBorder="1" applyAlignment="1">
      <alignment horizontal="center" vertical="center"/>
    </xf>
    <xf numFmtId="0" fontId="46" fillId="0" borderId="0" xfId="0" applyFont="1" applyBorder="1" applyAlignment="1">
      <alignment vertical="center"/>
    </xf>
    <xf numFmtId="0" fontId="46" fillId="0" borderId="24" xfId="0" applyFont="1" applyBorder="1" applyAlignment="1">
      <alignment horizontal="left"/>
    </xf>
    <xf numFmtId="0" fontId="48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0" fontId="19" fillId="0" borderId="10" xfId="0" applyFont="1" applyBorder="1" applyAlignment="1" applyProtection="1">
      <alignment horizontal="center"/>
    </xf>
    <xf numFmtId="0" fontId="54" fillId="27" borderId="10" xfId="0" applyFont="1" applyFill="1" applyBorder="1" applyAlignment="1" applyProtection="1">
      <alignment horizontal="left" vertical="center"/>
    </xf>
    <xf numFmtId="0" fontId="55" fillId="0" borderId="10" xfId="0" applyFont="1" applyFill="1" applyBorder="1" applyAlignment="1" applyProtection="1">
      <protection locked="0"/>
    </xf>
    <xf numFmtId="0" fontId="45" fillId="0" borderId="10" xfId="0" applyFont="1" applyBorder="1" applyAlignment="1" applyProtection="1"/>
    <xf numFmtId="0" fontId="56" fillId="0" borderId="10" xfId="0" applyFont="1" applyFill="1" applyBorder="1" applyProtection="1"/>
    <xf numFmtId="0" fontId="57" fillId="27" borderId="10" xfId="0" applyFont="1" applyFill="1" applyBorder="1" applyAlignment="1">
      <alignment horizontal="left" vertical="center" wrapText="1"/>
    </xf>
    <xf numFmtId="0" fontId="50" fillId="0" borderId="10" xfId="0" applyNumberFormat="1" applyFont="1" applyBorder="1" applyAlignment="1">
      <alignment horizontal="center" vertical="center"/>
    </xf>
    <xf numFmtId="0" fontId="58" fillId="0" borderId="10" xfId="0" applyNumberFormat="1" applyFont="1" applyBorder="1" applyAlignment="1">
      <alignment horizontal="center" vertical="center"/>
    </xf>
    <xf numFmtId="0" fontId="59" fillId="0" borderId="10" xfId="0" applyFont="1" applyFill="1" applyBorder="1" applyProtection="1"/>
    <xf numFmtId="0" fontId="60" fillId="0" borderId="10" xfId="0" applyFont="1" applyFill="1" applyBorder="1" applyProtection="1"/>
    <xf numFmtId="0" fontId="61" fillId="0" borderId="10" xfId="0" applyFont="1" applyBorder="1" applyAlignment="1">
      <alignment horizontal="center" vertical="center"/>
    </xf>
    <xf numFmtId="0" fontId="0" fillId="0" borderId="10" xfId="0" applyBorder="1" applyAlignment="1" applyProtection="1">
      <alignment horizontal="center" vertical="center"/>
    </xf>
    <xf numFmtId="0" fontId="27" fillId="0" borderId="55" xfId="0" applyFont="1" applyFill="1" applyBorder="1" applyAlignment="1" applyProtection="1">
      <alignment horizontal="center"/>
    </xf>
    <xf numFmtId="0" fontId="27" fillId="0" borderId="56" xfId="0" applyFont="1" applyFill="1" applyBorder="1" applyAlignment="1" applyProtection="1">
      <alignment horizontal="center"/>
    </xf>
    <xf numFmtId="0" fontId="27" fillId="0" borderId="57" xfId="0" applyFont="1" applyFill="1" applyBorder="1" applyAlignment="1" applyProtection="1">
      <alignment horizontal="center"/>
    </xf>
    <xf numFmtId="0" fontId="27" fillId="0" borderId="54" xfId="0" applyFont="1" applyFill="1" applyBorder="1" applyAlignment="1" applyProtection="1">
      <alignment horizontal="center"/>
    </xf>
    <xf numFmtId="0" fontId="27" fillId="28" borderId="58" xfId="0" applyFont="1" applyFill="1" applyBorder="1" applyAlignment="1" applyProtection="1">
      <alignment horizontal="center"/>
    </xf>
    <xf numFmtId="0" fontId="27" fillId="29" borderId="59" xfId="0" applyFont="1" applyFill="1" applyBorder="1" applyAlignment="1" applyProtection="1">
      <alignment horizontal="center"/>
    </xf>
    <xf numFmtId="0" fontId="27" fillId="24" borderId="59" xfId="0" applyFont="1" applyFill="1" applyBorder="1" applyAlignment="1" applyProtection="1">
      <alignment horizontal="center"/>
    </xf>
    <xf numFmtId="0" fontId="27" fillId="30" borderId="59" xfId="0" applyFont="1" applyFill="1" applyBorder="1" applyAlignment="1" applyProtection="1">
      <alignment horizontal="center"/>
    </xf>
    <xf numFmtId="0" fontId="27" fillId="31" borderId="59" xfId="0" applyFont="1" applyFill="1" applyBorder="1" applyAlignment="1" applyProtection="1">
      <alignment horizontal="center"/>
    </xf>
    <xf numFmtId="0" fontId="65" fillId="0" borderId="59" xfId="0" applyFont="1" applyFill="1" applyBorder="1" applyAlignment="1" applyProtection="1">
      <alignment horizontal="center"/>
    </xf>
    <xf numFmtId="0" fontId="66" fillId="0" borderId="59" xfId="0" applyFont="1" applyFill="1" applyBorder="1" applyAlignment="1" applyProtection="1">
      <alignment horizontal="center"/>
    </xf>
    <xf numFmtId="0" fontId="67" fillId="0" borderId="59" xfId="0" applyFont="1" applyFill="1" applyBorder="1" applyAlignment="1" applyProtection="1">
      <alignment horizontal="center"/>
    </xf>
    <xf numFmtId="0" fontId="64" fillId="0" borderId="57" xfId="0" applyFont="1" applyFill="1" applyBorder="1" applyAlignment="1" applyProtection="1">
      <alignment horizontal="center"/>
    </xf>
    <xf numFmtId="0" fontId="46" fillId="0" borderId="12" xfId="0" applyFont="1" applyBorder="1" applyAlignment="1">
      <alignment horizontal="center"/>
    </xf>
    <xf numFmtId="0" fontId="46" fillId="0" borderId="19" xfId="0" applyFont="1" applyBorder="1" applyAlignment="1">
      <alignment horizontal="center"/>
    </xf>
    <xf numFmtId="0" fontId="50" fillId="0" borderId="12" xfId="0" applyFont="1" applyBorder="1" applyAlignment="1">
      <alignment horizontal="center"/>
    </xf>
    <xf numFmtId="0" fontId="50" fillId="0" borderId="19" xfId="0" applyFont="1" applyBorder="1" applyAlignment="1">
      <alignment horizontal="center"/>
    </xf>
    <xf numFmtId="0" fontId="46" fillId="0" borderId="38" xfId="0" applyFont="1" applyBorder="1" applyAlignment="1">
      <alignment horizontal="center"/>
    </xf>
    <xf numFmtId="1" fontId="0" fillId="0" borderId="12" xfId="0" applyNumberFormat="1" applyFont="1" applyFill="1" applyBorder="1" applyAlignment="1">
      <alignment horizontal="center" vertical="center"/>
    </xf>
    <xf numFmtId="1" fontId="0" fillId="0" borderId="19" xfId="0" applyNumberFormat="1" applyFont="1" applyFill="1" applyBorder="1" applyAlignment="1">
      <alignment horizontal="center" vertical="center"/>
    </xf>
    <xf numFmtId="0" fontId="46" fillId="0" borderId="19" xfId="0" applyFont="1" applyBorder="1" applyAlignment="1">
      <alignment horizontal="center" vertical="center"/>
    </xf>
    <xf numFmtId="1" fontId="46" fillId="0" borderId="12" xfId="0" applyNumberFormat="1" applyFont="1" applyBorder="1" applyAlignment="1">
      <alignment horizontal="center" vertical="center"/>
    </xf>
    <xf numFmtId="1" fontId="46" fillId="0" borderId="19" xfId="0" applyNumberFormat="1" applyFont="1" applyBorder="1" applyAlignment="1">
      <alignment horizontal="center" vertical="center"/>
    </xf>
    <xf numFmtId="0" fontId="0" fillId="0" borderId="10" xfId="0" applyBorder="1" applyAlignment="1" applyProtection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 applyProtection="1">
      <alignment vertical="center"/>
    </xf>
    <xf numFmtId="0" fontId="41" fillId="0" borderId="51" xfId="0" applyFont="1" applyBorder="1" applyAlignment="1" applyProtection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 applyProtection="1">
      <alignment horizontal="center" vertical="center" wrapText="1"/>
    </xf>
    <xf numFmtId="0" fontId="0" fillId="0" borderId="10" xfId="0" applyBorder="1" applyAlignment="1" applyProtection="1">
      <alignment horizontal="center" vertical="center"/>
    </xf>
    <xf numFmtId="0" fontId="25" fillId="0" borderId="10" xfId="0" applyFont="1" applyBorder="1" applyAlignment="1" applyProtection="1">
      <alignment horizontal="center"/>
    </xf>
    <xf numFmtId="0" fontId="19" fillId="0" borderId="10" xfId="0" applyFont="1" applyBorder="1" applyAlignment="1" applyProtection="1">
      <alignment horizontal="center"/>
    </xf>
    <xf numFmtId="0" fontId="19" fillId="0" borderId="10" xfId="0" applyFont="1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0" borderId="11" xfId="0" applyBorder="1" applyAlignment="1" applyProtection="1">
      <alignment horizontal="center" vertical="center"/>
    </xf>
    <xf numFmtId="0" fontId="19" fillId="0" borderId="10" xfId="0" applyFont="1" applyBorder="1" applyAlignment="1" applyProtection="1">
      <alignment horizontal="center" vertical="center" wrapText="1"/>
    </xf>
    <xf numFmtId="0" fontId="28" fillId="0" borderId="10" xfId="0" applyFont="1" applyFill="1" applyBorder="1" applyAlignment="1" applyProtection="1">
      <alignment horizontal="center" vertical="center"/>
    </xf>
    <xf numFmtId="0" fontId="27" fillId="0" borderId="10" xfId="0" applyFont="1" applyFill="1" applyBorder="1" applyAlignment="1" applyProtection="1">
      <alignment horizontal="center" vertical="center" wrapText="1"/>
    </xf>
    <xf numFmtId="0" fontId="29" fillId="0" borderId="36" xfId="0" applyFont="1" applyFill="1" applyBorder="1" applyAlignment="1" applyProtection="1">
      <alignment horizontal="center"/>
      <protection locked="0"/>
    </xf>
    <xf numFmtId="0" fontId="29" fillId="0" borderId="20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 applyProtection="1">
      <alignment horizontal="center"/>
      <protection locked="0"/>
    </xf>
    <xf numFmtId="0" fontId="29" fillId="0" borderId="37" xfId="0" applyFont="1" applyFill="1" applyBorder="1" applyAlignment="1" applyProtection="1">
      <alignment horizontal="center"/>
      <protection locked="0"/>
    </xf>
    <xf numFmtId="0" fontId="29" fillId="0" borderId="38" xfId="0" applyFont="1" applyFill="1" applyBorder="1" applyAlignment="1" applyProtection="1">
      <alignment horizontal="center"/>
      <protection locked="0"/>
    </xf>
    <xf numFmtId="0" fontId="29" fillId="0" borderId="39" xfId="0" applyFont="1" applyFill="1" applyBorder="1" applyAlignment="1" applyProtection="1">
      <alignment horizontal="center"/>
      <protection locked="0"/>
    </xf>
    <xf numFmtId="0" fontId="29" fillId="0" borderId="30" xfId="0" applyFont="1" applyFill="1" applyBorder="1" applyAlignment="1" applyProtection="1">
      <alignment horizontal="center"/>
      <protection locked="0"/>
    </xf>
    <xf numFmtId="0" fontId="29" fillId="0" borderId="31" xfId="0" applyFont="1" applyFill="1" applyBorder="1" applyAlignment="1" applyProtection="1">
      <alignment horizontal="center"/>
      <protection locked="0"/>
    </xf>
    <xf numFmtId="0" fontId="27" fillId="0" borderId="18" xfId="0" applyFont="1" applyFill="1" applyBorder="1" applyAlignment="1" applyProtection="1">
      <alignment horizontal="center" vertical="center" wrapText="1"/>
    </xf>
    <xf numFmtId="0" fontId="27" fillId="0" borderId="11" xfId="0" applyFont="1" applyFill="1" applyBorder="1" applyAlignment="1" applyProtection="1">
      <alignment horizontal="center" vertical="center" wrapText="1"/>
    </xf>
    <xf numFmtId="0" fontId="27" fillId="0" borderId="18" xfId="0" applyFont="1" applyFill="1" applyBorder="1" applyAlignment="1" applyProtection="1">
      <alignment horizontal="center" wrapText="1"/>
    </xf>
    <xf numFmtId="0" fontId="27" fillId="0" borderId="11" xfId="0" applyFont="1" applyFill="1" applyBorder="1" applyAlignment="1" applyProtection="1">
      <alignment horizontal="center" wrapText="1"/>
    </xf>
    <xf numFmtId="0" fontId="32" fillId="0" borderId="12" xfId="0" applyFont="1" applyFill="1" applyBorder="1" applyAlignment="1" applyProtection="1">
      <alignment horizontal="center"/>
    </xf>
    <xf numFmtId="0" fontId="32" fillId="0" borderId="35" xfId="0" applyFont="1" applyFill="1" applyBorder="1" applyAlignment="1" applyProtection="1">
      <alignment horizontal="center"/>
    </xf>
    <xf numFmtId="14" fontId="29" fillId="0" borderId="12" xfId="0" applyNumberFormat="1" applyFont="1" applyFill="1" applyBorder="1" applyAlignment="1" applyProtection="1">
      <alignment horizontal="center"/>
      <protection locked="0"/>
    </xf>
    <xf numFmtId="14" fontId="29" fillId="0" borderId="35" xfId="0" applyNumberFormat="1" applyFont="1" applyFill="1" applyBorder="1" applyAlignment="1" applyProtection="1">
      <alignment horizontal="center"/>
      <protection locked="0"/>
    </xf>
    <xf numFmtId="0" fontId="32" fillId="0" borderId="12" xfId="0" applyFont="1" applyFill="1" applyBorder="1" applyAlignment="1" applyProtection="1"/>
    <xf numFmtId="0" fontId="32" fillId="0" borderId="20" xfId="0" applyFont="1" applyFill="1" applyBorder="1" applyAlignment="1" applyProtection="1"/>
    <xf numFmtId="0" fontId="32" fillId="0" borderId="35" xfId="0" applyFont="1" applyFill="1" applyBorder="1" applyAlignment="1" applyProtection="1"/>
    <xf numFmtId="0" fontId="32" fillId="0" borderId="36" xfId="0" applyFont="1" applyFill="1" applyBorder="1" applyAlignment="1" applyProtection="1"/>
    <xf numFmtId="0" fontId="32" fillId="0" borderId="19" xfId="0" applyFont="1" applyFill="1" applyBorder="1" applyAlignment="1" applyProtection="1"/>
    <xf numFmtId="0" fontId="31" fillId="0" borderId="28" xfId="0" applyFont="1" applyFill="1" applyBorder="1" applyAlignment="1" applyProtection="1">
      <alignment horizontal="left"/>
    </xf>
    <xf numFmtId="0" fontId="31" fillId="0" borderId="10" xfId="0" applyFont="1" applyFill="1" applyBorder="1" applyAlignment="1" applyProtection="1">
      <alignment horizontal="left"/>
    </xf>
    <xf numFmtId="0" fontId="32" fillId="0" borderId="20" xfId="0" applyFont="1" applyFill="1" applyBorder="1" applyAlignment="1" applyProtection="1">
      <alignment horizontal="center"/>
    </xf>
    <xf numFmtId="0" fontId="31" fillId="0" borderId="32" xfId="0" applyFont="1" applyFill="1" applyBorder="1" applyAlignment="1" applyProtection="1"/>
    <xf numFmtId="0" fontId="31" fillId="0" borderId="33" xfId="0" applyFont="1" applyFill="1" applyBorder="1" applyAlignment="1" applyProtection="1"/>
    <xf numFmtId="0" fontId="31" fillId="0" borderId="34" xfId="0" applyFont="1" applyFill="1" applyBorder="1" applyAlignment="1" applyProtection="1"/>
    <xf numFmtId="0" fontId="29" fillId="0" borderId="35" xfId="0" applyFont="1" applyFill="1" applyBorder="1" applyAlignment="1" applyProtection="1">
      <alignment horizontal="center"/>
      <protection locked="0"/>
    </xf>
    <xf numFmtId="0" fontId="29" fillId="0" borderId="12" xfId="0" applyFont="1" applyFill="1" applyBorder="1" applyAlignment="1" applyProtection="1">
      <alignment horizontal="center"/>
      <protection locked="0"/>
    </xf>
    <xf numFmtId="0" fontId="31" fillId="0" borderId="20" xfId="0" applyFont="1" applyFill="1" applyBorder="1" applyAlignment="1" applyProtection="1"/>
    <xf numFmtId="0" fontId="31" fillId="0" borderId="35" xfId="0" applyFont="1" applyFill="1" applyBorder="1" applyAlignment="1" applyProtection="1"/>
    <xf numFmtId="0" fontId="27" fillId="0" borderId="61" xfId="0" applyFont="1" applyFill="1" applyBorder="1" applyAlignment="1" applyProtection="1">
      <alignment horizontal="center"/>
    </xf>
    <xf numFmtId="0" fontId="27" fillId="0" borderId="60" xfId="0" applyFont="1" applyFill="1" applyBorder="1" applyAlignment="1" applyProtection="1">
      <alignment horizontal="center"/>
    </xf>
    <xf numFmtId="0" fontId="28" fillId="0" borderId="12" xfId="0" applyFont="1" applyFill="1" applyBorder="1" applyAlignment="1" applyProtection="1">
      <alignment horizontal="center"/>
    </xf>
    <xf numFmtId="0" fontId="28" fillId="0" borderId="20" xfId="0" applyFont="1" applyFill="1" applyBorder="1" applyAlignment="1" applyProtection="1">
      <alignment horizontal="center"/>
    </xf>
    <xf numFmtId="0" fontId="28" fillId="0" borderId="19" xfId="0" applyFont="1" applyFill="1" applyBorder="1" applyAlignment="1" applyProtection="1">
      <alignment horizontal="center"/>
    </xf>
    <xf numFmtId="0" fontId="1" fillId="0" borderId="21" xfId="0" applyFont="1" applyBorder="1" applyAlignment="1" applyProtection="1">
      <alignment horizontal="left" vertical="center"/>
    </xf>
    <xf numFmtId="0" fontId="0" fillId="0" borderId="26" xfId="0" applyBorder="1" applyAlignment="1" applyProtection="1">
      <alignment vertical="center"/>
    </xf>
    <xf numFmtId="0" fontId="0" fillId="0" borderId="21" xfId="0" applyBorder="1" applyAlignment="1" applyProtection="1">
      <alignment vertical="center"/>
    </xf>
    <xf numFmtId="0" fontId="0" fillId="0" borderId="27" xfId="0" applyBorder="1" applyAlignment="1" applyProtection="1">
      <alignment vertical="center"/>
    </xf>
    <xf numFmtId="14" fontId="18" fillId="0" borderId="26" xfId="0" applyNumberFormat="1" applyFont="1" applyBorder="1" applyAlignment="1" applyProtection="1">
      <alignment horizontal="center" vertical="center"/>
    </xf>
    <xf numFmtId="14" fontId="18" fillId="0" borderId="21" xfId="0" applyNumberFormat="1" applyFont="1" applyBorder="1" applyAlignment="1" applyProtection="1">
      <alignment horizontal="center" vertical="center"/>
    </xf>
    <xf numFmtId="0" fontId="44" fillId="0" borderId="0" xfId="0" applyFont="1" applyAlignment="1" applyProtection="1">
      <alignment horizontal="right"/>
    </xf>
    <xf numFmtId="0" fontId="36" fillId="0" borderId="10" xfId="0" applyFont="1" applyBorder="1" applyAlignment="1" applyProtection="1">
      <alignment horizontal="center" vertical="center" textRotation="90" wrapText="1"/>
    </xf>
    <xf numFmtId="0" fontId="36" fillId="0" borderId="10" xfId="0" applyFont="1" applyBorder="1" applyAlignment="1" applyProtection="1">
      <alignment horizontal="center" vertical="center" textRotation="90"/>
    </xf>
    <xf numFmtId="0" fontId="36" fillId="0" borderId="10" xfId="0" applyNumberFormat="1" applyFont="1" applyBorder="1" applyAlignment="1" applyProtection="1">
      <alignment horizontal="center" vertical="center" textRotation="90"/>
    </xf>
    <xf numFmtId="0" fontId="36" fillId="0" borderId="12" xfId="0" applyFont="1" applyBorder="1" applyAlignment="1" applyProtection="1">
      <alignment horizontal="center" vertical="center" textRotation="90"/>
    </xf>
    <xf numFmtId="0" fontId="37" fillId="0" borderId="24" xfId="0" applyFont="1" applyBorder="1" applyAlignment="1" applyProtection="1">
      <alignment horizontal="left" vertical="center"/>
    </xf>
    <xf numFmtId="0" fontId="37" fillId="0" borderId="17" xfId="0" applyFont="1" applyBorder="1" applyAlignment="1" applyProtection="1">
      <alignment horizontal="left" vertical="center"/>
    </xf>
    <xf numFmtId="0" fontId="37" fillId="0" borderId="25" xfId="0" applyFont="1" applyBorder="1" applyAlignment="1" applyProtection="1">
      <alignment vertical="center"/>
    </xf>
    <xf numFmtId="0" fontId="37" fillId="0" borderId="24" xfId="0" applyFont="1" applyBorder="1" applyAlignment="1" applyProtection="1">
      <alignment vertical="center"/>
    </xf>
    <xf numFmtId="0" fontId="38" fillId="0" borderId="19" xfId="0" applyFont="1" applyBorder="1" applyAlignment="1" applyProtection="1">
      <alignment horizontal="center" vertical="center"/>
    </xf>
    <xf numFmtId="0" fontId="38" fillId="0" borderId="10" xfId="0" applyFont="1" applyBorder="1" applyAlignment="1" applyProtection="1">
      <alignment horizontal="center" vertical="center"/>
    </xf>
    <xf numFmtId="0" fontId="39" fillId="0" borderId="10" xfId="0" applyFont="1" applyBorder="1" applyAlignment="1" applyProtection="1">
      <alignment horizontal="center"/>
    </xf>
    <xf numFmtId="0" fontId="39" fillId="0" borderId="12" xfId="0" applyFont="1" applyBorder="1" applyAlignment="1" applyProtection="1">
      <alignment horizontal="center"/>
    </xf>
    <xf numFmtId="0" fontId="37" fillId="0" borderId="24" xfId="0" applyFont="1" applyBorder="1" applyAlignment="1" applyProtection="1"/>
    <xf numFmtId="0" fontId="37" fillId="0" borderId="17" xfId="0" applyFont="1" applyBorder="1" applyAlignment="1" applyProtection="1"/>
    <xf numFmtId="0" fontId="37" fillId="0" borderId="25" xfId="0" applyFont="1" applyBorder="1" applyAlignment="1" applyProtection="1"/>
    <xf numFmtId="0" fontId="18" fillId="0" borderId="15" xfId="0" applyFont="1" applyBorder="1" applyAlignment="1" applyProtection="1">
      <alignment horizontal="center"/>
    </xf>
    <xf numFmtId="0" fontId="18" fillId="0" borderId="14" xfId="0" applyFont="1" applyBorder="1" applyAlignment="1" applyProtection="1">
      <alignment horizontal="center"/>
    </xf>
    <xf numFmtId="0" fontId="35" fillId="0" borderId="22" xfId="0" applyFont="1" applyBorder="1" applyAlignment="1" applyProtection="1"/>
    <xf numFmtId="0" fontId="36" fillId="0" borderId="23" xfId="0" applyFont="1" applyBorder="1" applyAlignment="1" applyProtection="1"/>
    <xf numFmtId="0" fontId="36" fillId="0" borderId="22" xfId="0" applyFont="1" applyBorder="1" applyAlignment="1" applyProtection="1"/>
    <xf numFmtId="0" fontId="37" fillId="0" borderId="23" xfId="0" applyFont="1" applyBorder="1" applyAlignment="1" applyProtection="1"/>
    <xf numFmtId="0" fontId="37" fillId="0" borderId="22" xfId="0" applyFont="1" applyBorder="1" applyAlignment="1" applyProtection="1"/>
    <xf numFmtId="0" fontId="34" fillId="0" borderId="0" xfId="0" applyFont="1" applyAlignment="1" applyProtection="1">
      <alignment horizontal="right" wrapText="1"/>
    </xf>
    <xf numFmtId="0" fontId="34" fillId="0" borderId="0" xfId="0" applyFont="1" applyBorder="1" applyAlignment="1" applyProtection="1">
      <alignment horizontal="right"/>
    </xf>
    <xf numFmtId="0" fontId="34" fillId="0" borderId="21" xfId="0" applyFont="1" applyBorder="1" applyAlignment="1" applyProtection="1">
      <alignment horizontal="right"/>
    </xf>
    <xf numFmtId="0" fontId="18" fillId="0" borderId="14" xfId="0" applyNumberFormat="1" applyFont="1" applyBorder="1" applyAlignment="1" applyProtection="1">
      <alignment horizontal="center"/>
    </xf>
    <xf numFmtId="0" fontId="18" fillId="0" borderId="15" xfId="0" applyNumberFormat="1" applyFont="1" applyBorder="1" applyAlignment="1" applyProtection="1">
      <alignment horizontal="center"/>
    </xf>
    <xf numFmtId="0" fontId="0" fillId="0" borderId="10" xfId="0" applyBorder="1" applyAlignment="1">
      <alignment horizontal="center" vertical="center"/>
    </xf>
    <xf numFmtId="0" fontId="36" fillId="0" borderId="12" xfId="0" applyFont="1" applyBorder="1" applyAlignment="1" applyProtection="1">
      <alignment horizontal="center" vertical="center" textRotation="90" wrapText="1"/>
    </xf>
    <xf numFmtId="0" fontId="39" fillId="0" borderId="21" xfId="0" applyFont="1" applyBorder="1" applyAlignment="1" applyProtection="1">
      <alignment horizontal="left" vertical="center"/>
    </xf>
    <xf numFmtId="0" fontId="18" fillId="0" borderId="26" xfId="0" applyFont="1" applyBorder="1" applyAlignment="1" applyProtection="1">
      <alignment vertical="center"/>
    </xf>
    <xf numFmtId="0" fontId="18" fillId="0" borderId="21" xfId="0" applyFont="1" applyBorder="1" applyAlignment="1" applyProtection="1">
      <alignment vertical="center"/>
    </xf>
    <xf numFmtId="0" fontId="18" fillId="0" borderId="27" xfId="0" applyFont="1" applyBorder="1" applyAlignment="1" applyProtection="1">
      <alignment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36" fillId="0" borderId="40" xfId="0" applyFont="1" applyBorder="1" applyAlignment="1" applyProtection="1"/>
    <xf numFmtId="0" fontId="18" fillId="0" borderId="16" xfId="0" applyFont="1" applyBorder="1" applyAlignment="1" applyProtection="1">
      <alignment horizontal="center"/>
    </xf>
    <xf numFmtId="0" fontId="62" fillId="0" borderId="22" xfId="0" applyFont="1" applyFill="1" applyBorder="1" applyAlignment="1" applyProtection="1">
      <alignment vertical="top"/>
    </xf>
    <xf numFmtId="0" fontId="45" fillId="0" borderId="0" xfId="0" applyFont="1" applyBorder="1" applyAlignment="1" applyProtection="1">
      <alignment vertical="top" wrapText="1"/>
    </xf>
    <xf numFmtId="0" fontId="45" fillId="0" borderId="0" xfId="0" applyFont="1" applyBorder="1" applyAlignment="1" applyProtection="1">
      <alignment horizontal="left" vertical="top" wrapText="1"/>
    </xf>
    <xf numFmtId="0" fontId="68" fillId="0" borderId="0" xfId="0" applyFont="1" applyFill="1" applyBorder="1" applyAlignment="1" applyProtection="1">
      <alignment vertical="top"/>
    </xf>
    <xf numFmtId="0" fontId="62" fillId="0" borderId="0" xfId="0" applyFont="1" applyFill="1" applyBorder="1" applyAlignment="1" applyProtection="1">
      <alignment vertical="top"/>
    </xf>
    <xf numFmtId="0" fontId="18" fillId="0" borderId="0" xfId="0" applyFont="1" applyBorder="1" applyAlignment="1" applyProtection="1">
      <alignment horizontal="left" vertical="top" wrapText="1"/>
    </xf>
    <xf numFmtId="0" fontId="18" fillId="0" borderId="21" xfId="0" applyFont="1" applyBorder="1" applyAlignment="1" applyProtection="1">
      <alignment horizontal="left" vertical="top" wrapText="1"/>
    </xf>
    <xf numFmtId="0" fontId="18" fillId="0" borderId="0" xfId="0" applyFont="1" applyBorder="1" applyAlignment="1" applyProtection="1">
      <alignment horizontal="center" vertical="top" wrapText="1"/>
    </xf>
    <xf numFmtId="0" fontId="18" fillId="0" borderId="15" xfId="0" applyFont="1" applyBorder="1" applyAlignment="1" applyProtection="1">
      <alignment horizontal="center" vertical="top" wrapText="1"/>
    </xf>
    <xf numFmtId="0" fontId="62" fillId="0" borderId="24" xfId="0" applyFont="1" applyFill="1" applyBorder="1" applyAlignment="1" applyProtection="1">
      <alignment vertical="top"/>
    </xf>
    <xf numFmtId="0" fontId="46" fillId="0" borderId="50" xfId="0" applyFont="1" applyBorder="1" applyAlignment="1">
      <alignment horizontal="center"/>
    </xf>
    <xf numFmtId="0" fontId="46" fillId="0" borderId="39" xfId="0" applyFont="1" applyBorder="1" applyAlignment="1">
      <alignment horizontal="center"/>
    </xf>
    <xf numFmtId="0" fontId="46" fillId="0" borderId="12" xfId="0" applyFont="1" applyBorder="1" applyAlignment="1">
      <alignment horizontal="center"/>
    </xf>
    <xf numFmtId="0" fontId="46" fillId="0" borderId="19" xfId="0" applyFon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0" fontId="53" fillId="0" borderId="12" xfId="0" applyFont="1" applyBorder="1" applyAlignment="1">
      <alignment horizontal="center"/>
    </xf>
    <xf numFmtId="0" fontId="53" fillId="0" borderId="19" xfId="0" applyFont="1" applyBorder="1" applyAlignment="1">
      <alignment horizontal="center"/>
    </xf>
    <xf numFmtId="0" fontId="49" fillId="0" borderId="25" xfId="44" applyBorder="1" applyAlignment="1">
      <alignment horizontal="center" vertical="center"/>
    </xf>
    <xf numFmtId="0" fontId="49" fillId="0" borderId="17" xfId="44" applyBorder="1" applyAlignment="1">
      <alignment horizontal="center" vertical="center"/>
    </xf>
    <xf numFmtId="1" fontId="46" fillId="0" borderId="18" xfId="0" applyNumberFormat="1" applyFont="1" applyBorder="1" applyAlignment="1">
      <alignment horizontal="center" vertical="center"/>
    </xf>
    <xf numFmtId="1" fontId="46" fillId="0" borderId="11" xfId="0" applyNumberFormat="1" applyFont="1" applyBorder="1" applyAlignment="1">
      <alignment horizontal="center" vertical="center"/>
    </xf>
    <xf numFmtId="0" fontId="46" fillId="0" borderId="46" xfId="0" applyFont="1" applyBorder="1" applyAlignment="1">
      <alignment horizontal="center" vertical="center"/>
    </xf>
    <xf numFmtId="0" fontId="46" fillId="0" borderId="48" xfId="0" applyFont="1" applyBorder="1" applyAlignment="1">
      <alignment horizontal="center" vertical="center"/>
    </xf>
    <xf numFmtId="0" fontId="47" fillId="24" borderId="32" xfId="0" applyFont="1" applyFill="1" applyBorder="1" applyAlignment="1">
      <alignment horizontal="center"/>
    </xf>
    <xf numFmtId="0" fontId="47" fillId="24" borderId="33" xfId="0" applyFont="1" applyFill="1" applyBorder="1" applyAlignment="1">
      <alignment horizontal="center"/>
    </xf>
    <xf numFmtId="0" fontId="47" fillId="24" borderId="42" xfId="0" applyFont="1" applyFill="1" applyBorder="1" applyAlignment="1">
      <alignment horizontal="center"/>
    </xf>
    <xf numFmtId="0" fontId="46" fillId="25" borderId="36" xfId="0" applyFont="1" applyFill="1" applyBorder="1" applyAlignment="1">
      <alignment horizontal="center" vertical="center"/>
    </xf>
    <xf numFmtId="0" fontId="46" fillId="25" borderId="19" xfId="0" applyFont="1" applyFill="1" applyBorder="1" applyAlignment="1">
      <alignment horizontal="center" vertical="center"/>
    </xf>
    <xf numFmtId="49" fontId="46" fillId="0" borderId="0" xfId="0" applyNumberFormat="1" applyFont="1" applyFill="1" applyBorder="1" applyAlignment="1">
      <alignment horizontal="center"/>
    </xf>
    <xf numFmtId="49" fontId="46" fillId="0" borderId="44" xfId="0" applyNumberFormat="1" applyFont="1" applyFill="1" applyBorder="1" applyAlignment="1">
      <alignment horizontal="center"/>
    </xf>
    <xf numFmtId="0" fontId="46" fillId="0" borderId="52" xfId="0" applyFont="1" applyBorder="1" applyAlignment="1">
      <alignment horizontal="center" vertical="center"/>
    </xf>
    <xf numFmtId="0" fontId="46" fillId="0" borderId="15" xfId="0" applyFont="1" applyBorder="1" applyAlignment="1">
      <alignment horizontal="center" vertical="center"/>
    </xf>
    <xf numFmtId="0" fontId="46" fillId="0" borderId="53" xfId="0" applyFont="1" applyBorder="1" applyAlignment="1">
      <alignment horizontal="center" vertical="center"/>
    </xf>
    <xf numFmtId="0" fontId="46" fillId="0" borderId="45" xfId="0" applyFont="1" applyBorder="1" applyAlignment="1">
      <alignment horizontal="center" vertical="center"/>
    </xf>
    <xf numFmtId="0" fontId="46" fillId="0" borderId="47" xfId="0" applyFont="1" applyBorder="1" applyAlignment="1">
      <alignment horizontal="center" vertical="center"/>
    </xf>
    <xf numFmtId="0" fontId="46" fillId="0" borderId="18" xfId="0" applyNumberFormat="1" applyFont="1" applyBorder="1" applyAlignment="1">
      <alignment horizontal="center" vertical="center"/>
    </xf>
    <xf numFmtId="0" fontId="46" fillId="0" borderId="11" xfId="0" applyNumberFormat="1" applyFont="1" applyBorder="1" applyAlignment="1">
      <alignment horizontal="center" vertical="center"/>
    </xf>
    <xf numFmtId="0" fontId="46" fillId="0" borderId="18" xfId="0" applyFont="1" applyBorder="1" applyAlignment="1">
      <alignment horizontal="center" vertical="center" wrapText="1"/>
    </xf>
    <xf numFmtId="0" fontId="46" fillId="0" borderId="11" xfId="0" applyFont="1" applyBorder="1" applyAlignment="1">
      <alignment horizontal="center" vertical="center" wrapText="1"/>
    </xf>
    <xf numFmtId="0" fontId="46" fillId="0" borderId="25" xfId="0" applyFont="1" applyBorder="1" applyAlignment="1">
      <alignment horizontal="center" vertical="center"/>
    </xf>
    <xf numFmtId="0" fontId="46" fillId="0" borderId="17" xfId="0" applyFont="1" applyBorder="1" applyAlignment="1">
      <alignment horizontal="center" vertical="center"/>
    </xf>
    <xf numFmtId="0" fontId="46" fillId="0" borderId="18" xfId="0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1" fontId="46" fillId="0" borderId="12" xfId="0" applyNumberFormat="1" applyFont="1" applyBorder="1" applyAlignment="1">
      <alignment horizontal="center"/>
    </xf>
    <xf numFmtId="1" fontId="46" fillId="0" borderId="19" xfId="0" applyNumberFormat="1" applyFont="1" applyBorder="1" applyAlignment="1">
      <alignment horizontal="center"/>
    </xf>
    <xf numFmtId="1" fontId="46" fillId="0" borderId="50" xfId="0" applyNumberFormat="1" applyFont="1" applyBorder="1" applyAlignment="1">
      <alignment horizontal="center"/>
    </xf>
    <xf numFmtId="1" fontId="46" fillId="0" borderId="39" xfId="0" applyNumberFormat="1" applyFont="1" applyBorder="1" applyAlignment="1">
      <alignment horizontal="center"/>
    </xf>
    <xf numFmtId="1" fontId="46" fillId="0" borderId="50" xfId="0" applyNumberFormat="1" applyFont="1" applyBorder="1" applyAlignment="1">
      <alignment horizontal="center" vertical="center"/>
    </xf>
  </cellXfs>
  <cellStyles count="45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Hiperlink" xfId="44" builtinId="8"/>
    <cellStyle name="Neutro" xfId="31" builtinId="28" customBuiltin="1"/>
    <cellStyle name="Normal" xfId="0" builtinId="0"/>
    <cellStyle name="Nota" xfId="32" builtinId="10" customBuiltin="1"/>
    <cellStyle name="Porcentagem" xfId="33" builtinId="5"/>
    <cellStyle name="Ruim" xfId="30" builtinId="27" customBuiltin="1"/>
    <cellStyle name="Saída" xfId="34" builtinId="21" customBuiltin="1"/>
    <cellStyle name="Texto de Aviso" xfId="35" builtinId="11" customBuiltin="1"/>
    <cellStyle name="Texto Explicativo" xfId="36" builtinId="53" customBuiltin="1"/>
    <cellStyle name="Título 1" xfId="37" builtinId="16" customBuiltin="1"/>
    <cellStyle name="Título 1 1" xfId="38" xr:uid="{00000000-0005-0000-0000-000027000000}"/>
    <cellStyle name="Título 2" xfId="39" builtinId="17" customBuiltin="1"/>
    <cellStyle name="Título 3" xfId="40" builtinId="18" customBuiltin="1"/>
    <cellStyle name="Título 3 2" xfId="43" xr:uid="{00000000-0005-0000-0000-00002A000000}"/>
    <cellStyle name="Título 4" xfId="41" builtinId="19" customBuiltin="1"/>
    <cellStyle name="Total" xfId="42" builtinId="25" customBuiltin="1"/>
  </cellStyles>
  <dxfs count="584"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C00000"/>
      </font>
      <fill>
        <patternFill patternType="none">
          <fgColor indexed="64"/>
          <bgColor auto="1"/>
        </patternFill>
      </fill>
    </dxf>
    <dxf>
      <font>
        <color rgb="FFFFC000"/>
      </font>
    </dxf>
    <dxf>
      <font>
        <color rgb="FF92D050"/>
      </font>
    </dxf>
    <dxf>
      <font>
        <color rgb="FF00B0F0"/>
      </font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1571625</xdr:colOff>
      <xdr:row>4</xdr:row>
      <xdr:rowOff>163634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62125" cy="773234"/>
        </a:xfrm>
        <a:prstGeom prst="rect">
          <a:avLst/>
        </a:prstGeom>
      </xdr:spPr>
    </xdr:pic>
    <xdr:clientData/>
  </xdr:twoCellAnchor>
  <xdr:oneCellAnchor>
    <xdr:from>
      <xdr:col>0</xdr:col>
      <xdr:colOff>9525</xdr:colOff>
      <xdr:row>33</xdr:row>
      <xdr:rowOff>0</xdr:rowOff>
    </xdr:from>
    <xdr:ext cx="1779939" cy="781050"/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7219950"/>
          <a:ext cx="1779939" cy="781050"/>
        </a:xfrm>
        <a:prstGeom prst="rect">
          <a:avLst/>
        </a:prstGeom>
      </xdr:spPr>
    </xdr:pic>
    <xdr:clientData/>
  </xdr:oneCellAnchor>
  <xdr:oneCellAnchor>
    <xdr:from>
      <xdr:col>0</xdr:col>
      <xdr:colOff>9526</xdr:colOff>
      <xdr:row>66</xdr:row>
      <xdr:rowOff>1</xdr:rowOff>
    </xdr:from>
    <xdr:ext cx="1790700" cy="785772"/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14439901"/>
          <a:ext cx="1790700" cy="785772"/>
        </a:xfrm>
        <a:prstGeom prst="rect">
          <a:avLst/>
        </a:prstGeom>
      </xdr:spPr>
    </xdr:pic>
    <xdr:clientData/>
  </xdr:oneCellAnchor>
  <xdr:oneCellAnchor>
    <xdr:from>
      <xdr:col>0</xdr:col>
      <xdr:colOff>66676</xdr:colOff>
      <xdr:row>99</xdr:row>
      <xdr:rowOff>76201</xdr:rowOff>
    </xdr:from>
    <xdr:ext cx="1790700" cy="785772"/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21736051"/>
          <a:ext cx="1790700" cy="78577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195"/>
  <sheetViews>
    <sheetView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C32" sqref="C32"/>
    </sheetView>
  </sheetViews>
  <sheetFormatPr defaultColWidth="9.140625" defaultRowHeight="15" x14ac:dyDescent="0.25"/>
  <cols>
    <col min="1" max="1" width="9.140625" style="5"/>
    <col min="2" max="2" width="40.7109375" style="5" customWidth="1"/>
    <col min="3" max="3" width="8" style="5" bestFit="1" customWidth="1"/>
    <col min="4" max="4" width="9.42578125" style="5" bestFit="1" customWidth="1"/>
    <col min="5" max="5" width="8.140625" style="5" bestFit="1" customWidth="1"/>
    <col min="6" max="14" width="3.42578125" style="5" customWidth="1"/>
    <col min="15" max="16" width="3.5703125" style="5" customWidth="1"/>
    <col min="17" max="87" width="3.42578125" style="5" customWidth="1"/>
    <col min="88" max="16384" width="9.140625" style="5"/>
  </cols>
  <sheetData>
    <row r="1" spans="1:85" s="14" customFormat="1" x14ac:dyDescent="0.25">
      <c r="A1" s="128" t="s">
        <v>105</v>
      </c>
      <c r="B1" s="79" t="str">
        <f>IF(B2&lt;&gt;"",'Ficha Cadastral'!A6,"")</f>
        <v/>
      </c>
      <c r="C1" s="170" t="s">
        <v>107</v>
      </c>
      <c r="D1" s="170"/>
      <c r="E1" s="74">
        <v>6</v>
      </c>
      <c r="G1" s="80"/>
      <c r="H1" s="80"/>
      <c r="I1" s="80"/>
      <c r="J1" s="80"/>
      <c r="K1" s="81"/>
      <c r="M1" s="80"/>
      <c r="N1" s="80"/>
      <c r="O1" s="80"/>
      <c r="P1" s="80"/>
      <c r="Q1" s="80"/>
      <c r="R1" s="80"/>
      <c r="S1" s="80"/>
      <c r="T1" s="80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</row>
    <row r="2" spans="1:85" s="14" customFormat="1" x14ac:dyDescent="0.25">
      <c r="A2" s="128" t="s">
        <v>106</v>
      </c>
      <c r="B2" s="82"/>
      <c r="C2" s="171" t="s">
        <v>104</v>
      </c>
      <c r="D2" s="171"/>
      <c r="E2" s="73">
        <f>COUNTA($F$7:$CG$7)</f>
        <v>0</v>
      </c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4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</row>
    <row r="3" spans="1:85" s="14" customFormat="1" x14ac:dyDescent="0.25">
      <c r="D3" s="76"/>
      <c r="F3" s="77" t="s">
        <v>5</v>
      </c>
      <c r="M3" s="25"/>
      <c r="N3" s="25"/>
      <c r="O3" s="25"/>
      <c r="P3" s="25"/>
      <c r="R3" s="23"/>
      <c r="S3" s="23"/>
      <c r="T3" s="23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</row>
    <row r="4" spans="1:85" s="14" customFormat="1" x14ac:dyDescent="0.25">
      <c r="F4" s="27" t="s">
        <v>16</v>
      </c>
      <c r="G4" s="26"/>
      <c r="I4" s="27"/>
      <c r="J4" s="27"/>
      <c r="K4" s="28"/>
      <c r="L4" s="21"/>
      <c r="M4" s="21"/>
      <c r="N4" s="21"/>
      <c r="O4" s="29"/>
      <c r="P4" s="29"/>
      <c r="Q4" s="29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</row>
    <row r="5" spans="1:85" x14ac:dyDescent="0.25">
      <c r="C5" s="78"/>
      <c r="D5" s="78"/>
      <c r="E5" s="78"/>
      <c r="F5" s="30">
        <f t="shared" ref="F5:BQ5" si="0">COUNTIF(F8:F47,"P")</f>
        <v>0</v>
      </c>
      <c r="G5" s="30">
        <f t="shared" si="0"/>
        <v>0</v>
      </c>
      <c r="H5" s="30">
        <f t="shared" si="0"/>
        <v>0</v>
      </c>
      <c r="I5" s="30">
        <f t="shared" si="0"/>
        <v>0</v>
      </c>
      <c r="J5" s="30">
        <f t="shared" si="0"/>
        <v>0</v>
      </c>
      <c r="K5" s="30">
        <f t="shared" si="0"/>
        <v>0</v>
      </c>
      <c r="L5" s="30">
        <f t="shared" si="0"/>
        <v>0</v>
      </c>
      <c r="M5" s="30">
        <f t="shared" si="0"/>
        <v>0</v>
      </c>
      <c r="N5" s="30">
        <f t="shared" si="0"/>
        <v>0</v>
      </c>
      <c r="O5" s="30">
        <f t="shared" si="0"/>
        <v>0</v>
      </c>
      <c r="P5" s="30">
        <f t="shared" si="0"/>
        <v>0</v>
      </c>
      <c r="Q5" s="30">
        <f t="shared" si="0"/>
        <v>0</v>
      </c>
      <c r="R5" s="30">
        <f t="shared" si="0"/>
        <v>0</v>
      </c>
      <c r="S5" s="30">
        <f t="shared" si="0"/>
        <v>0</v>
      </c>
      <c r="T5" s="30">
        <f t="shared" si="0"/>
        <v>0</v>
      </c>
      <c r="U5" s="30">
        <f t="shared" si="0"/>
        <v>0</v>
      </c>
      <c r="V5" s="30">
        <f t="shared" si="0"/>
        <v>0</v>
      </c>
      <c r="W5" s="30">
        <f t="shared" si="0"/>
        <v>0</v>
      </c>
      <c r="X5" s="30">
        <f t="shared" si="0"/>
        <v>0</v>
      </c>
      <c r="Y5" s="30">
        <f t="shared" si="0"/>
        <v>0</v>
      </c>
      <c r="Z5" s="30">
        <f t="shared" si="0"/>
        <v>0</v>
      </c>
      <c r="AA5" s="30">
        <f t="shared" si="0"/>
        <v>0</v>
      </c>
      <c r="AB5" s="30">
        <f t="shared" si="0"/>
        <v>0</v>
      </c>
      <c r="AC5" s="30">
        <f t="shared" si="0"/>
        <v>0</v>
      </c>
      <c r="AD5" s="30">
        <f t="shared" si="0"/>
        <v>0</v>
      </c>
      <c r="AE5" s="30">
        <f t="shared" si="0"/>
        <v>0</v>
      </c>
      <c r="AF5" s="30">
        <f t="shared" si="0"/>
        <v>0</v>
      </c>
      <c r="AG5" s="30">
        <f t="shared" si="0"/>
        <v>0</v>
      </c>
      <c r="AH5" s="30">
        <f t="shared" si="0"/>
        <v>0</v>
      </c>
      <c r="AI5" s="30">
        <f t="shared" si="0"/>
        <v>0</v>
      </c>
      <c r="AJ5" s="30">
        <f t="shared" si="0"/>
        <v>0</v>
      </c>
      <c r="AK5" s="30">
        <f t="shared" si="0"/>
        <v>0</v>
      </c>
      <c r="AL5" s="30">
        <f t="shared" si="0"/>
        <v>0</v>
      </c>
      <c r="AM5" s="30">
        <f t="shared" si="0"/>
        <v>0</v>
      </c>
      <c r="AN5" s="30">
        <f t="shared" si="0"/>
        <v>0</v>
      </c>
      <c r="AO5" s="30">
        <f t="shared" si="0"/>
        <v>0</v>
      </c>
      <c r="AP5" s="30">
        <f t="shared" si="0"/>
        <v>0</v>
      </c>
      <c r="AQ5" s="30">
        <f t="shared" si="0"/>
        <v>0</v>
      </c>
      <c r="AR5" s="30">
        <f t="shared" si="0"/>
        <v>0</v>
      </c>
      <c r="AS5" s="30">
        <f t="shared" si="0"/>
        <v>0</v>
      </c>
      <c r="AT5" s="30">
        <f t="shared" si="0"/>
        <v>0</v>
      </c>
      <c r="AU5" s="30">
        <f t="shared" si="0"/>
        <v>0</v>
      </c>
      <c r="AV5" s="30">
        <f t="shared" si="0"/>
        <v>0</v>
      </c>
      <c r="AW5" s="30">
        <f t="shared" si="0"/>
        <v>0</v>
      </c>
      <c r="AX5" s="30">
        <f t="shared" si="0"/>
        <v>0</v>
      </c>
      <c r="AY5" s="30">
        <f t="shared" si="0"/>
        <v>0</v>
      </c>
      <c r="AZ5" s="30">
        <f t="shared" si="0"/>
        <v>0</v>
      </c>
      <c r="BA5" s="30">
        <f t="shared" si="0"/>
        <v>0</v>
      </c>
      <c r="BB5" s="30">
        <f t="shared" si="0"/>
        <v>0</v>
      </c>
      <c r="BC5" s="30">
        <f t="shared" si="0"/>
        <v>0</v>
      </c>
      <c r="BD5" s="30">
        <f t="shared" si="0"/>
        <v>0</v>
      </c>
      <c r="BE5" s="30">
        <f t="shared" si="0"/>
        <v>0</v>
      </c>
      <c r="BF5" s="30">
        <f t="shared" si="0"/>
        <v>0</v>
      </c>
      <c r="BG5" s="30">
        <f t="shared" si="0"/>
        <v>0</v>
      </c>
      <c r="BH5" s="30">
        <f t="shared" si="0"/>
        <v>0</v>
      </c>
      <c r="BI5" s="30">
        <f t="shared" si="0"/>
        <v>0</v>
      </c>
      <c r="BJ5" s="30">
        <f t="shared" si="0"/>
        <v>0</v>
      </c>
      <c r="BK5" s="30">
        <f t="shared" si="0"/>
        <v>0</v>
      </c>
      <c r="BL5" s="30">
        <f t="shared" si="0"/>
        <v>0</v>
      </c>
      <c r="BM5" s="30">
        <f t="shared" si="0"/>
        <v>0</v>
      </c>
      <c r="BN5" s="30">
        <f t="shared" si="0"/>
        <v>0</v>
      </c>
      <c r="BO5" s="30">
        <f t="shared" si="0"/>
        <v>0</v>
      </c>
      <c r="BP5" s="30">
        <f t="shared" si="0"/>
        <v>0</v>
      </c>
      <c r="BQ5" s="30">
        <f t="shared" si="0"/>
        <v>0</v>
      </c>
      <c r="BR5" s="30">
        <f t="shared" ref="BR5:CG5" si="1">COUNTIF(BR8:BR47,"P")</f>
        <v>0</v>
      </c>
      <c r="BS5" s="30">
        <f t="shared" si="1"/>
        <v>0</v>
      </c>
      <c r="BT5" s="30">
        <f t="shared" si="1"/>
        <v>0</v>
      </c>
      <c r="BU5" s="30">
        <f t="shared" si="1"/>
        <v>0</v>
      </c>
      <c r="BV5" s="30">
        <f t="shared" si="1"/>
        <v>0</v>
      </c>
      <c r="BW5" s="30">
        <f t="shared" si="1"/>
        <v>0</v>
      </c>
      <c r="BX5" s="30">
        <f t="shared" si="1"/>
        <v>0</v>
      </c>
      <c r="BY5" s="30">
        <f t="shared" si="1"/>
        <v>0</v>
      </c>
      <c r="BZ5" s="30">
        <f t="shared" si="1"/>
        <v>0</v>
      </c>
      <c r="CA5" s="30">
        <f t="shared" si="1"/>
        <v>0</v>
      </c>
      <c r="CB5" s="30">
        <f t="shared" si="1"/>
        <v>0</v>
      </c>
      <c r="CC5" s="30">
        <f t="shared" si="1"/>
        <v>0</v>
      </c>
      <c r="CD5" s="30">
        <f t="shared" si="1"/>
        <v>0</v>
      </c>
      <c r="CE5" s="30">
        <f t="shared" si="1"/>
        <v>0</v>
      </c>
      <c r="CF5" s="30">
        <f t="shared" si="1"/>
        <v>0</v>
      </c>
      <c r="CG5" s="30">
        <f t="shared" si="1"/>
        <v>0</v>
      </c>
    </row>
    <row r="6" spans="1:85" ht="14.1" customHeight="1" x14ac:dyDescent="0.25">
      <c r="A6" s="172" t="s">
        <v>6</v>
      </c>
      <c r="B6" s="173" t="s">
        <v>7</v>
      </c>
      <c r="C6" s="175" t="s">
        <v>18</v>
      </c>
      <c r="D6" s="175" t="s">
        <v>19</v>
      </c>
      <c r="E6" s="168" t="s">
        <v>17</v>
      </c>
      <c r="F6" s="76" t="s">
        <v>8</v>
      </c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</row>
    <row r="7" spans="1:85" s="31" customFormat="1" x14ac:dyDescent="0.25">
      <c r="A7" s="172"/>
      <c r="B7" s="174"/>
      <c r="C7" s="175"/>
      <c r="D7" s="175"/>
      <c r="E7" s="169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</row>
    <row r="8" spans="1:85" x14ac:dyDescent="0.25">
      <c r="A8" s="32">
        <v>1</v>
      </c>
      <c r="B8" s="33" t="str">
        <f>IF(AND($B$2&lt;&gt;"",'Ficha Cadastral'!C17&lt;&gt;""),'Ficha Cadastral'!C17,"")</f>
        <v/>
      </c>
      <c r="C8" s="32" t="str">
        <f t="shared" ref="C8:C47" si="2">IF(B8&lt;&gt;"",COUNTIF(F8:CG8,"F"),"")</f>
        <v/>
      </c>
      <c r="D8" s="32" t="str">
        <f>IF(B8&lt;&gt;"",IF(ISNA(VLOOKUP($B8,'Ficha Cadastral'!$C$17:$E$56,3,FALSE)),0,VLOOKUP($B8,'Ficha Cadastral'!$C$17:$E$56,3,FALSE)),"")</f>
        <v/>
      </c>
      <c r="E8" s="85" t="str">
        <f>IF(B8&lt;&gt;"",IF(ISNA(VLOOKUP($B8,'Ficha Cadastral'!$C$17:$R$56,$E$1,FALSE)),0,VLOOKUP($B8,'Ficha Cadastral'!$C$17:$R$56,$E$1,FALSE)),"")</f>
        <v/>
      </c>
      <c r="F8" s="84"/>
      <c r="G8" s="84"/>
      <c r="H8" s="84"/>
      <c r="I8" s="84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</row>
    <row r="9" spans="1:85" x14ac:dyDescent="0.25">
      <c r="A9" s="32">
        <v>2</v>
      </c>
      <c r="B9" s="20" t="str">
        <f>IF(AND($B$2&lt;&gt;"",'Ficha Cadastral'!C18&lt;&gt;""),'Ficha Cadastral'!C18,"")</f>
        <v/>
      </c>
      <c r="C9" s="32" t="str">
        <f t="shared" si="2"/>
        <v/>
      </c>
      <c r="D9" s="86" t="str">
        <f>IF(B9&lt;&gt;"",IF(ISNA(VLOOKUP($B9,'Ficha Cadastral'!$C$17:$E$56,3,FALSE)),0,VLOOKUP($B9,'Ficha Cadastral'!$C$17:$E$56,3,FALSE)),"")</f>
        <v/>
      </c>
      <c r="E9" s="85" t="str">
        <f>IF(B9&lt;&gt;"",IF(ISNA(VLOOKUP($B9,'Ficha Cadastral'!$C$17:$R$56,$E$1,FALSE)),0,VLOOKUP($B9,'Ficha Cadastral'!$C$17:$R$56,$E$1,FALSE)),"")</f>
        <v/>
      </c>
      <c r="F9" s="84"/>
      <c r="G9" s="84"/>
      <c r="H9" s="84"/>
      <c r="I9" s="84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</row>
    <row r="10" spans="1:85" x14ac:dyDescent="0.25">
      <c r="A10" s="32">
        <v>3</v>
      </c>
      <c r="B10" s="20" t="str">
        <f>IF(AND($B$2&lt;&gt;"",'Ficha Cadastral'!C19&lt;&gt;""),'Ficha Cadastral'!C19,"")</f>
        <v/>
      </c>
      <c r="C10" s="32" t="str">
        <f t="shared" si="2"/>
        <v/>
      </c>
      <c r="D10" s="86" t="str">
        <f>IF(B10&lt;&gt;"",IF(ISNA(VLOOKUP($B10,'Ficha Cadastral'!$C$17:$E$56,3,FALSE)),0,VLOOKUP($B10,'Ficha Cadastral'!$C$17:$E$56,3,FALSE)),"")</f>
        <v/>
      </c>
      <c r="E10" s="85" t="str">
        <f>IF(B10&lt;&gt;"",IF(ISNA(VLOOKUP($B10,'Ficha Cadastral'!$C$17:$R$56,$E$1,FALSE)),0,VLOOKUP($B10,'Ficha Cadastral'!$C$17:$R$56,$E$1,FALSE)),"")</f>
        <v/>
      </c>
      <c r="F10" s="84"/>
      <c r="G10" s="84"/>
      <c r="H10" s="84"/>
      <c r="I10" s="84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</row>
    <row r="11" spans="1:85" x14ac:dyDescent="0.25">
      <c r="A11" s="32">
        <v>4</v>
      </c>
      <c r="B11" s="20" t="str">
        <f>IF(AND($B$2&lt;&gt;"",'Ficha Cadastral'!C20&lt;&gt;""),'Ficha Cadastral'!C20,"")</f>
        <v/>
      </c>
      <c r="C11" s="32" t="str">
        <f t="shared" si="2"/>
        <v/>
      </c>
      <c r="D11" s="86" t="str">
        <f>IF(B11&lt;&gt;"",IF(ISNA(VLOOKUP($B11,'Ficha Cadastral'!$C$17:$E$56,3,FALSE)),0,VLOOKUP($B11,'Ficha Cadastral'!$C$17:$E$56,3,FALSE)),"")</f>
        <v/>
      </c>
      <c r="E11" s="85" t="str">
        <f>IF(B11&lt;&gt;"",IF(ISNA(VLOOKUP($B11,'Ficha Cadastral'!$C$17:$R$56,$E$1,FALSE)),0,VLOOKUP($B11,'Ficha Cadastral'!$C$17:$R$56,$E$1,FALSE)),"")</f>
        <v/>
      </c>
      <c r="F11" s="84"/>
      <c r="G11" s="84"/>
      <c r="H11" s="84"/>
      <c r="I11" s="84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</row>
    <row r="12" spans="1:85" x14ac:dyDescent="0.25">
      <c r="A12" s="32">
        <v>5</v>
      </c>
      <c r="B12" s="20" t="str">
        <f>IF(AND($B$2&lt;&gt;"",'Ficha Cadastral'!C21&lt;&gt;""),'Ficha Cadastral'!C21,"")</f>
        <v/>
      </c>
      <c r="C12" s="32" t="str">
        <f t="shared" si="2"/>
        <v/>
      </c>
      <c r="D12" s="86" t="str">
        <f>IF(B12&lt;&gt;"",IF(ISNA(VLOOKUP($B12,'Ficha Cadastral'!$C$17:$E$56,3,FALSE)),0,VLOOKUP($B12,'Ficha Cadastral'!$C$17:$E$56,3,FALSE)),"")</f>
        <v/>
      </c>
      <c r="E12" s="85" t="str">
        <f>IF(B12&lt;&gt;"",IF(ISNA(VLOOKUP($B12,'Ficha Cadastral'!$C$17:$R$56,$E$1,FALSE)),0,VLOOKUP($B12,'Ficha Cadastral'!$C$17:$R$56,$E$1,FALSE)),"")</f>
        <v/>
      </c>
      <c r="F12" s="84"/>
      <c r="G12" s="84"/>
      <c r="H12" s="84"/>
      <c r="I12" s="84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</row>
    <row r="13" spans="1:85" x14ac:dyDescent="0.25">
      <c r="A13" s="32">
        <v>6</v>
      </c>
      <c r="B13" s="20" t="str">
        <f>IF(AND($B$2&lt;&gt;"",'Ficha Cadastral'!C22&lt;&gt;""),'Ficha Cadastral'!C22,"")</f>
        <v/>
      </c>
      <c r="C13" s="32" t="str">
        <f t="shared" si="2"/>
        <v/>
      </c>
      <c r="D13" s="86" t="str">
        <f>IF(B13&lt;&gt;"",IF(ISNA(VLOOKUP($B13,'Ficha Cadastral'!$C$17:$E$56,3,FALSE)),0,VLOOKUP($B13,'Ficha Cadastral'!$C$17:$E$56,3,FALSE)),"")</f>
        <v/>
      </c>
      <c r="E13" s="85" t="str">
        <f>IF(B13&lt;&gt;"",IF(ISNA(VLOOKUP($B13,'Ficha Cadastral'!$C$17:$R$56,$E$1,FALSE)),0,VLOOKUP($B13,'Ficha Cadastral'!$C$17:$R$56,$E$1,FALSE)),"")</f>
        <v/>
      </c>
      <c r="F13" s="84"/>
      <c r="G13" s="84"/>
      <c r="H13" s="84"/>
      <c r="I13" s="84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</row>
    <row r="14" spans="1:85" x14ac:dyDescent="0.25">
      <c r="A14" s="32">
        <v>7</v>
      </c>
      <c r="B14" s="20" t="str">
        <f>IF(AND($B$2&lt;&gt;"",'Ficha Cadastral'!C23&lt;&gt;""),'Ficha Cadastral'!C23,"")</f>
        <v/>
      </c>
      <c r="C14" s="32" t="str">
        <f t="shared" si="2"/>
        <v/>
      </c>
      <c r="D14" s="86" t="str">
        <f>IF(B14&lt;&gt;"",IF(ISNA(VLOOKUP($B14,'Ficha Cadastral'!$C$17:$E$56,3,FALSE)),0,VLOOKUP($B14,'Ficha Cadastral'!$C$17:$E$56,3,FALSE)),"")</f>
        <v/>
      </c>
      <c r="E14" s="85" t="str">
        <f>IF(B14&lt;&gt;"",IF(ISNA(VLOOKUP($B14,'Ficha Cadastral'!$C$17:$R$56,$E$1,FALSE)),0,VLOOKUP($B14,'Ficha Cadastral'!$C$17:$R$56,$E$1,FALSE)),"")</f>
        <v/>
      </c>
      <c r="F14" s="84"/>
      <c r="G14" s="84"/>
      <c r="H14" s="84"/>
      <c r="I14" s="84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</row>
    <row r="15" spans="1:85" x14ac:dyDescent="0.25">
      <c r="A15" s="32">
        <v>8</v>
      </c>
      <c r="B15" s="20" t="str">
        <f>IF(AND($B$2&lt;&gt;"",'Ficha Cadastral'!C24&lt;&gt;""),'Ficha Cadastral'!C24,"")</f>
        <v/>
      </c>
      <c r="C15" s="32" t="str">
        <f t="shared" si="2"/>
        <v/>
      </c>
      <c r="D15" s="86" t="str">
        <f>IF(B15&lt;&gt;"",IF(ISNA(VLOOKUP($B15,'Ficha Cadastral'!$C$17:$E$56,3,FALSE)),0,VLOOKUP($B15,'Ficha Cadastral'!$C$17:$E$56,3,FALSE)),"")</f>
        <v/>
      </c>
      <c r="E15" s="85" t="str">
        <f>IF(B15&lt;&gt;"",IF(ISNA(VLOOKUP($B15,'Ficha Cadastral'!$C$17:$R$56,$E$1,FALSE)),0,VLOOKUP($B15,'Ficha Cadastral'!$C$17:$R$56,$E$1,FALSE)),"")</f>
        <v/>
      </c>
      <c r="F15" s="84"/>
      <c r="G15" s="84"/>
      <c r="H15" s="84"/>
      <c r="I15" s="84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</row>
    <row r="16" spans="1:85" x14ac:dyDescent="0.25">
      <c r="A16" s="32">
        <v>9</v>
      </c>
      <c r="B16" s="20" t="str">
        <f>IF(AND($B$2&lt;&gt;"",'Ficha Cadastral'!C25&lt;&gt;""),'Ficha Cadastral'!C25,"")</f>
        <v/>
      </c>
      <c r="C16" s="32" t="str">
        <f t="shared" si="2"/>
        <v/>
      </c>
      <c r="D16" s="86" t="str">
        <f>IF(B16&lt;&gt;"",IF(ISNA(VLOOKUP($B16,'Ficha Cadastral'!$C$17:$E$56,3,FALSE)),0,VLOOKUP($B16,'Ficha Cadastral'!$C$17:$E$56,3,FALSE)),"")</f>
        <v/>
      </c>
      <c r="E16" s="85" t="str">
        <f>IF(B16&lt;&gt;"",IF(ISNA(VLOOKUP($B16,'Ficha Cadastral'!$C$17:$R$56,$E$1,FALSE)),0,VLOOKUP($B16,'Ficha Cadastral'!$C$17:$R$56,$E$1,FALSE)),"")</f>
        <v/>
      </c>
      <c r="F16" s="84"/>
      <c r="G16" s="84"/>
      <c r="H16" s="84"/>
      <c r="I16" s="84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</row>
    <row r="17" spans="1:85" x14ac:dyDescent="0.25">
      <c r="A17" s="32">
        <v>10</v>
      </c>
      <c r="B17" s="20" t="str">
        <f>IF(AND($B$2&lt;&gt;"",'Ficha Cadastral'!C26&lt;&gt;""),'Ficha Cadastral'!C26,"")</f>
        <v/>
      </c>
      <c r="C17" s="32" t="str">
        <f t="shared" si="2"/>
        <v/>
      </c>
      <c r="D17" s="86" t="str">
        <f>IF(B17&lt;&gt;"",IF(ISNA(VLOOKUP($B17,'Ficha Cadastral'!$C$17:$E$56,3,FALSE)),0,VLOOKUP($B17,'Ficha Cadastral'!$C$17:$E$56,3,FALSE)),"")</f>
        <v/>
      </c>
      <c r="E17" s="85" t="str">
        <f>IF(B17&lt;&gt;"",IF(ISNA(VLOOKUP($B17,'Ficha Cadastral'!$C$17:$R$56,$E$1,FALSE)),0,VLOOKUP($B17,'Ficha Cadastral'!$C$17:$R$56,$E$1,FALSE)),"")</f>
        <v/>
      </c>
      <c r="F17" s="84"/>
      <c r="G17" s="84"/>
      <c r="H17" s="84"/>
      <c r="I17" s="84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</row>
    <row r="18" spans="1:85" x14ac:dyDescent="0.25">
      <c r="A18" s="32">
        <v>11</v>
      </c>
      <c r="B18" s="20" t="str">
        <f>IF(AND($B$2&lt;&gt;"",'Ficha Cadastral'!C27&lt;&gt;""),'Ficha Cadastral'!C27,"")</f>
        <v/>
      </c>
      <c r="C18" s="32" t="str">
        <f t="shared" si="2"/>
        <v/>
      </c>
      <c r="D18" s="86" t="str">
        <f>IF(B18&lt;&gt;"",IF(ISNA(VLOOKUP($B18,'Ficha Cadastral'!$C$17:$E$56,3,FALSE)),0,VLOOKUP($B18,'Ficha Cadastral'!$C$17:$E$56,3,FALSE)),"")</f>
        <v/>
      </c>
      <c r="E18" s="85" t="str">
        <f>IF(B18&lt;&gt;"",IF(ISNA(VLOOKUP($B18,'Ficha Cadastral'!$C$17:$R$56,$E$1,FALSE)),0,VLOOKUP($B18,'Ficha Cadastral'!$C$17:$R$56,$E$1,FALSE)),"")</f>
        <v/>
      </c>
      <c r="F18" s="84"/>
      <c r="G18" s="84"/>
      <c r="H18" s="84"/>
      <c r="I18" s="84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</row>
    <row r="19" spans="1:85" x14ac:dyDescent="0.25">
      <c r="A19" s="32">
        <v>12</v>
      </c>
      <c r="B19" s="20" t="str">
        <f>IF(AND($B$2&lt;&gt;"",'Ficha Cadastral'!C28&lt;&gt;""),'Ficha Cadastral'!C28,"")</f>
        <v/>
      </c>
      <c r="C19" s="32" t="str">
        <f t="shared" si="2"/>
        <v/>
      </c>
      <c r="D19" s="86" t="str">
        <f>IF(B19&lt;&gt;"",IF(ISNA(VLOOKUP($B19,'Ficha Cadastral'!$C$17:$E$56,3,FALSE)),0,VLOOKUP($B19,'Ficha Cadastral'!$C$17:$E$56,3,FALSE)),"")</f>
        <v/>
      </c>
      <c r="E19" s="85" t="str">
        <f>IF(B19&lt;&gt;"",IF(ISNA(VLOOKUP($B19,'Ficha Cadastral'!$C$17:$R$56,$E$1,FALSE)),0,VLOOKUP($B19,'Ficha Cadastral'!$C$17:$R$56,$E$1,FALSE)),"")</f>
        <v/>
      </c>
      <c r="F19" s="84"/>
      <c r="G19" s="84"/>
      <c r="H19" s="84"/>
      <c r="I19" s="84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</row>
    <row r="20" spans="1:85" x14ac:dyDescent="0.25">
      <c r="A20" s="32">
        <v>13</v>
      </c>
      <c r="B20" s="20" t="str">
        <f>IF(AND($B$2&lt;&gt;"",'Ficha Cadastral'!C29&lt;&gt;""),'Ficha Cadastral'!C29,"")</f>
        <v/>
      </c>
      <c r="C20" s="32" t="str">
        <f t="shared" si="2"/>
        <v/>
      </c>
      <c r="D20" s="86" t="str">
        <f>IF(B20&lt;&gt;"",IF(ISNA(VLOOKUP($B20,'Ficha Cadastral'!$C$17:$E$56,3,FALSE)),0,VLOOKUP($B20,'Ficha Cadastral'!$C$17:$E$56,3,FALSE)),"")</f>
        <v/>
      </c>
      <c r="E20" s="85" t="str">
        <f>IF(B20&lt;&gt;"",IF(ISNA(VLOOKUP($B20,'Ficha Cadastral'!$C$17:$R$56,$E$1,FALSE)),0,VLOOKUP($B20,'Ficha Cadastral'!$C$17:$R$56,$E$1,FALSE)),"")</f>
        <v/>
      </c>
      <c r="F20" s="84"/>
      <c r="G20" s="84"/>
      <c r="H20" s="84"/>
      <c r="I20" s="84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</row>
    <row r="21" spans="1:85" x14ac:dyDescent="0.25">
      <c r="A21" s="32">
        <v>14</v>
      </c>
      <c r="B21" s="20" t="str">
        <f>IF(AND($B$2&lt;&gt;"",'Ficha Cadastral'!C30&lt;&gt;""),'Ficha Cadastral'!C30,"")</f>
        <v/>
      </c>
      <c r="C21" s="32" t="str">
        <f t="shared" si="2"/>
        <v/>
      </c>
      <c r="D21" s="86" t="str">
        <f>IF(B21&lt;&gt;"",IF(ISNA(VLOOKUP($B21,'Ficha Cadastral'!$C$17:$E$56,3,FALSE)),0,VLOOKUP($B21,'Ficha Cadastral'!$C$17:$E$56,3,FALSE)),"")</f>
        <v/>
      </c>
      <c r="E21" s="85" t="str">
        <f>IF(B21&lt;&gt;"",IF(ISNA(VLOOKUP($B21,'Ficha Cadastral'!$C$17:$R$56,$E$1,FALSE)),0,VLOOKUP($B21,'Ficha Cadastral'!$C$17:$R$56,$E$1,FALSE)),"")</f>
        <v/>
      </c>
      <c r="F21" s="84"/>
      <c r="G21" s="84"/>
      <c r="H21" s="84"/>
      <c r="I21" s="84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</row>
    <row r="22" spans="1:85" x14ac:dyDescent="0.25">
      <c r="A22" s="32">
        <v>15</v>
      </c>
      <c r="B22" s="20" t="str">
        <f>IF(AND($B$2&lt;&gt;"",'Ficha Cadastral'!C31&lt;&gt;""),'Ficha Cadastral'!C31,"")</f>
        <v/>
      </c>
      <c r="C22" s="32" t="str">
        <f t="shared" si="2"/>
        <v/>
      </c>
      <c r="D22" s="86" t="str">
        <f>IF(B22&lt;&gt;"",IF(ISNA(VLOOKUP($B22,'Ficha Cadastral'!$C$17:$E$56,3,FALSE)),0,VLOOKUP($B22,'Ficha Cadastral'!$C$17:$E$56,3,FALSE)),"")</f>
        <v/>
      </c>
      <c r="E22" s="85" t="str">
        <f>IF(B22&lt;&gt;"",IF(ISNA(VLOOKUP($B22,'Ficha Cadastral'!$C$17:$R$56,$E$1,FALSE)),0,VLOOKUP($B22,'Ficha Cadastral'!$C$17:$R$56,$E$1,FALSE)),"")</f>
        <v/>
      </c>
      <c r="F22" s="84"/>
      <c r="G22" s="84"/>
      <c r="H22" s="84"/>
      <c r="I22" s="84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</row>
    <row r="23" spans="1:85" x14ac:dyDescent="0.25">
      <c r="A23" s="32">
        <v>16</v>
      </c>
      <c r="B23" s="20" t="str">
        <f>IF(AND($B$2&lt;&gt;"",'Ficha Cadastral'!C32&lt;&gt;""),'Ficha Cadastral'!C32,"")</f>
        <v/>
      </c>
      <c r="C23" s="32" t="str">
        <f t="shared" si="2"/>
        <v/>
      </c>
      <c r="D23" s="86" t="str">
        <f>IF(B23&lt;&gt;"",IF(ISNA(VLOOKUP($B23,'Ficha Cadastral'!$C$17:$E$56,3,FALSE)),0,VLOOKUP($B23,'Ficha Cadastral'!$C$17:$E$56,3,FALSE)),"")</f>
        <v/>
      </c>
      <c r="E23" s="85" t="str">
        <f>IF(B23&lt;&gt;"",IF(ISNA(VLOOKUP($B23,'Ficha Cadastral'!$C$17:$R$56,$E$1,FALSE)),0,VLOOKUP($B23,'Ficha Cadastral'!$C$17:$R$56,$E$1,FALSE)),"")</f>
        <v/>
      </c>
      <c r="F23" s="84"/>
      <c r="G23" s="84"/>
      <c r="H23" s="84"/>
      <c r="I23" s="84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</row>
    <row r="24" spans="1:85" x14ac:dyDescent="0.25">
      <c r="A24" s="32">
        <v>17</v>
      </c>
      <c r="B24" s="20" t="str">
        <f>IF(AND($B$2&lt;&gt;"",'Ficha Cadastral'!C33&lt;&gt;""),'Ficha Cadastral'!C33,"")</f>
        <v/>
      </c>
      <c r="C24" s="32" t="str">
        <f t="shared" si="2"/>
        <v/>
      </c>
      <c r="D24" s="86" t="str">
        <f>IF(B24&lt;&gt;"",IF(ISNA(VLOOKUP($B24,'Ficha Cadastral'!$C$17:$E$56,3,FALSE)),0,VLOOKUP($B24,'Ficha Cadastral'!$C$17:$E$56,3,FALSE)),"")</f>
        <v/>
      </c>
      <c r="E24" s="85" t="str">
        <f>IF(B24&lt;&gt;"",IF(ISNA(VLOOKUP($B24,'Ficha Cadastral'!$C$17:$R$56,$E$1,FALSE)),0,VLOOKUP($B24,'Ficha Cadastral'!$C$17:$R$56,$E$1,FALSE)),"")</f>
        <v/>
      </c>
      <c r="F24" s="84"/>
      <c r="G24" s="84"/>
      <c r="H24" s="84"/>
      <c r="I24" s="84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</row>
    <row r="25" spans="1:85" x14ac:dyDescent="0.25">
      <c r="A25" s="32">
        <v>18</v>
      </c>
      <c r="B25" s="20" t="str">
        <f>IF(AND($B$2&lt;&gt;"",'Ficha Cadastral'!C34&lt;&gt;""),'Ficha Cadastral'!C34,"")</f>
        <v/>
      </c>
      <c r="C25" s="32" t="str">
        <f t="shared" si="2"/>
        <v/>
      </c>
      <c r="D25" s="86" t="str">
        <f>IF(B25&lt;&gt;"",IF(ISNA(VLOOKUP($B25,'Ficha Cadastral'!$C$17:$E$56,3,FALSE)),0,VLOOKUP($B25,'Ficha Cadastral'!$C$17:$E$56,3,FALSE)),"")</f>
        <v/>
      </c>
      <c r="E25" s="85" t="str">
        <f>IF(B25&lt;&gt;"",IF(ISNA(VLOOKUP($B25,'Ficha Cadastral'!$C$17:$R$56,$E$1,FALSE)),0,VLOOKUP($B25,'Ficha Cadastral'!$C$17:$R$56,$E$1,FALSE)),"")</f>
        <v/>
      </c>
      <c r="F25" s="84"/>
      <c r="G25" s="84"/>
      <c r="H25" s="84"/>
      <c r="I25" s="84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</row>
    <row r="26" spans="1:85" x14ac:dyDescent="0.25">
      <c r="A26" s="32">
        <v>19</v>
      </c>
      <c r="B26" s="20" t="str">
        <f>IF(AND($B$2&lt;&gt;"",'Ficha Cadastral'!C35&lt;&gt;""),'Ficha Cadastral'!C35,"")</f>
        <v/>
      </c>
      <c r="C26" s="32" t="str">
        <f t="shared" si="2"/>
        <v/>
      </c>
      <c r="D26" s="86" t="str">
        <f>IF(B26&lt;&gt;"",IF(ISNA(VLOOKUP($B26,'Ficha Cadastral'!$C$17:$E$56,3,FALSE)),0,VLOOKUP($B26,'Ficha Cadastral'!$C$17:$E$56,3,FALSE)),"")</f>
        <v/>
      </c>
      <c r="E26" s="85" t="str">
        <f>IF(B26&lt;&gt;"",IF(ISNA(VLOOKUP($B26,'Ficha Cadastral'!$C$17:$R$56,$E$1,FALSE)),0,VLOOKUP($B26,'Ficha Cadastral'!$C$17:$R$56,$E$1,FALSE)),"")</f>
        <v/>
      </c>
      <c r="F26" s="84"/>
      <c r="G26" s="84"/>
      <c r="H26" s="84"/>
      <c r="I26" s="84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</row>
    <row r="27" spans="1:85" x14ac:dyDescent="0.25">
      <c r="A27" s="32">
        <v>20</v>
      </c>
      <c r="B27" s="20" t="str">
        <f>IF(AND($B$2&lt;&gt;"",'Ficha Cadastral'!C36&lt;&gt;""),'Ficha Cadastral'!C36,"")</f>
        <v/>
      </c>
      <c r="C27" s="32" t="str">
        <f t="shared" si="2"/>
        <v/>
      </c>
      <c r="D27" s="86" t="str">
        <f>IF(B27&lt;&gt;"",IF(ISNA(VLOOKUP($B27,'Ficha Cadastral'!$C$17:$E$56,3,FALSE)),0,VLOOKUP($B27,'Ficha Cadastral'!$C$17:$E$56,3,FALSE)),"")</f>
        <v/>
      </c>
      <c r="E27" s="85" t="str">
        <f>IF(B27&lt;&gt;"",IF(ISNA(VLOOKUP($B27,'Ficha Cadastral'!$C$17:$R$56,$E$1,FALSE)),0,VLOOKUP($B27,'Ficha Cadastral'!$C$17:$R$56,$E$1,FALSE)),"")</f>
        <v/>
      </c>
      <c r="F27" s="84"/>
      <c r="G27" s="84"/>
      <c r="H27" s="84"/>
      <c r="I27" s="84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</row>
    <row r="28" spans="1:85" x14ac:dyDescent="0.25">
      <c r="A28" s="32">
        <v>21</v>
      </c>
      <c r="B28" s="20" t="str">
        <f>IF(AND($B$2&lt;&gt;"",'Ficha Cadastral'!C37&lt;&gt;""),'Ficha Cadastral'!C37,"")</f>
        <v/>
      </c>
      <c r="C28" s="32" t="str">
        <f t="shared" si="2"/>
        <v/>
      </c>
      <c r="D28" s="86" t="str">
        <f>IF(B28&lt;&gt;"",IF(ISNA(VLOOKUP($B28,'Ficha Cadastral'!$C$17:$E$56,3,FALSE)),0,VLOOKUP($B28,'Ficha Cadastral'!$C$17:$E$56,3,FALSE)),"")</f>
        <v/>
      </c>
      <c r="E28" s="85" t="str">
        <f>IF(B28&lt;&gt;"",IF(ISNA(VLOOKUP($B28,'Ficha Cadastral'!$C$17:$R$56,$E$1,FALSE)),0,VLOOKUP($B28,'Ficha Cadastral'!$C$17:$R$56,$E$1,FALSE)),"")</f>
        <v/>
      </c>
      <c r="F28" s="84"/>
      <c r="G28" s="84"/>
      <c r="H28" s="84"/>
      <c r="I28" s="84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</row>
    <row r="29" spans="1:85" x14ac:dyDescent="0.25">
      <c r="A29" s="32">
        <v>22</v>
      </c>
      <c r="B29" s="20" t="str">
        <f>IF(AND($B$2&lt;&gt;"",'Ficha Cadastral'!C38&lt;&gt;""),'Ficha Cadastral'!C38,"")</f>
        <v/>
      </c>
      <c r="C29" s="32" t="str">
        <f t="shared" si="2"/>
        <v/>
      </c>
      <c r="D29" s="86" t="str">
        <f>IF(B29&lt;&gt;"",IF(ISNA(VLOOKUP($B29,'Ficha Cadastral'!$C$17:$E$56,3,FALSE)),0,VLOOKUP($B29,'Ficha Cadastral'!$C$17:$E$56,3,FALSE)),"")</f>
        <v/>
      </c>
      <c r="E29" s="85" t="str">
        <f>IF(B29&lt;&gt;"",IF(ISNA(VLOOKUP($B29,'Ficha Cadastral'!$C$17:$R$56,$E$1,FALSE)),0,VLOOKUP($B29,'Ficha Cadastral'!$C$17:$R$56,$E$1,FALSE)),"")</f>
        <v/>
      </c>
      <c r="F29" s="84"/>
      <c r="G29" s="84"/>
      <c r="H29" s="84"/>
      <c r="I29" s="84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</row>
    <row r="30" spans="1:85" x14ac:dyDescent="0.25">
      <c r="A30" s="32">
        <v>23</v>
      </c>
      <c r="B30" s="20" t="str">
        <f>IF(AND($B$2&lt;&gt;"",'Ficha Cadastral'!C39&lt;&gt;""),'Ficha Cadastral'!C39,"")</f>
        <v/>
      </c>
      <c r="C30" s="32" t="str">
        <f t="shared" si="2"/>
        <v/>
      </c>
      <c r="D30" s="86" t="str">
        <f>IF(B30&lt;&gt;"",IF(ISNA(VLOOKUP($B30,'Ficha Cadastral'!$C$17:$E$56,3,FALSE)),0,VLOOKUP($B30,'Ficha Cadastral'!$C$17:$E$56,3,FALSE)),"")</f>
        <v/>
      </c>
      <c r="E30" s="85" t="str">
        <f>IF(B30&lt;&gt;"",IF(ISNA(VLOOKUP($B30,'Ficha Cadastral'!$C$17:$R$56,$E$1,FALSE)),0,VLOOKUP($B30,'Ficha Cadastral'!$C$17:$R$56,$E$1,FALSE)),"")</f>
        <v/>
      </c>
      <c r="F30" s="84"/>
      <c r="G30" s="84"/>
      <c r="H30" s="84"/>
      <c r="I30" s="84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</row>
    <row r="31" spans="1:85" x14ac:dyDescent="0.25">
      <c r="A31" s="32">
        <v>24</v>
      </c>
      <c r="B31" s="20" t="str">
        <f>IF(AND($B$2&lt;&gt;"",'Ficha Cadastral'!C40&lt;&gt;""),'Ficha Cadastral'!C40,"")</f>
        <v/>
      </c>
      <c r="C31" s="32" t="str">
        <f t="shared" si="2"/>
        <v/>
      </c>
      <c r="D31" s="86" t="str">
        <f>IF(B31&lt;&gt;"",IF(ISNA(VLOOKUP($B31,'Ficha Cadastral'!$C$17:$E$56,3,FALSE)),0,VLOOKUP($B31,'Ficha Cadastral'!$C$17:$E$56,3,FALSE)),"")</f>
        <v/>
      </c>
      <c r="E31" s="85" t="str">
        <f>IF(B31&lt;&gt;"",IF(ISNA(VLOOKUP($B31,'Ficha Cadastral'!$C$17:$R$56,$E$1,FALSE)),0,VLOOKUP($B31,'Ficha Cadastral'!$C$17:$R$56,$E$1,FALSE)),"")</f>
        <v/>
      </c>
      <c r="F31" s="84"/>
      <c r="G31" s="84"/>
      <c r="H31" s="84"/>
      <c r="I31" s="84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</row>
    <row r="32" spans="1:85" x14ac:dyDescent="0.25">
      <c r="A32" s="32">
        <v>25</v>
      </c>
      <c r="B32" s="20" t="str">
        <f>IF(AND($B$2&lt;&gt;"",'Ficha Cadastral'!C41&lt;&gt;""),'Ficha Cadastral'!C41,"")</f>
        <v/>
      </c>
      <c r="C32" s="32" t="str">
        <f t="shared" si="2"/>
        <v/>
      </c>
      <c r="D32" s="86" t="str">
        <f>IF(B32&lt;&gt;"",IF(ISNA(VLOOKUP($B32,'Ficha Cadastral'!$C$17:$E$56,3,FALSE)),0,VLOOKUP($B32,'Ficha Cadastral'!$C$17:$E$56,3,FALSE)),"")</f>
        <v/>
      </c>
      <c r="E32" s="85" t="str">
        <f>IF(B32&lt;&gt;"",IF(ISNA(VLOOKUP($B32,'Ficha Cadastral'!$C$17:$R$56,$E$1,FALSE)),0,VLOOKUP($B32,'Ficha Cadastral'!$C$17:$R$56,$E$1,FALSE)),"")</f>
        <v/>
      </c>
      <c r="F32" s="84"/>
      <c r="G32" s="84"/>
      <c r="H32" s="84"/>
      <c r="I32" s="84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</row>
    <row r="33" spans="1:85" x14ac:dyDescent="0.25">
      <c r="A33" s="32">
        <v>26</v>
      </c>
      <c r="B33" s="20" t="str">
        <f>IF(AND($B$2&lt;&gt;"",'Ficha Cadastral'!C42&lt;&gt;""),'Ficha Cadastral'!C42,"")</f>
        <v/>
      </c>
      <c r="C33" s="32" t="str">
        <f t="shared" si="2"/>
        <v/>
      </c>
      <c r="D33" s="86" t="str">
        <f>IF(B33&lt;&gt;"",IF(ISNA(VLOOKUP($B33,'Ficha Cadastral'!$C$17:$E$56,3,FALSE)),0,VLOOKUP($B33,'Ficha Cadastral'!$C$17:$E$56,3,FALSE)),"")</f>
        <v/>
      </c>
      <c r="E33" s="85" t="str">
        <f>IF(B33&lt;&gt;"",IF(ISNA(VLOOKUP($B33,'Ficha Cadastral'!$C$17:$R$56,$E$1,FALSE)),0,VLOOKUP($B33,'Ficha Cadastral'!$C$17:$R$56,$E$1,FALSE)),"")</f>
        <v/>
      </c>
      <c r="F33" s="84"/>
      <c r="G33" s="84"/>
      <c r="H33" s="84"/>
      <c r="I33" s="84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</row>
    <row r="34" spans="1:85" x14ac:dyDescent="0.25">
      <c r="A34" s="32">
        <v>27</v>
      </c>
      <c r="B34" s="20" t="str">
        <f>IF(AND($B$2&lt;&gt;"",'Ficha Cadastral'!C43&lt;&gt;""),'Ficha Cadastral'!C43,"")</f>
        <v/>
      </c>
      <c r="C34" s="32" t="str">
        <f t="shared" si="2"/>
        <v/>
      </c>
      <c r="D34" s="86" t="str">
        <f>IF(B34&lt;&gt;"",IF(ISNA(VLOOKUP($B34,'Ficha Cadastral'!$C$17:$E$56,3,FALSE)),0,VLOOKUP($B34,'Ficha Cadastral'!$C$17:$E$56,3,FALSE)),"")</f>
        <v/>
      </c>
      <c r="E34" s="85" t="str">
        <f>IF(B34&lt;&gt;"",IF(ISNA(VLOOKUP($B34,'Ficha Cadastral'!$C$17:$R$56,$E$1,FALSE)),0,VLOOKUP($B34,'Ficha Cadastral'!$C$17:$R$56,$E$1,FALSE)),"")</f>
        <v/>
      </c>
      <c r="F34" s="84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</row>
    <row r="35" spans="1:85" x14ac:dyDescent="0.25">
      <c r="A35" s="32">
        <v>28</v>
      </c>
      <c r="B35" s="20" t="str">
        <f>IF(AND($B$2&lt;&gt;"",'Ficha Cadastral'!C44&lt;&gt;""),'Ficha Cadastral'!C44,"")</f>
        <v/>
      </c>
      <c r="C35" s="32" t="str">
        <f t="shared" si="2"/>
        <v/>
      </c>
      <c r="D35" s="86" t="str">
        <f>IF(B35&lt;&gt;"",IF(ISNA(VLOOKUP($B35,'Ficha Cadastral'!$C$17:$E$56,3,FALSE)),0,VLOOKUP($B35,'Ficha Cadastral'!$C$17:$E$56,3,FALSE)),"")</f>
        <v/>
      </c>
      <c r="E35" s="85" t="str">
        <f>IF(B35&lt;&gt;"",IF(ISNA(VLOOKUP($B35,'Ficha Cadastral'!$C$17:$R$56,$E$1,FALSE)),0,VLOOKUP($B35,'Ficha Cadastral'!$C$17:$R$56,$E$1,FALSE)),"")</f>
        <v/>
      </c>
      <c r="F35" s="84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</row>
    <row r="36" spans="1:85" x14ac:dyDescent="0.25">
      <c r="A36" s="32">
        <v>29</v>
      </c>
      <c r="B36" s="20" t="str">
        <f>IF(AND($B$2&lt;&gt;"",'Ficha Cadastral'!C45&lt;&gt;""),'Ficha Cadastral'!C45,"")</f>
        <v/>
      </c>
      <c r="C36" s="32" t="str">
        <f t="shared" si="2"/>
        <v/>
      </c>
      <c r="D36" s="86" t="str">
        <f>IF(B36&lt;&gt;"",IF(ISNA(VLOOKUP($B36,'Ficha Cadastral'!$C$17:$E$56,3,FALSE)),0,VLOOKUP($B36,'Ficha Cadastral'!$C$17:$E$56,3,FALSE)),"")</f>
        <v/>
      </c>
      <c r="E36" s="85" t="str">
        <f>IF(B36&lt;&gt;"",IF(ISNA(VLOOKUP($B36,'Ficha Cadastral'!$C$17:$R$56,$E$1,FALSE)),0,VLOOKUP($B36,'Ficha Cadastral'!$C$17:$R$56,$E$1,FALSE)),"")</f>
        <v/>
      </c>
      <c r="F36" s="84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</row>
    <row r="37" spans="1:85" x14ac:dyDescent="0.25">
      <c r="A37" s="32">
        <v>30</v>
      </c>
      <c r="B37" s="20" t="str">
        <f>IF(AND($B$2&lt;&gt;"",'Ficha Cadastral'!C46&lt;&gt;""),'Ficha Cadastral'!C46,"")</f>
        <v/>
      </c>
      <c r="C37" s="32" t="str">
        <f t="shared" si="2"/>
        <v/>
      </c>
      <c r="D37" s="86" t="str">
        <f>IF(B37&lt;&gt;"",IF(ISNA(VLOOKUP($B37,'Ficha Cadastral'!$C$17:$E$56,3,FALSE)),0,VLOOKUP($B37,'Ficha Cadastral'!$C$17:$E$56,3,FALSE)),"")</f>
        <v/>
      </c>
      <c r="E37" s="85" t="str">
        <f>IF(B37&lt;&gt;"",IF(ISNA(VLOOKUP($B37,'Ficha Cadastral'!$C$17:$R$56,$E$1,FALSE)),0,VLOOKUP($B37,'Ficha Cadastral'!$C$17:$R$56,$E$1,FALSE)),"")</f>
        <v/>
      </c>
      <c r="F37" s="84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</row>
    <row r="38" spans="1:85" x14ac:dyDescent="0.25">
      <c r="A38" s="32">
        <v>31</v>
      </c>
      <c r="B38" s="20" t="str">
        <f>IF(AND($B$2&lt;&gt;"",'Ficha Cadastral'!C47&lt;&gt;""),'Ficha Cadastral'!C47,"")</f>
        <v/>
      </c>
      <c r="C38" s="32" t="str">
        <f t="shared" si="2"/>
        <v/>
      </c>
      <c r="D38" s="86" t="str">
        <f>IF(B38&lt;&gt;"",IF(ISNA(VLOOKUP($B38,'Ficha Cadastral'!$C$17:$E$56,3,FALSE)),0,VLOOKUP($B38,'Ficha Cadastral'!$C$17:$E$56,3,FALSE)),"")</f>
        <v/>
      </c>
      <c r="E38" s="85" t="str">
        <f>IF(B38&lt;&gt;"",IF(ISNA(VLOOKUP($B38,'Ficha Cadastral'!$C$17:$R$56,$E$1,FALSE)),0,VLOOKUP($B38,'Ficha Cadastral'!$C$17:$R$56,$E$1,FALSE)),"")</f>
        <v/>
      </c>
      <c r="F38" s="84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</row>
    <row r="39" spans="1:85" x14ac:dyDescent="0.25">
      <c r="A39" s="32">
        <v>32</v>
      </c>
      <c r="B39" s="20" t="str">
        <f>IF(AND($B$2&lt;&gt;"",'Ficha Cadastral'!C48&lt;&gt;""),'Ficha Cadastral'!C48,"")</f>
        <v/>
      </c>
      <c r="C39" s="32" t="str">
        <f t="shared" si="2"/>
        <v/>
      </c>
      <c r="D39" s="86" t="str">
        <f>IF(B39&lt;&gt;"",IF(ISNA(VLOOKUP($B39,'Ficha Cadastral'!$C$17:$E$56,3,FALSE)),0,VLOOKUP($B39,'Ficha Cadastral'!$C$17:$E$56,3,FALSE)),"")</f>
        <v/>
      </c>
      <c r="E39" s="85" t="str">
        <f>IF(B39&lt;&gt;"",IF(ISNA(VLOOKUP($B39,'Ficha Cadastral'!$C$17:$R$56,$E$1,FALSE)),0,VLOOKUP($B39,'Ficha Cadastral'!$C$17:$R$56,$E$1,FALSE)),"")</f>
        <v/>
      </c>
      <c r="F39" s="84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</row>
    <row r="40" spans="1:85" x14ac:dyDescent="0.25">
      <c r="A40" s="32">
        <v>33</v>
      </c>
      <c r="B40" s="20" t="str">
        <f>IF(AND($B$2&lt;&gt;"",'Ficha Cadastral'!C49&lt;&gt;""),'Ficha Cadastral'!C49,"")</f>
        <v/>
      </c>
      <c r="C40" s="32" t="str">
        <f t="shared" si="2"/>
        <v/>
      </c>
      <c r="D40" s="86" t="str">
        <f>IF(B40&lt;&gt;"",IF(ISNA(VLOOKUP($B40,'Ficha Cadastral'!$C$17:$E$56,3,FALSE)),0,VLOOKUP($B40,'Ficha Cadastral'!$C$17:$E$56,3,FALSE)),"")</f>
        <v/>
      </c>
      <c r="E40" s="85" t="str">
        <f>IF(B40&lt;&gt;"",IF(ISNA(VLOOKUP($B40,'Ficha Cadastral'!$C$17:$R$56,$E$1,FALSE)),0,VLOOKUP($B40,'Ficha Cadastral'!$C$17:$R$56,$E$1,FALSE)),"")</f>
        <v/>
      </c>
      <c r="F40" s="84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</row>
    <row r="41" spans="1:85" x14ac:dyDescent="0.25">
      <c r="A41" s="32">
        <v>34</v>
      </c>
      <c r="B41" s="20" t="str">
        <f>IF(AND($B$2&lt;&gt;"",'Ficha Cadastral'!C50&lt;&gt;""),'Ficha Cadastral'!C50,"")</f>
        <v/>
      </c>
      <c r="C41" s="32" t="str">
        <f t="shared" si="2"/>
        <v/>
      </c>
      <c r="D41" s="86" t="str">
        <f>IF(B41&lt;&gt;"",IF(ISNA(VLOOKUP($B41,'Ficha Cadastral'!$C$17:$E$56,3,FALSE)),0,VLOOKUP($B41,'Ficha Cadastral'!$C$17:$E$56,3,FALSE)),"")</f>
        <v/>
      </c>
      <c r="E41" s="85" t="str">
        <f>IF(B41&lt;&gt;"",IF(ISNA(VLOOKUP($B41,'Ficha Cadastral'!$C$17:$R$56,$E$1,FALSE)),0,VLOOKUP($B41,'Ficha Cadastral'!$C$17:$R$56,$E$1,FALSE)),"")</f>
        <v/>
      </c>
      <c r="F41" s="84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</row>
    <row r="42" spans="1:85" x14ac:dyDescent="0.25">
      <c r="A42" s="32">
        <v>35</v>
      </c>
      <c r="B42" s="20" t="str">
        <f>IF(AND($B$2&lt;&gt;"",'Ficha Cadastral'!C51&lt;&gt;""),'Ficha Cadastral'!C51,"")</f>
        <v/>
      </c>
      <c r="C42" s="32" t="str">
        <f t="shared" si="2"/>
        <v/>
      </c>
      <c r="D42" s="86" t="str">
        <f>IF(B42&lt;&gt;"",IF(ISNA(VLOOKUP($B42,'Ficha Cadastral'!$C$17:$E$56,3,FALSE)),0,VLOOKUP($B42,'Ficha Cadastral'!$C$17:$E$56,3,FALSE)),"")</f>
        <v/>
      </c>
      <c r="E42" s="85" t="str">
        <f>IF(B42&lt;&gt;"",IF(ISNA(VLOOKUP($B42,'Ficha Cadastral'!$C$17:$R$56,$E$1,FALSE)),0,VLOOKUP($B42,'Ficha Cadastral'!$C$17:$R$56,$E$1,FALSE)),"")</f>
        <v/>
      </c>
      <c r="F42" s="84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</row>
    <row r="43" spans="1:85" x14ac:dyDescent="0.25">
      <c r="A43" s="32">
        <v>36</v>
      </c>
      <c r="B43" s="20" t="str">
        <f>IF(AND($B$2&lt;&gt;"",'Ficha Cadastral'!C52&lt;&gt;""),'Ficha Cadastral'!C52,"")</f>
        <v/>
      </c>
      <c r="C43" s="32" t="str">
        <f t="shared" si="2"/>
        <v/>
      </c>
      <c r="D43" s="86" t="str">
        <f>IF(B43&lt;&gt;"",IF(ISNA(VLOOKUP($B43,'Ficha Cadastral'!$C$17:$E$56,3,FALSE)),0,VLOOKUP($B43,'Ficha Cadastral'!$C$17:$E$56,3,FALSE)),"")</f>
        <v/>
      </c>
      <c r="E43" s="85" t="str">
        <f>IF(B43&lt;&gt;"",IF(ISNA(VLOOKUP($B43,'Ficha Cadastral'!$C$17:$R$56,$E$1,FALSE)),0,VLOOKUP($B43,'Ficha Cadastral'!$C$17:$R$56,$E$1,FALSE)),"")</f>
        <v/>
      </c>
      <c r="F43" s="84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</row>
    <row r="44" spans="1:85" x14ac:dyDescent="0.25">
      <c r="A44" s="32">
        <v>37</v>
      </c>
      <c r="B44" s="20" t="str">
        <f>IF(AND($B$2&lt;&gt;"",'Ficha Cadastral'!C53&lt;&gt;""),'Ficha Cadastral'!C53,"")</f>
        <v/>
      </c>
      <c r="C44" s="32" t="str">
        <f t="shared" si="2"/>
        <v/>
      </c>
      <c r="D44" s="86" t="str">
        <f>IF(B44&lt;&gt;"",IF(ISNA(VLOOKUP($B44,'Ficha Cadastral'!$C$17:$E$56,3,FALSE)),0,VLOOKUP($B44,'Ficha Cadastral'!$C$17:$E$56,3,FALSE)),"")</f>
        <v/>
      </c>
      <c r="E44" s="85" t="str">
        <f>IF(B44&lt;&gt;"",IF(ISNA(VLOOKUP($B44,'Ficha Cadastral'!$C$17:$R$56,$E$1,FALSE)),0,VLOOKUP($B44,'Ficha Cadastral'!$C$17:$R$56,$E$1,FALSE)),"")</f>
        <v/>
      </c>
      <c r="F44" s="84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</row>
    <row r="45" spans="1:85" x14ac:dyDescent="0.25">
      <c r="A45" s="32">
        <v>38</v>
      </c>
      <c r="B45" s="20" t="str">
        <f>IF(AND($B$2&lt;&gt;"",'Ficha Cadastral'!C54&lt;&gt;""),'Ficha Cadastral'!C54,"")</f>
        <v/>
      </c>
      <c r="C45" s="32" t="str">
        <f t="shared" si="2"/>
        <v/>
      </c>
      <c r="D45" s="86" t="str">
        <f>IF(B45&lt;&gt;"",IF(ISNA(VLOOKUP($B45,'Ficha Cadastral'!$C$17:$E$56,3,FALSE)),0,VLOOKUP($B45,'Ficha Cadastral'!$C$17:$E$56,3,FALSE)),"")</f>
        <v/>
      </c>
      <c r="E45" s="85" t="str">
        <f>IF(B45&lt;&gt;"",IF(ISNA(VLOOKUP($B45,'Ficha Cadastral'!$C$17:$R$56,$E$1,FALSE)),0,VLOOKUP($B45,'Ficha Cadastral'!$C$17:$R$56,$E$1,FALSE)),"")</f>
        <v/>
      </c>
      <c r="F45" s="84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</row>
    <row r="46" spans="1:85" x14ac:dyDescent="0.25">
      <c r="A46" s="32">
        <v>39</v>
      </c>
      <c r="B46" s="20" t="str">
        <f>IF(AND($B$2&lt;&gt;"",'Ficha Cadastral'!C55&lt;&gt;""),'Ficha Cadastral'!C55,"")</f>
        <v/>
      </c>
      <c r="C46" s="32" t="str">
        <f t="shared" si="2"/>
        <v/>
      </c>
      <c r="D46" s="86" t="str">
        <f>IF(B46&lt;&gt;"",IF(ISNA(VLOOKUP($B46,'Ficha Cadastral'!$C$17:$E$56,3,FALSE)),0,VLOOKUP($B46,'Ficha Cadastral'!$C$17:$E$56,3,FALSE)),"")</f>
        <v/>
      </c>
      <c r="E46" s="85" t="str">
        <f>IF(B46&lt;&gt;"",IF(ISNA(VLOOKUP($B46,'Ficha Cadastral'!$C$17:$R$56,$E$1,FALSE)),0,VLOOKUP($B46,'Ficha Cadastral'!$C$17:$R$56,$E$1,FALSE)),"")</f>
        <v/>
      </c>
      <c r="F46" s="84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</row>
    <row r="47" spans="1:85" x14ac:dyDescent="0.25">
      <c r="A47" s="32">
        <v>40</v>
      </c>
      <c r="B47" s="20" t="str">
        <f>IF(AND($B$2&lt;&gt;"",'Ficha Cadastral'!C56&lt;&gt;""),'Ficha Cadastral'!C56,"")</f>
        <v/>
      </c>
      <c r="C47" s="32" t="str">
        <f t="shared" si="2"/>
        <v/>
      </c>
      <c r="D47" s="86" t="str">
        <f>IF(B47&lt;&gt;"",IF(ISNA(VLOOKUP($B47,'Ficha Cadastral'!$C$17:$E$56,3,FALSE)),0,VLOOKUP($B47,'Ficha Cadastral'!$C$17:$E$56,3,FALSE)),"")</f>
        <v/>
      </c>
      <c r="E47" s="85" t="str">
        <f>IF(B47&lt;&gt;"",IF(ISNA(VLOOKUP($B47,'Ficha Cadastral'!$C$17:$R$56,$E$1,FALSE)),0,VLOOKUP($B47,'Ficha Cadastral'!$C$17:$R$56,$E$1,FALSE)),"")</f>
        <v/>
      </c>
      <c r="F47" s="84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</row>
    <row r="48" spans="1:85" x14ac:dyDescent="0.25">
      <c r="A48" s="34" t="s">
        <v>9</v>
      </c>
    </row>
    <row r="50" spans="1:4" x14ac:dyDescent="0.25">
      <c r="B50" s="5" t="s">
        <v>10</v>
      </c>
    </row>
    <row r="51" spans="1:4" x14ac:dyDescent="0.25">
      <c r="A51" s="35" t="s">
        <v>11</v>
      </c>
      <c r="B51" s="5" t="s">
        <v>12</v>
      </c>
    </row>
    <row r="52" spans="1:4" s="4" customFormat="1" x14ac:dyDescent="0.25">
      <c r="B52" s="39"/>
    </row>
    <row r="53" spans="1:4" s="4" customFormat="1" x14ac:dyDescent="0.25">
      <c r="B53" s="39"/>
    </row>
    <row r="54" spans="1:4" s="4" customFormat="1" x14ac:dyDescent="0.25">
      <c r="B54" s="40"/>
      <c r="D54" s="41"/>
    </row>
    <row r="55" spans="1:4" s="4" customFormat="1" x14ac:dyDescent="0.25">
      <c r="B55" s="40"/>
      <c r="D55" s="41"/>
    </row>
    <row r="56" spans="1:4" s="4" customFormat="1" x14ac:dyDescent="0.25"/>
    <row r="57" spans="1:4" s="4" customFormat="1" x14ac:dyDescent="0.25">
      <c r="D57" s="41"/>
    </row>
    <row r="58" spans="1:4" s="4" customFormat="1" x14ac:dyDescent="0.25">
      <c r="D58" s="41"/>
    </row>
    <row r="59" spans="1:4" s="4" customFormat="1" x14ac:dyDescent="0.25"/>
    <row r="60" spans="1:4" s="4" customFormat="1" x14ac:dyDescent="0.25">
      <c r="B60" s="39"/>
    </row>
    <row r="61" spans="1:4" s="4" customFormat="1" x14ac:dyDescent="0.25">
      <c r="B61" s="39"/>
    </row>
    <row r="62" spans="1:4" s="4" customFormat="1" x14ac:dyDescent="0.25">
      <c r="B62" s="39"/>
    </row>
    <row r="63" spans="1:4" s="4" customFormat="1" x14ac:dyDescent="0.25">
      <c r="B63" s="39"/>
    </row>
    <row r="64" spans="1: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</sheetData>
  <sheetProtection selectLockedCells="1"/>
  <mergeCells count="7">
    <mergeCell ref="E6:E7"/>
    <mergeCell ref="C1:D1"/>
    <mergeCell ref="C2:D2"/>
    <mergeCell ref="A6:A7"/>
    <mergeCell ref="B6:B7"/>
    <mergeCell ref="C6:C7"/>
    <mergeCell ref="D6:D7"/>
  </mergeCells>
  <conditionalFormatting sqref="E8:E47">
    <cfRule type="cellIs" dxfId="583" priority="9" stopIfTrue="1" operator="greaterThanOrEqual">
      <formula>0.25</formula>
    </cfRule>
    <cfRule type="cellIs" dxfId="582" priority="10" stopIfTrue="1" operator="between">
      <formula>0.2</formula>
      <formula>0.24</formula>
    </cfRule>
    <cfRule type="cellIs" dxfId="581" priority="11" stopIfTrue="1" operator="between">
      <formula>0</formula>
      <formula>0.19</formula>
    </cfRule>
  </conditionalFormatting>
  <conditionalFormatting sqref="CJ5:XFD47 M3:XFD3 T1:XFD2 I4:XFD4 E48:XFD1048576 C7 A6:A7 B52:D1048576 A51:C51 B8:D47 B49:D50 C48:D48 A48 A1:C2 E1:E2 B4:G4 C5:CG6 F3 E34:CG47 E7:E33 J7:CG33">
    <cfRule type="expression" dxfId="580" priority="7">
      <formula>CELL("proteger",A1)=0</formula>
    </cfRule>
  </conditionalFormatting>
  <conditionalFormatting sqref="CJ8:XFD47 B34:CG47 B8:E33 J8:CG33">
    <cfRule type="cellIs" dxfId="579" priority="8" stopIfTrue="1" operator="equal">
      <formula>"F"</formula>
    </cfRule>
  </conditionalFormatting>
  <conditionalFormatting sqref="F8:I8 F9:G29">
    <cfRule type="expression" dxfId="578" priority="4">
      <formula>CELL("proteger",F8)=0</formula>
    </cfRule>
  </conditionalFormatting>
  <conditionalFormatting sqref="F8:I8 F9:G29">
    <cfRule type="cellIs" dxfId="577" priority="5" stopIfTrue="1" operator="equal">
      <formula>"F"</formula>
    </cfRule>
  </conditionalFormatting>
  <conditionalFormatting sqref="F7:I7">
    <cfRule type="expression" dxfId="576" priority="3">
      <formula>CELL("proteger",F7)=0</formula>
    </cfRule>
  </conditionalFormatting>
  <conditionalFormatting sqref="F9:I33">
    <cfRule type="expression" dxfId="575" priority="1">
      <formula>CELL("proteger",F9)=0</formula>
    </cfRule>
  </conditionalFormatting>
  <conditionalFormatting sqref="F9:I33">
    <cfRule type="cellIs" dxfId="574" priority="2" stopIfTrue="1" operator="equal">
      <formula>"F"</formula>
    </cfRule>
  </conditionalFormatting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" stopIfTrue="1" id="{D58C5A92-C974-43E4-87E5-71F8F10232DF}">
            <xm:f>AND($B$2&lt;&gt;"",'Ficha Cadastral'!$D17&lt;&gt;"")</xm:f>
            <x14:dxf>
              <font>
                <b/>
                <i val="0"/>
                <color rgb="FFFF0000"/>
              </font>
              <fill>
                <patternFill>
                  <bgColor rgb="FFFFC000"/>
                </patternFill>
              </fill>
            </x14:dxf>
          </x14:cfRule>
          <xm:sqref>CJ8:XFD47 B8:CG47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134"/>
  <sheetViews>
    <sheetView view="pageBreakPreview" topLeftCell="A103" zoomScale="120" zoomScaleNormal="100" zoomScaleSheetLayoutView="120" zoomScalePageLayoutView="70" workbookViewId="0">
      <selection activeCell="A105" sqref="A105:AF118"/>
    </sheetView>
  </sheetViews>
  <sheetFormatPr defaultColWidth="9.140625" defaultRowHeight="15" x14ac:dyDescent="0.25"/>
  <cols>
    <col min="1" max="1" width="2.7109375" style="5" customWidth="1"/>
    <col min="2" max="2" width="34.5703125" style="5" customWidth="1"/>
    <col min="3" max="28" width="3.28515625" style="5" customWidth="1"/>
    <col min="29" max="29" width="4.140625" style="5" customWidth="1"/>
    <col min="30" max="30" width="5.5703125" style="113" customWidth="1"/>
    <col min="31" max="31" width="4" style="5" customWidth="1"/>
    <col min="32" max="32" width="5.5703125" style="5" customWidth="1"/>
    <col min="33" max="16384" width="9.140625" style="5"/>
  </cols>
  <sheetData>
    <row r="1" spans="1:38" ht="14.25" customHeight="1" x14ac:dyDescent="0.25"/>
    <row r="2" spans="1:38" ht="14.25" customHeight="1" x14ac:dyDescent="0.25">
      <c r="K2" s="243" t="s">
        <v>25</v>
      </c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</row>
    <row r="3" spans="1:38" ht="14.25" customHeight="1" x14ac:dyDescent="0.25"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43"/>
      <c r="Z3" s="243"/>
      <c r="AA3" s="243"/>
      <c r="AB3" s="243"/>
      <c r="AC3" s="243"/>
      <c r="AD3" s="243"/>
      <c r="AE3" s="243"/>
      <c r="AF3" s="243"/>
    </row>
    <row r="4" spans="1:38" ht="5.25" customHeight="1" x14ac:dyDescent="0.25">
      <c r="K4" s="244" t="s">
        <v>26</v>
      </c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</row>
    <row r="5" spans="1:38" ht="14.25" customHeight="1" thickBot="1" x14ac:dyDescent="0.3">
      <c r="K5" s="245"/>
      <c r="L5" s="245"/>
      <c r="M5" s="245"/>
      <c r="N5" s="245"/>
      <c r="O5" s="245"/>
      <c r="P5" s="245"/>
      <c r="Q5" s="245"/>
      <c r="R5" s="245"/>
      <c r="S5" s="245"/>
      <c r="T5" s="245"/>
      <c r="U5" s="245"/>
      <c r="V5" s="245"/>
      <c r="W5" s="245"/>
      <c r="X5" s="245"/>
      <c r="Y5" s="245"/>
      <c r="Z5" s="245"/>
      <c r="AA5" s="245"/>
      <c r="AB5" s="245"/>
      <c r="AC5" s="245"/>
      <c r="AD5" s="245"/>
      <c r="AE5" s="245"/>
      <c r="AF5" s="245"/>
    </row>
    <row r="6" spans="1:38" ht="14.25" customHeight="1" x14ac:dyDescent="0.25">
      <c r="A6" s="238" t="s">
        <v>27</v>
      </c>
      <c r="B6" s="238"/>
      <c r="C6" s="239" t="s">
        <v>28</v>
      </c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0"/>
      <c r="T6" s="240"/>
      <c r="U6" s="240"/>
      <c r="V6" s="240"/>
      <c r="W6" s="240"/>
      <c r="X6" s="240"/>
      <c r="Y6" s="240"/>
      <c r="Z6" s="256"/>
      <c r="AA6" s="241" t="s">
        <v>29</v>
      </c>
      <c r="AB6" s="242"/>
      <c r="AC6" s="242"/>
      <c r="AD6" s="242"/>
      <c r="AE6" s="242"/>
      <c r="AF6" s="242"/>
      <c r="AG6" s="5" t="s">
        <v>30</v>
      </c>
    </row>
    <row r="7" spans="1:38" ht="14.25" customHeight="1" x14ac:dyDescent="0.25">
      <c r="A7" s="236" t="str">
        <f>'Ficha Cadastral'!A6</f>
        <v>Ideação do Projeto</v>
      </c>
      <c r="B7" s="236"/>
      <c r="C7" s="237" t="str">
        <f>'Ficha Cadastral'!A4</f>
        <v>ASSISTENTE DE PROJETO FABLAB</v>
      </c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6"/>
      <c r="T7" s="236"/>
      <c r="U7" s="236"/>
      <c r="V7" s="236"/>
      <c r="W7" s="236"/>
      <c r="X7" s="236"/>
      <c r="Y7" s="236"/>
      <c r="Z7" s="257"/>
      <c r="AA7" s="237" t="str">
        <f>'Ficha Cadastral'!G2</f>
        <v>93230-1</v>
      </c>
      <c r="AB7" s="236"/>
      <c r="AC7" s="236"/>
      <c r="AD7" s="236"/>
      <c r="AE7" s="236"/>
      <c r="AF7" s="236"/>
      <c r="AG7" s="5">
        <f>COUNTA(C11:AB13)</f>
        <v>11</v>
      </c>
    </row>
    <row r="8" spans="1:38" ht="14.25" customHeight="1" x14ac:dyDescent="0.25">
      <c r="A8" s="233" t="s">
        <v>31</v>
      </c>
      <c r="B8" s="234"/>
      <c r="C8" s="235" t="s">
        <v>32</v>
      </c>
      <c r="D8" s="233"/>
      <c r="E8" s="233"/>
      <c r="F8" s="233"/>
      <c r="G8" s="233"/>
      <c r="H8" s="233"/>
      <c r="I8" s="233"/>
      <c r="J8" s="233"/>
      <c r="K8" s="233"/>
      <c r="L8" s="233"/>
      <c r="M8" s="233"/>
      <c r="N8" s="233"/>
      <c r="O8" s="233"/>
      <c r="P8" s="233"/>
      <c r="Q8" s="233"/>
      <c r="R8" s="235" t="s">
        <v>33</v>
      </c>
      <c r="S8" s="233"/>
      <c r="T8" s="233"/>
      <c r="U8" s="233"/>
      <c r="V8" s="233"/>
      <c r="W8" s="233"/>
      <c r="X8" s="233"/>
      <c r="Y8" s="233"/>
      <c r="Z8" s="233"/>
      <c r="AA8" s="233"/>
      <c r="AB8" s="233"/>
      <c r="AC8" s="233"/>
      <c r="AD8" s="233"/>
      <c r="AE8" s="233"/>
      <c r="AF8" s="233"/>
      <c r="AG8" s="5" t="s">
        <v>34</v>
      </c>
    </row>
    <row r="9" spans="1:38" ht="14.25" customHeight="1" x14ac:dyDescent="0.25">
      <c r="A9" s="236">
        <f>'Ficha Cadastral'!A8</f>
        <v>2018017</v>
      </c>
      <c r="B9" s="236"/>
      <c r="C9" s="246">
        <f>'Ficha Cadastral'!C8</f>
        <v>68</v>
      </c>
      <c r="D9" s="247"/>
      <c r="E9" s="247"/>
      <c r="F9" s="247"/>
      <c r="G9" s="247"/>
      <c r="H9" s="247"/>
      <c r="I9" s="247"/>
      <c r="J9" s="247"/>
      <c r="K9" s="247"/>
      <c r="L9" s="247"/>
      <c r="M9" s="247"/>
      <c r="N9" s="247"/>
      <c r="O9" s="247"/>
      <c r="P9" s="247"/>
      <c r="Q9" s="247"/>
      <c r="R9" s="254">
        <f ca="1">'Ficha Cadastral'!D8</f>
        <v>80</v>
      </c>
      <c r="S9" s="255"/>
      <c r="T9" s="255"/>
      <c r="U9" s="255"/>
      <c r="V9" s="255"/>
      <c r="W9" s="255"/>
      <c r="X9" s="255"/>
      <c r="Y9" s="255"/>
      <c r="Z9" s="255"/>
      <c r="AA9" s="255"/>
      <c r="AB9" s="255"/>
      <c r="AC9" s="255"/>
      <c r="AD9" s="255"/>
      <c r="AE9" s="255"/>
      <c r="AF9" s="255"/>
      <c r="AG9" s="6">
        <v>0.1</v>
      </c>
      <c r="AH9" s="6">
        <v>0.7</v>
      </c>
      <c r="AI9" s="6">
        <v>0.9</v>
      </c>
    </row>
    <row r="10" spans="1:38" x14ac:dyDescent="0.25">
      <c r="A10" s="229" t="s">
        <v>6</v>
      </c>
      <c r="B10" s="230" t="s">
        <v>35</v>
      </c>
      <c r="C10" s="231" t="s">
        <v>36</v>
      </c>
      <c r="D10" s="231"/>
      <c r="E10" s="231"/>
      <c r="F10" s="231"/>
      <c r="G10" s="231"/>
      <c r="H10" s="231"/>
      <c r="I10" s="231"/>
      <c r="J10" s="231"/>
      <c r="K10" s="231"/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2"/>
      <c r="AG10" s="7" t="s">
        <v>37</v>
      </c>
      <c r="AH10" s="7" t="s">
        <v>38</v>
      </c>
      <c r="AI10" s="7" t="s">
        <v>39</v>
      </c>
      <c r="AJ10" s="7" t="s">
        <v>56</v>
      </c>
    </row>
    <row r="11" spans="1:38" ht="15" customHeight="1" x14ac:dyDescent="0.25">
      <c r="A11" s="229"/>
      <c r="B11" s="230"/>
      <c r="C11" s="248">
        <v>1</v>
      </c>
      <c r="D11" s="248">
        <v>2</v>
      </c>
      <c r="E11" s="248">
        <v>3</v>
      </c>
      <c r="F11" s="248">
        <v>4</v>
      </c>
      <c r="G11" s="248">
        <v>5</v>
      </c>
      <c r="H11" s="248">
        <v>6</v>
      </c>
      <c r="I11" s="248">
        <v>7</v>
      </c>
      <c r="J11" s="248">
        <v>8</v>
      </c>
      <c r="K11" s="248">
        <v>9</v>
      </c>
      <c r="L11" s="248">
        <v>10</v>
      </c>
      <c r="M11" s="248">
        <v>11</v>
      </c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8"/>
      <c r="AB11" s="248"/>
      <c r="AC11" s="221" t="s">
        <v>40</v>
      </c>
      <c r="AD11" s="223" t="s">
        <v>41</v>
      </c>
      <c r="AE11" s="221" t="s">
        <v>22</v>
      </c>
      <c r="AF11" s="249" t="s">
        <v>102</v>
      </c>
    </row>
    <row r="12" spans="1:38" ht="15" customHeight="1" x14ac:dyDescent="0.25">
      <c r="A12" s="229"/>
      <c r="B12" s="230"/>
      <c r="C12" s="248"/>
      <c r="D12" s="248"/>
      <c r="E12" s="248"/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  <c r="AA12" s="248"/>
      <c r="AB12" s="248"/>
      <c r="AC12" s="222"/>
      <c r="AD12" s="223"/>
      <c r="AE12" s="222"/>
      <c r="AF12" s="224"/>
    </row>
    <row r="13" spans="1:38" ht="15" customHeight="1" x14ac:dyDescent="0.25">
      <c r="A13" s="229"/>
      <c r="B13" s="230"/>
      <c r="C13" s="248"/>
      <c r="D13" s="248"/>
      <c r="E13" s="248"/>
      <c r="F13" s="248"/>
      <c r="G13" s="248"/>
      <c r="H13" s="248"/>
      <c r="I13" s="248"/>
      <c r="J13" s="248"/>
      <c r="K13" s="248"/>
      <c r="L13" s="248"/>
      <c r="M13" s="248"/>
      <c r="N13" s="248"/>
      <c r="O13" s="248"/>
      <c r="P13" s="248"/>
      <c r="Q13" s="248"/>
      <c r="R13" s="248"/>
      <c r="S13" s="248"/>
      <c r="T13" s="248"/>
      <c r="U13" s="248"/>
      <c r="V13" s="248"/>
      <c r="W13" s="248"/>
      <c r="X13" s="248"/>
      <c r="Y13" s="248"/>
      <c r="Z13" s="248"/>
      <c r="AA13" s="248"/>
      <c r="AB13" s="248"/>
      <c r="AC13" s="222"/>
      <c r="AD13" s="223"/>
      <c r="AE13" s="222"/>
      <c r="AF13" s="224"/>
      <c r="AK13" s="7"/>
      <c r="AL13" s="5" t="s">
        <v>108</v>
      </c>
    </row>
    <row r="14" spans="1:38" ht="21.75" customHeight="1" x14ac:dyDescent="0.25">
      <c r="A14" s="8">
        <v>1</v>
      </c>
      <c r="B14" s="9" t="str">
        <f ca="1">IF(AND($R$9&lt;&gt;"",INDIRECT("'Ficha Cadastral'!"&amp;AL14)&lt;&gt;""),INDIRECT("'Ficha Cadastral'!"&amp;AL14),"")</f>
        <v>Bruna Gonçalves Ferreira</v>
      </c>
      <c r="C14" s="164" t="s">
        <v>39</v>
      </c>
      <c r="D14" s="164" t="s">
        <v>39</v>
      </c>
      <c r="E14" s="164" t="s">
        <v>39</v>
      </c>
      <c r="F14" s="164" t="s">
        <v>39</v>
      </c>
      <c r="G14" s="164" t="s">
        <v>39</v>
      </c>
      <c r="H14" s="164" t="s">
        <v>39</v>
      </c>
      <c r="I14" s="164" t="s">
        <v>39</v>
      </c>
      <c r="J14" s="164" t="s">
        <v>39</v>
      </c>
      <c r="K14" s="164" t="s">
        <v>39</v>
      </c>
      <c r="L14" s="164" t="s">
        <v>39</v>
      </c>
      <c r="M14" s="164" t="s">
        <v>39</v>
      </c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71" t="str">
        <f ca="1">'Controle de Avaliação'!T8</f>
        <v>AE</v>
      </c>
      <c r="AD14" s="116">
        <f ca="1">'Controle de Avaliação'!S8</f>
        <v>100</v>
      </c>
      <c r="AE14" s="71">
        <f ca="1">IF(AND($AG$7&gt;0,B14&lt;&gt;""),IF(ISNA(VLOOKUP($B14,'Ficha Cadastral'!$C$17:$E$56,3,FALSE)),0,VLOOKUP($B14,'Ficha Cadastral'!$C$17:$E$56,3,FALSE)),"")</f>
        <v>0</v>
      </c>
      <c r="AF14" s="3">
        <f ca="1">IF(AND(AE14&lt;&gt;"",$R$9&lt;&gt;"",B14&lt;&gt;""),1-(AE14/$R$9),"")</f>
        <v>1</v>
      </c>
      <c r="AG14" s="10">
        <f t="shared" ref="AG14:AJ28" si="0">COUNTIF($C14:$AB14,AG$10)/$AG$7</f>
        <v>0</v>
      </c>
      <c r="AH14" s="10">
        <f t="shared" si="0"/>
        <v>0</v>
      </c>
      <c r="AI14" s="10">
        <f t="shared" si="0"/>
        <v>1</v>
      </c>
      <c r="AJ14" s="10">
        <f t="shared" si="0"/>
        <v>0</v>
      </c>
      <c r="AK14" s="7" t="s">
        <v>57</v>
      </c>
      <c r="AL14" s="5" t="s">
        <v>109</v>
      </c>
    </row>
    <row r="15" spans="1:38" ht="21.75" customHeight="1" x14ac:dyDescent="0.25">
      <c r="A15" s="8">
        <f>A14+1</f>
        <v>2</v>
      </c>
      <c r="B15" s="9" t="str">
        <f t="shared" ref="B15:B28" ca="1" si="1">IF(AND($R$9&lt;&gt;"",INDIRECT("'Ficha Cadastral'!"&amp;AL15)&lt;&gt;""),INDIRECT("'Ficha Cadastral'!"&amp;AL15),"")</f>
        <v>Bruno de Jesus Cereja</v>
      </c>
      <c r="C15" s="164" t="s">
        <v>38</v>
      </c>
      <c r="D15" s="164" t="s">
        <v>38</v>
      </c>
      <c r="E15" s="164" t="s">
        <v>38</v>
      </c>
      <c r="F15" s="164" t="s">
        <v>38</v>
      </c>
      <c r="G15" s="164" t="s">
        <v>38</v>
      </c>
      <c r="H15" s="164" t="s">
        <v>38</v>
      </c>
      <c r="I15" s="164" t="s">
        <v>37</v>
      </c>
      <c r="J15" s="164" t="s">
        <v>37</v>
      </c>
      <c r="K15" s="164" t="s">
        <v>37</v>
      </c>
      <c r="L15" s="164" t="s">
        <v>37</v>
      </c>
      <c r="M15" s="164" t="s">
        <v>37</v>
      </c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3" t="str">
        <f ca="1">'Controle de Avaliação'!T9</f>
        <v>Na</v>
      </c>
      <c r="AD15" s="116">
        <f ca="1">'Controle de Avaliação'!S9</f>
        <v>36.776470588235291</v>
      </c>
      <c r="AE15" s="71">
        <f ca="1">IF(AND($AG$7&gt;0,B15&lt;&gt;""),IF(ISNA(VLOOKUP($B15,'Ficha Cadastral'!$C$17:$E$56,3,FALSE)),0,VLOOKUP($B15,'Ficha Cadastral'!$C$17:$E$56,3,FALSE)),"")</f>
        <v>60</v>
      </c>
      <c r="AF15" s="3">
        <f t="shared" ref="AF15:AF28" ca="1" si="2">IF(AND(AE15&lt;&gt;"",$R$9&lt;&gt;"",B15&lt;&gt;""),1-(AE15/$R$9),"")</f>
        <v>0.25</v>
      </c>
      <c r="AG15" s="10">
        <f t="shared" si="0"/>
        <v>0.45454545454545453</v>
      </c>
      <c r="AH15" s="10">
        <f t="shared" si="0"/>
        <v>0.54545454545454541</v>
      </c>
      <c r="AI15" s="10">
        <f t="shared" si="0"/>
        <v>0</v>
      </c>
      <c r="AJ15" s="10">
        <f t="shared" si="0"/>
        <v>0</v>
      </c>
      <c r="AK15" s="7" t="s">
        <v>58</v>
      </c>
      <c r="AL15" s="5" t="s">
        <v>110</v>
      </c>
    </row>
    <row r="16" spans="1:38" ht="21.75" customHeight="1" x14ac:dyDescent="0.25">
      <c r="A16" s="8">
        <f t="shared" ref="A16:A28" si="3">A15+1</f>
        <v>3</v>
      </c>
      <c r="B16" s="9" t="str">
        <f t="shared" ca="1" si="1"/>
        <v>Carlos Alberto dos Santos Mattos</v>
      </c>
      <c r="C16" s="164" t="s">
        <v>39</v>
      </c>
      <c r="D16" s="164" t="s">
        <v>39</v>
      </c>
      <c r="E16" s="164" t="s">
        <v>39</v>
      </c>
      <c r="F16" s="164" t="s">
        <v>39</v>
      </c>
      <c r="G16" s="164" t="s">
        <v>39</v>
      </c>
      <c r="H16" s="164" t="s">
        <v>39</v>
      </c>
      <c r="I16" s="164" t="s">
        <v>39</v>
      </c>
      <c r="J16" s="164" t="s">
        <v>39</v>
      </c>
      <c r="K16" s="164" t="s">
        <v>39</v>
      </c>
      <c r="L16" s="164" t="s">
        <v>39</v>
      </c>
      <c r="M16" s="164" t="s">
        <v>39</v>
      </c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3" t="str">
        <f ca="1">'Controle de Avaliação'!T10</f>
        <v>AE</v>
      </c>
      <c r="AD16" s="116">
        <f ca="1">'Controle de Avaliação'!S10</f>
        <v>99.411764705882348</v>
      </c>
      <c r="AE16" s="71">
        <f ca="1">IF(AND($AG$7&gt;0,B16&lt;&gt;""),IF(ISNA(VLOOKUP($B16,'Ficha Cadastral'!$C$17:$E$56,3,FALSE)),0,VLOOKUP($B16,'Ficha Cadastral'!$C$17:$E$56,3,FALSE)),"")</f>
        <v>4</v>
      </c>
      <c r="AF16" s="3">
        <f t="shared" ca="1" si="2"/>
        <v>0.95</v>
      </c>
      <c r="AG16" s="10">
        <f t="shared" si="0"/>
        <v>0</v>
      </c>
      <c r="AH16" s="10">
        <f t="shared" si="0"/>
        <v>0</v>
      </c>
      <c r="AI16" s="10">
        <f t="shared" si="0"/>
        <v>1</v>
      </c>
      <c r="AJ16" s="10">
        <f t="shared" si="0"/>
        <v>0</v>
      </c>
      <c r="AK16" s="7" t="s">
        <v>59</v>
      </c>
      <c r="AL16" s="5" t="s">
        <v>111</v>
      </c>
    </row>
    <row r="17" spans="1:38" ht="21.75" customHeight="1" x14ac:dyDescent="0.25">
      <c r="A17" s="8">
        <f t="shared" si="3"/>
        <v>4</v>
      </c>
      <c r="B17" s="9" t="str">
        <f t="shared" ca="1" si="1"/>
        <v>Carlos Roberto Sanches Junior</v>
      </c>
      <c r="C17" s="164" t="s">
        <v>39</v>
      </c>
      <c r="D17" s="164" t="s">
        <v>39</v>
      </c>
      <c r="E17" s="164" t="s">
        <v>39</v>
      </c>
      <c r="F17" s="164" t="s">
        <v>39</v>
      </c>
      <c r="G17" s="164" t="s">
        <v>39</v>
      </c>
      <c r="H17" s="164" t="s">
        <v>39</v>
      </c>
      <c r="I17" s="164" t="s">
        <v>39</v>
      </c>
      <c r="J17" s="164" t="s">
        <v>39</v>
      </c>
      <c r="K17" s="164" t="s">
        <v>39</v>
      </c>
      <c r="L17" s="164" t="s">
        <v>39</v>
      </c>
      <c r="M17" s="164" t="s">
        <v>39</v>
      </c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3" t="str">
        <f ca="1">'Controle de Avaliação'!T11</f>
        <v>AE</v>
      </c>
      <c r="AD17" s="116">
        <f ca="1">'Controle de Avaliação'!S11</f>
        <v>99.411764705882348</v>
      </c>
      <c r="AE17" s="71">
        <f ca="1">IF(AND($AG$7&gt;0,B17&lt;&gt;""),IF(ISNA(VLOOKUP($B17,'Ficha Cadastral'!$C$17:$E$56,3,FALSE)),0,VLOOKUP($B17,'Ficha Cadastral'!$C$17:$E$56,3,FALSE)),"")</f>
        <v>4</v>
      </c>
      <c r="AF17" s="3">
        <f t="shared" ca="1" si="2"/>
        <v>0.95</v>
      </c>
      <c r="AG17" s="10">
        <f t="shared" si="0"/>
        <v>0</v>
      </c>
      <c r="AH17" s="10">
        <f t="shared" si="0"/>
        <v>0</v>
      </c>
      <c r="AI17" s="10">
        <f t="shared" si="0"/>
        <v>1</v>
      </c>
      <c r="AJ17" s="10">
        <f t="shared" si="0"/>
        <v>0</v>
      </c>
      <c r="AK17" s="7" t="s">
        <v>60</v>
      </c>
      <c r="AL17" s="5" t="s">
        <v>112</v>
      </c>
    </row>
    <row r="18" spans="1:38" ht="21.75" customHeight="1" x14ac:dyDescent="0.25">
      <c r="A18" s="8">
        <f t="shared" si="3"/>
        <v>5</v>
      </c>
      <c r="B18" s="9" t="str">
        <f t="shared" ca="1" si="1"/>
        <v>Edward Lages Rodrigues</v>
      </c>
      <c r="C18" s="164" t="s">
        <v>39</v>
      </c>
      <c r="D18" s="164" t="s">
        <v>39</v>
      </c>
      <c r="E18" s="164" t="s">
        <v>39</v>
      </c>
      <c r="F18" s="164" t="s">
        <v>39</v>
      </c>
      <c r="G18" s="164" t="s">
        <v>39</v>
      </c>
      <c r="H18" s="164" t="s">
        <v>39</v>
      </c>
      <c r="I18" s="164" t="s">
        <v>39</v>
      </c>
      <c r="J18" s="164" t="s">
        <v>39</v>
      </c>
      <c r="K18" s="164" t="s">
        <v>39</v>
      </c>
      <c r="L18" s="164" t="s">
        <v>39</v>
      </c>
      <c r="M18" s="164" t="s">
        <v>39</v>
      </c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3" t="str">
        <f ca="1">'Controle de Avaliação'!T12</f>
        <v>AE</v>
      </c>
      <c r="AD18" s="116">
        <f ca="1">'Controle de Avaliação'!S12</f>
        <v>100</v>
      </c>
      <c r="AE18" s="71">
        <f ca="1">IF(AND($AG$7&gt;0,B18&lt;&gt;""),IF(ISNA(VLOOKUP($B18,'Ficha Cadastral'!$C$17:$E$56,3,FALSE)),0,VLOOKUP($B18,'Ficha Cadastral'!$C$17:$E$56,3,FALSE)),"")</f>
        <v>0</v>
      </c>
      <c r="AF18" s="3">
        <f t="shared" ca="1" si="2"/>
        <v>1</v>
      </c>
      <c r="AG18" s="10">
        <f t="shared" si="0"/>
        <v>0</v>
      </c>
      <c r="AH18" s="10">
        <f t="shared" si="0"/>
        <v>0</v>
      </c>
      <c r="AI18" s="10">
        <f t="shared" si="0"/>
        <v>1</v>
      </c>
      <c r="AJ18" s="10">
        <f t="shared" si="0"/>
        <v>0</v>
      </c>
      <c r="AK18" s="7" t="s">
        <v>61</v>
      </c>
      <c r="AL18" s="5" t="s">
        <v>113</v>
      </c>
    </row>
    <row r="19" spans="1:38" ht="21.75" customHeight="1" x14ac:dyDescent="0.25">
      <c r="A19" s="8">
        <f t="shared" si="3"/>
        <v>6</v>
      </c>
      <c r="B19" s="9" t="str">
        <f t="shared" ca="1" si="1"/>
        <v>Felipe de Oliveira Celestino</v>
      </c>
      <c r="C19" s="164" t="s">
        <v>39</v>
      </c>
      <c r="D19" s="164" t="s">
        <v>39</v>
      </c>
      <c r="E19" s="164" t="s">
        <v>39</v>
      </c>
      <c r="F19" s="164" t="s">
        <v>39</v>
      </c>
      <c r="G19" s="164" t="s">
        <v>39</v>
      </c>
      <c r="H19" s="164" t="s">
        <v>39</v>
      </c>
      <c r="I19" s="164" t="s">
        <v>38</v>
      </c>
      <c r="J19" s="164" t="s">
        <v>38</v>
      </c>
      <c r="K19" s="164" t="s">
        <v>38</v>
      </c>
      <c r="L19" s="164" t="s">
        <v>38</v>
      </c>
      <c r="M19" s="164" t="s">
        <v>38</v>
      </c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3" t="str">
        <f ca="1">'Controle de Avaliação'!T13</f>
        <v>AE</v>
      </c>
      <c r="AD19" s="116">
        <f ca="1">'Controle de Avaliação'!S13</f>
        <v>97.411764705882348</v>
      </c>
      <c r="AE19" s="71">
        <f ca="1">IF(AND($AG$7&gt;0,B19&lt;&gt;""),IF(ISNA(VLOOKUP($B19,'Ficha Cadastral'!$C$17:$E$56,3,FALSE)),0,VLOOKUP($B19,'Ficha Cadastral'!$C$17:$E$56,3,FALSE)),"")</f>
        <v>4</v>
      </c>
      <c r="AF19" s="3">
        <f t="shared" ca="1" si="2"/>
        <v>0.95</v>
      </c>
      <c r="AG19" s="10">
        <f t="shared" si="0"/>
        <v>0</v>
      </c>
      <c r="AH19" s="10">
        <f t="shared" si="0"/>
        <v>0.45454545454545453</v>
      </c>
      <c r="AI19" s="10">
        <f t="shared" si="0"/>
        <v>0.54545454545454541</v>
      </c>
      <c r="AJ19" s="10">
        <f t="shared" si="0"/>
        <v>0</v>
      </c>
      <c r="AK19" s="7" t="s">
        <v>62</v>
      </c>
      <c r="AL19" s="5" t="s">
        <v>114</v>
      </c>
    </row>
    <row r="20" spans="1:38" ht="21.75" customHeight="1" x14ac:dyDescent="0.25">
      <c r="A20" s="8">
        <f t="shared" si="3"/>
        <v>7</v>
      </c>
      <c r="B20" s="9" t="str">
        <f t="shared" ca="1" si="1"/>
        <v>Gabriel da Silva Mattos</v>
      </c>
      <c r="C20" s="164" t="s">
        <v>39</v>
      </c>
      <c r="D20" s="164" t="s">
        <v>39</v>
      </c>
      <c r="E20" s="164" t="s">
        <v>39</v>
      </c>
      <c r="F20" s="164" t="s">
        <v>39</v>
      </c>
      <c r="G20" s="164" t="s">
        <v>39</v>
      </c>
      <c r="H20" s="164" t="s">
        <v>39</v>
      </c>
      <c r="I20" s="164" t="s">
        <v>39</v>
      </c>
      <c r="J20" s="164" t="s">
        <v>39</v>
      </c>
      <c r="K20" s="164" t="s">
        <v>39</v>
      </c>
      <c r="L20" s="164" t="s">
        <v>39</v>
      </c>
      <c r="M20" s="164" t="s">
        <v>39</v>
      </c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3" t="str">
        <f ca="1">'Controle de Avaliação'!T14</f>
        <v>AE</v>
      </c>
      <c r="AD20" s="116">
        <f ca="1">'Controle de Avaliação'!S14</f>
        <v>96.82352941176471</v>
      </c>
      <c r="AE20" s="71">
        <f ca="1">IF(AND($AG$7&gt;0,B20&lt;&gt;""),IF(ISNA(VLOOKUP($B20,'Ficha Cadastral'!$C$17:$E$56,3,FALSE)),0,VLOOKUP($B20,'Ficha Cadastral'!$C$17:$E$56,3,FALSE)),"")</f>
        <v>8</v>
      </c>
      <c r="AF20" s="3">
        <f t="shared" ca="1" si="2"/>
        <v>0.9</v>
      </c>
      <c r="AG20" s="10">
        <f t="shared" si="0"/>
        <v>0</v>
      </c>
      <c r="AH20" s="10">
        <f t="shared" si="0"/>
        <v>0</v>
      </c>
      <c r="AI20" s="10">
        <f t="shared" si="0"/>
        <v>1</v>
      </c>
      <c r="AJ20" s="10">
        <f t="shared" si="0"/>
        <v>0</v>
      </c>
      <c r="AK20" s="7" t="s">
        <v>63</v>
      </c>
      <c r="AL20" s="5" t="s">
        <v>115</v>
      </c>
    </row>
    <row r="21" spans="1:38" ht="21.75" customHeight="1" x14ac:dyDescent="0.25">
      <c r="A21" s="8">
        <f t="shared" si="3"/>
        <v>8</v>
      </c>
      <c r="B21" s="9" t="str">
        <f t="shared" ca="1" si="1"/>
        <v>Guilherme da Silva Azevedo</v>
      </c>
      <c r="C21" s="164" t="s">
        <v>39</v>
      </c>
      <c r="D21" s="164" t="s">
        <v>39</v>
      </c>
      <c r="E21" s="164" t="s">
        <v>39</v>
      </c>
      <c r="F21" s="164" t="s">
        <v>39</v>
      </c>
      <c r="G21" s="164" t="s">
        <v>39</v>
      </c>
      <c r="H21" s="164" t="s">
        <v>39</v>
      </c>
      <c r="I21" s="164" t="s">
        <v>38</v>
      </c>
      <c r="J21" s="164" t="s">
        <v>38</v>
      </c>
      <c r="K21" s="164" t="s">
        <v>38</v>
      </c>
      <c r="L21" s="164" t="s">
        <v>38</v>
      </c>
      <c r="M21" s="164" t="s">
        <v>38</v>
      </c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3" t="str">
        <f ca="1">'Controle de Avaliação'!T15</f>
        <v>A</v>
      </c>
      <c r="AD21" s="116">
        <f ca="1">'Controle de Avaliação'!S15</f>
        <v>87.411764705882348</v>
      </c>
      <c r="AE21" s="71">
        <f ca="1">IF(AND($AG$7&gt;0,B21&lt;&gt;""),IF(ISNA(VLOOKUP($B21,'Ficha Cadastral'!$C$17:$E$56,3,FALSE)),0,VLOOKUP($B21,'Ficha Cadastral'!$C$17:$E$56,3,FALSE)),"")</f>
        <v>4</v>
      </c>
      <c r="AF21" s="3">
        <f t="shared" ca="1" si="2"/>
        <v>0.95</v>
      </c>
      <c r="AG21" s="10">
        <f t="shared" si="0"/>
        <v>0</v>
      </c>
      <c r="AH21" s="10">
        <f t="shared" si="0"/>
        <v>0.45454545454545453</v>
      </c>
      <c r="AI21" s="10">
        <f t="shared" si="0"/>
        <v>0.54545454545454541</v>
      </c>
      <c r="AJ21" s="10">
        <f t="shared" si="0"/>
        <v>0</v>
      </c>
      <c r="AK21" s="7" t="s">
        <v>64</v>
      </c>
      <c r="AL21" s="5" t="s">
        <v>116</v>
      </c>
    </row>
    <row r="22" spans="1:38" ht="21.75" customHeight="1" x14ac:dyDescent="0.25">
      <c r="A22" s="8">
        <f t="shared" si="3"/>
        <v>9</v>
      </c>
      <c r="B22" s="9" t="str">
        <f t="shared" ca="1" si="1"/>
        <v>Guilherme Vanelli da Silva Zago</v>
      </c>
      <c r="C22" s="167" t="s">
        <v>39</v>
      </c>
      <c r="D22" s="167" t="s">
        <v>38</v>
      </c>
      <c r="E22" s="164" t="s">
        <v>38</v>
      </c>
      <c r="F22" s="164" t="s">
        <v>38</v>
      </c>
      <c r="G22" s="164" t="s">
        <v>38</v>
      </c>
      <c r="H22" s="164" t="s">
        <v>38</v>
      </c>
      <c r="I22" s="164" t="s">
        <v>39</v>
      </c>
      <c r="J22" s="164" t="s">
        <v>39</v>
      </c>
      <c r="K22" s="164" t="s">
        <v>39</v>
      </c>
      <c r="L22" s="164" t="s">
        <v>39</v>
      </c>
      <c r="M22" s="164" t="s">
        <v>39</v>
      </c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3" t="str">
        <f ca="1">'Controle de Avaliação'!T16</f>
        <v>AE</v>
      </c>
      <c r="AD22" s="116">
        <f ca="1">'Controle de Avaliação'!S16</f>
        <v>91.923529411764704</v>
      </c>
      <c r="AE22" s="71">
        <f ca="1">IF(AND($AG$7&gt;0,B22&lt;&gt;""),IF(ISNA(VLOOKUP($B22,'Ficha Cadastral'!$C$17:$E$56,3,FALSE)),0,VLOOKUP($B22,'Ficha Cadastral'!$C$17:$E$56,3,FALSE)),"")</f>
        <v>8</v>
      </c>
      <c r="AF22" s="3">
        <f t="shared" ca="1" si="2"/>
        <v>0.9</v>
      </c>
      <c r="AG22" s="10">
        <f t="shared" si="0"/>
        <v>0</v>
      </c>
      <c r="AH22" s="10">
        <f t="shared" si="0"/>
        <v>0.45454545454545453</v>
      </c>
      <c r="AI22" s="10">
        <f t="shared" si="0"/>
        <v>0.54545454545454541</v>
      </c>
      <c r="AJ22" s="10">
        <f t="shared" si="0"/>
        <v>0</v>
      </c>
      <c r="AK22" s="7" t="s">
        <v>65</v>
      </c>
      <c r="AL22" s="5" t="s">
        <v>117</v>
      </c>
    </row>
    <row r="23" spans="1:38" ht="21.75" customHeight="1" x14ac:dyDescent="0.25">
      <c r="A23" s="8">
        <f t="shared" si="3"/>
        <v>10</v>
      </c>
      <c r="B23" s="9" t="str">
        <f t="shared" ca="1" si="1"/>
        <v>Igor Arnaldo de Alencar Feitoza</v>
      </c>
      <c r="C23" s="164" t="s">
        <v>38</v>
      </c>
      <c r="D23" s="164" t="s">
        <v>38</v>
      </c>
      <c r="E23" s="164" t="s">
        <v>38</v>
      </c>
      <c r="F23" s="164" t="s">
        <v>38</v>
      </c>
      <c r="G23" s="164" t="s">
        <v>38</v>
      </c>
      <c r="H23" s="164" t="s">
        <v>38</v>
      </c>
      <c r="I23" s="164" t="s">
        <v>39</v>
      </c>
      <c r="J23" s="164" t="s">
        <v>39</v>
      </c>
      <c r="K23" s="164" t="s">
        <v>39</v>
      </c>
      <c r="L23" s="164" t="s">
        <v>39</v>
      </c>
      <c r="M23" s="164" t="s">
        <v>39</v>
      </c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3" t="str">
        <f ca="1">'Controle de Avaliação'!T17</f>
        <v>AE</v>
      </c>
      <c r="AD23" s="116">
        <f ca="1">'Controle de Avaliação'!S17</f>
        <v>93.1</v>
      </c>
      <c r="AE23" s="71">
        <f ca="1">IF(AND($AG$7&gt;0,B23&lt;&gt;""),IF(ISNA(VLOOKUP($B23,'Ficha Cadastral'!$C$17:$E$56,3,FALSE)),0,VLOOKUP($B23,'Ficha Cadastral'!$C$17:$E$56,3,FALSE)),"")</f>
        <v>0</v>
      </c>
      <c r="AF23" s="3">
        <f t="shared" ca="1" si="2"/>
        <v>1</v>
      </c>
      <c r="AG23" s="10">
        <f t="shared" si="0"/>
        <v>0</v>
      </c>
      <c r="AH23" s="10">
        <f t="shared" si="0"/>
        <v>0.54545454545454541</v>
      </c>
      <c r="AI23" s="10">
        <f t="shared" si="0"/>
        <v>0.45454545454545453</v>
      </c>
      <c r="AJ23" s="10">
        <f t="shared" si="0"/>
        <v>0</v>
      </c>
      <c r="AK23" s="7" t="s">
        <v>66</v>
      </c>
      <c r="AL23" s="5" t="s">
        <v>118</v>
      </c>
    </row>
    <row r="24" spans="1:38" ht="21.75" customHeight="1" x14ac:dyDescent="0.25">
      <c r="A24" s="8">
        <f t="shared" si="3"/>
        <v>11</v>
      </c>
      <c r="B24" s="9" t="str">
        <f t="shared" ca="1" si="1"/>
        <v>Ivan de Macedo Dias</v>
      </c>
      <c r="C24" s="164" t="s">
        <v>39</v>
      </c>
      <c r="D24" s="164" t="s">
        <v>39</v>
      </c>
      <c r="E24" s="164" t="s">
        <v>39</v>
      </c>
      <c r="F24" s="164" t="s">
        <v>39</v>
      </c>
      <c r="G24" s="164" t="s">
        <v>39</v>
      </c>
      <c r="H24" s="164" t="s">
        <v>39</v>
      </c>
      <c r="I24" s="164" t="s">
        <v>39</v>
      </c>
      <c r="J24" s="164" t="s">
        <v>39</v>
      </c>
      <c r="K24" s="164" t="s">
        <v>39</v>
      </c>
      <c r="L24" s="164" t="s">
        <v>39</v>
      </c>
      <c r="M24" s="164" t="s">
        <v>39</v>
      </c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3" t="str">
        <f ca="1">'Controle de Avaliação'!T18</f>
        <v>AE</v>
      </c>
      <c r="AD24" s="116">
        <f ca="1">'Controle de Avaliação'!S18</f>
        <v>99.411764705882348</v>
      </c>
      <c r="AE24" s="71">
        <f ca="1">IF(AND($AG$7&gt;0,B24&lt;&gt;""),IF(ISNA(VLOOKUP($B24,'Ficha Cadastral'!$C$17:$E$56,3,FALSE)),0,VLOOKUP($B24,'Ficha Cadastral'!$C$17:$E$56,3,FALSE)),"")</f>
        <v>4</v>
      </c>
      <c r="AF24" s="3">
        <f t="shared" ca="1" si="2"/>
        <v>0.95</v>
      </c>
      <c r="AG24" s="10">
        <f t="shared" si="0"/>
        <v>0</v>
      </c>
      <c r="AH24" s="10">
        <f t="shared" si="0"/>
        <v>0</v>
      </c>
      <c r="AI24" s="10">
        <f t="shared" si="0"/>
        <v>1</v>
      </c>
      <c r="AJ24" s="10">
        <f t="shared" si="0"/>
        <v>0</v>
      </c>
      <c r="AK24" s="7" t="s">
        <v>67</v>
      </c>
      <c r="AL24" s="5" t="s">
        <v>119</v>
      </c>
    </row>
    <row r="25" spans="1:38" ht="21.75" customHeight="1" x14ac:dyDescent="0.25">
      <c r="A25" s="8">
        <f t="shared" si="3"/>
        <v>12</v>
      </c>
      <c r="B25" s="9" t="str">
        <f t="shared" ca="1" si="1"/>
        <v>Jefferson de Jesus Costa</v>
      </c>
      <c r="C25" s="164" t="s">
        <v>39</v>
      </c>
      <c r="D25" s="164" t="s">
        <v>39</v>
      </c>
      <c r="E25" s="164" t="s">
        <v>39</v>
      </c>
      <c r="F25" s="164" t="s">
        <v>39</v>
      </c>
      <c r="G25" s="164" t="s">
        <v>39</v>
      </c>
      <c r="H25" s="164" t="s">
        <v>39</v>
      </c>
      <c r="I25" s="164" t="s">
        <v>39</v>
      </c>
      <c r="J25" s="164" t="s">
        <v>39</v>
      </c>
      <c r="K25" s="164" t="s">
        <v>39</v>
      </c>
      <c r="L25" s="164" t="s">
        <v>39</v>
      </c>
      <c r="M25" s="164" t="s">
        <v>39</v>
      </c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3" t="str">
        <f ca="1">'Controle de Avaliação'!T19</f>
        <v>AE</v>
      </c>
      <c r="AD25" s="116">
        <f ca="1">'Controle de Avaliação'!S19</f>
        <v>98.82352941176471</v>
      </c>
      <c r="AE25" s="71">
        <f ca="1">IF(AND($AG$7&gt;0,B25&lt;&gt;""),IF(ISNA(VLOOKUP($B25,'Ficha Cadastral'!$C$17:$E$56,3,FALSE)),0,VLOOKUP($B25,'Ficha Cadastral'!$C$17:$E$56,3,FALSE)),"")</f>
        <v>8</v>
      </c>
      <c r="AF25" s="3">
        <f t="shared" ca="1" si="2"/>
        <v>0.9</v>
      </c>
      <c r="AG25" s="10">
        <f t="shared" si="0"/>
        <v>0</v>
      </c>
      <c r="AH25" s="10">
        <f t="shared" si="0"/>
        <v>0</v>
      </c>
      <c r="AI25" s="10">
        <f t="shared" si="0"/>
        <v>1</v>
      </c>
      <c r="AJ25" s="10">
        <f t="shared" si="0"/>
        <v>0</v>
      </c>
      <c r="AK25" s="7" t="s">
        <v>68</v>
      </c>
      <c r="AL25" s="5" t="s">
        <v>120</v>
      </c>
    </row>
    <row r="26" spans="1:38" ht="21.75" customHeight="1" x14ac:dyDescent="0.25">
      <c r="A26" s="8">
        <f t="shared" si="3"/>
        <v>13</v>
      </c>
      <c r="B26" s="9" t="str">
        <f t="shared" ca="1" si="1"/>
        <v>Leon Carlo Stulpen Veiga</v>
      </c>
      <c r="C26" s="164" t="s">
        <v>39</v>
      </c>
      <c r="D26" s="164" t="s">
        <v>39</v>
      </c>
      <c r="E26" s="164" t="s">
        <v>39</v>
      </c>
      <c r="F26" s="164" t="s">
        <v>39</v>
      </c>
      <c r="G26" s="164" t="s">
        <v>39</v>
      </c>
      <c r="H26" s="164" t="s">
        <v>39</v>
      </c>
      <c r="I26" s="164" t="s">
        <v>39</v>
      </c>
      <c r="J26" s="164" t="s">
        <v>39</v>
      </c>
      <c r="K26" s="164" t="s">
        <v>39</v>
      </c>
      <c r="L26" s="164" t="s">
        <v>39</v>
      </c>
      <c r="M26" s="164" t="s">
        <v>39</v>
      </c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3" t="str">
        <f ca="1">'Controle de Avaliação'!T20</f>
        <v>AE</v>
      </c>
      <c r="AD26" s="116">
        <f ca="1">'Controle de Avaliação'!S20</f>
        <v>100</v>
      </c>
      <c r="AE26" s="71">
        <f ca="1">IF(AND($AG$7&gt;0,B26&lt;&gt;""),IF(ISNA(VLOOKUP($B26,'Ficha Cadastral'!$C$17:$E$56,3,FALSE)),0,VLOOKUP($B26,'Ficha Cadastral'!$C$17:$E$56,3,FALSE)),"")</f>
        <v>0</v>
      </c>
      <c r="AF26" s="3">
        <f t="shared" ca="1" si="2"/>
        <v>1</v>
      </c>
      <c r="AG26" s="10">
        <f t="shared" si="0"/>
        <v>0</v>
      </c>
      <c r="AH26" s="10">
        <f t="shared" si="0"/>
        <v>0</v>
      </c>
      <c r="AI26" s="10">
        <f t="shared" si="0"/>
        <v>1</v>
      </c>
      <c r="AJ26" s="10">
        <f t="shared" si="0"/>
        <v>0</v>
      </c>
      <c r="AK26" s="7" t="s">
        <v>69</v>
      </c>
      <c r="AL26" s="5" t="s">
        <v>121</v>
      </c>
    </row>
    <row r="27" spans="1:38" ht="21.75" customHeight="1" x14ac:dyDescent="0.25">
      <c r="A27" s="8">
        <f t="shared" si="3"/>
        <v>14</v>
      </c>
      <c r="B27" s="9" t="str">
        <f t="shared" ca="1" si="1"/>
        <v>Leticia Brantes Gravino</v>
      </c>
      <c r="C27" s="164" t="s">
        <v>39</v>
      </c>
      <c r="D27" s="164" t="s">
        <v>39</v>
      </c>
      <c r="E27" s="164" t="s">
        <v>39</v>
      </c>
      <c r="F27" s="164" t="s">
        <v>39</v>
      </c>
      <c r="G27" s="164" t="s">
        <v>39</v>
      </c>
      <c r="H27" s="164" t="s">
        <v>39</v>
      </c>
      <c r="I27" s="164" t="s">
        <v>39</v>
      </c>
      <c r="J27" s="164" t="s">
        <v>39</v>
      </c>
      <c r="K27" s="164" t="s">
        <v>39</v>
      </c>
      <c r="L27" s="164" t="s">
        <v>39</v>
      </c>
      <c r="M27" s="164" t="s">
        <v>39</v>
      </c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3" t="str">
        <f ca="1">'Controle de Avaliação'!T21</f>
        <v>AE</v>
      </c>
      <c r="AD27" s="116">
        <f ca="1">'Controle de Avaliação'!S21</f>
        <v>96.911764705882348</v>
      </c>
      <c r="AE27" s="71">
        <f ca="1">IF(AND($AG$7&gt;0,B27&lt;&gt;""),IF(ISNA(VLOOKUP($B27,'Ficha Cadastral'!$C$17:$E$56,3,FALSE)),0,VLOOKUP($B27,'Ficha Cadastral'!$C$17:$E$56,3,FALSE)),"")</f>
        <v>4</v>
      </c>
      <c r="AF27" s="3">
        <f t="shared" ca="1" si="2"/>
        <v>0.95</v>
      </c>
      <c r="AG27" s="10">
        <f t="shared" si="0"/>
        <v>0</v>
      </c>
      <c r="AH27" s="10">
        <f t="shared" si="0"/>
        <v>0</v>
      </c>
      <c r="AI27" s="10">
        <f t="shared" si="0"/>
        <v>1</v>
      </c>
      <c r="AJ27" s="10">
        <f t="shared" si="0"/>
        <v>0</v>
      </c>
      <c r="AK27" s="7" t="s">
        <v>70</v>
      </c>
      <c r="AL27" s="5" t="s">
        <v>122</v>
      </c>
    </row>
    <row r="28" spans="1:38" ht="21.75" customHeight="1" x14ac:dyDescent="0.25">
      <c r="A28" s="8">
        <f t="shared" si="3"/>
        <v>15</v>
      </c>
      <c r="B28" s="9" t="str">
        <f t="shared" ca="1" si="1"/>
        <v>Marcio Eduardo Latini</v>
      </c>
      <c r="C28" s="164" t="s">
        <v>39</v>
      </c>
      <c r="D28" s="164" t="s">
        <v>39</v>
      </c>
      <c r="E28" s="164" t="s">
        <v>39</v>
      </c>
      <c r="F28" s="164" t="s">
        <v>39</v>
      </c>
      <c r="G28" s="164" t="s">
        <v>39</v>
      </c>
      <c r="H28" s="164" t="s">
        <v>39</v>
      </c>
      <c r="I28" s="164" t="s">
        <v>38</v>
      </c>
      <c r="J28" s="164" t="s">
        <v>38</v>
      </c>
      <c r="K28" s="164" t="s">
        <v>38</v>
      </c>
      <c r="L28" s="164" t="s">
        <v>38</v>
      </c>
      <c r="M28" s="164" t="s">
        <v>38</v>
      </c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3" t="str">
        <f ca="1">'Controle de Avaliação'!T22</f>
        <v>AE</v>
      </c>
      <c r="AD28" s="116">
        <f ca="1">'Controle de Avaliação'!S22</f>
        <v>93.911764705882348</v>
      </c>
      <c r="AE28" s="71">
        <f ca="1">IF(AND($AG$7&gt;0,B28&lt;&gt;""),IF(ISNA(VLOOKUP($B28,'Ficha Cadastral'!$C$17:$E$56,3,FALSE)),0,VLOOKUP($B28,'Ficha Cadastral'!$C$17:$E$56,3,FALSE)),"")</f>
        <v>4</v>
      </c>
      <c r="AF28" s="3">
        <f t="shared" ca="1" si="2"/>
        <v>0.95</v>
      </c>
      <c r="AG28" s="10">
        <f t="shared" si="0"/>
        <v>0</v>
      </c>
      <c r="AH28" s="10">
        <f t="shared" si="0"/>
        <v>0.45454545454545453</v>
      </c>
      <c r="AI28" s="10">
        <f t="shared" si="0"/>
        <v>0.54545454545454541</v>
      </c>
      <c r="AJ28" s="10">
        <f t="shared" si="0"/>
        <v>0</v>
      </c>
      <c r="AK28" s="7" t="s">
        <v>71</v>
      </c>
      <c r="AL28" s="5" t="s">
        <v>123</v>
      </c>
    </row>
    <row r="29" spans="1:38" ht="11.25" customHeight="1" x14ac:dyDescent="0.25">
      <c r="A29" s="11" t="s">
        <v>42</v>
      </c>
      <c r="B29" s="12"/>
      <c r="C29" s="165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6" t="s">
        <v>43</v>
      </c>
      <c r="O29" s="165"/>
      <c r="P29" s="14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2"/>
      <c r="AD29" s="114"/>
      <c r="AE29" s="12"/>
      <c r="AF29" s="12"/>
    </row>
    <row r="30" spans="1:38" ht="11.25" customHeight="1" x14ac:dyDescent="0.25">
      <c r="A30" s="15" t="s">
        <v>44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7" t="s">
        <v>45</v>
      </c>
      <c r="O30" s="18"/>
      <c r="P30" s="18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15"/>
      <c r="AE30" s="16"/>
      <c r="AF30" s="16"/>
    </row>
    <row r="31" spans="1:38" x14ac:dyDescent="0.25">
      <c r="A31" s="225" t="s">
        <v>46</v>
      </c>
      <c r="B31" s="225"/>
      <c r="C31" s="225"/>
      <c r="D31" s="225"/>
      <c r="E31" s="225"/>
      <c r="F31" s="225"/>
      <c r="G31" s="226"/>
      <c r="H31" s="227" t="s">
        <v>47</v>
      </c>
      <c r="I31" s="228"/>
      <c r="J31" s="228"/>
      <c r="K31" s="228"/>
      <c r="L31" s="228"/>
      <c r="M31" s="228"/>
      <c r="N31" s="228"/>
      <c r="O31" s="228"/>
      <c r="P31" s="228"/>
      <c r="Q31" s="228"/>
      <c r="R31" s="228"/>
      <c r="S31" s="228"/>
      <c r="T31" s="228"/>
      <c r="U31" s="228"/>
      <c r="V31" s="228"/>
      <c r="W31" s="228"/>
      <c r="X31" s="228"/>
      <c r="Y31" s="227" t="s">
        <v>48</v>
      </c>
      <c r="Z31" s="228"/>
      <c r="AA31" s="228"/>
      <c r="AB31" s="228"/>
      <c r="AC31" s="228"/>
      <c r="AD31" s="228"/>
      <c r="AE31" s="228"/>
      <c r="AF31" s="228"/>
    </row>
    <row r="32" spans="1:38" ht="14.25" customHeight="1" thickBot="1" x14ac:dyDescent="0.3">
      <c r="A32" s="250" t="str">
        <f>IF('Ficha Cadastral'!$A$10&lt;&gt;"",'Ficha Cadastral'!$A$10,"")</f>
        <v>Antônio Carlos dos Santos Guzzo Júnior</v>
      </c>
      <c r="B32" s="250"/>
      <c r="C32" s="250"/>
      <c r="D32" s="250"/>
      <c r="E32" s="250"/>
      <c r="F32" s="250"/>
      <c r="G32" s="250"/>
      <c r="H32" s="251" t="str">
        <f>IF('Ficha Cadastral'!$E$10&lt;&gt;"",'Ficha Cadastral'!$E$10,"")</f>
        <v xml:space="preserve">Catarina Maria Wermelinger </v>
      </c>
      <c r="I32" s="252"/>
      <c r="J32" s="252"/>
      <c r="K32" s="252"/>
      <c r="L32" s="252"/>
      <c r="M32" s="252"/>
      <c r="N32" s="252"/>
      <c r="O32" s="252"/>
      <c r="P32" s="252"/>
      <c r="Q32" s="252"/>
      <c r="R32" s="252"/>
      <c r="S32" s="252"/>
      <c r="T32" s="252"/>
      <c r="U32" s="252"/>
      <c r="V32" s="252"/>
      <c r="W32" s="252"/>
      <c r="X32" s="253"/>
      <c r="Y32" s="218">
        <f>IF('Ficha Cadastral'!$G$8&lt;&gt;"",'Ficha Cadastral'!$G$8,"")</f>
        <v>43285</v>
      </c>
      <c r="Z32" s="219"/>
      <c r="AA32" s="219"/>
      <c r="AB32" s="219"/>
      <c r="AC32" s="219"/>
      <c r="AD32" s="219"/>
      <c r="AE32" s="219"/>
      <c r="AF32" s="219"/>
    </row>
    <row r="33" spans="1:38" ht="11.25" customHeight="1" x14ac:dyDescent="0.25">
      <c r="AE33" s="220" t="s">
        <v>49</v>
      </c>
      <c r="AF33" s="220"/>
    </row>
    <row r="34" spans="1:38" ht="14.25" customHeight="1" x14ac:dyDescent="0.25"/>
    <row r="35" spans="1:38" ht="14.25" customHeight="1" x14ac:dyDescent="0.25">
      <c r="K35" s="243" t="s">
        <v>25</v>
      </c>
      <c r="L35" s="243"/>
      <c r="M35" s="243"/>
      <c r="N35" s="243"/>
      <c r="O35" s="243"/>
      <c r="P35" s="243"/>
      <c r="Q35" s="243"/>
      <c r="R35" s="243"/>
      <c r="S35" s="243"/>
      <c r="T35" s="243"/>
      <c r="U35" s="243"/>
      <c r="V35" s="243"/>
      <c r="W35" s="243"/>
      <c r="X35" s="243"/>
      <c r="Y35" s="243"/>
      <c r="Z35" s="243"/>
      <c r="AA35" s="243"/>
      <c r="AB35" s="243"/>
      <c r="AC35" s="243"/>
      <c r="AD35" s="243"/>
      <c r="AE35" s="243"/>
      <c r="AF35" s="243"/>
    </row>
    <row r="36" spans="1:38" ht="14.25" customHeight="1" x14ac:dyDescent="0.25">
      <c r="K36" s="243"/>
      <c r="L36" s="243"/>
      <c r="M36" s="243"/>
      <c r="N36" s="243"/>
      <c r="O36" s="243"/>
      <c r="P36" s="243"/>
      <c r="Q36" s="243"/>
      <c r="R36" s="243"/>
      <c r="S36" s="243"/>
      <c r="T36" s="243"/>
      <c r="U36" s="243"/>
      <c r="V36" s="243"/>
      <c r="W36" s="243"/>
      <c r="X36" s="243"/>
      <c r="Y36" s="243"/>
      <c r="Z36" s="243"/>
      <c r="AA36" s="243"/>
      <c r="AB36" s="243"/>
      <c r="AC36" s="243"/>
      <c r="AD36" s="243"/>
      <c r="AE36" s="243"/>
      <c r="AF36" s="243"/>
    </row>
    <row r="37" spans="1:38" ht="5.25" customHeight="1" x14ac:dyDescent="0.25">
      <c r="K37" s="244" t="s">
        <v>26</v>
      </c>
      <c r="L37" s="244"/>
      <c r="M37" s="244"/>
      <c r="N37" s="244"/>
      <c r="O37" s="244"/>
      <c r="P37" s="244"/>
      <c r="Q37" s="244"/>
      <c r="R37" s="244"/>
      <c r="S37" s="244"/>
      <c r="T37" s="244"/>
      <c r="U37" s="244"/>
      <c r="V37" s="244"/>
      <c r="W37" s="244"/>
      <c r="X37" s="244"/>
      <c r="Y37" s="244"/>
      <c r="Z37" s="244"/>
      <c r="AA37" s="244"/>
      <c r="AB37" s="244"/>
      <c r="AC37" s="244"/>
      <c r="AD37" s="244"/>
      <c r="AE37" s="244"/>
      <c r="AF37" s="244"/>
    </row>
    <row r="38" spans="1:38" ht="14.25" customHeight="1" thickBot="1" x14ac:dyDescent="0.3">
      <c r="K38" s="245"/>
      <c r="L38" s="245"/>
      <c r="M38" s="245"/>
      <c r="N38" s="245"/>
      <c r="O38" s="245"/>
      <c r="P38" s="245"/>
      <c r="Q38" s="245"/>
      <c r="R38" s="245"/>
      <c r="S38" s="245"/>
      <c r="T38" s="245"/>
      <c r="U38" s="245"/>
      <c r="V38" s="245"/>
      <c r="W38" s="245"/>
      <c r="X38" s="245"/>
      <c r="Y38" s="245"/>
      <c r="Z38" s="245"/>
      <c r="AA38" s="245"/>
      <c r="AB38" s="245"/>
      <c r="AC38" s="245"/>
      <c r="AD38" s="245"/>
      <c r="AE38" s="245"/>
      <c r="AF38" s="245"/>
    </row>
    <row r="39" spans="1:38" ht="14.25" customHeight="1" x14ac:dyDescent="0.25">
      <c r="A39" s="238" t="s">
        <v>27</v>
      </c>
      <c r="B39" s="238"/>
      <c r="C39" s="239" t="s">
        <v>28</v>
      </c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1" t="s">
        <v>29</v>
      </c>
      <c r="S39" s="242"/>
      <c r="T39" s="242"/>
      <c r="U39" s="242"/>
      <c r="V39" s="242"/>
      <c r="W39" s="242"/>
      <c r="X39" s="242"/>
      <c r="Y39" s="242"/>
      <c r="Z39" s="242"/>
      <c r="AA39" s="242"/>
      <c r="AB39" s="242"/>
      <c r="AC39" s="242"/>
      <c r="AD39" s="242"/>
      <c r="AE39" s="242"/>
      <c r="AF39" s="242"/>
    </row>
    <row r="40" spans="1:38" ht="14.25" customHeight="1" x14ac:dyDescent="0.25">
      <c r="A40" s="236" t="str">
        <f>$A$7</f>
        <v>Ideação do Projeto</v>
      </c>
      <c r="B40" s="236"/>
      <c r="C40" s="237" t="str">
        <f>$C$7</f>
        <v>ASSISTENTE DE PROJETO FABLAB</v>
      </c>
      <c r="D40" s="236"/>
      <c r="E40" s="236"/>
      <c r="F40" s="236"/>
      <c r="G40" s="236"/>
      <c r="H40" s="236"/>
      <c r="I40" s="236"/>
      <c r="J40" s="236"/>
      <c r="K40" s="236"/>
      <c r="L40" s="236"/>
      <c r="M40" s="236"/>
      <c r="N40" s="236"/>
      <c r="O40" s="236"/>
      <c r="P40" s="236"/>
      <c r="Q40" s="236"/>
      <c r="R40" s="237" t="str">
        <f>$AA$7</f>
        <v>93230-1</v>
      </c>
      <c r="S40" s="236"/>
      <c r="T40" s="236"/>
      <c r="U40" s="236"/>
      <c r="V40" s="236"/>
      <c r="W40" s="236"/>
      <c r="X40" s="236"/>
      <c r="Y40" s="236"/>
      <c r="Z40" s="236"/>
      <c r="AA40" s="236"/>
      <c r="AB40" s="236"/>
      <c r="AC40" s="236"/>
      <c r="AD40" s="236"/>
      <c r="AE40" s="236"/>
      <c r="AF40" s="236"/>
    </row>
    <row r="41" spans="1:38" ht="14.25" customHeight="1" x14ac:dyDescent="0.25">
      <c r="A41" s="233" t="s">
        <v>31</v>
      </c>
      <c r="B41" s="234"/>
      <c r="C41" s="235" t="s">
        <v>32</v>
      </c>
      <c r="D41" s="233"/>
      <c r="E41" s="233"/>
      <c r="F41" s="233"/>
      <c r="G41" s="233"/>
      <c r="H41" s="233"/>
      <c r="I41" s="233"/>
      <c r="J41" s="233"/>
      <c r="K41" s="233"/>
      <c r="L41" s="233"/>
      <c r="M41" s="233"/>
      <c r="N41" s="233"/>
      <c r="O41" s="233"/>
      <c r="P41" s="233"/>
      <c r="Q41" s="233"/>
      <c r="R41" s="235" t="s">
        <v>33</v>
      </c>
      <c r="S41" s="233"/>
      <c r="T41" s="233"/>
      <c r="U41" s="233"/>
      <c r="V41" s="233"/>
      <c r="W41" s="233"/>
      <c r="X41" s="233"/>
      <c r="Y41" s="233"/>
      <c r="Z41" s="233"/>
      <c r="AA41" s="233"/>
      <c r="AB41" s="233"/>
      <c r="AC41" s="233"/>
      <c r="AD41" s="233"/>
      <c r="AE41" s="233"/>
      <c r="AF41" s="233"/>
    </row>
    <row r="42" spans="1:38" ht="14.25" customHeight="1" x14ac:dyDescent="0.25">
      <c r="A42" s="236">
        <f>$A$9</f>
        <v>2018017</v>
      </c>
      <c r="B42" s="236"/>
      <c r="C42" s="246">
        <f>C9</f>
        <v>68</v>
      </c>
      <c r="D42" s="247"/>
      <c r="E42" s="247"/>
      <c r="F42" s="247"/>
      <c r="G42" s="247"/>
      <c r="H42" s="247"/>
      <c r="I42" s="247"/>
      <c r="J42" s="247"/>
      <c r="K42" s="247"/>
      <c r="L42" s="247"/>
      <c r="M42" s="247"/>
      <c r="N42" s="247"/>
      <c r="O42" s="247"/>
      <c r="P42" s="247"/>
      <c r="Q42" s="247"/>
      <c r="R42" s="237">
        <f ca="1">$R$9</f>
        <v>80</v>
      </c>
      <c r="S42" s="236"/>
      <c r="T42" s="236"/>
      <c r="U42" s="236"/>
      <c r="V42" s="236"/>
      <c r="W42" s="236"/>
      <c r="X42" s="236"/>
      <c r="Y42" s="236"/>
      <c r="Z42" s="236"/>
      <c r="AA42" s="236"/>
      <c r="AB42" s="236"/>
      <c r="AC42" s="236"/>
      <c r="AD42" s="236"/>
      <c r="AE42" s="236"/>
      <c r="AF42" s="236"/>
      <c r="AG42" s="6"/>
      <c r="AH42" s="6"/>
      <c r="AI42" s="6"/>
    </row>
    <row r="43" spans="1:38" x14ac:dyDescent="0.25">
      <c r="A43" s="229" t="s">
        <v>6</v>
      </c>
      <c r="B43" s="230" t="s">
        <v>35</v>
      </c>
      <c r="C43" s="231" t="s">
        <v>36</v>
      </c>
      <c r="D43" s="231"/>
      <c r="E43" s="231"/>
      <c r="F43" s="231"/>
      <c r="G43" s="231"/>
      <c r="H43" s="231"/>
      <c r="I43" s="231"/>
      <c r="J43" s="231"/>
      <c r="K43" s="231"/>
      <c r="L43" s="231"/>
      <c r="M43" s="231"/>
      <c r="N43" s="231"/>
      <c r="O43" s="231"/>
      <c r="P43" s="231"/>
      <c r="Q43" s="231"/>
      <c r="R43" s="231"/>
      <c r="S43" s="231"/>
      <c r="T43" s="231"/>
      <c r="U43" s="231"/>
      <c r="V43" s="231"/>
      <c r="W43" s="231"/>
      <c r="X43" s="231"/>
      <c r="Y43" s="231"/>
      <c r="Z43" s="231"/>
      <c r="AA43" s="231"/>
      <c r="AB43" s="231"/>
      <c r="AC43" s="231"/>
      <c r="AD43" s="231"/>
      <c r="AE43" s="231"/>
      <c r="AF43" s="232"/>
      <c r="AG43" s="7"/>
      <c r="AH43" s="7"/>
      <c r="AI43" s="7"/>
    </row>
    <row r="44" spans="1:38" ht="15" customHeight="1" x14ac:dyDescent="0.25">
      <c r="A44" s="229"/>
      <c r="B44" s="230"/>
      <c r="C44" s="169">
        <f ca="1">IF(AND(C11&lt;&gt;"",$B47&lt;&gt;""),C11,"")</f>
        <v>1</v>
      </c>
      <c r="D44" s="169">
        <f t="shared" ref="D44" ca="1" si="4">IF(AND(D11&lt;&gt;"",$B47&lt;&gt;""),D11,"")</f>
        <v>2</v>
      </c>
      <c r="E44" s="169">
        <f t="shared" ref="E44:AB44" ca="1" si="5">IF(AND(E11&lt;&gt;"",$B47&lt;&gt;""),E11,"")</f>
        <v>3</v>
      </c>
      <c r="F44" s="169">
        <f t="shared" ca="1" si="5"/>
        <v>4</v>
      </c>
      <c r="G44" s="169">
        <f t="shared" ca="1" si="5"/>
        <v>5</v>
      </c>
      <c r="H44" s="169">
        <f t="shared" ca="1" si="5"/>
        <v>6</v>
      </c>
      <c r="I44" s="169">
        <f t="shared" ca="1" si="5"/>
        <v>7</v>
      </c>
      <c r="J44" s="169">
        <f t="shared" ca="1" si="5"/>
        <v>8</v>
      </c>
      <c r="K44" s="169">
        <f t="shared" ca="1" si="5"/>
        <v>9</v>
      </c>
      <c r="L44" s="169">
        <f t="shared" ca="1" si="5"/>
        <v>10</v>
      </c>
      <c r="M44" s="169">
        <f t="shared" ca="1" si="5"/>
        <v>11</v>
      </c>
      <c r="N44" s="169" t="str">
        <f t="shared" ca="1" si="5"/>
        <v/>
      </c>
      <c r="O44" s="169" t="str">
        <f t="shared" ca="1" si="5"/>
        <v/>
      </c>
      <c r="P44" s="169" t="str">
        <f t="shared" ca="1" si="5"/>
        <v/>
      </c>
      <c r="Q44" s="169" t="str">
        <f t="shared" ca="1" si="5"/>
        <v/>
      </c>
      <c r="R44" s="169" t="str">
        <f t="shared" ca="1" si="5"/>
        <v/>
      </c>
      <c r="S44" s="169" t="str">
        <f t="shared" ca="1" si="5"/>
        <v/>
      </c>
      <c r="T44" s="169" t="str">
        <f t="shared" ca="1" si="5"/>
        <v/>
      </c>
      <c r="U44" s="169" t="str">
        <f t="shared" ca="1" si="5"/>
        <v/>
      </c>
      <c r="V44" s="169" t="str">
        <f t="shared" ca="1" si="5"/>
        <v/>
      </c>
      <c r="W44" s="169" t="str">
        <f t="shared" ca="1" si="5"/>
        <v/>
      </c>
      <c r="X44" s="169" t="str">
        <f t="shared" ca="1" si="5"/>
        <v/>
      </c>
      <c r="Y44" s="169" t="str">
        <f t="shared" ca="1" si="5"/>
        <v/>
      </c>
      <c r="Z44" s="169" t="str">
        <f t="shared" ca="1" si="5"/>
        <v/>
      </c>
      <c r="AA44" s="169" t="str">
        <f t="shared" ca="1" si="5"/>
        <v/>
      </c>
      <c r="AB44" s="169" t="str">
        <f t="shared" ca="1" si="5"/>
        <v/>
      </c>
      <c r="AC44" s="221" t="s">
        <v>40</v>
      </c>
      <c r="AD44" s="223" t="s">
        <v>41</v>
      </c>
      <c r="AE44" s="221" t="s">
        <v>22</v>
      </c>
      <c r="AF44" s="224" t="s">
        <v>41</v>
      </c>
    </row>
    <row r="45" spans="1:38" ht="15" customHeight="1" x14ac:dyDescent="0.25">
      <c r="A45" s="229"/>
      <c r="B45" s="230"/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69"/>
      <c r="N45" s="169"/>
      <c r="O45" s="169"/>
      <c r="P45" s="169"/>
      <c r="Q45" s="169"/>
      <c r="R45" s="169"/>
      <c r="S45" s="169"/>
      <c r="T45" s="169"/>
      <c r="U45" s="169"/>
      <c r="V45" s="169"/>
      <c r="W45" s="169"/>
      <c r="X45" s="169"/>
      <c r="Y45" s="169"/>
      <c r="Z45" s="169"/>
      <c r="AA45" s="169"/>
      <c r="AB45" s="169"/>
      <c r="AC45" s="222"/>
      <c r="AD45" s="223"/>
      <c r="AE45" s="222"/>
      <c r="AF45" s="224"/>
    </row>
    <row r="46" spans="1:38" ht="15" customHeight="1" x14ac:dyDescent="0.25">
      <c r="A46" s="229"/>
      <c r="B46" s="230"/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69"/>
      <c r="N46" s="169"/>
      <c r="O46" s="169"/>
      <c r="P46" s="169"/>
      <c r="Q46" s="169"/>
      <c r="R46" s="169"/>
      <c r="S46" s="169"/>
      <c r="T46" s="169"/>
      <c r="U46" s="169"/>
      <c r="V46" s="169"/>
      <c r="W46" s="169"/>
      <c r="X46" s="169"/>
      <c r="Y46" s="169"/>
      <c r="Z46" s="169"/>
      <c r="AA46" s="169"/>
      <c r="AB46" s="169"/>
      <c r="AC46" s="222"/>
      <c r="AD46" s="223"/>
      <c r="AE46" s="222"/>
      <c r="AF46" s="224"/>
    </row>
    <row r="47" spans="1:38" ht="21.75" customHeight="1" x14ac:dyDescent="0.25">
      <c r="A47" s="8">
        <f>A28+1</f>
        <v>16</v>
      </c>
      <c r="B47" s="9" t="str">
        <f ca="1">IF(AND($R$9&lt;&gt;"",INDIRECT("'Ficha Cadastral'!"&amp;AL47)&lt;&gt;""),INDIRECT("'Ficha Cadastral'!"&amp;AL47),"")</f>
        <v>Matheus Pinheiro Raposo</v>
      </c>
      <c r="C47" s="164" t="s">
        <v>39</v>
      </c>
      <c r="D47" s="164" t="s">
        <v>39</v>
      </c>
      <c r="E47" s="164" t="s">
        <v>39</v>
      </c>
      <c r="F47" s="164" t="s">
        <v>39</v>
      </c>
      <c r="G47" s="164" t="s">
        <v>39</v>
      </c>
      <c r="H47" s="164" t="s">
        <v>39</v>
      </c>
      <c r="I47" s="164" t="s">
        <v>39</v>
      </c>
      <c r="J47" s="164" t="s">
        <v>39</v>
      </c>
      <c r="K47" s="164" t="s">
        <v>39</v>
      </c>
      <c r="L47" s="164" t="s">
        <v>39</v>
      </c>
      <c r="M47" s="164" t="s">
        <v>39</v>
      </c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  <c r="AA47" s="164"/>
      <c r="AB47" s="164"/>
      <c r="AC47" s="71" t="str">
        <f ca="1">'Controle de Avaliação'!T23</f>
        <v>AE</v>
      </c>
      <c r="AD47" s="116">
        <f ca="1">'Controle de Avaliação'!S23</f>
        <v>92.411764705882348</v>
      </c>
      <c r="AE47" s="71">
        <f ca="1">IF(AND($AG$7&gt;0,B47&lt;&gt;""),IF(ISNA(VLOOKUP($B47,'Ficha Cadastral'!$C$17:$E$56,3,FALSE)),0,VLOOKUP($B47,'Ficha Cadastral'!$C$17:$E$56,3,FALSE)),"")</f>
        <v>4</v>
      </c>
      <c r="AF47" s="3">
        <f ca="1">IF(AND(AE47&lt;&gt;"",$R$9&lt;&gt;"",B47&lt;&gt;""),1-(AE47/$R$9),"")</f>
        <v>0.95</v>
      </c>
      <c r="AG47" s="10">
        <f t="shared" ref="AG47:AJ61" si="6">COUNTIF($C47:$AB47,AG$10)/$AG$7</f>
        <v>0</v>
      </c>
      <c r="AH47" s="10">
        <f t="shared" si="6"/>
        <v>0</v>
      </c>
      <c r="AI47" s="10">
        <f t="shared" si="6"/>
        <v>1</v>
      </c>
      <c r="AJ47" s="10">
        <f t="shared" si="6"/>
        <v>0</v>
      </c>
      <c r="AK47" s="72" t="s">
        <v>72</v>
      </c>
      <c r="AL47" s="5" t="s">
        <v>124</v>
      </c>
    </row>
    <row r="48" spans="1:38" ht="21.75" customHeight="1" x14ac:dyDescent="0.25">
      <c r="A48" s="8">
        <f>A47+1</f>
        <v>17</v>
      </c>
      <c r="B48" s="9" t="str">
        <f t="shared" ref="B48:B61" ca="1" si="7">IF(AND($R$9&lt;&gt;"",INDIRECT("'Ficha Cadastral'!"&amp;AL48)&lt;&gt;""),INDIRECT("'Ficha Cadastral'!"&amp;AL48),"")</f>
        <v>Rafael Magalhães Storck</v>
      </c>
      <c r="C48" s="164" t="s">
        <v>39</v>
      </c>
      <c r="D48" s="164" t="s">
        <v>39</v>
      </c>
      <c r="E48" s="164" t="s">
        <v>39</v>
      </c>
      <c r="F48" s="164" t="s">
        <v>39</v>
      </c>
      <c r="G48" s="164" t="s">
        <v>39</v>
      </c>
      <c r="H48" s="164" t="s">
        <v>39</v>
      </c>
      <c r="I48" s="164" t="s">
        <v>38</v>
      </c>
      <c r="J48" s="164" t="s">
        <v>38</v>
      </c>
      <c r="K48" s="164" t="s">
        <v>38</v>
      </c>
      <c r="L48" s="164" t="s">
        <v>38</v>
      </c>
      <c r="M48" s="164" t="s">
        <v>38</v>
      </c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  <c r="AA48" s="164"/>
      <c r="AB48" s="164"/>
      <c r="AC48" s="163" t="str">
        <f ca="1">'Controle de Avaliação'!T24</f>
        <v>A</v>
      </c>
      <c r="AD48" s="116">
        <v>89</v>
      </c>
      <c r="AE48" s="71">
        <f ca="1">IF(AND($AG$7&gt;0,B48&lt;&gt;""),IF(ISNA(VLOOKUP($B48,'Ficha Cadastral'!$C$17:$E$56,3,FALSE)),0,VLOOKUP($B48,'Ficha Cadastral'!$C$17:$E$56,3,FALSE)),"")</f>
        <v>4</v>
      </c>
      <c r="AF48" s="3">
        <f t="shared" ref="AF48:AF61" ca="1" si="8">IF(AND(AE48&lt;&gt;"",$R$9&lt;&gt;"",B48&lt;&gt;""),1-(AE48/$R$9),"")</f>
        <v>0.95</v>
      </c>
      <c r="AG48" s="10">
        <f t="shared" si="6"/>
        <v>0</v>
      </c>
      <c r="AH48" s="10">
        <f t="shared" si="6"/>
        <v>0.45454545454545453</v>
      </c>
      <c r="AI48" s="10">
        <f t="shared" si="6"/>
        <v>0.54545454545454541</v>
      </c>
      <c r="AJ48" s="10">
        <f t="shared" si="6"/>
        <v>0</v>
      </c>
      <c r="AK48" s="72" t="s">
        <v>73</v>
      </c>
      <c r="AL48" s="5" t="s">
        <v>125</v>
      </c>
    </row>
    <row r="49" spans="1:38" ht="21.75" customHeight="1" x14ac:dyDescent="0.25">
      <c r="A49" s="8">
        <f t="shared" ref="A49:A61" si="9">A48+1</f>
        <v>18</v>
      </c>
      <c r="B49" s="9" t="str">
        <f t="shared" ca="1" si="7"/>
        <v>Rayssa Schottz Gonçalves</v>
      </c>
      <c r="C49" s="164" t="s">
        <v>38</v>
      </c>
      <c r="D49" s="164" t="s">
        <v>38</v>
      </c>
      <c r="E49" s="164" t="s">
        <v>38</v>
      </c>
      <c r="F49" s="164" t="s">
        <v>38</v>
      </c>
      <c r="G49" s="164" t="s">
        <v>38</v>
      </c>
      <c r="H49" s="164" t="s">
        <v>38</v>
      </c>
      <c r="I49" s="164" t="s">
        <v>39</v>
      </c>
      <c r="J49" s="164" t="s">
        <v>39</v>
      </c>
      <c r="K49" s="164" t="s">
        <v>39</v>
      </c>
      <c r="L49" s="164" t="s">
        <v>39</v>
      </c>
      <c r="M49" s="164" t="s">
        <v>39</v>
      </c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3" t="str">
        <f ca="1">'Controle de Avaliação'!T25</f>
        <v>AE</v>
      </c>
      <c r="AD49" s="116">
        <f ca="1">'Controle de Avaliação'!S25</f>
        <v>94.423529411764704</v>
      </c>
      <c r="AE49" s="71">
        <f ca="1">IF(AND($AG$7&gt;0,B49&lt;&gt;""),IF(ISNA(VLOOKUP($B49,'Ficha Cadastral'!$C$17:$E$56,3,FALSE)),0,VLOOKUP($B49,'Ficha Cadastral'!$C$17:$E$56,3,FALSE)),"")</f>
        <v>8</v>
      </c>
      <c r="AF49" s="3">
        <f t="shared" ca="1" si="8"/>
        <v>0.9</v>
      </c>
      <c r="AG49" s="10">
        <f t="shared" si="6"/>
        <v>0</v>
      </c>
      <c r="AH49" s="10">
        <f t="shared" si="6"/>
        <v>0.54545454545454541</v>
      </c>
      <c r="AI49" s="10">
        <f t="shared" si="6"/>
        <v>0.45454545454545453</v>
      </c>
      <c r="AJ49" s="10">
        <f t="shared" si="6"/>
        <v>0</v>
      </c>
      <c r="AK49" s="72" t="s">
        <v>74</v>
      </c>
      <c r="AL49" s="5" t="s">
        <v>126</v>
      </c>
    </row>
    <row r="50" spans="1:38" ht="21.75" customHeight="1" x14ac:dyDescent="0.25">
      <c r="A50" s="8">
        <f t="shared" si="9"/>
        <v>19</v>
      </c>
      <c r="B50" s="9" t="str">
        <f t="shared" ca="1" si="7"/>
        <v>Rodrigo Rocha Gibelli</v>
      </c>
      <c r="C50" s="164" t="s">
        <v>39</v>
      </c>
      <c r="D50" s="164" t="s">
        <v>39</v>
      </c>
      <c r="E50" s="164" t="s">
        <v>39</v>
      </c>
      <c r="F50" s="164" t="s">
        <v>39</v>
      </c>
      <c r="G50" s="164" t="s">
        <v>39</v>
      </c>
      <c r="H50" s="164" t="s">
        <v>39</v>
      </c>
      <c r="I50" s="164" t="s">
        <v>39</v>
      </c>
      <c r="J50" s="164" t="s">
        <v>39</v>
      </c>
      <c r="K50" s="164" t="s">
        <v>39</v>
      </c>
      <c r="L50" s="164" t="s">
        <v>39</v>
      </c>
      <c r="M50" s="164" t="s">
        <v>39</v>
      </c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3" t="str">
        <f ca="1">'Controle de Avaliação'!T26</f>
        <v>AE</v>
      </c>
      <c r="AD50" s="116">
        <f ca="1">'Controle de Avaliação'!S26</f>
        <v>94.411764705882348</v>
      </c>
      <c r="AE50" s="71">
        <f ca="1">IF(AND($AG$7&gt;0,B50&lt;&gt;""),IF(ISNA(VLOOKUP($B50,'Ficha Cadastral'!$C$17:$E$56,3,FALSE)),0,VLOOKUP($B50,'Ficha Cadastral'!$C$17:$E$56,3,FALSE)),"")</f>
        <v>4</v>
      </c>
      <c r="AF50" s="3">
        <f t="shared" ca="1" si="8"/>
        <v>0.95</v>
      </c>
      <c r="AG50" s="10">
        <f t="shared" si="6"/>
        <v>0</v>
      </c>
      <c r="AH50" s="10">
        <f t="shared" si="6"/>
        <v>0</v>
      </c>
      <c r="AI50" s="10">
        <f t="shared" si="6"/>
        <v>1</v>
      </c>
      <c r="AJ50" s="10">
        <f t="shared" si="6"/>
        <v>0</v>
      </c>
      <c r="AK50" s="72" t="s">
        <v>75</v>
      </c>
      <c r="AL50" s="5" t="s">
        <v>127</v>
      </c>
    </row>
    <row r="51" spans="1:38" ht="21.75" customHeight="1" x14ac:dyDescent="0.25">
      <c r="A51" s="8">
        <f t="shared" si="9"/>
        <v>20</v>
      </c>
      <c r="B51" s="9" t="str">
        <f t="shared" ca="1" si="7"/>
        <v>Wesley Pereira Pinto</v>
      </c>
      <c r="C51" s="164" t="s">
        <v>39</v>
      </c>
      <c r="D51" s="164" t="s">
        <v>39</v>
      </c>
      <c r="E51" s="164" t="s">
        <v>39</v>
      </c>
      <c r="F51" s="164" t="s">
        <v>39</v>
      </c>
      <c r="G51" s="164" t="s">
        <v>39</v>
      </c>
      <c r="H51" s="164" t="s">
        <v>39</v>
      </c>
      <c r="I51" s="164" t="s">
        <v>38</v>
      </c>
      <c r="J51" s="164" t="s">
        <v>38</v>
      </c>
      <c r="K51" s="164" t="s">
        <v>38</v>
      </c>
      <c r="L51" s="164" t="s">
        <v>38</v>
      </c>
      <c r="M51" s="164" t="s">
        <v>38</v>
      </c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3" t="str">
        <f ca="1">'Controle de Avaliação'!T27</f>
        <v>A</v>
      </c>
      <c r="AD51" s="116">
        <f ca="1">'Controle de Avaliação'!S27</f>
        <v>83.235294117647058</v>
      </c>
      <c r="AE51" s="71">
        <f ca="1">IF(AND($AG$7&gt;0,B51&lt;&gt;""),IF(ISNA(VLOOKUP($B51,'Ficha Cadastral'!$C$17:$E$56,3,FALSE)),0,VLOOKUP($B51,'Ficha Cadastral'!$C$17:$E$56,3,FALSE)),"")</f>
        <v>12</v>
      </c>
      <c r="AF51" s="3">
        <f t="shared" ca="1" si="8"/>
        <v>0.85</v>
      </c>
      <c r="AG51" s="10">
        <f t="shared" si="6"/>
        <v>0</v>
      </c>
      <c r="AH51" s="10">
        <f t="shared" si="6"/>
        <v>0.45454545454545453</v>
      </c>
      <c r="AI51" s="10">
        <f t="shared" si="6"/>
        <v>0.54545454545454541</v>
      </c>
      <c r="AJ51" s="10">
        <f t="shared" si="6"/>
        <v>0</v>
      </c>
      <c r="AK51" s="72" t="s">
        <v>76</v>
      </c>
      <c r="AL51" s="5" t="s">
        <v>128</v>
      </c>
    </row>
    <row r="52" spans="1:38" ht="21.75" customHeight="1" x14ac:dyDescent="0.25">
      <c r="A52" s="8">
        <f t="shared" si="9"/>
        <v>21</v>
      </c>
      <c r="B52" s="9" t="str">
        <f t="shared" ca="1" si="7"/>
        <v/>
      </c>
      <c r="C52" s="164"/>
      <c r="D52" s="164"/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87"/>
      <c r="AD52" s="116"/>
      <c r="AE52" s="71" t="str">
        <f ca="1">IF(AND($AG$7&gt;0,B52&lt;&gt;""),IF(ISNA(VLOOKUP($B52,'Ficha Cadastral'!$C$17:$E$56,3,FALSE)),0,VLOOKUP($B52,'Ficha Cadastral'!$C$17:$E$56,3,FALSE)),"")</f>
        <v/>
      </c>
      <c r="AF52" s="3" t="str">
        <f t="shared" ca="1" si="8"/>
        <v/>
      </c>
      <c r="AG52" s="10">
        <f t="shared" si="6"/>
        <v>0</v>
      </c>
      <c r="AH52" s="10">
        <f t="shared" si="6"/>
        <v>0</v>
      </c>
      <c r="AI52" s="10">
        <f t="shared" si="6"/>
        <v>0</v>
      </c>
      <c r="AJ52" s="10">
        <f t="shared" si="6"/>
        <v>0</v>
      </c>
      <c r="AK52" s="72" t="s">
        <v>77</v>
      </c>
      <c r="AL52" s="5" t="s">
        <v>129</v>
      </c>
    </row>
    <row r="53" spans="1:38" ht="21.75" customHeight="1" x14ac:dyDescent="0.25">
      <c r="A53" s="8">
        <f t="shared" si="9"/>
        <v>22</v>
      </c>
      <c r="B53" s="9" t="str">
        <f t="shared" ca="1" si="7"/>
        <v/>
      </c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87"/>
      <c r="AD53" s="116"/>
      <c r="AE53" s="71" t="str">
        <f ca="1">IF(AND($AG$7&gt;0,B53&lt;&gt;""),IF(ISNA(VLOOKUP($B53,'Ficha Cadastral'!$C$17:$E$56,3,FALSE)),0,VLOOKUP($B53,'Ficha Cadastral'!$C$17:$E$56,3,FALSE)),"")</f>
        <v/>
      </c>
      <c r="AF53" s="3" t="str">
        <f t="shared" ca="1" si="8"/>
        <v/>
      </c>
      <c r="AG53" s="10">
        <f t="shared" si="6"/>
        <v>0</v>
      </c>
      <c r="AH53" s="10">
        <f t="shared" si="6"/>
        <v>0</v>
      </c>
      <c r="AI53" s="10">
        <f t="shared" si="6"/>
        <v>0</v>
      </c>
      <c r="AJ53" s="10">
        <f t="shared" si="6"/>
        <v>0</v>
      </c>
      <c r="AK53" s="72" t="s">
        <v>78</v>
      </c>
      <c r="AL53" s="5" t="s">
        <v>130</v>
      </c>
    </row>
    <row r="54" spans="1:38" ht="21.75" customHeight="1" x14ac:dyDescent="0.25">
      <c r="A54" s="8">
        <f t="shared" si="9"/>
        <v>23</v>
      </c>
      <c r="B54" s="9" t="str">
        <f t="shared" ca="1" si="7"/>
        <v/>
      </c>
      <c r="C54" s="164"/>
      <c r="D54" s="164"/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87"/>
      <c r="AD54" s="116"/>
      <c r="AE54" s="71" t="str">
        <f ca="1">IF(AND($AG$7&gt;0,B54&lt;&gt;""),IF(ISNA(VLOOKUP($B54,'Ficha Cadastral'!$C$17:$E$56,3,FALSE)),0,VLOOKUP($B54,'Ficha Cadastral'!$C$17:$E$56,3,FALSE)),"")</f>
        <v/>
      </c>
      <c r="AF54" s="3" t="str">
        <f t="shared" ca="1" si="8"/>
        <v/>
      </c>
      <c r="AG54" s="10">
        <f t="shared" si="6"/>
        <v>0</v>
      </c>
      <c r="AH54" s="10">
        <f t="shared" si="6"/>
        <v>0</v>
      </c>
      <c r="AI54" s="10">
        <f t="shared" si="6"/>
        <v>0</v>
      </c>
      <c r="AJ54" s="10">
        <f t="shared" si="6"/>
        <v>0</v>
      </c>
      <c r="AK54" s="72" t="s">
        <v>79</v>
      </c>
      <c r="AL54" s="5" t="s">
        <v>131</v>
      </c>
    </row>
    <row r="55" spans="1:38" ht="21.75" customHeight="1" x14ac:dyDescent="0.25">
      <c r="A55" s="8">
        <f t="shared" si="9"/>
        <v>24</v>
      </c>
      <c r="B55" s="9" t="str">
        <f t="shared" ca="1" si="7"/>
        <v/>
      </c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  <c r="AB55" s="164"/>
      <c r="AC55" s="87"/>
      <c r="AD55" s="116"/>
      <c r="AE55" s="71" t="str">
        <f ca="1">IF(AND($AG$7&gt;0,B55&lt;&gt;""),IF(ISNA(VLOOKUP($B55,'Ficha Cadastral'!$C$17:$E$56,3,FALSE)),0,VLOOKUP($B55,'Ficha Cadastral'!$C$17:$E$56,3,FALSE)),"")</f>
        <v/>
      </c>
      <c r="AF55" s="3" t="str">
        <f ca="1">IF(AND(AE55&lt;&gt;"",$R$9&lt;&gt;"",B55&lt;&gt;""),1-(AE55/$R$9),"")</f>
        <v/>
      </c>
      <c r="AG55" s="10">
        <f t="shared" si="6"/>
        <v>0</v>
      </c>
      <c r="AH55" s="10">
        <f t="shared" si="6"/>
        <v>0</v>
      </c>
      <c r="AI55" s="10">
        <f t="shared" si="6"/>
        <v>0</v>
      </c>
      <c r="AJ55" s="10">
        <f t="shared" si="6"/>
        <v>0</v>
      </c>
      <c r="AK55" s="72" t="s">
        <v>80</v>
      </c>
      <c r="AL55" s="5" t="s">
        <v>132</v>
      </c>
    </row>
    <row r="56" spans="1:38" ht="21.75" customHeight="1" x14ac:dyDescent="0.25">
      <c r="A56" s="8">
        <f t="shared" si="9"/>
        <v>25</v>
      </c>
      <c r="B56" s="9" t="str">
        <f t="shared" ca="1" si="7"/>
        <v/>
      </c>
      <c r="C56" s="164"/>
      <c r="D56" s="164"/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4"/>
      <c r="Z56" s="164"/>
      <c r="AA56" s="164"/>
      <c r="AB56" s="164"/>
      <c r="AC56" s="87"/>
      <c r="AD56" s="116"/>
      <c r="AE56" s="139" t="str">
        <f ca="1">IF(AND($AG$7&gt;0,B56&lt;&gt;""),IF(ISNA(VLOOKUP($B56,'Ficha Cadastral'!$C$17:$E$56,3,FALSE)),0,VLOOKUP($B56,'Ficha Cadastral'!$C$17:$E$56,3,FALSE)),"")</f>
        <v/>
      </c>
      <c r="AF56" s="3" t="str">
        <f t="shared" ref="AF56:AF58" ca="1" si="10">IF(AND(AE56&lt;&gt;"",$R$9&lt;&gt;"",B56&lt;&gt;""),1-(AE56/$R$9),"")</f>
        <v/>
      </c>
      <c r="AG56" s="10">
        <f t="shared" si="6"/>
        <v>0</v>
      </c>
      <c r="AH56" s="10">
        <f t="shared" si="6"/>
        <v>0</v>
      </c>
      <c r="AI56" s="10">
        <f t="shared" si="6"/>
        <v>0</v>
      </c>
      <c r="AJ56" s="10">
        <f t="shared" si="6"/>
        <v>0</v>
      </c>
      <c r="AK56" s="72" t="s">
        <v>81</v>
      </c>
      <c r="AL56" s="5" t="s">
        <v>133</v>
      </c>
    </row>
    <row r="57" spans="1:38" ht="21.75" customHeight="1" x14ac:dyDescent="0.25">
      <c r="A57" s="8">
        <f t="shared" si="9"/>
        <v>26</v>
      </c>
      <c r="B57" s="9" t="str">
        <f t="shared" ca="1" si="7"/>
        <v/>
      </c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87"/>
      <c r="AD57" s="116"/>
      <c r="AE57" s="139" t="str">
        <f ca="1">IF(AND($AG$7&gt;0,B57&lt;&gt;""),IF(ISNA(VLOOKUP($B57,'Ficha Cadastral'!$C$17:$E$56,3,FALSE)),0,VLOOKUP($B57,'Ficha Cadastral'!$C$17:$E$56,3,FALSE)),"")</f>
        <v/>
      </c>
      <c r="AF57" s="3" t="str">
        <f t="shared" ca="1" si="10"/>
        <v/>
      </c>
      <c r="AG57" s="10">
        <f t="shared" si="6"/>
        <v>0</v>
      </c>
      <c r="AH57" s="10">
        <f t="shared" si="6"/>
        <v>0</v>
      </c>
      <c r="AI57" s="10">
        <f t="shared" si="6"/>
        <v>0</v>
      </c>
      <c r="AJ57" s="10">
        <f t="shared" si="6"/>
        <v>0</v>
      </c>
      <c r="AK57" s="72" t="s">
        <v>82</v>
      </c>
      <c r="AL57" s="5" t="s">
        <v>134</v>
      </c>
    </row>
    <row r="58" spans="1:38" ht="21.75" customHeight="1" x14ac:dyDescent="0.25">
      <c r="A58" s="8">
        <f t="shared" si="9"/>
        <v>27</v>
      </c>
      <c r="B58" s="9" t="str">
        <f t="shared" ca="1" si="7"/>
        <v/>
      </c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  <c r="AA58" s="164"/>
      <c r="AB58" s="164"/>
      <c r="AC58" s="71"/>
      <c r="AD58" s="112"/>
      <c r="AE58" s="139" t="str">
        <f ca="1">IF(AND($AG$7&gt;0,B58&lt;&gt;""),IF(ISNA(VLOOKUP($B58,'Ficha Cadastral'!$C$17:$E$56,3,FALSE)),0,VLOOKUP($B58,'Ficha Cadastral'!$C$17:$E$56,3,FALSE)),"")</f>
        <v/>
      </c>
      <c r="AF58" s="3" t="str">
        <f t="shared" ca="1" si="10"/>
        <v/>
      </c>
      <c r="AG58" s="10">
        <f t="shared" si="6"/>
        <v>0</v>
      </c>
      <c r="AH58" s="10">
        <f t="shared" si="6"/>
        <v>0</v>
      </c>
      <c r="AI58" s="10">
        <f t="shared" si="6"/>
        <v>0</v>
      </c>
      <c r="AJ58" s="10">
        <f t="shared" si="6"/>
        <v>0</v>
      </c>
      <c r="AK58" s="72" t="s">
        <v>83</v>
      </c>
      <c r="AL58" s="5" t="s">
        <v>135</v>
      </c>
    </row>
    <row r="59" spans="1:38" ht="21.75" customHeight="1" x14ac:dyDescent="0.25">
      <c r="A59" s="8">
        <f t="shared" si="9"/>
        <v>28</v>
      </c>
      <c r="B59" s="9" t="str">
        <f t="shared" ca="1" si="7"/>
        <v/>
      </c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  <c r="AB59" s="164"/>
      <c r="AC59" s="71"/>
      <c r="AD59" s="112"/>
      <c r="AE59" s="71" t="str">
        <f ca="1">IF(AND($AG$7&gt;0,B59&lt;&gt;""),IF(ISNA(VLOOKUP($B59,'Ficha Cadastral'!$C$17:$E$56,3,FALSE)),0,VLOOKUP($B59,'Ficha Cadastral'!$C$17:$E$56,3,FALSE)),"")</f>
        <v/>
      </c>
      <c r="AF59" s="3" t="str">
        <f t="shared" ca="1" si="8"/>
        <v/>
      </c>
      <c r="AG59" s="10">
        <f t="shared" si="6"/>
        <v>0</v>
      </c>
      <c r="AH59" s="10">
        <f t="shared" si="6"/>
        <v>0</v>
      </c>
      <c r="AI59" s="10">
        <f t="shared" si="6"/>
        <v>0</v>
      </c>
      <c r="AJ59" s="10">
        <f t="shared" si="6"/>
        <v>0</v>
      </c>
      <c r="AK59" s="72" t="s">
        <v>84</v>
      </c>
      <c r="AL59" s="5" t="s">
        <v>136</v>
      </c>
    </row>
    <row r="60" spans="1:38" ht="21.75" customHeight="1" x14ac:dyDescent="0.25">
      <c r="A60" s="8">
        <f t="shared" si="9"/>
        <v>29</v>
      </c>
      <c r="B60" s="9" t="str">
        <f t="shared" ca="1" si="7"/>
        <v/>
      </c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4"/>
      <c r="AA60" s="164"/>
      <c r="AB60" s="164"/>
      <c r="AC60" s="71"/>
      <c r="AD60" s="112"/>
      <c r="AE60" s="71" t="str">
        <f ca="1">IF(AND($AG$7&gt;0,B60&lt;&gt;""),IF(ISNA(VLOOKUP($B60,'Ficha Cadastral'!$C$17:$E$56,3,FALSE)),0,VLOOKUP($B60,'Ficha Cadastral'!$C$17:$E$56,3,FALSE)),"")</f>
        <v/>
      </c>
      <c r="AF60" s="3" t="str">
        <f t="shared" ca="1" si="8"/>
        <v/>
      </c>
      <c r="AG60" s="10">
        <f t="shared" si="6"/>
        <v>0</v>
      </c>
      <c r="AH60" s="10">
        <f t="shared" si="6"/>
        <v>0</v>
      </c>
      <c r="AI60" s="10">
        <f t="shared" si="6"/>
        <v>0</v>
      </c>
      <c r="AJ60" s="10">
        <f t="shared" si="6"/>
        <v>0</v>
      </c>
      <c r="AK60" s="72" t="s">
        <v>85</v>
      </c>
      <c r="AL60" s="5" t="s">
        <v>137</v>
      </c>
    </row>
    <row r="61" spans="1:38" ht="21.75" customHeight="1" x14ac:dyDescent="0.25">
      <c r="A61" s="8">
        <f t="shared" si="9"/>
        <v>30</v>
      </c>
      <c r="B61" s="9" t="str">
        <f t="shared" ca="1" si="7"/>
        <v/>
      </c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71"/>
      <c r="AD61" s="112"/>
      <c r="AE61" s="71" t="str">
        <f ca="1">IF(AND($AG$7&gt;0,B61&lt;&gt;""),IF(ISNA(VLOOKUP($B61,'Ficha Cadastral'!$C$17:$E$56,3,FALSE)),0,VLOOKUP($B61,'Ficha Cadastral'!$C$17:$E$56,3,FALSE)),"")</f>
        <v/>
      </c>
      <c r="AF61" s="3" t="str">
        <f t="shared" ca="1" si="8"/>
        <v/>
      </c>
      <c r="AG61" s="10">
        <f t="shared" si="6"/>
        <v>0</v>
      </c>
      <c r="AH61" s="10">
        <f t="shared" si="6"/>
        <v>0</v>
      </c>
      <c r="AI61" s="10">
        <f t="shared" si="6"/>
        <v>0</v>
      </c>
      <c r="AJ61" s="10">
        <f t="shared" si="6"/>
        <v>0</v>
      </c>
      <c r="AK61" s="72" t="s">
        <v>86</v>
      </c>
      <c r="AL61" s="5" t="s">
        <v>138</v>
      </c>
    </row>
    <row r="62" spans="1:38" ht="11.25" customHeight="1" x14ac:dyDescent="0.25">
      <c r="A62" s="11" t="s">
        <v>42</v>
      </c>
      <c r="B62" s="12"/>
      <c r="C62" s="165"/>
      <c r="D62" s="165"/>
      <c r="E62" s="165"/>
      <c r="F62" s="165"/>
      <c r="G62" s="165"/>
      <c r="H62" s="165"/>
      <c r="I62" s="165"/>
      <c r="J62" s="165"/>
      <c r="K62" s="165"/>
      <c r="L62" s="165"/>
      <c r="M62" s="165"/>
      <c r="N62" s="166" t="s">
        <v>43</v>
      </c>
      <c r="O62" s="165"/>
      <c r="P62" s="14"/>
      <c r="Q62" s="165"/>
      <c r="R62" s="165"/>
      <c r="S62" s="165"/>
      <c r="T62" s="165"/>
      <c r="U62" s="165"/>
      <c r="V62" s="165"/>
      <c r="W62" s="165"/>
      <c r="X62" s="165"/>
      <c r="Y62" s="165"/>
      <c r="Z62" s="165"/>
      <c r="AA62" s="165"/>
      <c r="AB62" s="165"/>
      <c r="AC62" s="12"/>
      <c r="AD62" s="114"/>
      <c r="AE62" s="12"/>
      <c r="AF62" s="12"/>
      <c r="AK62" s="72"/>
    </row>
    <row r="63" spans="1:38" ht="11.25" customHeight="1" x14ac:dyDescent="0.25">
      <c r="A63" s="15" t="s">
        <v>44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7" t="s">
        <v>45</v>
      </c>
      <c r="O63" s="18"/>
      <c r="P63" s="18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15"/>
      <c r="AE63" s="16"/>
      <c r="AF63" s="16"/>
    </row>
    <row r="64" spans="1:38" x14ac:dyDescent="0.25">
      <c r="A64" s="225" t="s">
        <v>46</v>
      </c>
      <c r="B64" s="225"/>
      <c r="C64" s="225"/>
      <c r="D64" s="225"/>
      <c r="E64" s="225"/>
      <c r="F64" s="225"/>
      <c r="G64" s="226"/>
      <c r="H64" s="227" t="s">
        <v>47</v>
      </c>
      <c r="I64" s="228"/>
      <c r="J64" s="228"/>
      <c r="K64" s="228"/>
      <c r="L64" s="228"/>
      <c r="M64" s="228"/>
      <c r="N64" s="228"/>
      <c r="O64" s="228"/>
      <c r="P64" s="228"/>
      <c r="Q64" s="228"/>
      <c r="R64" s="228"/>
      <c r="S64" s="228"/>
      <c r="T64" s="228"/>
      <c r="U64" s="228"/>
      <c r="V64" s="228"/>
      <c r="W64" s="228"/>
      <c r="X64" s="228"/>
      <c r="Y64" s="227" t="s">
        <v>48</v>
      </c>
      <c r="Z64" s="228"/>
      <c r="AA64" s="228"/>
      <c r="AB64" s="228"/>
      <c r="AC64" s="228"/>
      <c r="AD64" s="228"/>
      <c r="AE64" s="228"/>
      <c r="AF64" s="228"/>
    </row>
    <row r="65" spans="1:38" ht="14.25" customHeight="1" thickBot="1" x14ac:dyDescent="0.3">
      <c r="A65" s="214" t="str">
        <f ca="1">IF(AND(A32&lt;&gt;"",B47&lt;&gt;""),A32,"")</f>
        <v>Antônio Carlos dos Santos Guzzo Júnior</v>
      </c>
      <c r="B65" s="214"/>
      <c r="C65" s="214"/>
      <c r="D65" s="214"/>
      <c r="E65" s="214"/>
      <c r="F65" s="214"/>
      <c r="G65" s="214"/>
      <c r="H65" s="215" t="str">
        <f ca="1">IF(AND(H32&lt;&gt;"",B47&lt;&gt;""),H32,"")</f>
        <v xml:space="preserve">Catarina Maria Wermelinger </v>
      </c>
      <c r="I65" s="216"/>
      <c r="J65" s="216"/>
      <c r="K65" s="216"/>
      <c r="L65" s="216"/>
      <c r="M65" s="216"/>
      <c r="N65" s="216"/>
      <c r="O65" s="216"/>
      <c r="P65" s="216"/>
      <c r="Q65" s="216"/>
      <c r="R65" s="216"/>
      <c r="S65" s="216"/>
      <c r="T65" s="216"/>
      <c r="U65" s="216"/>
      <c r="V65" s="216"/>
      <c r="W65" s="216"/>
      <c r="X65" s="217"/>
      <c r="Y65" s="218">
        <f ca="1">IF(AND(Y32&lt;&gt;"",B47&lt;&gt;""),Y32,"")</f>
        <v>43285</v>
      </c>
      <c r="Z65" s="219"/>
      <c r="AA65" s="219"/>
      <c r="AB65" s="219"/>
      <c r="AC65" s="219"/>
      <c r="AD65" s="219"/>
      <c r="AE65" s="219"/>
      <c r="AF65" s="219"/>
    </row>
    <row r="66" spans="1:38" ht="11.25" customHeight="1" x14ac:dyDescent="0.25">
      <c r="AE66" s="220" t="s">
        <v>49</v>
      </c>
      <c r="AF66" s="220"/>
    </row>
    <row r="67" spans="1:38" ht="14.25" customHeight="1" x14ac:dyDescent="0.25"/>
    <row r="68" spans="1:38" ht="14.25" customHeight="1" x14ac:dyDescent="0.25">
      <c r="K68" s="243" t="s">
        <v>25</v>
      </c>
      <c r="L68" s="243"/>
      <c r="M68" s="243"/>
      <c r="N68" s="243"/>
      <c r="O68" s="243"/>
      <c r="P68" s="243"/>
      <c r="Q68" s="243"/>
      <c r="R68" s="243"/>
      <c r="S68" s="243"/>
      <c r="T68" s="243"/>
      <c r="U68" s="243"/>
      <c r="V68" s="243"/>
      <c r="W68" s="243"/>
      <c r="X68" s="243"/>
      <c r="Y68" s="243"/>
      <c r="Z68" s="243"/>
      <c r="AA68" s="243"/>
      <c r="AB68" s="243"/>
      <c r="AC68" s="243"/>
      <c r="AD68" s="243"/>
      <c r="AE68" s="243"/>
      <c r="AF68" s="243"/>
    </row>
    <row r="69" spans="1:38" ht="14.25" customHeight="1" x14ac:dyDescent="0.25">
      <c r="K69" s="243"/>
      <c r="L69" s="243"/>
      <c r="M69" s="243"/>
      <c r="N69" s="243"/>
      <c r="O69" s="243"/>
      <c r="P69" s="243"/>
      <c r="Q69" s="243"/>
      <c r="R69" s="243"/>
      <c r="S69" s="243"/>
      <c r="T69" s="243"/>
      <c r="U69" s="243"/>
      <c r="V69" s="243"/>
      <c r="W69" s="243"/>
      <c r="X69" s="243"/>
      <c r="Y69" s="243"/>
      <c r="Z69" s="243"/>
      <c r="AA69" s="243"/>
      <c r="AB69" s="243"/>
      <c r="AC69" s="243"/>
      <c r="AD69" s="243"/>
      <c r="AE69" s="243"/>
      <c r="AF69" s="243"/>
    </row>
    <row r="70" spans="1:38" ht="5.25" customHeight="1" x14ac:dyDescent="0.25">
      <c r="K70" s="244" t="s">
        <v>26</v>
      </c>
      <c r="L70" s="244"/>
      <c r="M70" s="244"/>
      <c r="N70" s="244"/>
      <c r="O70" s="244"/>
      <c r="P70" s="244"/>
      <c r="Q70" s="244"/>
      <c r="R70" s="244"/>
      <c r="S70" s="244"/>
      <c r="T70" s="244"/>
      <c r="U70" s="244"/>
      <c r="V70" s="244"/>
      <c r="W70" s="244"/>
      <c r="X70" s="244"/>
      <c r="Y70" s="244"/>
      <c r="Z70" s="244"/>
      <c r="AA70" s="244"/>
      <c r="AB70" s="244"/>
      <c r="AC70" s="244"/>
      <c r="AD70" s="244"/>
      <c r="AE70" s="244"/>
      <c r="AF70" s="244"/>
    </row>
    <row r="71" spans="1:38" ht="14.25" customHeight="1" thickBot="1" x14ac:dyDescent="0.3">
      <c r="K71" s="245"/>
      <c r="L71" s="245"/>
      <c r="M71" s="245"/>
      <c r="N71" s="245"/>
      <c r="O71" s="245"/>
      <c r="P71" s="245"/>
      <c r="Q71" s="245"/>
      <c r="R71" s="245"/>
      <c r="S71" s="245"/>
      <c r="T71" s="245"/>
      <c r="U71" s="245"/>
      <c r="V71" s="245"/>
      <c r="W71" s="245"/>
      <c r="X71" s="245"/>
      <c r="Y71" s="245"/>
      <c r="Z71" s="245"/>
      <c r="AA71" s="245"/>
      <c r="AB71" s="245"/>
      <c r="AC71" s="245"/>
      <c r="AD71" s="245"/>
      <c r="AE71" s="245"/>
      <c r="AF71" s="245"/>
    </row>
    <row r="72" spans="1:38" ht="14.25" customHeight="1" x14ac:dyDescent="0.25">
      <c r="A72" s="238" t="s">
        <v>27</v>
      </c>
      <c r="B72" s="238"/>
      <c r="C72" s="239" t="s">
        <v>28</v>
      </c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1" t="s">
        <v>29</v>
      </c>
      <c r="S72" s="242"/>
      <c r="T72" s="242"/>
      <c r="U72" s="242"/>
      <c r="V72" s="242"/>
      <c r="W72" s="242"/>
      <c r="X72" s="242"/>
      <c r="Y72" s="242"/>
      <c r="Z72" s="242"/>
      <c r="AA72" s="242"/>
      <c r="AB72" s="242"/>
      <c r="AC72" s="242"/>
      <c r="AD72" s="242"/>
      <c r="AE72" s="242"/>
      <c r="AF72" s="242"/>
    </row>
    <row r="73" spans="1:38" ht="14.25" customHeight="1" x14ac:dyDescent="0.25">
      <c r="A73" s="236" t="str">
        <f>$A$7</f>
        <v>Ideação do Projeto</v>
      </c>
      <c r="B73" s="236"/>
      <c r="C73" s="237" t="str">
        <f>$C$7</f>
        <v>ASSISTENTE DE PROJETO FABLAB</v>
      </c>
      <c r="D73" s="236"/>
      <c r="E73" s="236"/>
      <c r="F73" s="236"/>
      <c r="G73" s="236"/>
      <c r="H73" s="236"/>
      <c r="I73" s="236"/>
      <c r="J73" s="236"/>
      <c r="K73" s="236"/>
      <c r="L73" s="236"/>
      <c r="M73" s="236"/>
      <c r="N73" s="236"/>
      <c r="O73" s="236"/>
      <c r="P73" s="236"/>
      <c r="Q73" s="236"/>
      <c r="R73" s="237" t="str">
        <f>$AA$7</f>
        <v>93230-1</v>
      </c>
      <c r="S73" s="236"/>
      <c r="T73" s="236"/>
      <c r="U73" s="236"/>
      <c r="V73" s="236"/>
      <c r="W73" s="236"/>
      <c r="X73" s="236"/>
      <c r="Y73" s="236"/>
      <c r="Z73" s="236"/>
      <c r="AA73" s="236"/>
      <c r="AB73" s="236"/>
      <c r="AC73" s="236"/>
      <c r="AD73" s="236"/>
      <c r="AE73" s="236"/>
      <c r="AF73" s="236"/>
    </row>
    <row r="74" spans="1:38" ht="14.25" customHeight="1" x14ac:dyDescent="0.25">
      <c r="A74" s="233" t="s">
        <v>31</v>
      </c>
      <c r="B74" s="234"/>
      <c r="C74" s="235" t="s">
        <v>32</v>
      </c>
      <c r="D74" s="233"/>
      <c r="E74" s="233"/>
      <c r="F74" s="233"/>
      <c r="G74" s="233"/>
      <c r="H74" s="233"/>
      <c r="I74" s="233"/>
      <c r="J74" s="233"/>
      <c r="K74" s="233"/>
      <c r="L74" s="233"/>
      <c r="M74" s="233"/>
      <c r="N74" s="233"/>
      <c r="O74" s="233"/>
      <c r="P74" s="233"/>
      <c r="Q74" s="233"/>
      <c r="R74" s="235" t="s">
        <v>33</v>
      </c>
      <c r="S74" s="233"/>
      <c r="T74" s="233"/>
      <c r="U74" s="233"/>
      <c r="V74" s="233"/>
      <c r="W74" s="233"/>
      <c r="X74" s="233"/>
      <c r="Y74" s="233"/>
      <c r="Z74" s="233"/>
      <c r="AA74" s="233"/>
      <c r="AB74" s="233"/>
      <c r="AC74" s="233"/>
      <c r="AD74" s="233"/>
      <c r="AE74" s="233"/>
      <c r="AF74" s="233"/>
    </row>
    <row r="75" spans="1:38" ht="14.25" customHeight="1" x14ac:dyDescent="0.25">
      <c r="A75" s="236">
        <f>$A$9</f>
        <v>2018017</v>
      </c>
      <c r="B75" s="236"/>
      <c r="C75" s="237">
        <f>$C$9</f>
        <v>68</v>
      </c>
      <c r="D75" s="236"/>
      <c r="E75" s="236"/>
      <c r="F75" s="236"/>
      <c r="G75" s="236"/>
      <c r="H75" s="236"/>
      <c r="I75" s="236"/>
      <c r="J75" s="236"/>
      <c r="K75" s="236"/>
      <c r="L75" s="236"/>
      <c r="M75" s="236"/>
      <c r="N75" s="236"/>
      <c r="O75" s="236"/>
      <c r="P75" s="236"/>
      <c r="Q75" s="236"/>
      <c r="R75" s="237">
        <f ca="1">$R$9</f>
        <v>80</v>
      </c>
      <c r="S75" s="236"/>
      <c r="T75" s="236"/>
      <c r="U75" s="236"/>
      <c r="V75" s="236"/>
      <c r="W75" s="236"/>
      <c r="X75" s="236"/>
      <c r="Y75" s="236"/>
      <c r="Z75" s="236"/>
      <c r="AA75" s="236"/>
      <c r="AB75" s="236"/>
      <c r="AC75" s="236"/>
      <c r="AD75" s="236"/>
      <c r="AE75" s="236"/>
      <c r="AF75" s="236"/>
      <c r="AG75" s="6"/>
      <c r="AH75" s="6"/>
      <c r="AI75" s="6"/>
    </row>
    <row r="76" spans="1:38" x14ac:dyDescent="0.25">
      <c r="A76" s="229" t="s">
        <v>6</v>
      </c>
      <c r="B76" s="230" t="s">
        <v>35</v>
      </c>
      <c r="C76" s="231" t="s">
        <v>36</v>
      </c>
      <c r="D76" s="231"/>
      <c r="E76" s="231"/>
      <c r="F76" s="231"/>
      <c r="G76" s="231"/>
      <c r="H76" s="231"/>
      <c r="I76" s="231"/>
      <c r="J76" s="231"/>
      <c r="K76" s="231"/>
      <c r="L76" s="231"/>
      <c r="M76" s="231"/>
      <c r="N76" s="231"/>
      <c r="O76" s="231"/>
      <c r="P76" s="231"/>
      <c r="Q76" s="231"/>
      <c r="R76" s="231"/>
      <c r="S76" s="231"/>
      <c r="T76" s="231"/>
      <c r="U76" s="231"/>
      <c r="V76" s="231"/>
      <c r="W76" s="231"/>
      <c r="X76" s="231"/>
      <c r="Y76" s="231"/>
      <c r="Z76" s="231"/>
      <c r="AA76" s="231"/>
      <c r="AB76" s="231"/>
      <c r="AC76" s="231"/>
      <c r="AD76" s="231"/>
      <c r="AE76" s="231"/>
      <c r="AF76" s="232"/>
      <c r="AG76" s="7"/>
      <c r="AH76" s="7"/>
      <c r="AI76" s="7"/>
    </row>
    <row r="77" spans="1:38" ht="15" customHeight="1" x14ac:dyDescent="0.25">
      <c r="A77" s="229"/>
      <c r="B77" s="230"/>
      <c r="C77" s="169" t="str">
        <f ca="1">IF(AND(C44&lt;&gt;"",$B80&lt;&gt;""),C44,"")</f>
        <v/>
      </c>
      <c r="D77" s="169" t="str">
        <f t="shared" ref="D77:AB77" ca="1" si="11">IF(AND(D44&lt;&gt;"",$B80&lt;&gt;""),D44,"")</f>
        <v/>
      </c>
      <c r="E77" s="169" t="str">
        <f t="shared" ca="1" si="11"/>
        <v/>
      </c>
      <c r="F77" s="169" t="str">
        <f t="shared" ca="1" si="11"/>
        <v/>
      </c>
      <c r="G77" s="169" t="str">
        <f t="shared" ca="1" si="11"/>
        <v/>
      </c>
      <c r="H77" s="169" t="str">
        <f t="shared" ca="1" si="11"/>
        <v/>
      </c>
      <c r="I77" s="169" t="str">
        <f t="shared" ca="1" si="11"/>
        <v/>
      </c>
      <c r="J77" s="169" t="str">
        <f t="shared" ca="1" si="11"/>
        <v/>
      </c>
      <c r="K77" s="169" t="str">
        <f t="shared" ca="1" si="11"/>
        <v/>
      </c>
      <c r="L77" s="169" t="str">
        <f t="shared" ca="1" si="11"/>
        <v/>
      </c>
      <c r="M77" s="169" t="str">
        <f t="shared" ca="1" si="11"/>
        <v/>
      </c>
      <c r="N77" s="169" t="str">
        <f t="shared" ca="1" si="11"/>
        <v/>
      </c>
      <c r="O77" s="169" t="str">
        <f t="shared" ca="1" si="11"/>
        <v/>
      </c>
      <c r="P77" s="169" t="str">
        <f t="shared" ca="1" si="11"/>
        <v/>
      </c>
      <c r="Q77" s="169" t="str">
        <f t="shared" ca="1" si="11"/>
        <v/>
      </c>
      <c r="R77" s="169" t="str">
        <f t="shared" ca="1" si="11"/>
        <v/>
      </c>
      <c r="S77" s="169" t="str">
        <f t="shared" ca="1" si="11"/>
        <v/>
      </c>
      <c r="T77" s="169" t="str">
        <f t="shared" ca="1" si="11"/>
        <v/>
      </c>
      <c r="U77" s="169" t="str">
        <f t="shared" ca="1" si="11"/>
        <v/>
      </c>
      <c r="V77" s="169" t="str">
        <f t="shared" ca="1" si="11"/>
        <v/>
      </c>
      <c r="W77" s="169" t="str">
        <f t="shared" ca="1" si="11"/>
        <v/>
      </c>
      <c r="X77" s="169" t="str">
        <f t="shared" ca="1" si="11"/>
        <v/>
      </c>
      <c r="Y77" s="169" t="str">
        <f t="shared" ca="1" si="11"/>
        <v/>
      </c>
      <c r="Z77" s="169" t="str">
        <f t="shared" ca="1" si="11"/>
        <v/>
      </c>
      <c r="AA77" s="169" t="str">
        <f t="shared" ca="1" si="11"/>
        <v/>
      </c>
      <c r="AB77" s="169" t="str">
        <f t="shared" ca="1" si="11"/>
        <v/>
      </c>
      <c r="AC77" s="221" t="s">
        <v>40</v>
      </c>
      <c r="AD77" s="223" t="s">
        <v>41</v>
      </c>
      <c r="AE77" s="221" t="s">
        <v>22</v>
      </c>
      <c r="AF77" s="224" t="s">
        <v>41</v>
      </c>
    </row>
    <row r="78" spans="1:38" ht="15" customHeight="1" x14ac:dyDescent="0.25">
      <c r="A78" s="229"/>
      <c r="B78" s="230"/>
      <c r="C78" s="169"/>
      <c r="D78" s="169"/>
      <c r="E78" s="169"/>
      <c r="F78" s="169"/>
      <c r="G78" s="169"/>
      <c r="H78" s="169"/>
      <c r="I78" s="169"/>
      <c r="J78" s="169"/>
      <c r="K78" s="169"/>
      <c r="L78" s="169"/>
      <c r="M78" s="169"/>
      <c r="N78" s="169"/>
      <c r="O78" s="169"/>
      <c r="P78" s="169"/>
      <c r="Q78" s="169"/>
      <c r="R78" s="169"/>
      <c r="S78" s="169"/>
      <c r="T78" s="169"/>
      <c r="U78" s="169"/>
      <c r="V78" s="169"/>
      <c r="W78" s="169"/>
      <c r="X78" s="169"/>
      <c r="Y78" s="169"/>
      <c r="Z78" s="169"/>
      <c r="AA78" s="169"/>
      <c r="AB78" s="169"/>
      <c r="AC78" s="222"/>
      <c r="AD78" s="223"/>
      <c r="AE78" s="222"/>
      <c r="AF78" s="224"/>
    </row>
    <row r="79" spans="1:38" ht="15" customHeight="1" x14ac:dyDescent="0.25">
      <c r="A79" s="229"/>
      <c r="B79" s="230"/>
      <c r="C79" s="169"/>
      <c r="D79" s="169"/>
      <c r="E79" s="169"/>
      <c r="F79" s="169"/>
      <c r="G79" s="169"/>
      <c r="H79" s="169"/>
      <c r="I79" s="169"/>
      <c r="J79" s="169"/>
      <c r="K79" s="169"/>
      <c r="L79" s="169"/>
      <c r="M79" s="169"/>
      <c r="N79" s="169"/>
      <c r="O79" s="169"/>
      <c r="P79" s="169"/>
      <c r="Q79" s="169"/>
      <c r="R79" s="169"/>
      <c r="S79" s="169"/>
      <c r="T79" s="169"/>
      <c r="U79" s="169"/>
      <c r="V79" s="169"/>
      <c r="W79" s="169"/>
      <c r="X79" s="169"/>
      <c r="Y79" s="169"/>
      <c r="Z79" s="169"/>
      <c r="AA79" s="169"/>
      <c r="AB79" s="169"/>
      <c r="AC79" s="222"/>
      <c r="AD79" s="223"/>
      <c r="AE79" s="222"/>
      <c r="AF79" s="224"/>
    </row>
    <row r="80" spans="1:38" ht="21.75" customHeight="1" x14ac:dyDescent="0.25">
      <c r="A80" s="8">
        <f>A61+1</f>
        <v>31</v>
      </c>
      <c r="B80" s="9" t="str">
        <f t="shared" ref="B80:B94" ca="1" si="12">IF(AND($R$9&lt;&gt;"",INDIRECT("'Ficha Cadastral'!"&amp;AL80)&lt;&gt;""),INDIRECT("'Ficha Cadastral'!"&amp;AL80),"")</f>
        <v/>
      </c>
      <c r="C80" s="1"/>
      <c r="D80" s="1"/>
      <c r="E80" s="1"/>
      <c r="F80" s="1"/>
      <c r="G80" s="1"/>
      <c r="H80" s="1"/>
      <c r="I80" s="1"/>
      <c r="J80" s="1"/>
      <c r="K80" s="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71" t="str">
        <f ca="1">IF(AND($AG$7&gt;0,B80&lt;&gt;""),IF(OR(AF80&lt;0.75,INDIRECT("'Ficha Cadastral'!"&amp;AK80)&lt;&gt;""),$AG$10,IF(AI80&gt;=$AI$9,$AI$10,IF(AH80+AI80+AJ80&gt;=$AH$9,$AH$10,IF(AND(AG80&gt;=$AG$9,AG80&lt;$AH$9,AH80+AI80+AJ80&lt;$AH$9),$AG$10,"NA")))),"")</f>
        <v/>
      </c>
      <c r="AD80" s="112" t="str">
        <f ca="1">IF(AND($AG$7&gt;0,B80&lt;&gt;""),IF(OR(AF80&lt;0.75,INDIRECT("'Ficha Cadastral'!"&amp;AK80)&lt;&gt;""),AG80,IF(AI80&gt;=$AI$9,AI80,IF(AH80+AJ80&gt;=$AH$9,AH80+AJ80,IF(AH80+AI80+AJ80&gt;=$AH$9,AH80+AI80+AJ80,IF(AND(AG80&gt;=$AG$9,AG80&lt;$AH$9,AH80+AI80+AJ80&lt;$AH$9),AG80,AG80))))),"")</f>
        <v/>
      </c>
      <c r="AE80" s="71" t="str">
        <f ca="1">IF(AND($AG$7&gt;0,B80&lt;&gt;""),IF(ISNA(VLOOKUP($B80,'Ficha Cadastral'!$C$17:$E$56,3,FALSE)),0,VLOOKUP($B80,'Ficha Cadastral'!$C$17:$E$56,3,FALSE)),"")</f>
        <v/>
      </c>
      <c r="AF80" s="3" t="str">
        <f ca="1">IF(AND(AE80&lt;&gt;"",$R$9&lt;&gt;"",B80&lt;&gt;""),1-(AE80/$R$9),"")</f>
        <v/>
      </c>
      <c r="AG80" s="10">
        <f t="shared" ref="AG80:AJ94" si="13">COUNTIF($C80:$AB80,AG$10)/$AG$7</f>
        <v>0</v>
      </c>
      <c r="AH80" s="10">
        <f t="shared" si="13"/>
        <v>0</v>
      </c>
      <c r="AI80" s="10">
        <f t="shared" si="13"/>
        <v>0</v>
      </c>
      <c r="AJ80" s="10">
        <f t="shared" si="13"/>
        <v>0</v>
      </c>
      <c r="AK80" s="72" t="s">
        <v>87</v>
      </c>
      <c r="AL80" s="5" t="s">
        <v>139</v>
      </c>
    </row>
    <row r="81" spans="1:38" ht="21.75" customHeight="1" x14ac:dyDescent="0.25">
      <c r="A81" s="8">
        <f>A80+1</f>
        <v>32</v>
      </c>
      <c r="B81" s="9" t="str">
        <f t="shared" ca="1" si="12"/>
        <v/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71" t="str">
        <f t="shared" ref="AC81:AC94" ca="1" si="14">IF(AND($AG$7&gt;0,B81&lt;&gt;""),IF(OR(AF81&lt;0.75,INDIRECT("'Ficha Cadastral'!"&amp;AK81)&lt;&gt;""),$AG$10,IF(AI81&gt;=$AI$9,$AI$10,IF(AH81+AI81+AJ81&gt;=$AH$9,$AH$10,IF(AND(AG81&gt;=$AG$9,AG81&lt;$AH$9,AH81+AI81+AJ81&lt;$AH$9),$AG$10,"NA")))),"")</f>
        <v/>
      </c>
      <c r="AD81" s="112" t="str">
        <f t="shared" ref="AD81:AD94" ca="1" si="15">IF(AND($AG$7&gt;0,B81&lt;&gt;""),IF(OR(AF81&lt;0.75,INDIRECT("'Ficha Cadastral'!"&amp;AK81)&lt;&gt;""),AG81,IF(AI81&gt;=$AI$9,AI81,IF(AH81+AJ81&gt;=$AH$9,AH81+AJ81,IF(AH81+AI81+AJ81&gt;=$AH$9,AH81+AI81+AJ81,IF(AND(AG81&gt;=$AG$9,AG81&lt;$AH$9,AH81+AI81+AJ81&lt;$AH$9),AG81,AG81))))),"")</f>
        <v/>
      </c>
      <c r="AE81" s="71" t="str">
        <f ca="1">IF(AND($AG$7&gt;0,B81&lt;&gt;""),IF(ISNA(VLOOKUP($B81,'Ficha Cadastral'!$C$17:$E$56,3,FALSE)),0,VLOOKUP($B81,'Ficha Cadastral'!$C$17:$E$56,3,FALSE)),"")</f>
        <v/>
      </c>
      <c r="AF81" s="3" t="str">
        <f t="shared" ref="AF81:AF94" ca="1" si="16">IF(AND(AE81&lt;&gt;"",$R$9&lt;&gt;"",B81&lt;&gt;""),1-(AE81/$R$9),"")</f>
        <v/>
      </c>
      <c r="AG81" s="10">
        <f t="shared" si="13"/>
        <v>0</v>
      </c>
      <c r="AH81" s="10">
        <f t="shared" si="13"/>
        <v>0</v>
      </c>
      <c r="AI81" s="10">
        <f t="shared" si="13"/>
        <v>0</v>
      </c>
      <c r="AJ81" s="10">
        <f t="shared" si="13"/>
        <v>0</v>
      </c>
      <c r="AK81" s="72" t="s">
        <v>88</v>
      </c>
      <c r="AL81" s="5" t="s">
        <v>140</v>
      </c>
    </row>
    <row r="82" spans="1:38" ht="21.75" customHeight="1" x14ac:dyDescent="0.25">
      <c r="A82" s="8">
        <f t="shared" ref="A82:A94" si="17">A81+1</f>
        <v>33</v>
      </c>
      <c r="B82" s="9" t="str">
        <f t="shared" ca="1" si="12"/>
        <v/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71" t="str">
        <f t="shared" ca="1" si="14"/>
        <v/>
      </c>
      <c r="AD82" s="112" t="str">
        <f t="shared" ca="1" si="15"/>
        <v/>
      </c>
      <c r="AE82" s="71" t="str">
        <f ca="1">IF(AND($AG$7&gt;0,B82&lt;&gt;""),IF(ISNA(VLOOKUP($B82,'Ficha Cadastral'!$C$17:$E$56,3,FALSE)),0,VLOOKUP($B82,'Ficha Cadastral'!$C$17:$E$56,3,FALSE)),"")</f>
        <v/>
      </c>
      <c r="AF82" s="3" t="str">
        <f t="shared" ca="1" si="16"/>
        <v/>
      </c>
      <c r="AG82" s="10">
        <f t="shared" si="13"/>
        <v>0</v>
      </c>
      <c r="AH82" s="10">
        <f t="shared" si="13"/>
        <v>0</v>
      </c>
      <c r="AI82" s="10">
        <f t="shared" si="13"/>
        <v>0</v>
      </c>
      <c r="AJ82" s="10">
        <f t="shared" si="13"/>
        <v>0</v>
      </c>
      <c r="AK82" s="72" t="s">
        <v>89</v>
      </c>
      <c r="AL82" s="5" t="s">
        <v>141</v>
      </c>
    </row>
    <row r="83" spans="1:38" ht="21.75" customHeight="1" x14ac:dyDescent="0.25">
      <c r="A83" s="8">
        <f t="shared" si="17"/>
        <v>34</v>
      </c>
      <c r="B83" s="9" t="str">
        <f t="shared" ca="1" si="12"/>
        <v/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71" t="str">
        <f t="shared" ca="1" si="14"/>
        <v/>
      </c>
      <c r="AD83" s="112" t="str">
        <f t="shared" ca="1" si="15"/>
        <v/>
      </c>
      <c r="AE83" s="71" t="str">
        <f ca="1">IF(AND($AG$7&gt;0,B83&lt;&gt;""),IF(ISNA(VLOOKUP($B83,'Ficha Cadastral'!$C$17:$E$56,3,FALSE)),0,VLOOKUP($B83,'Ficha Cadastral'!$C$17:$E$56,3,FALSE)),"")</f>
        <v/>
      </c>
      <c r="AF83" s="3" t="str">
        <f t="shared" ca="1" si="16"/>
        <v/>
      </c>
      <c r="AG83" s="10">
        <f t="shared" si="13"/>
        <v>0</v>
      </c>
      <c r="AH83" s="10">
        <f t="shared" si="13"/>
        <v>0</v>
      </c>
      <c r="AI83" s="10">
        <f t="shared" si="13"/>
        <v>0</v>
      </c>
      <c r="AJ83" s="10">
        <f t="shared" si="13"/>
        <v>0</v>
      </c>
      <c r="AK83" s="72" t="s">
        <v>90</v>
      </c>
      <c r="AL83" s="5" t="s">
        <v>142</v>
      </c>
    </row>
    <row r="84" spans="1:38" ht="21.75" customHeight="1" x14ac:dyDescent="0.25">
      <c r="A84" s="8">
        <f t="shared" si="17"/>
        <v>35</v>
      </c>
      <c r="B84" s="9" t="str">
        <f t="shared" ca="1" si="12"/>
        <v/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71" t="str">
        <f t="shared" ca="1" si="14"/>
        <v/>
      </c>
      <c r="AD84" s="112" t="str">
        <f t="shared" ca="1" si="15"/>
        <v/>
      </c>
      <c r="AE84" s="71" t="str">
        <f ca="1">IF(AND($AG$7&gt;0,B84&lt;&gt;""),IF(ISNA(VLOOKUP($B84,'Ficha Cadastral'!$C$17:$E$56,3,FALSE)),0,VLOOKUP($B84,'Ficha Cadastral'!$C$17:$E$56,3,FALSE)),"")</f>
        <v/>
      </c>
      <c r="AF84" s="3" t="str">
        <f t="shared" ca="1" si="16"/>
        <v/>
      </c>
      <c r="AG84" s="10">
        <f t="shared" si="13"/>
        <v>0</v>
      </c>
      <c r="AH84" s="10">
        <f t="shared" si="13"/>
        <v>0</v>
      </c>
      <c r="AI84" s="10">
        <f t="shared" si="13"/>
        <v>0</v>
      </c>
      <c r="AJ84" s="10">
        <f t="shared" si="13"/>
        <v>0</v>
      </c>
      <c r="AK84" s="72" t="s">
        <v>91</v>
      </c>
      <c r="AL84" s="5" t="s">
        <v>143</v>
      </c>
    </row>
    <row r="85" spans="1:38" ht="21.75" customHeight="1" x14ac:dyDescent="0.25">
      <c r="A85" s="8">
        <f t="shared" si="17"/>
        <v>36</v>
      </c>
      <c r="B85" s="9" t="str">
        <f t="shared" ca="1" si="12"/>
        <v/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71" t="str">
        <f t="shared" ca="1" si="14"/>
        <v/>
      </c>
      <c r="AD85" s="112" t="str">
        <f t="shared" ca="1" si="15"/>
        <v/>
      </c>
      <c r="AE85" s="71" t="str">
        <f ca="1">IF(AND($AG$7&gt;0,B85&lt;&gt;""),IF(ISNA(VLOOKUP($B85,'Ficha Cadastral'!$C$17:$E$56,3,FALSE)),0,VLOOKUP($B85,'Ficha Cadastral'!$C$17:$E$56,3,FALSE)),"")</f>
        <v/>
      </c>
      <c r="AF85" s="3" t="str">
        <f t="shared" ca="1" si="16"/>
        <v/>
      </c>
      <c r="AG85" s="10">
        <f t="shared" si="13"/>
        <v>0</v>
      </c>
      <c r="AH85" s="10">
        <f t="shared" si="13"/>
        <v>0</v>
      </c>
      <c r="AI85" s="10">
        <f t="shared" si="13"/>
        <v>0</v>
      </c>
      <c r="AJ85" s="10">
        <f t="shared" si="13"/>
        <v>0</v>
      </c>
      <c r="AK85" s="72" t="s">
        <v>92</v>
      </c>
      <c r="AL85" s="5" t="s">
        <v>144</v>
      </c>
    </row>
    <row r="86" spans="1:38" ht="21.75" customHeight="1" x14ac:dyDescent="0.25">
      <c r="A86" s="8">
        <f t="shared" si="17"/>
        <v>37</v>
      </c>
      <c r="B86" s="9" t="str">
        <f t="shared" ca="1" si="12"/>
        <v/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71" t="str">
        <f t="shared" ca="1" si="14"/>
        <v/>
      </c>
      <c r="AD86" s="112" t="str">
        <f t="shared" ca="1" si="15"/>
        <v/>
      </c>
      <c r="AE86" s="71" t="str">
        <f ca="1">IF(AND($AG$7&gt;0,B86&lt;&gt;""),IF(ISNA(VLOOKUP($B86,'Ficha Cadastral'!$C$17:$E$56,3,FALSE)),0,VLOOKUP($B86,'Ficha Cadastral'!$C$17:$E$56,3,FALSE)),"")</f>
        <v/>
      </c>
      <c r="AF86" s="3" t="str">
        <f t="shared" ca="1" si="16"/>
        <v/>
      </c>
      <c r="AG86" s="10">
        <f t="shared" si="13"/>
        <v>0</v>
      </c>
      <c r="AH86" s="10">
        <f t="shared" si="13"/>
        <v>0</v>
      </c>
      <c r="AI86" s="10">
        <f t="shared" si="13"/>
        <v>0</v>
      </c>
      <c r="AJ86" s="10">
        <f t="shared" si="13"/>
        <v>0</v>
      </c>
      <c r="AK86" s="72" t="s">
        <v>93</v>
      </c>
      <c r="AL86" s="5" t="s">
        <v>145</v>
      </c>
    </row>
    <row r="87" spans="1:38" ht="21.75" customHeight="1" x14ac:dyDescent="0.25">
      <c r="A87" s="8">
        <f t="shared" si="17"/>
        <v>38</v>
      </c>
      <c r="B87" s="9" t="str">
        <f t="shared" ca="1" si="12"/>
        <v/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71" t="str">
        <f t="shared" ca="1" si="14"/>
        <v/>
      </c>
      <c r="AD87" s="112" t="str">
        <f t="shared" ca="1" si="15"/>
        <v/>
      </c>
      <c r="AE87" s="71" t="str">
        <f ca="1">IF(AND($AG$7&gt;0,B87&lt;&gt;""),IF(ISNA(VLOOKUP($B87,'Ficha Cadastral'!$C$17:$E$56,3,FALSE)),0,VLOOKUP($B87,'Ficha Cadastral'!$C$17:$E$56,3,FALSE)),"")</f>
        <v/>
      </c>
      <c r="AF87" s="3" t="str">
        <f t="shared" ca="1" si="16"/>
        <v/>
      </c>
      <c r="AG87" s="10">
        <f t="shared" si="13"/>
        <v>0</v>
      </c>
      <c r="AH87" s="10">
        <f t="shared" si="13"/>
        <v>0</v>
      </c>
      <c r="AI87" s="10">
        <f t="shared" si="13"/>
        <v>0</v>
      </c>
      <c r="AJ87" s="10">
        <f t="shared" si="13"/>
        <v>0</v>
      </c>
      <c r="AK87" s="72" t="s">
        <v>94</v>
      </c>
      <c r="AL87" s="5" t="s">
        <v>146</v>
      </c>
    </row>
    <row r="88" spans="1:38" ht="21.75" customHeight="1" x14ac:dyDescent="0.25">
      <c r="A88" s="8">
        <f t="shared" si="17"/>
        <v>39</v>
      </c>
      <c r="B88" s="9" t="str">
        <f t="shared" ca="1" si="12"/>
        <v/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71" t="str">
        <f t="shared" ca="1" si="14"/>
        <v/>
      </c>
      <c r="AD88" s="112" t="str">
        <f t="shared" ca="1" si="15"/>
        <v/>
      </c>
      <c r="AE88" s="71" t="str">
        <f ca="1">IF(AND($AG$7&gt;0,B88&lt;&gt;""),IF(ISNA(VLOOKUP($B88,'Ficha Cadastral'!$C$17:$E$56,3,FALSE)),0,VLOOKUP($B88,'Ficha Cadastral'!$C$17:$E$56,3,FALSE)),"")</f>
        <v/>
      </c>
      <c r="AF88" s="3" t="str">
        <f t="shared" ca="1" si="16"/>
        <v/>
      </c>
      <c r="AG88" s="10">
        <f t="shared" si="13"/>
        <v>0</v>
      </c>
      <c r="AH88" s="10">
        <f t="shared" si="13"/>
        <v>0</v>
      </c>
      <c r="AI88" s="10">
        <f t="shared" si="13"/>
        <v>0</v>
      </c>
      <c r="AJ88" s="10">
        <f t="shared" si="13"/>
        <v>0</v>
      </c>
      <c r="AK88" s="72" t="s">
        <v>95</v>
      </c>
      <c r="AL88" s="5" t="s">
        <v>147</v>
      </c>
    </row>
    <row r="89" spans="1:38" ht="21.75" customHeight="1" x14ac:dyDescent="0.25">
      <c r="A89" s="8">
        <f t="shared" si="17"/>
        <v>40</v>
      </c>
      <c r="B89" s="9" t="str">
        <f t="shared" ca="1" si="12"/>
        <v/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71" t="str">
        <f t="shared" ca="1" si="14"/>
        <v/>
      </c>
      <c r="AD89" s="112" t="str">
        <f t="shared" ca="1" si="15"/>
        <v/>
      </c>
      <c r="AE89" s="71" t="str">
        <f ca="1">IF(AND($AG$7&gt;0,B89&lt;&gt;""),IF(ISNA(VLOOKUP($B89,'Ficha Cadastral'!$C$17:$E$56,3,FALSE)),0,VLOOKUP($B89,'Ficha Cadastral'!$C$17:$E$56,3,FALSE)),"")</f>
        <v/>
      </c>
      <c r="AF89" s="3" t="str">
        <f t="shared" ca="1" si="16"/>
        <v/>
      </c>
      <c r="AG89" s="10">
        <f t="shared" si="13"/>
        <v>0</v>
      </c>
      <c r="AH89" s="10">
        <f t="shared" si="13"/>
        <v>0</v>
      </c>
      <c r="AI89" s="10">
        <f t="shared" si="13"/>
        <v>0</v>
      </c>
      <c r="AJ89" s="10">
        <f t="shared" si="13"/>
        <v>0</v>
      </c>
      <c r="AK89" s="72" t="s">
        <v>96</v>
      </c>
      <c r="AL89" s="5" t="s">
        <v>148</v>
      </c>
    </row>
    <row r="90" spans="1:38" ht="21.75" customHeight="1" x14ac:dyDescent="0.25">
      <c r="A90" s="8">
        <f t="shared" si="17"/>
        <v>41</v>
      </c>
      <c r="B90" s="9" t="str">
        <f t="shared" ca="1" si="12"/>
        <v/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71" t="str">
        <f t="shared" ca="1" si="14"/>
        <v/>
      </c>
      <c r="AD90" s="112" t="str">
        <f t="shared" ca="1" si="15"/>
        <v/>
      </c>
      <c r="AE90" s="71" t="str">
        <f ca="1">IF(AND($AG$7&gt;0,B90&lt;&gt;""),IF(ISNA(VLOOKUP($B90,'Ficha Cadastral'!$C$17:$E$56,3,FALSE)),0,VLOOKUP($B90,'Ficha Cadastral'!$C$17:$E$56,3,FALSE)),"")</f>
        <v/>
      </c>
      <c r="AF90" s="3" t="str">
        <f t="shared" ca="1" si="16"/>
        <v/>
      </c>
      <c r="AG90" s="10">
        <f t="shared" si="13"/>
        <v>0</v>
      </c>
      <c r="AH90" s="10">
        <f t="shared" si="13"/>
        <v>0</v>
      </c>
      <c r="AI90" s="10">
        <f t="shared" si="13"/>
        <v>0</v>
      </c>
      <c r="AJ90" s="10">
        <f t="shared" si="13"/>
        <v>0</v>
      </c>
      <c r="AK90" s="72" t="s">
        <v>97</v>
      </c>
      <c r="AL90" s="5" t="s">
        <v>149</v>
      </c>
    </row>
    <row r="91" spans="1:38" ht="21.75" customHeight="1" x14ac:dyDescent="0.25">
      <c r="A91" s="8">
        <f t="shared" si="17"/>
        <v>42</v>
      </c>
      <c r="B91" s="9" t="str">
        <f t="shared" ca="1" si="12"/>
        <v/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71" t="str">
        <f t="shared" ca="1" si="14"/>
        <v/>
      </c>
      <c r="AD91" s="112" t="str">
        <f t="shared" ca="1" si="15"/>
        <v/>
      </c>
      <c r="AE91" s="71" t="str">
        <f ca="1">IF(AND($AG$7&gt;0,B91&lt;&gt;""),IF(ISNA(VLOOKUP($B91,'Ficha Cadastral'!$C$17:$E$56,3,FALSE)),0,VLOOKUP($B91,'Ficha Cadastral'!$C$17:$E$56,3,FALSE)),"")</f>
        <v/>
      </c>
      <c r="AF91" s="3" t="str">
        <f t="shared" ca="1" si="16"/>
        <v/>
      </c>
      <c r="AG91" s="10">
        <f t="shared" si="13"/>
        <v>0</v>
      </c>
      <c r="AH91" s="10">
        <f t="shared" si="13"/>
        <v>0</v>
      </c>
      <c r="AI91" s="10">
        <f t="shared" si="13"/>
        <v>0</v>
      </c>
      <c r="AJ91" s="10">
        <f t="shared" si="13"/>
        <v>0</v>
      </c>
      <c r="AK91" s="72" t="s">
        <v>98</v>
      </c>
      <c r="AL91" s="5" t="s">
        <v>150</v>
      </c>
    </row>
    <row r="92" spans="1:38" ht="21.75" customHeight="1" x14ac:dyDescent="0.25">
      <c r="A92" s="8">
        <f t="shared" si="17"/>
        <v>43</v>
      </c>
      <c r="B92" s="9" t="str">
        <f t="shared" ca="1" si="12"/>
        <v>CORES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71" t="str">
        <f t="shared" ca="1" si="14"/>
        <v>NA</v>
      </c>
      <c r="AD92" s="112">
        <f t="shared" ca="1" si="15"/>
        <v>0</v>
      </c>
      <c r="AE92" s="71">
        <f ca="1">IF(AND($AG$7&gt;0,B92&lt;&gt;""),IF(ISNA(VLOOKUP($B92,'Ficha Cadastral'!$C$17:$E$56,3,FALSE)),0,VLOOKUP($B92,'Ficha Cadastral'!$C$17:$E$56,3,FALSE)),"")</f>
        <v>0</v>
      </c>
      <c r="AF92" s="3">
        <f t="shared" ca="1" si="16"/>
        <v>1</v>
      </c>
      <c r="AG92" s="10">
        <f t="shared" si="13"/>
        <v>0</v>
      </c>
      <c r="AH92" s="10">
        <f t="shared" si="13"/>
        <v>0</v>
      </c>
      <c r="AI92" s="10">
        <f t="shared" si="13"/>
        <v>0</v>
      </c>
      <c r="AJ92" s="10">
        <f t="shared" si="13"/>
        <v>0</v>
      </c>
      <c r="AK92" s="72" t="s">
        <v>99</v>
      </c>
      <c r="AL92" s="5" t="s">
        <v>151</v>
      </c>
    </row>
    <row r="93" spans="1:38" ht="21.75" customHeight="1" x14ac:dyDescent="0.25">
      <c r="A93" s="8">
        <f t="shared" si="17"/>
        <v>44</v>
      </c>
      <c r="B93" s="9" t="str">
        <f t="shared" ca="1" si="12"/>
        <v>CORES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71" t="str">
        <f t="shared" ca="1" si="14"/>
        <v>NA</v>
      </c>
      <c r="AD93" s="112">
        <f t="shared" ca="1" si="15"/>
        <v>0</v>
      </c>
      <c r="AE93" s="71">
        <f ca="1">IF(AND($AG$7&gt;0,B93&lt;&gt;""),IF(ISNA(VLOOKUP($B93,'Ficha Cadastral'!$C$17:$E$56,3,FALSE)),0,VLOOKUP($B93,'Ficha Cadastral'!$C$17:$E$56,3,FALSE)),"")</f>
        <v>0</v>
      </c>
      <c r="AF93" s="3">
        <f t="shared" ca="1" si="16"/>
        <v>1</v>
      </c>
      <c r="AG93" s="10">
        <f t="shared" si="13"/>
        <v>0</v>
      </c>
      <c r="AH93" s="10">
        <f t="shared" si="13"/>
        <v>0</v>
      </c>
      <c r="AI93" s="10">
        <f t="shared" si="13"/>
        <v>0</v>
      </c>
      <c r="AJ93" s="10">
        <f t="shared" si="13"/>
        <v>0</v>
      </c>
      <c r="AK93" s="72" t="s">
        <v>100</v>
      </c>
      <c r="AL93" s="5" t="s">
        <v>152</v>
      </c>
    </row>
    <row r="94" spans="1:38" ht="21.75" customHeight="1" x14ac:dyDescent="0.25">
      <c r="A94" s="8">
        <f t="shared" si="17"/>
        <v>45</v>
      </c>
      <c r="B94" s="9" t="str">
        <f t="shared" ca="1" si="12"/>
        <v>CORES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71" t="str">
        <f t="shared" ca="1" si="14"/>
        <v>NA</v>
      </c>
      <c r="AD94" s="112">
        <f t="shared" ca="1" si="15"/>
        <v>0</v>
      </c>
      <c r="AE94" s="71">
        <f ca="1">IF(AND($AG$7&gt;0,B94&lt;&gt;""),IF(ISNA(VLOOKUP($B94,'Ficha Cadastral'!$C$17:$E$56,3,FALSE)),0,VLOOKUP($B94,'Ficha Cadastral'!$C$17:$E$56,3,FALSE)),"")</f>
        <v>0</v>
      </c>
      <c r="AF94" s="3">
        <f t="shared" ca="1" si="16"/>
        <v>1</v>
      </c>
      <c r="AG94" s="10">
        <f t="shared" si="13"/>
        <v>0</v>
      </c>
      <c r="AH94" s="10">
        <f t="shared" si="13"/>
        <v>0</v>
      </c>
      <c r="AI94" s="10">
        <f t="shared" si="13"/>
        <v>0</v>
      </c>
      <c r="AJ94" s="10">
        <f t="shared" si="13"/>
        <v>0</v>
      </c>
      <c r="AK94" s="72" t="s">
        <v>101</v>
      </c>
      <c r="AL94" s="5" t="s">
        <v>153</v>
      </c>
    </row>
    <row r="95" spans="1:38" ht="11.25" customHeight="1" x14ac:dyDescent="0.25">
      <c r="A95" s="11" t="s">
        <v>42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3" t="s">
        <v>43</v>
      </c>
      <c r="O95" s="12"/>
      <c r="P95" s="14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14"/>
      <c r="AE95" s="12"/>
      <c r="AF95" s="12"/>
    </row>
    <row r="96" spans="1:38" ht="11.25" customHeight="1" x14ac:dyDescent="0.25">
      <c r="A96" s="15" t="s">
        <v>44</v>
      </c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7" t="s">
        <v>45</v>
      </c>
      <c r="O96" s="18"/>
      <c r="P96" s="18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15"/>
      <c r="AE96" s="16"/>
      <c r="AF96" s="16"/>
    </row>
    <row r="97" spans="1:32" x14ac:dyDescent="0.25">
      <c r="A97" s="225" t="s">
        <v>46</v>
      </c>
      <c r="B97" s="225"/>
      <c r="C97" s="225"/>
      <c r="D97" s="225"/>
      <c r="E97" s="225"/>
      <c r="F97" s="225"/>
      <c r="G97" s="226"/>
      <c r="H97" s="227" t="s">
        <v>47</v>
      </c>
      <c r="I97" s="228"/>
      <c r="J97" s="228"/>
      <c r="K97" s="228"/>
      <c r="L97" s="228"/>
      <c r="M97" s="228"/>
      <c r="N97" s="228"/>
      <c r="O97" s="228"/>
      <c r="P97" s="228"/>
      <c r="Q97" s="228"/>
      <c r="R97" s="228"/>
      <c r="S97" s="228"/>
      <c r="T97" s="228"/>
      <c r="U97" s="228"/>
      <c r="V97" s="228"/>
      <c r="W97" s="228"/>
      <c r="X97" s="228"/>
      <c r="Y97" s="227" t="s">
        <v>48</v>
      </c>
      <c r="Z97" s="228"/>
      <c r="AA97" s="228"/>
      <c r="AB97" s="228"/>
      <c r="AC97" s="228"/>
      <c r="AD97" s="228"/>
      <c r="AE97" s="228"/>
      <c r="AF97" s="228"/>
    </row>
    <row r="98" spans="1:32" ht="14.25" customHeight="1" thickBot="1" x14ac:dyDescent="0.3">
      <c r="A98" s="214" t="str">
        <f ca="1">IF(AND(A65&lt;&gt;"",B80&lt;&gt;""),A65,"")</f>
        <v/>
      </c>
      <c r="B98" s="214"/>
      <c r="C98" s="214"/>
      <c r="D98" s="214"/>
      <c r="E98" s="214"/>
      <c r="F98" s="214"/>
      <c r="G98" s="214"/>
      <c r="H98" s="215" t="str">
        <f ca="1">IF(AND(H65&lt;&gt;"",B80&lt;&gt;""),H65,"")</f>
        <v/>
      </c>
      <c r="I98" s="216"/>
      <c r="J98" s="216"/>
      <c r="K98" s="216"/>
      <c r="L98" s="216"/>
      <c r="M98" s="216"/>
      <c r="N98" s="216"/>
      <c r="O98" s="216"/>
      <c r="P98" s="216"/>
      <c r="Q98" s="216"/>
      <c r="R98" s="216"/>
      <c r="S98" s="216"/>
      <c r="T98" s="216"/>
      <c r="U98" s="216"/>
      <c r="V98" s="216"/>
      <c r="W98" s="216"/>
      <c r="X98" s="217"/>
      <c r="Y98" s="218" t="str">
        <f ca="1">IF(AND(Y65&lt;&gt;"",B80&lt;&gt;""),Y65,"")</f>
        <v/>
      </c>
      <c r="Z98" s="219"/>
      <c r="AA98" s="219"/>
      <c r="AB98" s="219"/>
      <c r="AC98" s="219"/>
      <c r="AD98" s="219"/>
      <c r="AE98" s="219"/>
      <c r="AF98" s="219"/>
    </row>
    <row r="99" spans="1:32" ht="11.25" customHeight="1" x14ac:dyDescent="0.25">
      <c r="AE99" s="220" t="s">
        <v>49</v>
      </c>
      <c r="AF99" s="220"/>
    </row>
    <row r="100" spans="1:32" x14ac:dyDescent="0.25">
      <c r="K100" s="243" t="s">
        <v>25</v>
      </c>
      <c r="L100" s="243"/>
      <c r="M100" s="243"/>
      <c r="N100" s="243"/>
      <c r="O100" s="243"/>
      <c r="P100" s="243"/>
      <c r="Q100" s="243"/>
      <c r="R100" s="243"/>
      <c r="S100" s="243"/>
      <c r="T100" s="243"/>
      <c r="U100" s="243"/>
      <c r="V100" s="243"/>
      <c r="W100" s="243"/>
      <c r="X100" s="243"/>
      <c r="Y100" s="243"/>
      <c r="Z100" s="243"/>
      <c r="AA100" s="243"/>
      <c r="AB100" s="243"/>
      <c r="AC100" s="243"/>
      <c r="AD100" s="243"/>
      <c r="AE100" s="243"/>
      <c r="AF100" s="243"/>
    </row>
    <row r="101" spans="1:32" x14ac:dyDescent="0.25">
      <c r="K101" s="243"/>
      <c r="L101" s="243"/>
      <c r="M101" s="243"/>
      <c r="N101" s="243"/>
      <c r="O101" s="243"/>
      <c r="P101" s="243"/>
      <c r="Q101" s="243"/>
      <c r="R101" s="243"/>
      <c r="S101" s="243"/>
      <c r="T101" s="243"/>
      <c r="U101" s="243"/>
      <c r="V101" s="243"/>
      <c r="W101" s="243"/>
      <c r="X101" s="243"/>
      <c r="Y101" s="243"/>
      <c r="Z101" s="243"/>
      <c r="AA101" s="243"/>
      <c r="AB101" s="243"/>
      <c r="AC101" s="243"/>
      <c r="AD101" s="243"/>
      <c r="AE101" s="243"/>
      <c r="AF101" s="243"/>
    </row>
    <row r="102" spans="1:32" x14ac:dyDescent="0.25">
      <c r="K102" s="243"/>
      <c r="L102" s="243"/>
      <c r="M102" s="243"/>
      <c r="N102" s="243"/>
      <c r="O102" s="243"/>
      <c r="P102" s="243"/>
      <c r="Q102" s="243"/>
      <c r="R102" s="243"/>
      <c r="S102" s="243"/>
      <c r="T102" s="243"/>
      <c r="U102" s="243"/>
      <c r="V102" s="243"/>
      <c r="W102" s="243"/>
      <c r="X102" s="243"/>
      <c r="Y102" s="243"/>
      <c r="Z102" s="243"/>
      <c r="AA102" s="243"/>
      <c r="AB102" s="243"/>
      <c r="AC102" s="243"/>
      <c r="AD102" s="243"/>
      <c r="AE102" s="243"/>
      <c r="AF102" s="243"/>
    </row>
    <row r="103" spans="1:32" x14ac:dyDescent="0.25">
      <c r="K103" s="244" t="s">
        <v>26</v>
      </c>
      <c r="L103" s="244"/>
      <c r="M103" s="244"/>
      <c r="N103" s="244"/>
      <c r="O103" s="244"/>
      <c r="P103" s="244"/>
      <c r="Q103" s="244"/>
      <c r="R103" s="244"/>
      <c r="S103" s="244"/>
      <c r="T103" s="244"/>
      <c r="U103" s="244"/>
      <c r="V103" s="244"/>
      <c r="W103" s="244"/>
      <c r="X103" s="244"/>
      <c r="Y103" s="244"/>
      <c r="Z103" s="244"/>
      <c r="AA103" s="244"/>
      <c r="AB103" s="244"/>
      <c r="AC103" s="244"/>
      <c r="AD103" s="244"/>
      <c r="AE103" s="244"/>
      <c r="AF103" s="244"/>
    </row>
    <row r="104" spans="1:32" ht="15.75" thickBot="1" x14ac:dyDescent="0.3">
      <c r="K104" s="245"/>
      <c r="L104" s="245"/>
      <c r="M104" s="245"/>
      <c r="N104" s="245"/>
      <c r="O104" s="245"/>
      <c r="P104" s="245"/>
      <c r="Q104" s="245"/>
      <c r="R104" s="245"/>
      <c r="S104" s="245"/>
      <c r="T104" s="245"/>
      <c r="U104" s="245"/>
      <c r="V104" s="245"/>
      <c r="W104" s="245"/>
      <c r="X104" s="245"/>
      <c r="Y104" s="245"/>
      <c r="Z104" s="245"/>
      <c r="AA104" s="245"/>
      <c r="AB104" s="245"/>
      <c r="AC104" s="245"/>
      <c r="AD104" s="245"/>
      <c r="AE104" s="245"/>
      <c r="AF104" s="245"/>
    </row>
    <row r="105" spans="1:32" x14ac:dyDescent="0.25">
      <c r="A105" s="258" t="s">
        <v>223</v>
      </c>
      <c r="B105" s="258"/>
      <c r="C105" s="258"/>
      <c r="D105" s="258"/>
      <c r="E105" s="258"/>
      <c r="F105" s="258"/>
      <c r="G105" s="258"/>
      <c r="H105" s="258"/>
      <c r="I105" s="258"/>
      <c r="J105" s="258"/>
      <c r="K105" s="258"/>
      <c r="L105" s="258"/>
      <c r="M105" s="258"/>
      <c r="N105" s="258"/>
      <c r="O105" s="258"/>
      <c r="P105" s="258"/>
      <c r="Q105" s="258"/>
      <c r="R105" s="258"/>
      <c r="S105" s="258"/>
      <c r="T105" s="258"/>
      <c r="U105" s="258"/>
      <c r="V105" s="258"/>
      <c r="W105" s="258"/>
      <c r="X105" s="258"/>
      <c r="Y105" s="258"/>
      <c r="Z105" s="258"/>
      <c r="AA105" s="258"/>
      <c r="AB105" s="258"/>
      <c r="AC105" s="258"/>
      <c r="AD105" s="258"/>
      <c r="AE105" s="258"/>
      <c r="AF105" s="258"/>
    </row>
    <row r="106" spans="1:32" x14ac:dyDescent="0.25">
      <c r="A106" s="261" t="s">
        <v>199</v>
      </c>
      <c r="B106" s="262"/>
      <c r="C106" s="262"/>
      <c r="D106" s="262"/>
      <c r="E106" s="262"/>
      <c r="F106" s="262"/>
      <c r="G106" s="262"/>
      <c r="H106" s="262"/>
      <c r="I106" s="262"/>
      <c r="J106" s="262"/>
      <c r="K106" s="262"/>
      <c r="L106" s="262"/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  <c r="AC106" s="262"/>
      <c r="AD106" s="262"/>
      <c r="AE106" s="262"/>
      <c r="AF106" s="262"/>
    </row>
    <row r="107" spans="1:32" ht="15" customHeight="1" x14ac:dyDescent="0.25">
      <c r="A107" s="260" t="s">
        <v>207</v>
      </c>
      <c r="B107" s="260"/>
      <c r="C107" s="260"/>
      <c r="D107" s="260"/>
      <c r="E107" s="260"/>
      <c r="F107" s="260"/>
      <c r="G107" s="260"/>
      <c r="H107" s="260"/>
      <c r="I107" s="260"/>
      <c r="J107" s="260"/>
      <c r="K107" s="260"/>
      <c r="L107" s="260"/>
      <c r="M107" s="260"/>
      <c r="N107" s="260"/>
      <c r="O107" s="260"/>
      <c r="P107" s="260"/>
      <c r="Q107" s="260"/>
      <c r="R107" s="260"/>
      <c r="S107" s="260"/>
      <c r="T107" s="260"/>
      <c r="U107" s="260"/>
      <c r="V107" s="260"/>
      <c r="W107" s="260"/>
      <c r="X107" s="260"/>
      <c r="Y107" s="260"/>
      <c r="Z107" s="260"/>
      <c r="AA107" s="260"/>
      <c r="AB107" s="260"/>
      <c r="AC107" s="260"/>
      <c r="AD107" s="260"/>
      <c r="AE107" s="260"/>
      <c r="AF107" s="260"/>
    </row>
    <row r="108" spans="1:32" x14ac:dyDescent="0.25">
      <c r="A108" s="260" t="s">
        <v>208</v>
      </c>
      <c r="B108" s="260"/>
      <c r="C108" s="260"/>
      <c r="D108" s="260"/>
      <c r="E108" s="260"/>
      <c r="F108" s="260"/>
      <c r="G108" s="260"/>
      <c r="H108" s="260"/>
      <c r="I108" s="260"/>
      <c r="J108" s="260"/>
      <c r="K108" s="260"/>
      <c r="L108" s="260"/>
      <c r="M108" s="260"/>
      <c r="N108" s="260"/>
      <c r="O108" s="260"/>
      <c r="P108" s="260"/>
      <c r="Q108" s="260"/>
      <c r="R108" s="260"/>
      <c r="S108" s="260"/>
      <c r="T108" s="260"/>
      <c r="U108" s="260"/>
      <c r="V108" s="260"/>
      <c r="W108" s="260"/>
      <c r="X108" s="260"/>
      <c r="Y108" s="260"/>
      <c r="Z108" s="260"/>
      <c r="AA108" s="260"/>
      <c r="AB108" s="260"/>
      <c r="AC108" s="260"/>
      <c r="AD108" s="260"/>
      <c r="AE108" s="260"/>
      <c r="AF108" s="260"/>
    </row>
    <row r="109" spans="1:32" x14ac:dyDescent="0.25">
      <c r="A109" s="259" t="s">
        <v>209</v>
      </c>
      <c r="B109" s="259"/>
      <c r="C109" s="259"/>
      <c r="D109" s="259"/>
      <c r="E109" s="259"/>
      <c r="F109" s="259"/>
      <c r="G109" s="259"/>
      <c r="H109" s="259"/>
      <c r="I109" s="259"/>
      <c r="J109" s="259"/>
      <c r="K109" s="259"/>
      <c r="L109" s="259"/>
      <c r="M109" s="259"/>
      <c r="N109" s="259"/>
      <c r="O109" s="259"/>
      <c r="P109" s="259"/>
      <c r="Q109" s="259"/>
      <c r="R109" s="259"/>
      <c r="S109" s="259"/>
      <c r="T109" s="259"/>
      <c r="U109" s="259"/>
      <c r="V109" s="259"/>
      <c r="W109" s="259"/>
      <c r="X109" s="259"/>
      <c r="Y109" s="259"/>
      <c r="Z109" s="259"/>
      <c r="AA109" s="259"/>
      <c r="AB109" s="259"/>
      <c r="AC109" s="259"/>
      <c r="AD109" s="259"/>
      <c r="AE109" s="259"/>
      <c r="AF109" s="259"/>
    </row>
    <row r="110" spans="1:32" x14ac:dyDescent="0.25">
      <c r="A110" s="259" t="s">
        <v>210</v>
      </c>
      <c r="B110" s="259"/>
      <c r="C110" s="259"/>
      <c r="D110" s="259"/>
      <c r="E110" s="259"/>
      <c r="F110" s="259"/>
      <c r="G110" s="259"/>
      <c r="H110" s="259"/>
      <c r="I110" s="259"/>
      <c r="J110" s="259"/>
      <c r="K110" s="259"/>
      <c r="L110" s="259"/>
      <c r="M110" s="259"/>
      <c r="N110" s="259"/>
      <c r="O110" s="259"/>
      <c r="P110" s="259"/>
      <c r="Q110" s="259"/>
      <c r="R110" s="259"/>
      <c r="S110" s="259"/>
      <c r="T110" s="259"/>
      <c r="U110" s="259"/>
      <c r="V110" s="259"/>
      <c r="W110" s="259"/>
      <c r="X110" s="259"/>
      <c r="Y110" s="259"/>
      <c r="Z110" s="259"/>
      <c r="AA110" s="259"/>
      <c r="AB110" s="259"/>
      <c r="AC110" s="259"/>
      <c r="AD110" s="259"/>
      <c r="AE110" s="259"/>
      <c r="AF110" s="259"/>
    </row>
    <row r="111" spans="1:32" x14ac:dyDescent="0.25">
      <c r="A111" s="259" t="s">
        <v>211</v>
      </c>
      <c r="B111" s="259"/>
      <c r="C111" s="259"/>
      <c r="D111" s="259"/>
      <c r="E111" s="259"/>
      <c r="F111" s="259"/>
      <c r="G111" s="259"/>
      <c r="H111" s="259"/>
      <c r="I111" s="259"/>
      <c r="J111" s="259"/>
      <c r="K111" s="259"/>
      <c r="L111" s="259"/>
      <c r="M111" s="259"/>
      <c r="N111" s="259"/>
      <c r="O111" s="259"/>
      <c r="P111" s="259"/>
      <c r="Q111" s="259"/>
      <c r="R111" s="259"/>
      <c r="S111" s="259"/>
      <c r="T111" s="259"/>
      <c r="U111" s="259"/>
      <c r="V111" s="259"/>
      <c r="W111" s="259"/>
      <c r="X111" s="259"/>
      <c r="Y111" s="259"/>
      <c r="Z111" s="259"/>
      <c r="AA111" s="259"/>
      <c r="AB111" s="259"/>
      <c r="AC111" s="259"/>
      <c r="AD111" s="259"/>
      <c r="AE111" s="259"/>
      <c r="AF111" s="259"/>
    </row>
    <row r="112" spans="1:32" x14ac:dyDescent="0.25">
      <c r="A112" s="259" t="s">
        <v>212</v>
      </c>
      <c r="B112" s="259"/>
      <c r="C112" s="259"/>
      <c r="D112" s="259"/>
      <c r="E112" s="259"/>
      <c r="F112" s="259"/>
      <c r="G112" s="259"/>
      <c r="H112" s="259"/>
      <c r="I112" s="259"/>
      <c r="J112" s="259"/>
      <c r="K112" s="259"/>
      <c r="L112" s="259"/>
      <c r="M112" s="259"/>
      <c r="N112" s="259"/>
      <c r="O112" s="259"/>
      <c r="P112" s="259"/>
      <c r="Q112" s="259"/>
      <c r="R112" s="259"/>
      <c r="S112" s="259"/>
      <c r="T112" s="259"/>
      <c r="U112" s="259"/>
      <c r="V112" s="259"/>
      <c r="W112" s="259"/>
      <c r="X112" s="259"/>
      <c r="Y112" s="259"/>
      <c r="Z112" s="259"/>
      <c r="AA112" s="259"/>
      <c r="AB112" s="259"/>
      <c r="AC112" s="259"/>
      <c r="AD112" s="259"/>
      <c r="AE112" s="259"/>
      <c r="AF112" s="259"/>
    </row>
    <row r="113" spans="1:32" x14ac:dyDescent="0.25">
      <c r="A113" s="261" t="s">
        <v>200</v>
      </c>
      <c r="B113" s="262"/>
      <c r="C113" s="262"/>
      <c r="D113" s="262"/>
      <c r="E113" s="262"/>
      <c r="F113" s="262"/>
      <c r="G113" s="262"/>
      <c r="H113" s="262"/>
      <c r="I113" s="262"/>
      <c r="J113" s="262"/>
      <c r="K113" s="262"/>
      <c r="L113" s="262"/>
      <c r="M113" s="262"/>
      <c r="N113" s="262"/>
      <c r="O113" s="262"/>
      <c r="P113" s="262"/>
      <c r="Q113" s="262"/>
      <c r="R113" s="262"/>
      <c r="S113" s="262"/>
      <c r="T113" s="262"/>
      <c r="U113" s="262"/>
      <c r="V113" s="262"/>
      <c r="W113" s="262"/>
      <c r="X113" s="262"/>
      <c r="Y113" s="262"/>
      <c r="Z113" s="262"/>
      <c r="AA113" s="262"/>
      <c r="AB113" s="262"/>
      <c r="AC113" s="262"/>
      <c r="AD113" s="262"/>
      <c r="AE113" s="262"/>
      <c r="AF113" s="262"/>
    </row>
    <row r="114" spans="1:32" x14ac:dyDescent="0.25">
      <c r="A114" s="259" t="s">
        <v>213</v>
      </c>
      <c r="B114" s="259"/>
      <c r="C114" s="259"/>
      <c r="D114" s="259"/>
      <c r="E114" s="259"/>
      <c r="F114" s="259"/>
      <c r="G114" s="259"/>
      <c r="H114" s="259"/>
      <c r="I114" s="259"/>
      <c r="J114" s="259"/>
      <c r="K114" s="259"/>
      <c r="L114" s="259"/>
      <c r="M114" s="259"/>
      <c r="N114" s="259"/>
      <c r="O114" s="259"/>
      <c r="P114" s="259"/>
      <c r="Q114" s="259"/>
      <c r="R114" s="259"/>
      <c r="S114" s="259"/>
      <c r="T114" s="259"/>
      <c r="U114" s="259"/>
      <c r="V114" s="259"/>
      <c r="W114" s="259"/>
      <c r="X114" s="259"/>
      <c r="Y114" s="259"/>
      <c r="Z114" s="259"/>
      <c r="AA114" s="259"/>
      <c r="AB114" s="259"/>
      <c r="AC114" s="259"/>
      <c r="AD114" s="259"/>
      <c r="AE114" s="259"/>
      <c r="AF114" s="259"/>
    </row>
    <row r="115" spans="1:32" x14ac:dyDescent="0.25">
      <c r="A115" s="259" t="s">
        <v>214</v>
      </c>
      <c r="B115" s="259"/>
      <c r="C115" s="259"/>
      <c r="D115" s="259"/>
      <c r="E115" s="259"/>
      <c r="F115" s="259"/>
      <c r="G115" s="259"/>
      <c r="H115" s="259"/>
      <c r="I115" s="259"/>
      <c r="J115" s="259"/>
      <c r="K115" s="259"/>
      <c r="L115" s="259"/>
      <c r="M115" s="259"/>
      <c r="N115" s="259"/>
      <c r="O115" s="259"/>
      <c r="P115" s="259"/>
      <c r="Q115" s="259"/>
      <c r="R115" s="259"/>
      <c r="S115" s="259"/>
      <c r="T115" s="259"/>
      <c r="U115" s="259"/>
      <c r="V115" s="259"/>
      <c r="W115" s="259"/>
      <c r="X115" s="259"/>
      <c r="Y115" s="259"/>
      <c r="Z115" s="259"/>
      <c r="AA115" s="259"/>
      <c r="AB115" s="259"/>
      <c r="AC115" s="259"/>
      <c r="AD115" s="259"/>
      <c r="AE115" s="259"/>
      <c r="AF115" s="259"/>
    </row>
    <row r="116" spans="1:32" x14ac:dyDescent="0.25">
      <c r="A116" s="259" t="s">
        <v>215</v>
      </c>
      <c r="B116" s="259"/>
      <c r="C116" s="259"/>
      <c r="D116" s="259"/>
      <c r="E116" s="259"/>
      <c r="F116" s="259"/>
      <c r="G116" s="259"/>
      <c r="H116" s="259"/>
      <c r="I116" s="259"/>
      <c r="J116" s="259"/>
      <c r="K116" s="259"/>
      <c r="L116" s="259"/>
      <c r="M116" s="259"/>
      <c r="N116" s="259"/>
      <c r="O116" s="259"/>
      <c r="P116" s="259"/>
      <c r="Q116" s="259"/>
      <c r="R116" s="259"/>
      <c r="S116" s="259"/>
      <c r="T116" s="259"/>
      <c r="U116" s="259"/>
      <c r="V116" s="259"/>
      <c r="W116" s="259"/>
      <c r="X116" s="259"/>
      <c r="Y116" s="259"/>
      <c r="Z116" s="259"/>
      <c r="AA116" s="259"/>
      <c r="AB116" s="259"/>
      <c r="AC116" s="259"/>
      <c r="AD116" s="259"/>
      <c r="AE116" s="259"/>
      <c r="AF116" s="259"/>
    </row>
    <row r="117" spans="1:32" x14ac:dyDescent="0.25">
      <c r="A117" s="259" t="s">
        <v>216</v>
      </c>
      <c r="B117" s="259"/>
      <c r="C117" s="259"/>
      <c r="D117" s="259"/>
      <c r="E117" s="259"/>
      <c r="F117" s="259"/>
      <c r="G117" s="259"/>
      <c r="H117" s="259"/>
      <c r="I117" s="259"/>
      <c r="J117" s="259"/>
      <c r="K117" s="259"/>
      <c r="L117" s="259"/>
      <c r="M117" s="259"/>
      <c r="N117" s="259"/>
      <c r="O117" s="259"/>
      <c r="P117" s="259"/>
      <c r="Q117" s="259"/>
      <c r="R117" s="259"/>
      <c r="S117" s="259"/>
      <c r="T117" s="259"/>
      <c r="U117" s="259"/>
      <c r="V117" s="259"/>
      <c r="W117" s="259"/>
      <c r="X117" s="259"/>
      <c r="Y117" s="259"/>
      <c r="Z117" s="259"/>
      <c r="AA117" s="259"/>
      <c r="AB117" s="259"/>
      <c r="AC117" s="259"/>
      <c r="AD117" s="259"/>
      <c r="AE117" s="259"/>
      <c r="AF117" s="259"/>
    </row>
    <row r="118" spans="1:32" x14ac:dyDescent="0.25">
      <c r="A118" s="259" t="s">
        <v>217</v>
      </c>
      <c r="B118" s="259"/>
      <c r="C118" s="259"/>
      <c r="D118" s="259"/>
      <c r="E118" s="259"/>
      <c r="F118" s="259"/>
      <c r="G118" s="259"/>
      <c r="H118" s="259"/>
      <c r="I118" s="259"/>
      <c r="J118" s="259"/>
      <c r="K118" s="259"/>
      <c r="L118" s="259"/>
      <c r="M118" s="259"/>
      <c r="N118" s="259"/>
      <c r="O118" s="259"/>
      <c r="P118" s="259"/>
      <c r="Q118" s="259"/>
      <c r="R118" s="259"/>
      <c r="S118" s="259"/>
      <c r="T118" s="259"/>
      <c r="U118" s="259"/>
      <c r="V118" s="259"/>
      <c r="W118" s="259"/>
      <c r="X118" s="259"/>
      <c r="Y118" s="259"/>
      <c r="Z118" s="259"/>
      <c r="AA118" s="259"/>
      <c r="AB118" s="259"/>
      <c r="AC118" s="259"/>
      <c r="AD118" s="259"/>
      <c r="AE118" s="259"/>
      <c r="AF118" s="259"/>
    </row>
    <row r="119" spans="1:32" x14ac:dyDescent="0.25">
      <c r="A119" s="265"/>
      <c r="B119" s="265"/>
      <c r="C119" s="265"/>
      <c r="D119" s="265"/>
      <c r="E119" s="265"/>
      <c r="F119" s="265"/>
      <c r="G119" s="265"/>
      <c r="H119" s="265"/>
      <c r="I119" s="265"/>
      <c r="J119" s="265"/>
      <c r="K119" s="265"/>
      <c r="L119" s="265"/>
      <c r="M119" s="265"/>
      <c r="N119" s="265"/>
      <c r="O119" s="265"/>
      <c r="P119" s="265"/>
      <c r="Q119" s="265"/>
      <c r="R119" s="265"/>
      <c r="S119" s="265"/>
      <c r="T119" s="265"/>
      <c r="U119" s="265"/>
      <c r="V119" s="265"/>
      <c r="W119" s="265"/>
      <c r="X119" s="265"/>
      <c r="Y119" s="265"/>
      <c r="Z119" s="265"/>
      <c r="AA119" s="265"/>
      <c r="AB119" s="265"/>
      <c r="AC119" s="265"/>
      <c r="AD119" s="265"/>
      <c r="AE119" s="265"/>
      <c r="AF119" s="265"/>
    </row>
    <row r="120" spans="1:32" x14ac:dyDescent="0.25">
      <c r="A120" s="266"/>
      <c r="B120" s="266"/>
      <c r="C120" s="266"/>
      <c r="D120" s="266"/>
      <c r="E120" s="266"/>
      <c r="F120" s="266"/>
      <c r="G120" s="266"/>
      <c r="H120" s="266"/>
      <c r="I120" s="266"/>
      <c r="J120" s="266"/>
      <c r="K120" s="266"/>
      <c r="L120" s="266"/>
      <c r="M120" s="266"/>
      <c r="N120" s="266"/>
      <c r="O120" s="266"/>
      <c r="P120" s="266"/>
      <c r="Q120" s="266"/>
      <c r="R120" s="266"/>
      <c r="S120" s="266"/>
      <c r="T120" s="266"/>
      <c r="U120" s="266"/>
      <c r="V120" s="266"/>
      <c r="W120" s="266"/>
      <c r="X120" s="266"/>
      <c r="Y120" s="266"/>
      <c r="Z120" s="266"/>
      <c r="AA120" s="266"/>
      <c r="AB120" s="266"/>
      <c r="AC120" s="266"/>
      <c r="AD120" s="266"/>
      <c r="AE120" s="266"/>
      <c r="AF120" s="266"/>
    </row>
    <row r="121" spans="1:32" x14ac:dyDescent="0.25">
      <c r="A121" s="267" t="s">
        <v>169</v>
      </c>
      <c r="B121" s="267"/>
      <c r="C121" s="267"/>
      <c r="D121" s="267"/>
      <c r="E121" s="267"/>
      <c r="F121" s="267"/>
      <c r="G121" s="267"/>
      <c r="H121" s="267"/>
      <c r="I121" s="267"/>
      <c r="J121" s="267"/>
      <c r="K121" s="267"/>
      <c r="L121" s="267"/>
      <c r="M121" s="267"/>
      <c r="N121" s="267"/>
      <c r="O121" s="267"/>
      <c r="P121" s="267"/>
      <c r="Q121" s="267"/>
      <c r="R121" s="267"/>
      <c r="S121" s="267"/>
      <c r="T121" s="267"/>
      <c r="U121" s="267"/>
      <c r="V121" s="267"/>
      <c r="W121" s="267"/>
      <c r="X121" s="267"/>
      <c r="Y121" s="267"/>
      <c r="Z121" s="267"/>
      <c r="AA121" s="267"/>
      <c r="AB121" s="267"/>
      <c r="AC121" s="267"/>
      <c r="AD121" s="267"/>
      <c r="AE121" s="267"/>
      <c r="AF121" s="267"/>
    </row>
    <row r="122" spans="1:32" x14ac:dyDescent="0.25">
      <c r="A122" s="263" t="s">
        <v>220</v>
      </c>
      <c r="B122" s="263"/>
      <c r="C122" s="263"/>
      <c r="D122" s="263"/>
      <c r="E122" s="263"/>
      <c r="F122" s="263"/>
      <c r="G122" s="263"/>
      <c r="H122" s="263"/>
      <c r="I122" s="263"/>
      <c r="J122" s="263"/>
      <c r="K122" s="263"/>
      <c r="L122" s="263"/>
      <c r="M122" s="263"/>
      <c r="N122" s="263"/>
      <c r="O122" s="263"/>
      <c r="P122" s="263"/>
      <c r="Q122" s="263"/>
      <c r="R122" s="263"/>
      <c r="S122" s="263"/>
      <c r="T122" s="263"/>
      <c r="U122" s="263"/>
      <c r="V122" s="263"/>
      <c r="W122" s="263"/>
      <c r="X122" s="263"/>
      <c r="Y122" s="263"/>
      <c r="Z122" s="263"/>
      <c r="AA122" s="263"/>
      <c r="AB122" s="263"/>
      <c r="AC122" s="263"/>
      <c r="AD122" s="263"/>
      <c r="AE122" s="263"/>
      <c r="AF122" s="263"/>
    </row>
    <row r="123" spans="1:32" x14ac:dyDescent="0.25">
      <c r="A123" s="263"/>
      <c r="B123" s="263"/>
      <c r="C123" s="263"/>
      <c r="D123" s="263"/>
      <c r="E123" s="263"/>
      <c r="F123" s="263"/>
      <c r="G123" s="263"/>
      <c r="H123" s="263"/>
      <c r="I123" s="263"/>
      <c r="J123" s="263"/>
      <c r="K123" s="263"/>
      <c r="L123" s="263"/>
      <c r="M123" s="263"/>
      <c r="N123" s="263"/>
      <c r="O123" s="263"/>
      <c r="P123" s="263"/>
      <c r="Q123" s="263"/>
      <c r="R123" s="263"/>
      <c r="S123" s="263"/>
      <c r="T123" s="263"/>
      <c r="U123" s="263"/>
      <c r="V123" s="263"/>
      <c r="W123" s="263"/>
      <c r="X123" s="263"/>
      <c r="Y123" s="263"/>
      <c r="Z123" s="263"/>
      <c r="AA123" s="263"/>
      <c r="AB123" s="263"/>
      <c r="AC123" s="263"/>
      <c r="AD123" s="263"/>
      <c r="AE123" s="263"/>
      <c r="AF123" s="263"/>
    </row>
    <row r="124" spans="1:32" x14ac:dyDescent="0.25">
      <c r="A124" s="263"/>
      <c r="B124" s="263"/>
      <c r="C124" s="263"/>
      <c r="D124" s="263"/>
      <c r="E124" s="263"/>
      <c r="F124" s="263"/>
      <c r="G124" s="263"/>
      <c r="H124" s="263"/>
      <c r="I124" s="263"/>
      <c r="J124" s="263"/>
      <c r="K124" s="263"/>
      <c r="L124" s="263"/>
      <c r="M124" s="263"/>
      <c r="N124" s="263"/>
      <c r="O124" s="263"/>
      <c r="P124" s="263"/>
      <c r="Q124" s="263"/>
      <c r="R124" s="263"/>
      <c r="S124" s="263"/>
      <c r="T124" s="263"/>
      <c r="U124" s="263"/>
      <c r="V124" s="263"/>
      <c r="W124" s="263"/>
      <c r="X124" s="263"/>
      <c r="Y124" s="263"/>
      <c r="Z124" s="263"/>
      <c r="AA124" s="263"/>
      <c r="AB124" s="263"/>
      <c r="AC124" s="263"/>
      <c r="AD124" s="263"/>
      <c r="AE124" s="263"/>
      <c r="AF124" s="263"/>
    </row>
    <row r="125" spans="1:32" x14ac:dyDescent="0.25">
      <c r="A125" s="263"/>
      <c r="B125" s="263"/>
      <c r="C125" s="263"/>
      <c r="D125" s="263"/>
      <c r="E125" s="263"/>
      <c r="F125" s="263"/>
      <c r="G125" s="263"/>
      <c r="H125" s="263"/>
      <c r="I125" s="263"/>
      <c r="J125" s="263"/>
      <c r="K125" s="263"/>
      <c r="L125" s="263"/>
      <c r="M125" s="263"/>
      <c r="N125" s="263"/>
      <c r="O125" s="263"/>
      <c r="P125" s="263"/>
      <c r="Q125" s="263"/>
      <c r="R125" s="263"/>
      <c r="S125" s="263"/>
      <c r="T125" s="263"/>
      <c r="U125" s="263"/>
      <c r="V125" s="263"/>
      <c r="W125" s="263"/>
      <c r="X125" s="263"/>
      <c r="Y125" s="263"/>
      <c r="Z125" s="263"/>
      <c r="AA125" s="263"/>
      <c r="AB125" s="263"/>
      <c r="AC125" s="263"/>
      <c r="AD125" s="263"/>
      <c r="AE125" s="263"/>
      <c r="AF125" s="263"/>
    </row>
    <row r="126" spans="1:32" x14ac:dyDescent="0.25">
      <c r="A126" s="263"/>
      <c r="B126" s="263"/>
      <c r="C126" s="263"/>
      <c r="D126" s="263"/>
      <c r="E126" s="263"/>
      <c r="F126" s="263"/>
      <c r="G126" s="263"/>
      <c r="H126" s="263"/>
      <c r="I126" s="263"/>
      <c r="J126" s="263"/>
      <c r="K126" s="263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3"/>
      <c r="AA126" s="263"/>
      <c r="AB126" s="263"/>
      <c r="AC126" s="263"/>
      <c r="AD126" s="263"/>
      <c r="AE126" s="263"/>
      <c r="AF126" s="263"/>
    </row>
    <row r="127" spans="1:32" x14ac:dyDescent="0.25">
      <c r="A127" s="263"/>
      <c r="B127" s="263"/>
      <c r="C127" s="263"/>
      <c r="D127" s="263"/>
      <c r="E127" s="263"/>
      <c r="F127" s="263"/>
      <c r="G127" s="263"/>
      <c r="H127" s="263"/>
      <c r="I127" s="263"/>
      <c r="J127" s="263"/>
      <c r="K127" s="263"/>
      <c r="L127" s="263"/>
      <c r="M127" s="263"/>
      <c r="N127" s="263"/>
      <c r="O127" s="263"/>
      <c r="P127" s="263"/>
      <c r="Q127" s="263"/>
      <c r="R127" s="263"/>
      <c r="S127" s="263"/>
      <c r="T127" s="263"/>
      <c r="U127" s="263"/>
      <c r="V127" s="263"/>
      <c r="W127" s="263"/>
      <c r="X127" s="263"/>
      <c r="Y127" s="263"/>
      <c r="Z127" s="263"/>
      <c r="AA127" s="263"/>
      <c r="AB127" s="263"/>
      <c r="AC127" s="263"/>
      <c r="AD127" s="263"/>
      <c r="AE127" s="263"/>
      <c r="AF127" s="263"/>
    </row>
    <row r="128" spans="1:32" x14ac:dyDescent="0.25">
      <c r="A128" s="263"/>
      <c r="B128" s="263"/>
      <c r="C128" s="263"/>
      <c r="D128" s="263"/>
      <c r="E128" s="263"/>
      <c r="F128" s="263"/>
      <c r="G128" s="263"/>
      <c r="H128" s="263"/>
      <c r="I128" s="263"/>
      <c r="J128" s="263"/>
      <c r="K128" s="263"/>
      <c r="L128" s="263"/>
      <c r="M128" s="263"/>
      <c r="N128" s="263"/>
      <c r="O128" s="263"/>
      <c r="P128" s="263"/>
      <c r="Q128" s="263"/>
      <c r="R128" s="263"/>
      <c r="S128" s="263"/>
      <c r="T128" s="263"/>
      <c r="U128" s="263"/>
      <c r="V128" s="263"/>
      <c r="W128" s="263"/>
      <c r="X128" s="263"/>
      <c r="Y128" s="263"/>
      <c r="Z128" s="263"/>
      <c r="AA128" s="263"/>
      <c r="AB128" s="263"/>
      <c r="AC128" s="263"/>
      <c r="AD128" s="263"/>
      <c r="AE128" s="263"/>
      <c r="AF128" s="263"/>
    </row>
    <row r="129" spans="1:32" x14ac:dyDescent="0.25">
      <c r="A129" s="263"/>
      <c r="B129" s="263"/>
      <c r="C129" s="263"/>
      <c r="D129" s="263"/>
      <c r="E129" s="263"/>
      <c r="F129" s="263"/>
      <c r="G129" s="263"/>
      <c r="H129" s="263"/>
      <c r="I129" s="263"/>
      <c r="J129" s="263"/>
      <c r="K129" s="263"/>
      <c r="L129" s="263"/>
      <c r="M129" s="263"/>
      <c r="N129" s="263"/>
      <c r="O129" s="263"/>
      <c r="P129" s="263"/>
      <c r="Q129" s="263"/>
      <c r="R129" s="263"/>
      <c r="S129" s="263"/>
      <c r="T129" s="263"/>
      <c r="U129" s="263"/>
      <c r="V129" s="263"/>
      <c r="W129" s="263"/>
      <c r="X129" s="263"/>
      <c r="Y129" s="263"/>
      <c r="Z129" s="263"/>
      <c r="AA129" s="263"/>
      <c r="AB129" s="263"/>
      <c r="AC129" s="263"/>
      <c r="AD129" s="263"/>
      <c r="AE129" s="263"/>
      <c r="AF129" s="263"/>
    </row>
    <row r="130" spans="1:32" x14ac:dyDescent="0.25">
      <c r="A130" s="263"/>
      <c r="B130" s="263"/>
      <c r="C130" s="263"/>
      <c r="D130" s="263"/>
      <c r="E130" s="263"/>
      <c r="F130" s="263"/>
      <c r="G130" s="263"/>
      <c r="H130" s="263"/>
      <c r="I130" s="263"/>
      <c r="J130" s="263"/>
      <c r="K130" s="263"/>
      <c r="L130" s="263"/>
      <c r="M130" s="263"/>
      <c r="N130" s="263"/>
      <c r="O130" s="263"/>
      <c r="P130" s="263"/>
      <c r="Q130" s="263"/>
      <c r="R130" s="263"/>
      <c r="S130" s="263"/>
      <c r="T130" s="263"/>
      <c r="U130" s="263"/>
      <c r="V130" s="263"/>
      <c r="W130" s="263"/>
      <c r="X130" s="263"/>
      <c r="Y130" s="263"/>
      <c r="Z130" s="263"/>
      <c r="AA130" s="263"/>
      <c r="AB130" s="263"/>
      <c r="AC130" s="263"/>
      <c r="AD130" s="263"/>
      <c r="AE130" s="263"/>
      <c r="AF130" s="263"/>
    </row>
    <row r="131" spans="1:32" x14ac:dyDescent="0.25">
      <c r="A131" s="263"/>
      <c r="B131" s="263"/>
      <c r="C131" s="263"/>
      <c r="D131" s="263"/>
      <c r="E131" s="263"/>
      <c r="F131" s="263"/>
      <c r="G131" s="263"/>
      <c r="H131" s="263"/>
      <c r="I131" s="263"/>
      <c r="J131" s="263"/>
      <c r="K131" s="263"/>
      <c r="L131" s="263"/>
      <c r="M131" s="263"/>
      <c r="N131" s="263"/>
      <c r="O131" s="263"/>
      <c r="P131" s="263"/>
      <c r="Q131" s="263"/>
      <c r="R131" s="263"/>
      <c r="S131" s="263"/>
      <c r="T131" s="263"/>
      <c r="U131" s="263"/>
      <c r="V131" s="263"/>
      <c r="W131" s="263"/>
      <c r="X131" s="263"/>
      <c r="Y131" s="263"/>
      <c r="Z131" s="263"/>
      <c r="AA131" s="263"/>
      <c r="AB131" s="263"/>
      <c r="AC131" s="263"/>
      <c r="AD131" s="263"/>
      <c r="AE131" s="263"/>
      <c r="AF131" s="263"/>
    </row>
    <row r="132" spans="1:32" x14ac:dyDescent="0.25">
      <c r="A132" s="263"/>
      <c r="B132" s="263"/>
      <c r="C132" s="263"/>
      <c r="D132" s="263"/>
      <c r="E132" s="263"/>
      <c r="F132" s="263"/>
      <c r="G132" s="263"/>
      <c r="H132" s="263"/>
      <c r="I132" s="263"/>
      <c r="J132" s="263"/>
      <c r="K132" s="263"/>
      <c r="L132" s="263"/>
      <c r="M132" s="263"/>
      <c r="N132" s="263"/>
      <c r="O132" s="263"/>
      <c r="P132" s="263"/>
      <c r="Q132" s="263"/>
      <c r="R132" s="263"/>
      <c r="S132" s="263"/>
      <c r="T132" s="263"/>
      <c r="U132" s="263"/>
      <c r="V132" s="263"/>
      <c r="W132" s="263"/>
      <c r="X132" s="263"/>
      <c r="Y132" s="263"/>
      <c r="Z132" s="263"/>
      <c r="AA132" s="263"/>
      <c r="AB132" s="263"/>
      <c r="AC132" s="263"/>
      <c r="AD132" s="263"/>
      <c r="AE132" s="263"/>
      <c r="AF132" s="263"/>
    </row>
    <row r="133" spans="1:32" ht="15.75" thickBot="1" x14ac:dyDescent="0.3">
      <c r="A133" s="264"/>
      <c r="B133" s="264"/>
      <c r="C133" s="264"/>
      <c r="D133" s="264"/>
      <c r="E133" s="264"/>
      <c r="F133" s="264"/>
      <c r="G133" s="264"/>
      <c r="H133" s="264"/>
      <c r="I133" s="264"/>
      <c r="J133" s="264"/>
      <c r="K133" s="264"/>
      <c r="L133" s="264"/>
      <c r="M133" s="264"/>
      <c r="N133" s="264"/>
      <c r="O133" s="264"/>
      <c r="P133" s="264"/>
      <c r="Q133" s="264"/>
      <c r="R133" s="264"/>
      <c r="S133" s="264"/>
      <c r="T133" s="264"/>
      <c r="U133" s="264"/>
      <c r="V133" s="264"/>
      <c r="W133" s="264"/>
      <c r="X133" s="264"/>
      <c r="Y133" s="264"/>
      <c r="Z133" s="264"/>
      <c r="AA133" s="264"/>
      <c r="AB133" s="264"/>
      <c r="AC133" s="264"/>
      <c r="AD133" s="264"/>
      <c r="AE133" s="264"/>
      <c r="AF133" s="264"/>
    </row>
    <row r="134" spans="1:32" x14ac:dyDescent="0.25">
      <c r="AE134" s="220" t="s">
        <v>49</v>
      </c>
      <c r="AF134" s="220"/>
    </row>
  </sheetData>
  <sheetProtection selectLockedCells="1"/>
  <mergeCells count="183">
    <mergeCell ref="AE134:AF134"/>
    <mergeCell ref="A122:AF133"/>
    <mergeCell ref="A115:AF115"/>
    <mergeCell ref="A116:AF116"/>
    <mergeCell ref="A117:AF117"/>
    <mergeCell ref="A118:AF118"/>
    <mergeCell ref="A119:AF119"/>
    <mergeCell ref="A120:AF120"/>
    <mergeCell ref="A121:AF121"/>
    <mergeCell ref="K100:AF102"/>
    <mergeCell ref="K103:AF104"/>
    <mergeCell ref="A105:AF105"/>
    <mergeCell ref="A109:AF109"/>
    <mergeCell ref="A110:AF110"/>
    <mergeCell ref="A111:AF111"/>
    <mergeCell ref="A112:AF112"/>
    <mergeCell ref="A114:AF114"/>
    <mergeCell ref="A107:AF107"/>
    <mergeCell ref="A108:AF108"/>
    <mergeCell ref="A106:AF106"/>
    <mergeCell ref="A113:AF113"/>
    <mergeCell ref="A8:B8"/>
    <mergeCell ref="C8:Q8"/>
    <mergeCell ref="R8:AF8"/>
    <mergeCell ref="A9:B9"/>
    <mergeCell ref="C9:Q9"/>
    <mergeCell ref="R9:AF9"/>
    <mergeCell ref="K2:AF3"/>
    <mergeCell ref="K4:AF5"/>
    <mergeCell ref="A6:B6"/>
    <mergeCell ref="A7:B7"/>
    <mergeCell ref="AA6:AF6"/>
    <mergeCell ref="AA7:AF7"/>
    <mergeCell ref="C6:Z6"/>
    <mergeCell ref="C7:Z7"/>
    <mergeCell ref="F11:F13"/>
    <mergeCell ref="G11:G13"/>
    <mergeCell ref="H11:H13"/>
    <mergeCell ref="I11:I13"/>
    <mergeCell ref="K35:AF36"/>
    <mergeCell ref="A32:G32"/>
    <mergeCell ref="H32:X32"/>
    <mergeCell ref="Y32:AF32"/>
    <mergeCell ref="AE33:AF33"/>
    <mergeCell ref="A31:G31"/>
    <mergeCell ref="R11:R13"/>
    <mergeCell ref="S11:S13"/>
    <mergeCell ref="A10:A13"/>
    <mergeCell ref="B10:B13"/>
    <mergeCell ref="C10:AF10"/>
    <mergeCell ref="C11:C13"/>
    <mergeCell ref="D11:D13"/>
    <mergeCell ref="E11:E13"/>
    <mergeCell ref="K37:AF38"/>
    <mergeCell ref="T11:T13"/>
    <mergeCell ref="U11:U13"/>
    <mergeCell ref="J11:J13"/>
    <mergeCell ref="K11:K13"/>
    <mergeCell ref="L11:L13"/>
    <mergeCell ref="M11:M13"/>
    <mergeCell ref="N11:N13"/>
    <mergeCell ref="O11:O13"/>
    <mergeCell ref="AB11:AB13"/>
    <mergeCell ref="AC11:AC13"/>
    <mergeCell ref="AD11:AD13"/>
    <mergeCell ref="AE11:AE13"/>
    <mergeCell ref="AF11:AF13"/>
    <mergeCell ref="H31:X31"/>
    <mergeCell ref="Y31:AF31"/>
    <mergeCell ref="V11:V13"/>
    <mergeCell ref="W11:W13"/>
    <mergeCell ref="X11:X13"/>
    <mergeCell ref="Y11:Y13"/>
    <mergeCell ref="Z11:Z13"/>
    <mergeCell ref="AA11:AA13"/>
    <mergeCell ref="P11:P13"/>
    <mergeCell ref="Q11:Q13"/>
    <mergeCell ref="AD44:AD46"/>
    <mergeCell ref="AE44:AE46"/>
    <mergeCell ref="AF44:AF46"/>
    <mergeCell ref="A42:B42"/>
    <mergeCell ref="C42:Q42"/>
    <mergeCell ref="R42:AF42"/>
    <mergeCell ref="A39:B39"/>
    <mergeCell ref="C39:Q39"/>
    <mergeCell ref="R39:AF39"/>
    <mergeCell ref="A40:B40"/>
    <mergeCell ref="C40:Q40"/>
    <mergeCell ref="R40:AF40"/>
    <mergeCell ref="A41:B41"/>
    <mergeCell ref="C41:Q41"/>
    <mergeCell ref="R41:AF41"/>
    <mergeCell ref="C44:C46"/>
    <mergeCell ref="D44:D46"/>
    <mergeCell ref="E44:E46"/>
    <mergeCell ref="F44:F46"/>
    <mergeCell ref="G44:G46"/>
    <mergeCell ref="H44:H46"/>
    <mergeCell ref="I44:I46"/>
    <mergeCell ref="AB44:AB46"/>
    <mergeCell ref="AC44:AC46"/>
    <mergeCell ref="A64:G64"/>
    <mergeCell ref="H64:X64"/>
    <mergeCell ref="Y64:AF64"/>
    <mergeCell ref="V44:V46"/>
    <mergeCell ref="W44:W46"/>
    <mergeCell ref="X44:X46"/>
    <mergeCell ref="Y44:Y46"/>
    <mergeCell ref="Z44:Z46"/>
    <mergeCell ref="AA44:AA46"/>
    <mergeCell ref="P44:P46"/>
    <mergeCell ref="Q44:Q46"/>
    <mergeCell ref="R44:R46"/>
    <mergeCell ref="S44:S46"/>
    <mergeCell ref="T44:T46"/>
    <mergeCell ref="U44:U46"/>
    <mergeCell ref="J44:J46"/>
    <mergeCell ref="K44:K46"/>
    <mergeCell ref="L44:L46"/>
    <mergeCell ref="M44:M46"/>
    <mergeCell ref="N44:N46"/>
    <mergeCell ref="O44:O46"/>
    <mergeCell ref="A43:A46"/>
    <mergeCell ref="B43:B46"/>
    <mergeCell ref="C43:AF43"/>
    <mergeCell ref="A72:B72"/>
    <mergeCell ref="C72:Q72"/>
    <mergeCell ref="R72:AF72"/>
    <mergeCell ref="A73:B73"/>
    <mergeCell ref="C73:Q73"/>
    <mergeCell ref="R73:AF73"/>
    <mergeCell ref="A65:G65"/>
    <mergeCell ref="H65:X65"/>
    <mergeCell ref="Y65:AF65"/>
    <mergeCell ref="AE66:AF66"/>
    <mergeCell ref="K68:AF69"/>
    <mergeCell ref="K70:AF71"/>
    <mergeCell ref="U77:U79"/>
    <mergeCell ref="J77:J79"/>
    <mergeCell ref="K77:K79"/>
    <mergeCell ref="L77:L79"/>
    <mergeCell ref="M77:M79"/>
    <mergeCell ref="N77:N79"/>
    <mergeCell ref="O77:O79"/>
    <mergeCell ref="A74:B74"/>
    <mergeCell ref="C74:Q74"/>
    <mergeCell ref="R74:AF74"/>
    <mergeCell ref="A75:B75"/>
    <mergeCell ref="C75:Q75"/>
    <mergeCell ref="R75:AF75"/>
    <mergeCell ref="D77:D79"/>
    <mergeCell ref="E77:E79"/>
    <mergeCell ref="F77:F79"/>
    <mergeCell ref="G77:G79"/>
    <mergeCell ref="H77:H79"/>
    <mergeCell ref="I77:I79"/>
    <mergeCell ref="R77:R79"/>
    <mergeCell ref="S77:S79"/>
    <mergeCell ref="T77:T79"/>
    <mergeCell ref="A98:G98"/>
    <mergeCell ref="H98:X98"/>
    <mergeCell ref="Y98:AF98"/>
    <mergeCell ref="AE99:AF99"/>
    <mergeCell ref="AB77:AB79"/>
    <mergeCell ref="AC77:AC79"/>
    <mergeCell ref="AD77:AD79"/>
    <mergeCell ref="AE77:AE79"/>
    <mergeCell ref="AF77:AF79"/>
    <mergeCell ref="A97:G97"/>
    <mergeCell ref="H97:X97"/>
    <mergeCell ref="Y97:AF97"/>
    <mergeCell ref="V77:V79"/>
    <mergeCell ref="W77:W79"/>
    <mergeCell ref="X77:X79"/>
    <mergeCell ref="Y77:Y79"/>
    <mergeCell ref="Z77:Z79"/>
    <mergeCell ref="AA77:AA79"/>
    <mergeCell ref="P77:P79"/>
    <mergeCell ref="Q77:Q79"/>
    <mergeCell ref="A76:A79"/>
    <mergeCell ref="B76:B79"/>
    <mergeCell ref="C76:AF76"/>
    <mergeCell ref="C77:C79"/>
  </mergeCells>
  <conditionalFormatting sqref="A1:XFD9 A135:XFD1048576 A10:AI10 A29:AI43 A62:AI79 AG47:AI61 A95:AI95 AG80:AI94 AG11:AI28 A96:AK98 AL10:XFD99 A80:AB94 A11:B28 AG99:AK99 N14:AB28 H11:AE13 A52:AB61 N47:AB51 A44:B51 E44:AI46 AG100:XFD134">
    <cfRule type="expression" dxfId="53" priority="41">
      <formula>CELL("proteger",A1)=0</formula>
    </cfRule>
  </conditionalFormatting>
  <conditionalFormatting sqref="AJ10:AK95">
    <cfRule type="expression" dxfId="52" priority="40">
      <formula>CELL("proteger",AJ10)=0</formula>
    </cfRule>
  </conditionalFormatting>
  <conditionalFormatting sqref="AC14:AF28">
    <cfRule type="expression" dxfId="51" priority="38">
      <formula>CELL("proteger",AC14)=0</formula>
    </cfRule>
  </conditionalFormatting>
  <conditionalFormatting sqref="AC47:AF61">
    <cfRule type="expression" dxfId="50" priority="37">
      <formula>CELL("proteger",AC47)=0</formula>
    </cfRule>
  </conditionalFormatting>
  <conditionalFormatting sqref="AC80:AF94">
    <cfRule type="expression" dxfId="49" priority="36">
      <formula>CELL("proteger",AC80)=0</formula>
    </cfRule>
  </conditionalFormatting>
  <conditionalFormatting sqref="AF11:AF13">
    <cfRule type="expression" dxfId="48" priority="35">
      <formula>CELL("proteger",AF11)=0</formula>
    </cfRule>
  </conditionalFormatting>
  <conditionalFormatting sqref="A100:AF104 A134:AF134 A99:AD99">
    <cfRule type="expression" dxfId="47" priority="34">
      <formula>CELL("proteger",A99)=0</formula>
    </cfRule>
  </conditionalFormatting>
  <conditionalFormatting sqref="AE99:AF99">
    <cfRule type="expression" dxfId="46" priority="30">
      <formula>CELL("proteger",AE99)=0</formula>
    </cfRule>
  </conditionalFormatting>
  <conditionalFormatting sqref="E11:G13">
    <cfRule type="expression" dxfId="45" priority="28">
      <formula>CELL("proteger",E11)=0</formula>
    </cfRule>
  </conditionalFormatting>
  <conditionalFormatting sqref="A107">
    <cfRule type="expression" dxfId="44" priority="27">
      <formula>CELL("proteger",A107)=0</formula>
    </cfRule>
  </conditionalFormatting>
  <conditionalFormatting sqref="A105:A106">
    <cfRule type="expression" dxfId="43" priority="26">
      <formula>CELL("proteger",A105)=0</formula>
    </cfRule>
  </conditionalFormatting>
  <conditionalFormatting sqref="A121">
    <cfRule type="expression" dxfId="42" priority="25">
      <formula>CELL("proteger",A121)=0</formula>
    </cfRule>
  </conditionalFormatting>
  <conditionalFormatting sqref="C11:D13">
    <cfRule type="expression" dxfId="41" priority="23">
      <formula>CELL("proteger",C11)=0</formula>
    </cfRule>
  </conditionalFormatting>
  <conditionalFormatting sqref="C14:H14 C24:H28 C16:H21">
    <cfRule type="expression" dxfId="40" priority="22">
      <formula>CELL("proteger",C14)=0</formula>
    </cfRule>
  </conditionalFormatting>
  <conditionalFormatting sqref="C23:H23 E22:H22">
    <cfRule type="expression" dxfId="39" priority="21">
      <formula>CELL("proteger",C22)=0</formula>
    </cfRule>
  </conditionalFormatting>
  <conditionalFormatting sqref="C15:H15">
    <cfRule type="expression" dxfId="38" priority="20">
      <formula>CELL("proteger",C15)=0</formula>
    </cfRule>
  </conditionalFormatting>
  <conditionalFormatting sqref="C44:D46">
    <cfRule type="expression" dxfId="37" priority="19">
      <formula>CELL("proteger",C44)=0</formula>
    </cfRule>
  </conditionalFormatting>
  <conditionalFormatting sqref="C49:H49">
    <cfRule type="expression" dxfId="36" priority="18">
      <formula>CELL("proteger",C49)=0</formula>
    </cfRule>
  </conditionalFormatting>
  <conditionalFormatting sqref="C47:H47">
    <cfRule type="expression" dxfId="35" priority="17">
      <formula>CELL("proteger",C47)=0</formula>
    </cfRule>
  </conditionalFormatting>
  <conditionalFormatting sqref="C48:H48">
    <cfRule type="expression" dxfId="34" priority="16">
      <formula>CELL("proteger",C48)=0</formula>
    </cfRule>
  </conditionalFormatting>
  <conditionalFormatting sqref="C50:H50">
    <cfRule type="expression" dxfId="33" priority="15">
      <formula>CELL("proteger",C50)=0</formula>
    </cfRule>
  </conditionalFormatting>
  <conditionalFormatting sqref="C51:H51">
    <cfRule type="expression" dxfId="32" priority="14">
      <formula>CELL("proteger",C51)=0</formula>
    </cfRule>
  </conditionalFormatting>
  <conditionalFormatting sqref="A113">
    <cfRule type="expression" dxfId="31" priority="13">
      <formula>CELL("proteger",A113)=0</formula>
    </cfRule>
  </conditionalFormatting>
  <conditionalFormatting sqref="I14:M14 I16:M21 I24:M28">
    <cfRule type="expression" dxfId="30" priority="12">
      <formula>CELL("proteger",I14)=0</formula>
    </cfRule>
  </conditionalFormatting>
  <conditionalFormatting sqref="I15:M15">
    <cfRule type="expression" dxfId="29" priority="11">
      <formula>CELL("proteger",I15)=0</formula>
    </cfRule>
  </conditionalFormatting>
  <conditionalFormatting sqref="I22:M22">
    <cfRule type="expression" dxfId="28" priority="10">
      <formula>CELL("proteger",I22)=0</formula>
    </cfRule>
  </conditionalFormatting>
  <conditionalFormatting sqref="I23:M23">
    <cfRule type="expression" dxfId="27" priority="9">
      <formula>CELL("proteger",I23)=0</formula>
    </cfRule>
  </conditionalFormatting>
  <conditionalFormatting sqref="I49:M49">
    <cfRule type="expression" dxfId="26" priority="8">
      <formula>CELL("proteger",I49)=0</formula>
    </cfRule>
  </conditionalFormatting>
  <conditionalFormatting sqref="I47:M47">
    <cfRule type="expression" dxfId="25" priority="7">
      <formula>CELL("proteger",I47)=0</formula>
    </cfRule>
  </conditionalFormatting>
  <conditionalFormatting sqref="I48:M48">
    <cfRule type="expression" dxfId="24" priority="6">
      <formula>CELL("proteger",I48)=0</formula>
    </cfRule>
  </conditionalFormatting>
  <conditionalFormatting sqref="I50:M50">
    <cfRule type="expression" dxfId="23" priority="5">
      <formula>CELL("proteger",I50)=0</formula>
    </cfRule>
  </conditionalFormatting>
  <conditionalFormatting sqref="I51:M51">
    <cfRule type="expression" dxfId="22" priority="4">
      <formula>CELL("proteger",I51)=0</formula>
    </cfRule>
  </conditionalFormatting>
  <conditionalFormatting sqref="C22">
    <cfRule type="expression" dxfId="21" priority="3">
      <formula>CELL("proteger",C22)=0</formula>
    </cfRule>
  </conditionalFormatting>
  <conditionalFormatting sqref="D22">
    <cfRule type="expression" dxfId="20" priority="1">
      <formula>CELL("proteger",D22)=0</formula>
    </cfRule>
  </conditionalFormatting>
  <pageMargins left="0.27559055118110237" right="0.27559055118110237" top="0.27559055118110237" bottom="0.27559055118110237" header="0.31496062992125984" footer="0.31496062992125984"/>
  <pageSetup paperSize="9" scale="99" orientation="landscape" r:id="rId1"/>
  <rowBreaks count="2" manualBreakCount="2">
    <brk id="33" max="31" man="1"/>
    <brk id="66" max="31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50"/>
  <sheetViews>
    <sheetView showGridLines="0" tabSelected="1" zoomScale="120" zoomScaleNormal="120" workbookViewId="0">
      <pane xSplit="2" ySplit="7" topLeftCell="C8" activePane="bottomRight" state="frozen"/>
      <selection pane="topRight" activeCell="D1" sqref="D1"/>
      <selection pane="bottomLeft" activeCell="A8" sqref="A8"/>
      <selection pane="bottomRight" activeCell="F9" sqref="F9:G9"/>
    </sheetView>
  </sheetViews>
  <sheetFormatPr defaultRowHeight="15" x14ac:dyDescent="0.25"/>
  <cols>
    <col min="2" max="2" width="43.5703125" style="111" customWidth="1"/>
    <col min="3" max="3" width="12" bestFit="1" customWidth="1"/>
    <col min="4" max="4" width="20.7109375" bestFit="1" customWidth="1"/>
    <col min="5" max="5" width="3.28515625" bestFit="1" customWidth="1"/>
    <col min="6" max="6" width="17.85546875" bestFit="1" customWidth="1"/>
    <col min="7" max="7" width="3.28515625" bestFit="1" customWidth="1"/>
    <col min="8" max="8" width="10.7109375" bestFit="1" customWidth="1"/>
    <col min="9" max="9" width="15.42578125" bestFit="1" customWidth="1"/>
    <col min="10" max="10" width="3.28515625" bestFit="1" customWidth="1"/>
    <col min="11" max="11" width="15.42578125" bestFit="1" customWidth="1"/>
    <col min="12" max="12" width="3.28515625" bestFit="1" customWidth="1"/>
    <col min="13" max="13" width="15.42578125" bestFit="1" customWidth="1"/>
    <col min="14" max="14" width="3.28515625" bestFit="1" customWidth="1"/>
    <col min="15" max="15" width="15" customWidth="1"/>
    <col min="16" max="16" width="3.28515625" customWidth="1"/>
    <col min="17" max="17" width="15.42578125" bestFit="1" customWidth="1"/>
    <col min="18" max="18" width="3.28515625" bestFit="1" customWidth="1"/>
    <col min="19" max="19" width="10.5703125" bestFit="1" customWidth="1"/>
    <col min="20" max="20" width="10.42578125" bestFit="1" customWidth="1"/>
  </cols>
  <sheetData>
    <row r="1" spans="1:21" ht="16.5" thickBot="1" x14ac:dyDescent="0.3">
      <c r="A1" s="89"/>
      <c r="B1" s="10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90"/>
      <c r="T1" s="88"/>
      <c r="U1" s="88"/>
    </row>
    <row r="2" spans="1:21" ht="23.25" x14ac:dyDescent="0.35">
      <c r="A2" s="282" t="str">
        <f>'Ficha Cadastral'!A6:E6</f>
        <v>Ideação do Projeto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4"/>
      <c r="U2" s="88"/>
    </row>
    <row r="3" spans="1:21" ht="15.75" x14ac:dyDescent="0.25">
      <c r="A3" s="95"/>
      <c r="B3" s="109"/>
      <c r="C3" s="91"/>
      <c r="D3" s="91"/>
      <c r="E3" s="91"/>
      <c r="F3" s="124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2"/>
      <c r="S3" s="93"/>
      <c r="T3" s="94"/>
      <c r="U3" s="88"/>
    </row>
    <row r="4" spans="1:21" ht="15.75" x14ac:dyDescent="0.25">
      <c r="A4" s="285" t="s">
        <v>155</v>
      </c>
      <c r="B4" s="286"/>
      <c r="C4" s="106">
        <f>'Ficha Cadastral'!C8</f>
        <v>68</v>
      </c>
      <c r="D4" s="122"/>
      <c r="E4" s="125"/>
      <c r="F4" s="123"/>
      <c r="G4" s="96"/>
      <c r="H4" s="96"/>
      <c r="I4" s="96"/>
      <c r="J4" s="96"/>
      <c r="K4" s="126"/>
      <c r="L4" s="126"/>
      <c r="M4" s="127"/>
      <c r="N4" s="287"/>
      <c r="O4" s="287"/>
      <c r="P4" s="287"/>
      <c r="Q4" s="287"/>
      <c r="R4" s="287"/>
      <c r="S4" s="287"/>
      <c r="T4" s="288"/>
      <c r="U4" s="88"/>
    </row>
    <row r="5" spans="1:21" ht="15.75" x14ac:dyDescent="0.25">
      <c r="A5" s="289"/>
      <c r="B5" s="290"/>
      <c r="C5" s="290"/>
      <c r="D5" s="290"/>
      <c r="E5" s="290"/>
      <c r="F5" s="290"/>
      <c r="G5" s="290"/>
      <c r="H5" s="290"/>
      <c r="I5" s="290"/>
      <c r="J5" s="290"/>
      <c r="K5" s="290"/>
      <c r="L5" s="290"/>
      <c r="M5" s="290"/>
      <c r="N5" s="290"/>
      <c r="O5" s="290"/>
      <c r="P5" s="290"/>
      <c r="Q5" s="290"/>
      <c r="R5" s="290"/>
      <c r="S5" s="290"/>
      <c r="T5" s="291"/>
      <c r="U5" s="88"/>
    </row>
    <row r="6" spans="1:21" ht="15.75" x14ac:dyDescent="0.25">
      <c r="A6" s="292" t="s">
        <v>156</v>
      </c>
      <c r="B6" s="294" t="s">
        <v>157</v>
      </c>
      <c r="C6" s="296" t="s">
        <v>158</v>
      </c>
      <c r="D6" s="298" t="s">
        <v>159</v>
      </c>
      <c r="E6" s="299"/>
      <c r="F6" s="298" t="s">
        <v>160</v>
      </c>
      <c r="G6" s="299"/>
      <c r="H6" s="300" t="s">
        <v>161</v>
      </c>
      <c r="I6" s="276" t="s">
        <v>201</v>
      </c>
      <c r="J6" s="277"/>
      <c r="K6" s="276" t="s">
        <v>202</v>
      </c>
      <c r="L6" s="277"/>
      <c r="M6" s="276" t="s">
        <v>203</v>
      </c>
      <c r="N6" s="277"/>
      <c r="O6" s="276" t="s">
        <v>203</v>
      </c>
      <c r="P6" s="277"/>
      <c r="Q6" s="276" t="s">
        <v>203</v>
      </c>
      <c r="R6" s="277"/>
      <c r="S6" s="278" t="s">
        <v>162</v>
      </c>
      <c r="T6" s="280" t="s">
        <v>163</v>
      </c>
      <c r="U6" s="88"/>
    </row>
    <row r="7" spans="1:21" ht="15.75" x14ac:dyDescent="0.25">
      <c r="A7" s="293"/>
      <c r="B7" s="295"/>
      <c r="C7" s="297"/>
      <c r="D7" s="97" t="s">
        <v>164</v>
      </c>
      <c r="E7" s="98">
        <v>0</v>
      </c>
      <c r="F7" s="97" t="s">
        <v>165</v>
      </c>
      <c r="G7" s="98">
        <v>10</v>
      </c>
      <c r="H7" s="301"/>
      <c r="I7" s="97" t="s">
        <v>166</v>
      </c>
      <c r="J7" s="98">
        <v>40</v>
      </c>
      <c r="K7" s="97" t="s">
        <v>167</v>
      </c>
      <c r="L7" s="98">
        <v>50</v>
      </c>
      <c r="M7" s="138" t="s">
        <v>168</v>
      </c>
      <c r="N7" s="98">
        <v>0</v>
      </c>
      <c r="O7" s="138" t="s">
        <v>196</v>
      </c>
      <c r="P7" s="98">
        <v>0</v>
      </c>
      <c r="Q7" s="97" t="s">
        <v>197</v>
      </c>
      <c r="R7" s="98">
        <v>0</v>
      </c>
      <c r="S7" s="279"/>
      <c r="T7" s="281"/>
      <c r="U7" s="88"/>
    </row>
    <row r="8" spans="1:21" ht="15.75" x14ac:dyDescent="0.25">
      <c r="A8" s="99">
        <v>1</v>
      </c>
      <c r="B8" s="107" t="str">
        <f>'Ficha Cadastral'!C17</f>
        <v>Bruna Gonçalves Ferreira</v>
      </c>
      <c r="C8" s="100">
        <f ca="1">'Ficha Cadastral'!E17</f>
        <v>0</v>
      </c>
      <c r="D8" s="270"/>
      <c r="E8" s="271"/>
      <c r="F8" s="302">
        <f ca="1">(($C$4-C8)*100)/$C$4</f>
        <v>100</v>
      </c>
      <c r="G8" s="303"/>
      <c r="H8" s="161">
        <f ca="1">100-F8</f>
        <v>0</v>
      </c>
      <c r="I8" s="270">
        <v>100</v>
      </c>
      <c r="J8" s="271"/>
      <c r="K8" s="270">
        <v>100</v>
      </c>
      <c r="L8" s="271"/>
      <c r="M8" s="270"/>
      <c r="N8" s="271"/>
      <c r="O8" s="270"/>
      <c r="P8" s="271"/>
      <c r="Q8" s="272"/>
      <c r="R8" s="273"/>
      <c r="S8" s="102">
        <f ca="1">(((O8*$P$7)/10)+((F8*$G$7)/10)+((M8*$N$7)/10)+((Q8*$R$7)/10)+((K8*$L$7)/10)+((I8*$J$7)/10)+((D8*$E$7)/10))/10</f>
        <v>100</v>
      </c>
      <c r="T8" s="103" t="str">
        <f ca="1">IF((F8&lt;75),"Na",IF(S8&gt;90,"AE",IF(S8&gt;=70,"A",IF(S8&gt;=0,"NA"))))</f>
        <v>AE</v>
      </c>
      <c r="U8" s="88"/>
    </row>
    <row r="9" spans="1:21" ht="15.75" x14ac:dyDescent="0.25">
      <c r="A9" s="99">
        <v>2</v>
      </c>
      <c r="B9" s="107" t="str">
        <f>'Ficha Cadastral'!C18</f>
        <v>Bruno de Jesus Cereja</v>
      </c>
      <c r="C9" s="100">
        <f ca="1">'Ficha Cadastral'!E18</f>
        <v>60</v>
      </c>
      <c r="D9" s="270"/>
      <c r="E9" s="271"/>
      <c r="F9" s="302">
        <f t="shared" ref="F9:F47" ca="1" si="0">(($C$4-C9)*100)/$C$4</f>
        <v>11.764705882352942</v>
      </c>
      <c r="G9" s="303"/>
      <c r="H9" s="161">
        <f t="shared" ref="H9:H47" ca="1" si="1">100-F9</f>
        <v>88.235294117647058</v>
      </c>
      <c r="I9" s="270">
        <v>89</v>
      </c>
      <c r="J9" s="271"/>
      <c r="K9" s="270">
        <v>0</v>
      </c>
      <c r="L9" s="271"/>
      <c r="M9" s="270"/>
      <c r="N9" s="271"/>
      <c r="O9" s="270"/>
      <c r="P9" s="271"/>
      <c r="Q9" s="272"/>
      <c r="R9" s="273"/>
      <c r="S9" s="102">
        <f t="shared" ref="S9:S46" ca="1" si="2">(((O9*$P$7)/10)+((F9*$G$7)/10)+((M9*$N$7)/10)+((Q9*$R$7)/10)+((K9*$L$7)/10)+((I9*$J$7)/10)+((D9*$E$7)/10))/10</f>
        <v>36.776470588235291</v>
      </c>
      <c r="T9" s="103" t="str">
        <f ca="1">IF((F9&lt;75),"Na",IF(S9&gt;90,"AE",IF(S9&gt;=70,"A",IF(S9&gt;=0,"NA"))))</f>
        <v>Na</v>
      </c>
      <c r="U9" s="88"/>
    </row>
    <row r="10" spans="1:21" ht="15.75" x14ac:dyDescent="0.25">
      <c r="A10" s="99">
        <v>3</v>
      </c>
      <c r="B10" s="107" t="str">
        <f>'Ficha Cadastral'!C19</f>
        <v>Carlos Alberto dos Santos Mattos</v>
      </c>
      <c r="C10" s="100">
        <f ca="1">'Ficha Cadastral'!E19</f>
        <v>4</v>
      </c>
      <c r="D10" s="270"/>
      <c r="E10" s="271"/>
      <c r="F10" s="302">
        <f t="shared" ca="1" si="0"/>
        <v>94.117647058823536</v>
      </c>
      <c r="G10" s="303"/>
      <c r="H10" s="161">
        <f t="shared" ca="1" si="1"/>
        <v>5.8823529411764639</v>
      </c>
      <c r="I10" s="270">
        <v>100</v>
      </c>
      <c r="J10" s="271"/>
      <c r="K10" s="270">
        <v>100</v>
      </c>
      <c r="L10" s="271"/>
      <c r="M10" s="270"/>
      <c r="N10" s="271"/>
      <c r="O10" s="270"/>
      <c r="P10" s="271"/>
      <c r="Q10" s="272"/>
      <c r="R10" s="273"/>
      <c r="S10" s="102">
        <f t="shared" ca="1" si="2"/>
        <v>99.411764705882348</v>
      </c>
      <c r="T10" s="103" t="str">
        <f t="shared" ref="T10:T47" ca="1" si="3">IF((F10&lt;75),"Na",IF(S10&gt;90,"AE",IF(S10&gt;=70,"A",IF(S10&gt;=0,"NA"))))</f>
        <v>AE</v>
      </c>
      <c r="U10" s="88"/>
    </row>
    <row r="11" spans="1:21" ht="15.75" x14ac:dyDescent="0.25">
      <c r="A11" s="99">
        <v>4</v>
      </c>
      <c r="B11" s="107" t="str">
        <f>'Ficha Cadastral'!C20</f>
        <v>Carlos Roberto Sanches Junior</v>
      </c>
      <c r="C11" s="100">
        <f ca="1">'Ficha Cadastral'!E20</f>
        <v>4</v>
      </c>
      <c r="D11" s="270"/>
      <c r="E11" s="271"/>
      <c r="F11" s="302">
        <f t="shared" ca="1" si="0"/>
        <v>94.117647058823536</v>
      </c>
      <c r="G11" s="303"/>
      <c r="H11" s="161">
        <f t="shared" ca="1" si="1"/>
        <v>5.8823529411764639</v>
      </c>
      <c r="I11" s="270">
        <v>100</v>
      </c>
      <c r="J11" s="271"/>
      <c r="K11" s="270">
        <v>100</v>
      </c>
      <c r="L11" s="271"/>
      <c r="M11" s="270"/>
      <c r="N11" s="271"/>
      <c r="O11" s="270"/>
      <c r="P11" s="271"/>
      <c r="Q11" s="272"/>
      <c r="R11" s="273"/>
      <c r="S11" s="102">
        <f t="shared" ca="1" si="2"/>
        <v>99.411764705882348</v>
      </c>
      <c r="T11" s="103" t="str">
        <f t="shared" ca="1" si="3"/>
        <v>AE</v>
      </c>
      <c r="U11" s="88"/>
    </row>
    <row r="12" spans="1:21" ht="15.75" x14ac:dyDescent="0.25">
      <c r="A12" s="99">
        <v>5</v>
      </c>
      <c r="B12" s="107" t="str">
        <f>'Ficha Cadastral'!C21</f>
        <v>Edward Lages Rodrigues</v>
      </c>
      <c r="C12" s="100">
        <f ca="1">'Ficha Cadastral'!E21</f>
        <v>0</v>
      </c>
      <c r="D12" s="270"/>
      <c r="E12" s="271"/>
      <c r="F12" s="302">
        <f t="shared" ca="1" si="0"/>
        <v>100</v>
      </c>
      <c r="G12" s="303"/>
      <c r="H12" s="161">
        <f t="shared" ca="1" si="1"/>
        <v>0</v>
      </c>
      <c r="I12" s="270">
        <v>100</v>
      </c>
      <c r="J12" s="271"/>
      <c r="K12" s="270">
        <v>100</v>
      </c>
      <c r="L12" s="271"/>
      <c r="M12" s="270"/>
      <c r="N12" s="271"/>
      <c r="O12" s="270"/>
      <c r="P12" s="271"/>
      <c r="Q12" s="272"/>
      <c r="R12" s="273"/>
      <c r="S12" s="102">
        <f t="shared" ca="1" si="2"/>
        <v>100</v>
      </c>
      <c r="T12" s="103" t="str">
        <f t="shared" ca="1" si="3"/>
        <v>AE</v>
      </c>
      <c r="U12" s="88"/>
    </row>
    <row r="13" spans="1:21" ht="15.75" x14ac:dyDescent="0.25">
      <c r="A13" s="99">
        <v>6</v>
      </c>
      <c r="B13" s="107" t="str">
        <f>'Ficha Cadastral'!C22</f>
        <v>Felipe de Oliveira Celestino</v>
      </c>
      <c r="C13" s="100">
        <f ca="1">'Ficha Cadastral'!E22</f>
        <v>4</v>
      </c>
      <c r="D13" s="270"/>
      <c r="E13" s="271"/>
      <c r="F13" s="302">
        <f t="shared" ca="1" si="0"/>
        <v>94.117647058823536</v>
      </c>
      <c r="G13" s="303"/>
      <c r="H13" s="161">
        <f t="shared" ca="1" si="1"/>
        <v>5.8823529411764639</v>
      </c>
      <c r="I13" s="270">
        <v>95</v>
      </c>
      <c r="J13" s="271"/>
      <c r="K13" s="270">
        <v>100</v>
      </c>
      <c r="L13" s="271"/>
      <c r="M13" s="270"/>
      <c r="N13" s="271"/>
      <c r="O13" s="270"/>
      <c r="P13" s="271"/>
      <c r="Q13" s="272"/>
      <c r="R13" s="273"/>
      <c r="S13" s="102">
        <f t="shared" ca="1" si="2"/>
        <v>97.411764705882348</v>
      </c>
      <c r="T13" s="103" t="str">
        <f t="shared" ca="1" si="3"/>
        <v>AE</v>
      </c>
      <c r="U13" s="88"/>
    </row>
    <row r="14" spans="1:21" ht="15.75" x14ac:dyDescent="0.25">
      <c r="A14" s="99">
        <v>7</v>
      </c>
      <c r="B14" s="107" t="str">
        <f>'Ficha Cadastral'!C23</f>
        <v>Gabriel da Silva Mattos</v>
      </c>
      <c r="C14" s="100">
        <f ca="1">'Ficha Cadastral'!E23</f>
        <v>8</v>
      </c>
      <c r="D14" s="270"/>
      <c r="E14" s="271"/>
      <c r="F14" s="302">
        <f t="shared" ca="1" si="0"/>
        <v>88.235294117647058</v>
      </c>
      <c r="G14" s="303"/>
      <c r="H14" s="161">
        <f t="shared" ca="1" si="1"/>
        <v>11.764705882352942</v>
      </c>
      <c r="I14" s="270">
        <v>95</v>
      </c>
      <c r="J14" s="271"/>
      <c r="K14" s="270">
        <v>100</v>
      </c>
      <c r="L14" s="271"/>
      <c r="M14" s="270"/>
      <c r="N14" s="271"/>
      <c r="O14" s="270"/>
      <c r="P14" s="271"/>
      <c r="Q14" s="272"/>
      <c r="R14" s="273"/>
      <c r="S14" s="102">
        <f t="shared" ca="1" si="2"/>
        <v>96.82352941176471</v>
      </c>
      <c r="T14" s="103" t="str">
        <f t="shared" ca="1" si="3"/>
        <v>AE</v>
      </c>
      <c r="U14" s="88"/>
    </row>
    <row r="15" spans="1:21" ht="15.75" x14ac:dyDescent="0.25">
      <c r="A15" s="99">
        <v>8</v>
      </c>
      <c r="B15" s="107" t="str">
        <f>'Ficha Cadastral'!C24</f>
        <v>Guilherme da Silva Azevedo</v>
      </c>
      <c r="C15" s="100">
        <f ca="1">'Ficha Cadastral'!E24</f>
        <v>4</v>
      </c>
      <c r="D15" s="270"/>
      <c r="E15" s="271"/>
      <c r="F15" s="302">
        <f t="shared" ca="1" si="0"/>
        <v>94.117647058823536</v>
      </c>
      <c r="G15" s="303"/>
      <c r="H15" s="161">
        <f t="shared" ca="1" si="1"/>
        <v>5.8823529411764639</v>
      </c>
      <c r="I15" s="270">
        <v>95</v>
      </c>
      <c r="J15" s="271"/>
      <c r="K15" s="270">
        <v>80</v>
      </c>
      <c r="L15" s="271"/>
      <c r="M15" s="274"/>
      <c r="N15" s="275"/>
      <c r="O15" s="270"/>
      <c r="P15" s="271"/>
      <c r="Q15" s="272"/>
      <c r="R15" s="273"/>
      <c r="S15" s="102">
        <f t="shared" ca="1" si="2"/>
        <v>87.411764705882348</v>
      </c>
      <c r="T15" s="103" t="str">
        <f t="shared" ca="1" si="3"/>
        <v>A</v>
      </c>
      <c r="U15" s="88"/>
    </row>
    <row r="16" spans="1:21" ht="15.75" x14ac:dyDescent="0.25">
      <c r="A16" s="99">
        <v>9</v>
      </c>
      <c r="B16" s="107" t="str">
        <f>'Ficha Cadastral'!C25</f>
        <v>Guilherme Vanelli da Silva Zago</v>
      </c>
      <c r="C16" s="100">
        <f ca="1">'Ficha Cadastral'!E25</f>
        <v>8</v>
      </c>
      <c r="D16" s="270"/>
      <c r="E16" s="271"/>
      <c r="F16" s="302">
        <f t="shared" ca="1" si="0"/>
        <v>88.235294117647058</v>
      </c>
      <c r="G16" s="303"/>
      <c r="H16" s="161">
        <f t="shared" ca="1" si="1"/>
        <v>11.764705882352942</v>
      </c>
      <c r="I16" s="270">
        <v>89</v>
      </c>
      <c r="J16" s="271"/>
      <c r="K16" s="270">
        <v>95</v>
      </c>
      <c r="L16" s="271"/>
      <c r="M16" s="270"/>
      <c r="N16" s="271"/>
      <c r="O16" s="270"/>
      <c r="P16" s="271"/>
      <c r="Q16" s="272"/>
      <c r="R16" s="273"/>
      <c r="S16" s="102">
        <f t="shared" ca="1" si="2"/>
        <v>91.923529411764704</v>
      </c>
      <c r="T16" s="103" t="str">
        <f t="shared" ca="1" si="3"/>
        <v>AE</v>
      </c>
      <c r="U16" s="88"/>
    </row>
    <row r="17" spans="1:21" ht="15.75" x14ac:dyDescent="0.25">
      <c r="A17" s="99">
        <v>10</v>
      </c>
      <c r="B17" s="107" t="str">
        <f>'Ficha Cadastral'!C26</f>
        <v>Igor Arnaldo de Alencar Feitoza</v>
      </c>
      <c r="C17" s="100">
        <f ca="1">'Ficha Cadastral'!E26</f>
        <v>0</v>
      </c>
      <c r="D17" s="270"/>
      <c r="E17" s="271"/>
      <c r="F17" s="302">
        <f t="shared" ca="1" si="0"/>
        <v>100</v>
      </c>
      <c r="G17" s="303"/>
      <c r="H17" s="161">
        <f t="shared" ca="1" si="1"/>
        <v>0</v>
      </c>
      <c r="I17" s="270">
        <v>89</v>
      </c>
      <c r="J17" s="271"/>
      <c r="K17" s="270">
        <v>95</v>
      </c>
      <c r="L17" s="271"/>
      <c r="M17" s="270"/>
      <c r="N17" s="271"/>
      <c r="O17" s="270"/>
      <c r="P17" s="271"/>
      <c r="Q17" s="272"/>
      <c r="R17" s="273"/>
      <c r="S17" s="102">
        <f t="shared" ca="1" si="2"/>
        <v>93.1</v>
      </c>
      <c r="T17" s="103" t="str">
        <f t="shared" ca="1" si="3"/>
        <v>AE</v>
      </c>
      <c r="U17" s="88"/>
    </row>
    <row r="18" spans="1:21" ht="15.75" x14ac:dyDescent="0.25">
      <c r="A18" s="99">
        <v>11</v>
      </c>
      <c r="B18" s="107" t="str">
        <f>'Ficha Cadastral'!C27</f>
        <v>Ivan de Macedo Dias</v>
      </c>
      <c r="C18" s="100">
        <f ca="1">'Ficha Cadastral'!E27</f>
        <v>4</v>
      </c>
      <c r="D18" s="270"/>
      <c r="E18" s="271"/>
      <c r="F18" s="302">
        <f t="shared" ca="1" si="0"/>
        <v>94.117647058823536</v>
      </c>
      <c r="G18" s="303"/>
      <c r="H18" s="161">
        <f t="shared" ca="1" si="1"/>
        <v>5.8823529411764639</v>
      </c>
      <c r="I18" s="270">
        <v>100</v>
      </c>
      <c r="J18" s="271"/>
      <c r="K18" s="270">
        <v>100</v>
      </c>
      <c r="L18" s="271"/>
      <c r="M18" s="270"/>
      <c r="N18" s="271"/>
      <c r="O18" s="270"/>
      <c r="P18" s="271"/>
      <c r="Q18" s="272"/>
      <c r="R18" s="273"/>
      <c r="S18" s="102">
        <f t="shared" ca="1" si="2"/>
        <v>99.411764705882348</v>
      </c>
      <c r="T18" s="103" t="str">
        <f t="shared" ca="1" si="3"/>
        <v>AE</v>
      </c>
      <c r="U18" s="88"/>
    </row>
    <row r="19" spans="1:21" ht="15.75" x14ac:dyDescent="0.25">
      <c r="A19" s="99">
        <v>12</v>
      </c>
      <c r="B19" s="107" t="str">
        <f>'Ficha Cadastral'!C28</f>
        <v>Jefferson de Jesus Costa</v>
      </c>
      <c r="C19" s="100">
        <f ca="1">'Ficha Cadastral'!E28</f>
        <v>8</v>
      </c>
      <c r="D19" s="270"/>
      <c r="E19" s="271"/>
      <c r="F19" s="302">
        <f t="shared" ca="1" si="0"/>
        <v>88.235294117647058</v>
      </c>
      <c r="G19" s="303"/>
      <c r="H19" s="161">
        <f t="shared" ca="1" si="1"/>
        <v>11.764705882352942</v>
      </c>
      <c r="I19" s="270">
        <v>100</v>
      </c>
      <c r="J19" s="271"/>
      <c r="K19" s="270">
        <v>100</v>
      </c>
      <c r="L19" s="271"/>
      <c r="M19" s="270"/>
      <c r="N19" s="271"/>
      <c r="O19" s="270"/>
      <c r="P19" s="271"/>
      <c r="Q19" s="272"/>
      <c r="R19" s="273"/>
      <c r="S19" s="102">
        <f t="shared" ca="1" si="2"/>
        <v>98.82352941176471</v>
      </c>
      <c r="T19" s="103" t="str">
        <f t="shared" ca="1" si="3"/>
        <v>AE</v>
      </c>
      <c r="U19" s="88"/>
    </row>
    <row r="20" spans="1:21" ht="15.75" x14ac:dyDescent="0.25">
      <c r="A20" s="99">
        <v>13</v>
      </c>
      <c r="B20" s="107" t="str">
        <f>'Ficha Cadastral'!C29</f>
        <v>Leon Carlo Stulpen Veiga</v>
      </c>
      <c r="C20" s="100">
        <f ca="1">'Ficha Cadastral'!E29</f>
        <v>0</v>
      </c>
      <c r="D20" s="270"/>
      <c r="E20" s="271"/>
      <c r="F20" s="302">
        <f t="shared" ca="1" si="0"/>
        <v>100</v>
      </c>
      <c r="G20" s="303"/>
      <c r="H20" s="161">
        <f t="shared" ca="1" si="1"/>
        <v>0</v>
      </c>
      <c r="I20" s="270">
        <v>100</v>
      </c>
      <c r="J20" s="271"/>
      <c r="K20" s="270">
        <v>100</v>
      </c>
      <c r="L20" s="271"/>
      <c r="M20" s="270"/>
      <c r="N20" s="271"/>
      <c r="O20" s="270"/>
      <c r="P20" s="271"/>
      <c r="Q20" s="272"/>
      <c r="R20" s="273"/>
      <c r="S20" s="102">
        <f t="shared" ca="1" si="2"/>
        <v>100</v>
      </c>
      <c r="T20" s="103" t="str">
        <f t="shared" ca="1" si="3"/>
        <v>AE</v>
      </c>
      <c r="U20" s="88"/>
    </row>
    <row r="21" spans="1:21" ht="15.75" x14ac:dyDescent="0.25">
      <c r="A21" s="99">
        <v>14</v>
      </c>
      <c r="B21" s="107" t="str">
        <f>'Ficha Cadastral'!C30</f>
        <v>Leticia Brantes Gravino</v>
      </c>
      <c r="C21" s="100">
        <f ca="1">'Ficha Cadastral'!E30</f>
        <v>4</v>
      </c>
      <c r="D21" s="270"/>
      <c r="E21" s="271"/>
      <c r="F21" s="302">
        <f t="shared" ca="1" si="0"/>
        <v>94.117647058823536</v>
      </c>
      <c r="G21" s="303"/>
      <c r="H21" s="161">
        <f t="shared" ca="1" si="1"/>
        <v>5.8823529411764639</v>
      </c>
      <c r="I21" s="270">
        <v>100</v>
      </c>
      <c r="J21" s="271"/>
      <c r="K21" s="270">
        <v>95</v>
      </c>
      <c r="L21" s="271"/>
      <c r="M21" s="270"/>
      <c r="N21" s="271"/>
      <c r="O21" s="270"/>
      <c r="P21" s="271"/>
      <c r="Q21" s="272"/>
      <c r="R21" s="273"/>
      <c r="S21" s="102">
        <f t="shared" ca="1" si="2"/>
        <v>96.911764705882348</v>
      </c>
      <c r="T21" s="103" t="str">
        <f t="shared" ca="1" si="3"/>
        <v>AE</v>
      </c>
      <c r="U21" s="88"/>
    </row>
    <row r="22" spans="1:21" ht="15.75" x14ac:dyDescent="0.25">
      <c r="A22" s="99">
        <v>15</v>
      </c>
      <c r="B22" s="107" t="str">
        <f>'Ficha Cadastral'!C31</f>
        <v>Marcio Eduardo Latini</v>
      </c>
      <c r="C22" s="100">
        <f ca="1">'Ficha Cadastral'!E31</f>
        <v>4</v>
      </c>
      <c r="D22" s="270"/>
      <c r="E22" s="271"/>
      <c r="F22" s="302">
        <f t="shared" ca="1" si="0"/>
        <v>94.117647058823536</v>
      </c>
      <c r="G22" s="303"/>
      <c r="H22" s="161">
        <f t="shared" ca="1" si="1"/>
        <v>5.8823529411764639</v>
      </c>
      <c r="I22" s="270">
        <v>100</v>
      </c>
      <c r="J22" s="271"/>
      <c r="K22" s="270">
        <v>89</v>
      </c>
      <c r="L22" s="271"/>
      <c r="M22" s="270"/>
      <c r="N22" s="271"/>
      <c r="O22" s="270"/>
      <c r="P22" s="271"/>
      <c r="Q22" s="272"/>
      <c r="R22" s="273"/>
      <c r="S22" s="102">
        <f t="shared" ca="1" si="2"/>
        <v>93.911764705882348</v>
      </c>
      <c r="T22" s="103" t="str">
        <f t="shared" ca="1" si="3"/>
        <v>AE</v>
      </c>
      <c r="U22" s="88"/>
    </row>
    <row r="23" spans="1:21" ht="15.75" x14ac:dyDescent="0.25">
      <c r="A23" s="99">
        <v>16</v>
      </c>
      <c r="B23" s="107" t="str">
        <f>'Ficha Cadastral'!C32</f>
        <v>Matheus Pinheiro Raposo</v>
      </c>
      <c r="C23" s="100">
        <f ca="1">'Ficha Cadastral'!E32</f>
        <v>4</v>
      </c>
      <c r="D23" s="270"/>
      <c r="E23" s="271"/>
      <c r="F23" s="302">
        <f t="shared" ca="1" si="0"/>
        <v>94.117647058823536</v>
      </c>
      <c r="G23" s="303"/>
      <c r="H23" s="161">
        <f t="shared" ca="1" si="1"/>
        <v>5.8823529411764639</v>
      </c>
      <c r="I23" s="270">
        <v>95</v>
      </c>
      <c r="J23" s="271"/>
      <c r="K23" s="270">
        <v>90</v>
      </c>
      <c r="L23" s="271"/>
      <c r="M23" s="270"/>
      <c r="N23" s="271"/>
      <c r="O23" s="270"/>
      <c r="P23" s="271"/>
      <c r="Q23" s="272"/>
      <c r="R23" s="273"/>
      <c r="S23" s="102">
        <f t="shared" ca="1" si="2"/>
        <v>92.411764705882348</v>
      </c>
      <c r="T23" s="103" t="str">
        <f t="shared" ca="1" si="3"/>
        <v>AE</v>
      </c>
      <c r="U23" s="88"/>
    </row>
    <row r="24" spans="1:21" ht="15.75" x14ac:dyDescent="0.25">
      <c r="A24" s="99">
        <v>17</v>
      </c>
      <c r="B24" s="107" t="str">
        <f>'Ficha Cadastral'!C33</f>
        <v>Rafael Magalhães Storck</v>
      </c>
      <c r="C24" s="100">
        <f ca="1">'Ficha Cadastral'!E33</f>
        <v>4</v>
      </c>
      <c r="D24" s="270"/>
      <c r="E24" s="271"/>
      <c r="F24" s="302">
        <f t="shared" ca="1" si="0"/>
        <v>94.117647058823536</v>
      </c>
      <c r="G24" s="303"/>
      <c r="H24" s="161">
        <f t="shared" ca="1" si="1"/>
        <v>5.8823529411764639</v>
      </c>
      <c r="I24" s="270">
        <v>95</v>
      </c>
      <c r="J24" s="271"/>
      <c r="K24" s="270">
        <v>85</v>
      </c>
      <c r="L24" s="271"/>
      <c r="M24" s="270"/>
      <c r="N24" s="271"/>
      <c r="O24" s="270"/>
      <c r="P24" s="271"/>
      <c r="Q24" s="272"/>
      <c r="R24" s="273"/>
      <c r="S24" s="102">
        <f t="shared" ca="1" si="2"/>
        <v>89.911764705882348</v>
      </c>
      <c r="T24" s="103" t="str">
        <f t="shared" ca="1" si="3"/>
        <v>A</v>
      </c>
      <c r="U24" s="88"/>
    </row>
    <row r="25" spans="1:21" ht="15.75" x14ac:dyDescent="0.25">
      <c r="A25" s="99">
        <v>18</v>
      </c>
      <c r="B25" s="107" t="str">
        <f>'Ficha Cadastral'!C34</f>
        <v>Rayssa Schottz Gonçalves</v>
      </c>
      <c r="C25" s="100">
        <f ca="1">'Ficha Cadastral'!E34</f>
        <v>8</v>
      </c>
      <c r="D25" s="270"/>
      <c r="E25" s="271"/>
      <c r="F25" s="302">
        <f t="shared" ca="1" si="0"/>
        <v>88.235294117647058</v>
      </c>
      <c r="G25" s="303"/>
      <c r="H25" s="161">
        <f t="shared" ca="1" si="1"/>
        <v>11.764705882352942</v>
      </c>
      <c r="I25" s="270">
        <v>89</v>
      </c>
      <c r="J25" s="271"/>
      <c r="K25" s="270">
        <v>100</v>
      </c>
      <c r="L25" s="271"/>
      <c r="M25" s="270"/>
      <c r="N25" s="271"/>
      <c r="O25" s="270"/>
      <c r="P25" s="271"/>
      <c r="Q25" s="272"/>
      <c r="R25" s="273"/>
      <c r="S25" s="102">
        <f t="shared" ca="1" si="2"/>
        <v>94.423529411764704</v>
      </c>
      <c r="T25" s="103" t="str">
        <f t="shared" ca="1" si="3"/>
        <v>AE</v>
      </c>
      <c r="U25" s="88"/>
    </row>
    <row r="26" spans="1:21" ht="15.75" x14ac:dyDescent="0.25">
      <c r="A26" s="99">
        <v>19</v>
      </c>
      <c r="B26" s="107" t="str">
        <f>'Ficha Cadastral'!C35</f>
        <v>Rodrigo Rocha Gibelli</v>
      </c>
      <c r="C26" s="100">
        <f ca="1">'Ficha Cadastral'!E35</f>
        <v>4</v>
      </c>
      <c r="D26" s="270"/>
      <c r="E26" s="271"/>
      <c r="F26" s="302">
        <f t="shared" ca="1" si="0"/>
        <v>94.117647058823536</v>
      </c>
      <c r="G26" s="303"/>
      <c r="H26" s="161">
        <f t="shared" ca="1" si="1"/>
        <v>5.8823529411764639</v>
      </c>
      <c r="I26" s="270">
        <v>100</v>
      </c>
      <c r="J26" s="271"/>
      <c r="K26" s="270">
        <v>90</v>
      </c>
      <c r="L26" s="271"/>
      <c r="M26" s="270"/>
      <c r="N26" s="271"/>
      <c r="O26" s="270"/>
      <c r="P26" s="271"/>
      <c r="Q26" s="272"/>
      <c r="R26" s="273"/>
      <c r="S26" s="102">
        <f t="shared" ca="1" si="2"/>
        <v>94.411764705882348</v>
      </c>
      <c r="T26" s="103" t="str">
        <f t="shared" ca="1" si="3"/>
        <v>AE</v>
      </c>
      <c r="U26" s="88"/>
    </row>
    <row r="27" spans="1:21" ht="15.75" x14ac:dyDescent="0.25">
      <c r="A27" s="99">
        <v>20</v>
      </c>
      <c r="B27" s="107" t="str">
        <f>'Ficha Cadastral'!C36</f>
        <v>Wesley Pereira Pinto</v>
      </c>
      <c r="C27" s="100">
        <f ca="1">'Ficha Cadastral'!E36</f>
        <v>12</v>
      </c>
      <c r="D27" s="270"/>
      <c r="E27" s="271"/>
      <c r="F27" s="302">
        <f t="shared" ca="1" si="0"/>
        <v>82.352941176470594</v>
      </c>
      <c r="G27" s="303"/>
      <c r="H27" s="161">
        <f t="shared" ca="1" si="1"/>
        <v>17.647058823529406</v>
      </c>
      <c r="I27" s="270">
        <v>100</v>
      </c>
      <c r="J27" s="271"/>
      <c r="K27" s="270">
        <v>70</v>
      </c>
      <c r="L27" s="271"/>
      <c r="M27" s="270"/>
      <c r="N27" s="271"/>
      <c r="O27" s="270"/>
      <c r="P27" s="271"/>
      <c r="Q27" s="272"/>
      <c r="R27" s="273"/>
      <c r="S27" s="102">
        <f t="shared" ca="1" si="2"/>
        <v>83.235294117647058</v>
      </c>
      <c r="T27" s="103" t="str">
        <f t="shared" ca="1" si="3"/>
        <v>A</v>
      </c>
      <c r="U27" s="88"/>
    </row>
    <row r="28" spans="1:21" ht="15.75" x14ac:dyDescent="0.25">
      <c r="A28" s="99">
        <v>21</v>
      </c>
      <c r="B28" s="107">
        <f>'Ficha Cadastral'!C37</f>
        <v>0</v>
      </c>
      <c r="C28" s="100">
        <f ca="1">'Ficha Cadastral'!E37</f>
        <v>0</v>
      </c>
      <c r="D28" s="270"/>
      <c r="E28" s="271"/>
      <c r="F28" s="302">
        <f t="shared" ca="1" si="0"/>
        <v>100</v>
      </c>
      <c r="G28" s="303"/>
      <c r="H28" s="161">
        <f t="shared" ca="1" si="1"/>
        <v>0</v>
      </c>
      <c r="I28" s="270"/>
      <c r="J28" s="271"/>
      <c r="K28" s="270"/>
      <c r="L28" s="271"/>
      <c r="M28" s="270"/>
      <c r="N28" s="271"/>
      <c r="O28" s="270"/>
      <c r="P28" s="271"/>
      <c r="Q28" s="158"/>
      <c r="R28" s="159"/>
      <c r="S28" s="102">
        <f t="shared" ca="1" si="2"/>
        <v>10</v>
      </c>
      <c r="T28" s="103" t="str">
        <f t="shared" ca="1" si="3"/>
        <v>NA</v>
      </c>
      <c r="U28" s="88"/>
    </row>
    <row r="29" spans="1:21" ht="15.75" x14ac:dyDescent="0.25">
      <c r="A29" s="99">
        <v>22</v>
      </c>
      <c r="B29" s="135">
        <f>'Ficha Cadastral'!C38</f>
        <v>0</v>
      </c>
      <c r="C29" s="100">
        <f ca="1">'Ficha Cadastral'!E38</f>
        <v>0</v>
      </c>
      <c r="D29" s="270"/>
      <c r="E29" s="271"/>
      <c r="F29" s="302">
        <f t="shared" ca="1" si="0"/>
        <v>100</v>
      </c>
      <c r="G29" s="303"/>
      <c r="H29" s="161">
        <f t="shared" ca="1" si="1"/>
        <v>0</v>
      </c>
      <c r="I29" s="270"/>
      <c r="J29" s="271"/>
      <c r="K29" s="270"/>
      <c r="L29" s="271"/>
      <c r="M29" s="270"/>
      <c r="N29" s="271"/>
      <c r="O29" s="270"/>
      <c r="P29" s="271"/>
      <c r="Q29" s="161"/>
      <c r="R29" s="162"/>
      <c r="S29" s="102">
        <f t="shared" ca="1" si="2"/>
        <v>10</v>
      </c>
      <c r="T29" s="103" t="str">
        <f t="shared" ca="1" si="3"/>
        <v>NA</v>
      </c>
      <c r="U29" s="88"/>
    </row>
    <row r="30" spans="1:21" ht="15.75" x14ac:dyDescent="0.25">
      <c r="A30" s="99">
        <v>23</v>
      </c>
      <c r="B30" s="134">
        <f>'Ficha Cadastral'!C39</f>
        <v>0</v>
      </c>
      <c r="C30" s="100">
        <f ca="1">'Ficha Cadastral'!E39</f>
        <v>0</v>
      </c>
      <c r="D30" s="270"/>
      <c r="E30" s="271"/>
      <c r="F30" s="302">
        <f t="shared" ca="1" si="0"/>
        <v>100</v>
      </c>
      <c r="G30" s="303"/>
      <c r="H30" s="161">
        <f t="shared" ca="1" si="1"/>
        <v>0</v>
      </c>
      <c r="I30" s="270"/>
      <c r="J30" s="271"/>
      <c r="K30" s="270"/>
      <c r="L30" s="271"/>
      <c r="M30" s="270"/>
      <c r="N30" s="271"/>
      <c r="O30" s="270"/>
      <c r="P30" s="271"/>
      <c r="Q30" s="101"/>
      <c r="R30" s="160"/>
      <c r="S30" s="102">
        <f t="shared" ca="1" si="2"/>
        <v>10</v>
      </c>
      <c r="T30" s="103" t="str">
        <f t="shared" ca="1" si="3"/>
        <v>NA</v>
      </c>
      <c r="U30" s="88"/>
    </row>
    <row r="31" spans="1:21" ht="15.75" x14ac:dyDescent="0.25">
      <c r="A31" s="99">
        <v>24</v>
      </c>
      <c r="B31" s="134">
        <f>'Ficha Cadastral'!C40</f>
        <v>0</v>
      </c>
      <c r="C31" s="100">
        <f ca="1">'Ficha Cadastral'!E40</f>
        <v>0</v>
      </c>
      <c r="D31" s="270"/>
      <c r="E31" s="271"/>
      <c r="F31" s="302">
        <f t="shared" ca="1" si="0"/>
        <v>100</v>
      </c>
      <c r="G31" s="303"/>
      <c r="H31" s="161">
        <f t="shared" ca="1" si="1"/>
        <v>0</v>
      </c>
      <c r="I31" s="270"/>
      <c r="J31" s="271"/>
      <c r="K31" s="270"/>
      <c r="L31" s="271"/>
      <c r="M31" s="270"/>
      <c r="N31" s="271"/>
      <c r="O31" s="270"/>
      <c r="P31" s="271"/>
      <c r="Q31" s="153"/>
      <c r="R31" s="154"/>
      <c r="S31" s="102">
        <f t="shared" ca="1" si="2"/>
        <v>10</v>
      </c>
      <c r="T31" s="103" t="str">
        <f t="shared" ca="1" si="3"/>
        <v>NA</v>
      </c>
      <c r="U31" s="88"/>
    </row>
    <row r="32" spans="1:21" ht="15.75" x14ac:dyDescent="0.25">
      <c r="A32" s="99">
        <v>25</v>
      </c>
      <c r="B32" s="107">
        <f>'Ficha Cadastral'!C41</f>
        <v>0</v>
      </c>
      <c r="C32" s="100">
        <f ca="1">'Ficha Cadastral'!E41</f>
        <v>0</v>
      </c>
      <c r="D32" s="270"/>
      <c r="E32" s="271"/>
      <c r="F32" s="302">
        <f t="shared" ca="1" si="0"/>
        <v>100</v>
      </c>
      <c r="G32" s="303"/>
      <c r="H32" s="161">
        <f t="shared" ca="1" si="1"/>
        <v>0</v>
      </c>
      <c r="I32" s="270"/>
      <c r="J32" s="271"/>
      <c r="K32" s="270"/>
      <c r="L32" s="271"/>
      <c r="M32" s="270"/>
      <c r="N32" s="271"/>
      <c r="O32" s="270"/>
      <c r="P32" s="271"/>
      <c r="Q32" s="155"/>
      <c r="R32" s="156"/>
      <c r="S32" s="102">
        <f t="shared" ca="1" si="2"/>
        <v>10</v>
      </c>
      <c r="T32" s="103" t="str">
        <f t="shared" ca="1" si="3"/>
        <v>NA</v>
      </c>
      <c r="U32" s="88"/>
    </row>
    <row r="33" spans="1:21" ht="15.75" x14ac:dyDescent="0.25">
      <c r="A33" s="99">
        <v>26</v>
      </c>
      <c r="B33" s="107">
        <f>'Ficha Cadastral'!C42</f>
        <v>0</v>
      </c>
      <c r="C33" s="100">
        <f ca="1">'Ficha Cadastral'!E42</f>
        <v>0</v>
      </c>
      <c r="D33" s="270"/>
      <c r="E33" s="271"/>
      <c r="F33" s="302">
        <f t="shared" ca="1" si="0"/>
        <v>100</v>
      </c>
      <c r="G33" s="303"/>
      <c r="H33" s="161">
        <f t="shared" ca="1" si="1"/>
        <v>0</v>
      </c>
      <c r="I33" s="270"/>
      <c r="J33" s="271"/>
      <c r="K33" s="270"/>
      <c r="L33" s="271"/>
      <c r="M33" s="270"/>
      <c r="N33" s="271"/>
      <c r="O33" s="270"/>
      <c r="P33" s="271"/>
      <c r="Q33" s="155"/>
      <c r="R33" s="156"/>
      <c r="S33" s="102">
        <f t="shared" ca="1" si="2"/>
        <v>10</v>
      </c>
      <c r="T33" s="103" t="str">
        <f t="shared" ca="1" si="3"/>
        <v>NA</v>
      </c>
      <c r="U33" s="88"/>
    </row>
    <row r="34" spans="1:21" ht="15.75" x14ac:dyDescent="0.25">
      <c r="A34" s="99">
        <v>27</v>
      </c>
      <c r="B34" s="107">
        <f>'Ficha Cadastral'!C43</f>
        <v>0</v>
      </c>
      <c r="C34" s="100">
        <f ca="1">'Ficha Cadastral'!E43</f>
        <v>0</v>
      </c>
      <c r="D34" s="270"/>
      <c r="E34" s="271"/>
      <c r="F34" s="302">
        <f t="shared" ca="1" si="0"/>
        <v>100</v>
      </c>
      <c r="G34" s="303"/>
      <c r="H34" s="161">
        <f t="shared" ca="1" si="1"/>
        <v>0</v>
      </c>
      <c r="I34" s="270"/>
      <c r="J34" s="271"/>
      <c r="K34" s="270"/>
      <c r="L34" s="271"/>
      <c r="M34" s="270"/>
      <c r="N34" s="271"/>
      <c r="O34" s="270"/>
      <c r="P34" s="271"/>
      <c r="Q34" s="153"/>
      <c r="R34" s="154"/>
      <c r="S34" s="102">
        <f t="shared" ca="1" si="2"/>
        <v>10</v>
      </c>
      <c r="T34" s="103" t="str">
        <f t="shared" ca="1" si="3"/>
        <v>NA</v>
      </c>
    </row>
    <row r="35" spans="1:21" ht="15.75" x14ac:dyDescent="0.25">
      <c r="A35" s="99">
        <v>28</v>
      </c>
      <c r="B35" s="107">
        <f>'Ficha Cadastral'!C44</f>
        <v>0</v>
      </c>
      <c r="C35" s="100">
        <f ca="1">'Ficha Cadastral'!E44</f>
        <v>0</v>
      </c>
      <c r="D35" s="270"/>
      <c r="E35" s="271"/>
      <c r="F35" s="302">
        <f t="shared" ca="1" si="0"/>
        <v>100</v>
      </c>
      <c r="G35" s="303"/>
      <c r="H35" s="161">
        <f t="shared" ca="1" si="1"/>
        <v>0</v>
      </c>
      <c r="I35" s="270"/>
      <c r="J35" s="271"/>
      <c r="K35" s="270"/>
      <c r="L35" s="271"/>
      <c r="M35" s="270"/>
      <c r="N35" s="271"/>
      <c r="O35" s="270"/>
      <c r="P35" s="271"/>
      <c r="Q35" s="270"/>
      <c r="R35" s="271"/>
      <c r="S35" s="102">
        <f t="shared" ca="1" si="2"/>
        <v>10</v>
      </c>
      <c r="T35" s="103" t="str">
        <f t="shared" ca="1" si="3"/>
        <v>NA</v>
      </c>
    </row>
    <row r="36" spans="1:21" ht="15.75" x14ac:dyDescent="0.25">
      <c r="A36" s="99">
        <v>29</v>
      </c>
      <c r="B36" s="107">
        <f>'Ficha Cadastral'!C45</f>
        <v>0</v>
      </c>
      <c r="C36" s="100">
        <f ca="1">'Ficha Cadastral'!E45</f>
        <v>0</v>
      </c>
      <c r="D36" s="270"/>
      <c r="E36" s="271"/>
      <c r="F36" s="302">
        <f t="shared" ca="1" si="0"/>
        <v>100</v>
      </c>
      <c r="G36" s="303"/>
      <c r="H36" s="161">
        <f t="shared" ca="1" si="1"/>
        <v>0</v>
      </c>
      <c r="I36" s="270"/>
      <c r="J36" s="271"/>
      <c r="K36" s="270"/>
      <c r="L36" s="271"/>
      <c r="M36" s="270"/>
      <c r="N36" s="271"/>
      <c r="O36" s="270"/>
      <c r="P36" s="271"/>
      <c r="Q36" s="270"/>
      <c r="R36" s="271"/>
      <c r="S36" s="102">
        <f t="shared" ca="1" si="2"/>
        <v>10</v>
      </c>
      <c r="T36" s="103" t="str">
        <f t="shared" ca="1" si="3"/>
        <v>NA</v>
      </c>
    </row>
    <row r="37" spans="1:21" ht="15.75" x14ac:dyDescent="0.25">
      <c r="A37" s="99">
        <v>30</v>
      </c>
      <c r="B37" s="107">
        <f>'Ficha Cadastral'!C46</f>
        <v>0</v>
      </c>
      <c r="C37" s="100">
        <f ca="1">'Ficha Cadastral'!E46</f>
        <v>0</v>
      </c>
      <c r="D37" s="270"/>
      <c r="E37" s="271"/>
      <c r="F37" s="302">
        <f t="shared" ca="1" si="0"/>
        <v>100</v>
      </c>
      <c r="G37" s="303"/>
      <c r="H37" s="161">
        <f t="shared" ca="1" si="1"/>
        <v>0</v>
      </c>
      <c r="I37" s="270"/>
      <c r="J37" s="271"/>
      <c r="K37" s="270"/>
      <c r="L37" s="271"/>
      <c r="M37" s="270"/>
      <c r="N37" s="271"/>
      <c r="O37" s="270"/>
      <c r="P37" s="271"/>
      <c r="Q37" s="270"/>
      <c r="R37" s="271"/>
      <c r="S37" s="102">
        <f t="shared" ca="1" si="2"/>
        <v>10</v>
      </c>
      <c r="T37" s="103" t="str">
        <f t="shared" ca="1" si="3"/>
        <v>NA</v>
      </c>
    </row>
    <row r="38" spans="1:21" ht="15.75" x14ac:dyDescent="0.25">
      <c r="A38" s="99">
        <v>31</v>
      </c>
      <c r="B38" s="107">
        <f>'Ficha Cadastral'!C47</f>
        <v>0</v>
      </c>
      <c r="C38" s="100">
        <f ca="1">'Ficha Cadastral'!E47</f>
        <v>0</v>
      </c>
      <c r="D38" s="270"/>
      <c r="E38" s="271"/>
      <c r="F38" s="302">
        <f t="shared" ca="1" si="0"/>
        <v>100</v>
      </c>
      <c r="G38" s="303"/>
      <c r="H38" s="161">
        <f t="shared" ca="1" si="1"/>
        <v>0</v>
      </c>
      <c r="I38" s="270"/>
      <c r="J38" s="271"/>
      <c r="K38" s="270"/>
      <c r="L38" s="271"/>
      <c r="M38" s="270"/>
      <c r="N38" s="271"/>
      <c r="O38" s="270"/>
      <c r="P38" s="271"/>
      <c r="Q38" s="270"/>
      <c r="R38" s="271"/>
      <c r="S38" s="102">
        <f t="shared" ca="1" si="2"/>
        <v>10</v>
      </c>
      <c r="T38" s="103" t="str">
        <f t="shared" ca="1" si="3"/>
        <v>NA</v>
      </c>
    </row>
    <row r="39" spans="1:21" ht="15.75" x14ac:dyDescent="0.25">
      <c r="A39" s="99">
        <v>32</v>
      </c>
      <c r="B39" s="107">
        <f>'Ficha Cadastral'!C48</f>
        <v>0</v>
      </c>
      <c r="C39" s="100">
        <f ca="1">'Ficha Cadastral'!E48</f>
        <v>0</v>
      </c>
      <c r="D39" s="270"/>
      <c r="E39" s="271"/>
      <c r="F39" s="302">
        <f t="shared" ca="1" si="0"/>
        <v>100</v>
      </c>
      <c r="G39" s="303"/>
      <c r="H39" s="161">
        <f t="shared" ca="1" si="1"/>
        <v>0</v>
      </c>
      <c r="I39" s="270"/>
      <c r="J39" s="271"/>
      <c r="K39" s="270"/>
      <c r="L39" s="271"/>
      <c r="M39" s="270"/>
      <c r="N39" s="271"/>
      <c r="O39" s="270"/>
      <c r="P39" s="271"/>
      <c r="Q39" s="270"/>
      <c r="R39" s="271"/>
      <c r="S39" s="102">
        <f t="shared" ca="1" si="2"/>
        <v>10</v>
      </c>
      <c r="T39" s="103" t="str">
        <f t="shared" ca="1" si="3"/>
        <v>NA</v>
      </c>
    </row>
    <row r="40" spans="1:21" ht="15.75" x14ac:dyDescent="0.25">
      <c r="A40" s="99">
        <v>33</v>
      </c>
      <c r="B40" s="107">
        <f>'Ficha Cadastral'!C49</f>
        <v>0</v>
      </c>
      <c r="C40" s="100">
        <f ca="1">'Ficha Cadastral'!E49</f>
        <v>0</v>
      </c>
      <c r="D40" s="270"/>
      <c r="E40" s="271"/>
      <c r="F40" s="302">
        <f t="shared" ca="1" si="0"/>
        <v>100</v>
      </c>
      <c r="G40" s="303"/>
      <c r="H40" s="161">
        <f t="shared" ca="1" si="1"/>
        <v>0</v>
      </c>
      <c r="I40" s="270"/>
      <c r="J40" s="271"/>
      <c r="K40" s="270"/>
      <c r="L40" s="271"/>
      <c r="M40" s="270"/>
      <c r="N40" s="271"/>
      <c r="O40" s="270"/>
      <c r="P40" s="271"/>
      <c r="Q40" s="270"/>
      <c r="R40" s="271"/>
      <c r="S40" s="102">
        <f t="shared" ca="1" si="2"/>
        <v>10</v>
      </c>
      <c r="T40" s="103" t="str">
        <f t="shared" ca="1" si="3"/>
        <v>NA</v>
      </c>
    </row>
    <row r="41" spans="1:21" ht="15.75" x14ac:dyDescent="0.25">
      <c r="A41" s="99">
        <v>34</v>
      </c>
      <c r="B41" s="107">
        <f>'Ficha Cadastral'!C50</f>
        <v>0</v>
      </c>
      <c r="C41" s="100">
        <f ca="1">'Ficha Cadastral'!E50</f>
        <v>0</v>
      </c>
      <c r="D41" s="270"/>
      <c r="E41" s="271"/>
      <c r="F41" s="302">
        <f t="shared" ca="1" si="0"/>
        <v>100</v>
      </c>
      <c r="G41" s="303"/>
      <c r="H41" s="161">
        <f t="shared" ca="1" si="1"/>
        <v>0</v>
      </c>
      <c r="I41" s="270"/>
      <c r="J41" s="271"/>
      <c r="K41" s="270"/>
      <c r="L41" s="271"/>
      <c r="M41" s="270"/>
      <c r="N41" s="271"/>
      <c r="O41" s="270"/>
      <c r="P41" s="271"/>
      <c r="Q41" s="270"/>
      <c r="R41" s="271"/>
      <c r="S41" s="102">
        <f t="shared" ca="1" si="2"/>
        <v>10</v>
      </c>
      <c r="T41" s="103" t="str">
        <f t="shared" ca="1" si="3"/>
        <v>NA</v>
      </c>
    </row>
    <row r="42" spans="1:21" ht="15.75" x14ac:dyDescent="0.25">
      <c r="A42" s="99">
        <v>35</v>
      </c>
      <c r="B42" s="107">
        <f>'Ficha Cadastral'!C51</f>
        <v>0</v>
      </c>
      <c r="C42" s="100">
        <f ca="1">'Ficha Cadastral'!E51</f>
        <v>0</v>
      </c>
      <c r="D42" s="270"/>
      <c r="E42" s="271"/>
      <c r="F42" s="302">
        <f t="shared" ca="1" si="0"/>
        <v>100</v>
      </c>
      <c r="G42" s="303"/>
      <c r="H42" s="161">
        <f t="shared" ca="1" si="1"/>
        <v>0</v>
      </c>
      <c r="I42" s="270"/>
      <c r="J42" s="271"/>
      <c r="K42" s="270"/>
      <c r="L42" s="271"/>
      <c r="M42" s="270"/>
      <c r="N42" s="271"/>
      <c r="O42" s="270"/>
      <c r="P42" s="271"/>
      <c r="Q42" s="270"/>
      <c r="R42" s="271"/>
      <c r="S42" s="102">
        <f t="shared" ca="1" si="2"/>
        <v>10</v>
      </c>
      <c r="T42" s="103" t="str">
        <f t="shared" ca="1" si="3"/>
        <v>NA</v>
      </c>
    </row>
    <row r="43" spans="1:21" ht="15.75" x14ac:dyDescent="0.25">
      <c r="A43" s="99">
        <v>36</v>
      </c>
      <c r="B43" s="107">
        <f>'Ficha Cadastral'!C52</f>
        <v>0</v>
      </c>
      <c r="C43" s="100">
        <f ca="1">'Ficha Cadastral'!E52</f>
        <v>0</v>
      </c>
      <c r="D43" s="270"/>
      <c r="E43" s="271"/>
      <c r="F43" s="302">
        <f t="shared" ca="1" si="0"/>
        <v>100</v>
      </c>
      <c r="G43" s="303"/>
      <c r="H43" s="161">
        <f t="shared" ca="1" si="1"/>
        <v>0</v>
      </c>
      <c r="I43" s="270"/>
      <c r="J43" s="271"/>
      <c r="K43" s="270"/>
      <c r="L43" s="271"/>
      <c r="M43" s="270"/>
      <c r="N43" s="271"/>
      <c r="O43" s="270"/>
      <c r="P43" s="271"/>
      <c r="Q43" s="270"/>
      <c r="R43" s="271"/>
      <c r="S43" s="102">
        <f t="shared" ca="1" si="2"/>
        <v>10</v>
      </c>
      <c r="T43" s="103" t="str">
        <f t="shared" ca="1" si="3"/>
        <v>NA</v>
      </c>
    </row>
    <row r="44" spans="1:21" ht="15.75" x14ac:dyDescent="0.25">
      <c r="A44" s="99">
        <v>37</v>
      </c>
      <c r="B44" s="107">
        <f>'Ficha Cadastral'!C53</f>
        <v>0</v>
      </c>
      <c r="C44" s="100">
        <f ca="1">'Ficha Cadastral'!E53</f>
        <v>0</v>
      </c>
      <c r="D44" s="270"/>
      <c r="E44" s="271"/>
      <c r="F44" s="302">
        <f t="shared" ca="1" si="0"/>
        <v>100</v>
      </c>
      <c r="G44" s="303"/>
      <c r="H44" s="161">
        <f t="shared" ca="1" si="1"/>
        <v>0</v>
      </c>
      <c r="I44" s="270"/>
      <c r="J44" s="271"/>
      <c r="K44" s="270"/>
      <c r="L44" s="271"/>
      <c r="M44" s="270"/>
      <c r="N44" s="271"/>
      <c r="O44" s="270"/>
      <c r="P44" s="271"/>
      <c r="Q44" s="270"/>
      <c r="R44" s="271"/>
      <c r="S44" s="102">
        <f t="shared" ca="1" si="2"/>
        <v>10</v>
      </c>
      <c r="T44" s="103" t="str">
        <f t="shared" ca="1" si="3"/>
        <v>NA</v>
      </c>
    </row>
    <row r="45" spans="1:21" ht="15.75" x14ac:dyDescent="0.25">
      <c r="A45" s="99">
        <v>38</v>
      </c>
      <c r="B45" s="107">
        <f>'Ficha Cadastral'!C54</f>
        <v>0</v>
      </c>
      <c r="C45" s="100">
        <f ca="1">'Ficha Cadastral'!E54</f>
        <v>0</v>
      </c>
      <c r="D45" s="270"/>
      <c r="E45" s="271"/>
      <c r="F45" s="302">
        <f t="shared" ca="1" si="0"/>
        <v>100</v>
      </c>
      <c r="G45" s="303"/>
      <c r="H45" s="161">
        <f t="shared" ca="1" si="1"/>
        <v>0</v>
      </c>
      <c r="I45" s="270"/>
      <c r="J45" s="271"/>
      <c r="K45" s="270"/>
      <c r="L45" s="271"/>
      <c r="M45" s="270"/>
      <c r="N45" s="271"/>
      <c r="O45" s="270"/>
      <c r="P45" s="271"/>
      <c r="Q45" s="270"/>
      <c r="R45" s="271"/>
      <c r="S45" s="102">
        <f t="shared" ca="1" si="2"/>
        <v>10</v>
      </c>
      <c r="T45" s="103" t="str">
        <f t="shared" ca="1" si="3"/>
        <v>NA</v>
      </c>
    </row>
    <row r="46" spans="1:21" ht="15.75" x14ac:dyDescent="0.25">
      <c r="A46" s="99">
        <v>39</v>
      </c>
      <c r="B46" s="107">
        <f>'Ficha Cadastral'!C55</f>
        <v>0</v>
      </c>
      <c r="C46" s="100">
        <f ca="1">'Ficha Cadastral'!E55</f>
        <v>0</v>
      </c>
      <c r="D46" s="270"/>
      <c r="E46" s="271"/>
      <c r="F46" s="302">
        <f ca="1">(($C$4-C46)*100)/$C$4</f>
        <v>100</v>
      </c>
      <c r="G46" s="303"/>
      <c r="H46" s="161">
        <f t="shared" ca="1" si="1"/>
        <v>0</v>
      </c>
      <c r="I46" s="270"/>
      <c r="J46" s="271"/>
      <c r="K46" s="270"/>
      <c r="L46" s="271"/>
      <c r="M46" s="270"/>
      <c r="N46" s="271"/>
      <c r="O46" s="270"/>
      <c r="P46" s="271"/>
      <c r="Q46" s="270"/>
      <c r="R46" s="271"/>
      <c r="S46" s="102">
        <f t="shared" ca="1" si="2"/>
        <v>10</v>
      </c>
      <c r="T46" s="103" t="str">
        <f t="shared" ca="1" si="3"/>
        <v>NA</v>
      </c>
    </row>
    <row r="47" spans="1:21" ht="16.5" thickBot="1" x14ac:dyDescent="0.3">
      <c r="A47" s="104">
        <v>40</v>
      </c>
      <c r="B47" s="118">
        <f>'Ficha Cadastral'!C56</f>
        <v>0</v>
      </c>
      <c r="C47" s="119">
        <f ca="1">'Ficha Cadastral'!E56</f>
        <v>0</v>
      </c>
      <c r="D47" s="268"/>
      <c r="E47" s="269"/>
      <c r="F47" s="304">
        <f t="shared" ca="1" si="0"/>
        <v>100</v>
      </c>
      <c r="G47" s="305"/>
      <c r="H47" s="306">
        <f t="shared" ca="1" si="1"/>
        <v>0</v>
      </c>
      <c r="I47" s="268"/>
      <c r="J47" s="269"/>
      <c r="K47" s="268"/>
      <c r="L47" s="269"/>
      <c r="M47" s="268"/>
      <c r="N47" s="269"/>
      <c r="O47" s="157"/>
      <c r="P47" s="157"/>
      <c r="Q47" s="268"/>
      <c r="R47" s="269"/>
      <c r="S47" s="120">
        <f t="shared" ref="S47" ca="1" si="4">(((F47*$G$7)/10)+((M47*$N$7)/10)+((Q47*$R$7)/10)+((K47*$L$7)/10)+((I47*$J$7)/10)+((D47*$E$7)/10))/10</f>
        <v>10</v>
      </c>
      <c r="T47" s="121" t="str">
        <f t="shared" ca="1" si="3"/>
        <v>NA</v>
      </c>
    </row>
    <row r="48" spans="1:21" x14ac:dyDescent="0.25">
      <c r="A48" s="105"/>
      <c r="B48" s="110"/>
    </row>
    <row r="49" spans="1:2" x14ac:dyDescent="0.25">
      <c r="A49" s="105"/>
      <c r="B49" s="110"/>
    </row>
    <row r="50" spans="1:2" x14ac:dyDescent="0.25">
      <c r="A50" s="105"/>
      <c r="B50" s="110"/>
    </row>
  </sheetData>
  <mergeCells count="289">
    <mergeCell ref="I6:J6"/>
    <mergeCell ref="K6:L6"/>
    <mergeCell ref="M6:N6"/>
    <mergeCell ref="Q6:R6"/>
    <mergeCell ref="S6:S7"/>
    <mergeCell ref="T6:T7"/>
    <mergeCell ref="A2:T2"/>
    <mergeCell ref="A4:B4"/>
    <mergeCell ref="N4:T4"/>
    <mergeCell ref="A5:T5"/>
    <mergeCell ref="A6:A7"/>
    <mergeCell ref="B6:B7"/>
    <mergeCell ref="C6:C7"/>
    <mergeCell ref="D6:E6"/>
    <mergeCell ref="F6:G6"/>
    <mergeCell ref="H6:H7"/>
    <mergeCell ref="O6:P6"/>
    <mergeCell ref="D9:E9"/>
    <mergeCell ref="F9:G9"/>
    <mergeCell ref="I9:J9"/>
    <mergeCell ref="K9:L9"/>
    <mergeCell ref="M9:N9"/>
    <mergeCell ref="Q9:R9"/>
    <mergeCell ref="D8:E8"/>
    <mergeCell ref="F8:G8"/>
    <mergeCell ref="I8:J8"/>
    <mergeCell ref="K8:L8"/>
    <mergeCell ref="M8:N8"/>
    <mergeCell ref="Q8:R8"/>
    <mergeCell ref="O8:P8"/>
    <mergeCell ref="O9:P9"/>
    <mergeCell ref="D11:E11"/>
    <mergeCell ref="F11:G11"/>
    <mergeCell ref="I11:J11"/>
    <mergeCell ref="K11:L11"/>
    <mergeCell ref="M11:N11"/>
    <mergeCell ref="Q11:R11"/>
    <mergeCell ref="D10:E10"/>
    <mergeCell ref="F10:G10"/>
    <mergeCell ref="I10:J10"/>
    <mergeCell ref="K10:L10"/>
    <mergeCell ref="M10:N10"/>
    <mergeCell ref="Q10:R10"/>
    <mergeCell ref="O10:P10"/>
    <mergeCell ref="O11:P11"/>
    <mergeCell ref="D13:E13"/>
    <mergeCell ref="F13:G13"/>
    <mergeCell ref="I13:J13"/>
    <mergeCell ref="K13:L13"/>
    <mergeCell ref="M13:N13"/>
    <mergeCell ref="Q13:R13"/>
    <mergeCell ref="D12:E12"/>
    <mergeCell ref="F12:G12"/>
    <mergeCell ref="I12:J12"/>
    <mergeCell ref="K12:L12"/>
    <mergeCell ref="M12:N12"/>
    <mergeCell ref="Q12:R12"/>
    <mergeCell ref="O12:P12"/>
    <mergeCell ref="O13:P13"/>
    <mergeCell ref="D15:E15"/>
    <mergeCell ref="F15:G15"/>
    <mergeCell ref="I15:J15"/>
    <mergeCell ref="K15:L15"/>
    <mergeCell ref="M15:N15"/>
    <mergeCell ref="Q15:R15"/>
    <mergeCell ref="D14:E14"/>
    <mergeCell ref="F14:G14"/>
    <mergeCell ref="I14:J14"/>
    <mergeCell ref="K14:L14"/>
    <mergeCell ref="M14:N14"/>
    <mergeCell ref="Q14:R14"/>
    <mergeCell ref="O14:P14"/>
    <mergeCell ref="O15:P15"/>
    <mergeCell ref="D17:E17"/>
    <mergeCell ref="F17:G17"/>
    <mergeCell ref="I17:J17"/>
    <mergeCell ref="K17:L17"/>
    <mergeCell ref="M17:N17"/>
    <mergeCell ref="Q17:R17"/>
    <mergeCell ref="D16:E16"/>
    <mergeCell ref="F16:G16"/>
    <mergeCell ref="I16:J16"/>
    <mergeCell ref="K16:L16"/>
    <mergeCell ref="M16:N16"/>
    <mergeCell ref="Q16:R16"/>
    <mergeCell ref="O16:P16"/>
    <mergeCell ref="O17:P17"/>
    <mergeCell ref="D19:E19"/>
    <mergeCell ref="F19:G19"/>
    <mergeCell ref="I19:J19"/>
    <mergeCell ref="K19:L19"/>
    <mergeCell ref="M19:N19"/>
    <mergeCell ref="Q19:R19"/>
    <mergeCell ref="D18:E18"/>
    <mergeCell ref="F18:G18"/>
    <mergeCell ref="I18:J18"/>
    <mergeCell ref="K18:L18"/>
    <mergeCell ref="M18:N18"/>
    <mergeCell ref="Q18:R18"/>
    <mergeCell ref="O18:P18"/>
    <mergeCell ref="O19:P19"/>
    <mergeCell ref="D21:E21"/>
    <mergeCell ref="F21:G21"/>
    <mergeCell ref="I21:J21"/>
    <mergeCell ref="K21:L21"/>
    <mergeCell ref="M21:N21"/>
    <mergeCell ref="Q21:R21"/>
    <mergeCell ref="D20:E20"/>
    <mergeCell ref="F20:G20"/>
    <mergeCell ref="I20:J20"/>
    <mergeCell ref="K20:L20"/>
    <mergeCell ref="M20:N20"/>
    <mergeCell ref="Q20:R20"/>
    <mergeCell ref="O20:P20"/>
    <mergeCell ref="O21:P21"/>
    <mergeCell ref="D23:E23"/>
    <mergeCell ref="F23:G23"/>
    <mergeCell ref="I23:J23"/>
    <mergeCell ref="K23:L23"/>
    <mergeCell ref="M23:N23"/>
    <mergeCell ref="Q23:R23"/>
    <mergeCell ref="D22:E22"/>
    <mergeCell ref="F22:G22"/>
    <mergeCell ref="I22:J22"/>
    <mergeCell ref="K22:L22"/>
    <mergeCell ref="M22:N22"/>
    <mergeCell ref="Q22:R22"/>
    <mergeCell ref="O22:P22"/>
    <mergeCell ref="O23:P23"/>
    <mergeCell ref="D25:E25"/>
    <mergeCell ref="F25:G25"/>
    <mergeCell ref="I25:J25"/>
    <mergeCell ref="K25:L25"/>
    <mergeCell ref="M25:N25"/>
    <mergeCell ref="Q25:R25"/>
    <mergeCell ref="D24:E24"/>
    <mergeCell ref="F24:G24"/>
    <mergeCell ref="I24:J24"/>
    <mergeCell ref="K24:L24"/>
    <mergeCell ref="M24:N24"/>
    <mergeCell ref="Q24:R24"/>
    <mergeCell ref="O24:P24"/>
    <mergeCell ref="O25:P25"/>
    <mergeCell ref="M28:N28"/>
    <mergeCell ref="D27:E27"/>
    <mergeCell ref="F27:G27"/>
    <mergeCell ref="I27:J27"/>
    <mergeCell ref="K27:L27"/>
    <mergeCell ref="M27:N27"/>
    <mergeCell ref="Q27:R27"/>
    <mergeCell ref="D26:E26"/>
    <mergeCell ref="F26:G26"/>
    <mergeCell ref="I26:J26"/>
    <mergeCell ref="K26:L26"/>
    <mergeCell ref="M26:N26"/>
    <mergeCell ref="Q26:R26"/>
    <mergeCell ref="O26:P26"/>
    <mergeCell ref="O27:P27"/>
    <mergeCell ref="M32:N32"/>
    <mergeCell ref="O28:P28"/>
    <mergeCell ref="O29:P29"/>
    <mergeCell ref="D31:E31"/>
    <mergeCell ref="F31:G31"/>
    <mergeCell ref="I31:J31"/>
    <mergeCell ref="K31:L31"/>
    <mergeCell ref="M31:N31"/>
    <mergeCell ref="D30:E30"/>
    <mergeCell ref="F30:G30"/>
    <mergeCell ref="I30:J30"/>
    <mergeCell ref="K30:L30"/>
    <mergeCell ref="M30:N30"/>
    <mergeCell ref="O30:P30"/>
    <mergeCell ref="O31:P31"/>
    <mergeCell ref="D29:E29"/>
    <mergeCell ref="F29:G29"/>
    <mergeCell ref="I29:J29"/>
    <mergeCell ref="K29:L29"/>
    <mergeCell ref="M29:N29"/>
    <mergeCell ref="D28:E28"/>
    <mergeCell ref="F28:G28"/>
    <mergeCell ref="I28:J28"/>
    <mergeCell ref="K28:L28"/>
    <mergeCell ref="O32:P32"/>
    <mergeCell ref="O33:P33"/>
    <mergeCell ref="D35:E35"/>
    <mergeCell ref="F35:G35"/>
    <mergeCell ref="I35:J35"/>
    <mergeCell ref="K35:L35"/>
    <mergeCell ref="M35:N35"/>
    <mergeCell ref="Q35:R35"/>
    <mergeCell ref="D34:E34"/>
    <mergeCell ref="F34:G34"/>
    <mergeCell ref="I34:J34"/>
    <mergeCell ref="K34:L34"/>
    <mergeCell ref="M34:N34"/>
    <mergeCell ref="O34:P34"/>
    <mergeCell ref="O35:P35"/>
    <mergeCell ref="D33:E33"/>
    <mergeCell ref="F33:G33"/>
    <mergeCell ref="I33:J33"/>
    <mergeCell ref="K33:L33"/>
    <mergeCell ref="M33:N33"/>
    <mergeCell ref="D32:E32"/>
    <mergeCell ref="F32:G32"/>
    <mergeCell ref="I32:J32"/>
    <mergeCell ref="K32:L32"/>
    <mergeCell ref="D37:E37"/>
    <mergeCell ref="F37:G37"/>
    <mergeCell ref="I37:J37"/>
    <mergeCell ref="K37:L37"/>
    <mergeCell ref="M37:N37"/>
    <mergeCell ref="Q37:R37"/>
    <mergeCell ref="D36:E36"/>
    <mergeCell ref="F36:G36"/>
    <mergeCell ref="I36:J36"/>
    <mergeCell ref="K36:L36"/>
    <mergeCell ref="M36:N36"/>
    <mergeCell ref="Q36:R36"/>
    <mergeCell ref="O36:P36"/>
    <mergeCell ref="O37:P37"/>
    <mergeCell ref="D39:E39"/>
    <mergeCell ref="F39:G39"/>
    <mergeCell ref="I39:J39"/>
    <mergeCell ref="K39:L39"/>
    <mergeCell ref="M39:N39"/>
    <mergeCell ref="Q39:R39"/>
    <mergeCell ref="D38:E38"/>
    <mergeCell ref="F38:G38"/>
    <mergeCell ref="I38:J38"/>
    <mergeCell ref="K38:L38"/>
    <mergeCell ref="M38:N38"/>
    <mergeCell ref="Q38:R38"/>
    <mergeCell ref="O38:P38"/>
    <mergeCell ref="O39:P39"/>
    <mergeCell ref="D41:E41"/>
    <mergeCell ref="F41:G41"/>
    <mergeCell ref="I41:J41"/>
    <mergeCell ref="K41:L41"/>
    <mergeCell ref="M41:N41"/>
    <mergeCell ref="Q41:R41"/>
    <mergeCell ref="D40:E40"/>
    <mergeCell ref="F40:G40"/>
    <mergeCell ref="I40:J40"/>
    <mergeCell ref="K40:L40"/>
    <mergeCell ref="M40:N40"/>
    <mergeCell ref="Q40:R40"/>
    <mergeCell ref="O40:P40"/>
    <mergeCell ref="O41:P41"/>
    <mergeCell ref="D43:E43"/>
    <mergeCell ref="F43:G43"/>
    <mergeCell ref="I43:J43"/>
    <mergeCell ref="K43:L43"/>
    <mergeCell ref="M43:N43"/>
    <mergeCell ref="Q43:R43"/>
    <mergeCell ref="D42:E42"/>
    <mergeCell ref="F42:G42"/>
    <mergeCell ref="I42:J42"/>
    <mergeCell ref="K42:L42"/>
    <mergeCell ref="M42:N42"/>
    <mergeCell ref="Q42:R42"/>
    <mergeCell ref="O42:P42"/>
    <mergeCell ref="O43:P43"/>
    <mergeCell ref="D45:E45"/>
    <mergeCell ref="F45:G45"/>
    <mergeCell ref="I45:J45"/>
    <mergeCell ref="K45:L45"/>
    <mergeCell ref="M45:N45"/>
    <mergeCell ref="Q45:R45"/>
    <mergeCell ref="D44:E44"/>
    <mergeCell ref="F44:G44"/>
    <mergeCell ref="I44:J44"/>
    <mergeCell ref="K44:L44"/>
    <mergeCell ref="M44:N44"/>
    <mergeCell ref="Q44:R44"/>
    <mergeCell ref="O44:P44"/>
    <mergeCell ref="O45:P45"/>
    <mergeCell ref="D47:E47"/>
    <mergeCell ref="F47:G47"/>
    <mergeCell ref="I47:J47"/>
    <mergeCell ref="K47:L47"/>
    <mergeCell ref="M47:N47"/>
    <mergeCell ref="Q47:R47"/>
    <mergeCell ref="D46:E46"/>
    <mergeCell ref="F46:G46"/>
    <mergeCell ref="I46:J46"/>
    <mergeCell ref="K46:L46"/>
    <mergeCell ref="M46:N46"/>
    <mergeCell ref="Q46:R46"/>
    <mergeCell ref="O46:P46"/>
  </mergeCells>
  <conditionalFormatting sqref="T8:T47">
    <cfRule type="cellIs" dxfId="19" priority="57" operator="equal">
      <formula>"AE"</formula>
    </cfRule>
    <cfRule type="cellIs" dxfId="18" priority="58" operator="equal">
      <formula>"A"</formula>
    </cfRule>
    <cfRule type="cellIs" dxfId="17" priority="59" operator="equal">
      <formula>"NA"</formula>
    </cfRule>
  </conditionalFormatting>
  <conditionalFormatting sqref="F8:F47">
    <cfRule type="cellIs" dxfId="16" priority="54" operator="lessThan">
      <formula>75</formula>
    </cfRule>
    <cfRule type="cellIs" dxfId="15" priority="55" operator="greaterThan">
      <formula>74</formula>
    </cfRule>
    <cfRule type="cellIs" dxfId="14" priority="56" operator="greaterThan">
      <formula>75</formula>
    </cfRule>
  </conditionalFormatting>
  <conditionalFormatting sqref="H8:H47">
    <cfRule type="cellIs" dxfId="13" priority="52" operator="greaterThan">
      <formula>25</formula>
    </cfRule>
    <cfRule type="cellIs" dxfId="12" priority="53" operator="lessThan">
      <formula>25</formula>
    </cfRule>
  </conditionalFormatting>
  <conditionalFormatting sqref="T8:T47">
    <cfRule type="containsText" dxfId="11" priority="50" operator="containsText" text="NAf">
      <formula>NOT(ISERROR(SEARCH("NAf",T8)))</formula>
    </cfRule>
  </conditionalFormatting>
  <conditionalFormatting sqref="H8:H47">
    <cfRule type="cellIs" dxfId="10" priority="48" operator="equal">
      <formula>25</formula>
    </cfRule>
  </conditionalFormatting>
  <conditionalFormatting sqref="B8:B47">
    <cfRule type="expression" dxfId="9" priority="46">
      <formula>H8&gt;25</formula>
    </cfRule>
  </conditionalFormatting>
  <hyperlinks>
    <hyperlink ref="Q6:R6" location="'Atividade 2'!A1" display="Atividade 02 " xr:uid="{00000000-0004-0000-0A00-000000000000}"/>
    <hyperlink ref="K6:L6" location="'Atividade 1'!A1" display="Atividade 1" xr:uid="{00000000-0004-0000-0A00-000001000000}"/>
    <hyperlink ref="I6:J6" location="'Atividade 1'!A1" display="Atividade 1" xr:uid="{00000000-0004-0000-0A00-000002000000}"/>
    <hyperlink ref="M6:N6" location="'Atividade 1'!A1" display="Atividade 1" xr:uid="{00000000-0004-0000-0A00-000003000000}"/>
    <hyperlink ref="O6:P6" location="'Atividade 2'!A1" display="Atividade 02 " xr:uid="{00000000-0004-0000-0A00-000004000000}"/>
  </hyperlinks>
  <pageMargins left="0.511811024" right="0.511811024" top="0.78740157499999996" bottom="0.78740157499999996" header="0.31496062000000002" footer="0.31496062000000002"/>
  <pageSetup paperSize="9" scale="63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7" id="{FCD13519-78D0-4885-88E0-4F4FD86E5214}">
            <xm:f>'Ficha Cadastral'!$B17=9</xm:f>
            <x14:dxf>
              <font>
                <color rgb="FF00B0F0"/>
              </font>
            </x14:dxf>
          </x14:cfRule>
          <x14:cfRule type="expression" priority="38" id="{1F725426-DA66-41F2-8465-5B28574BB2B3}">
            <xm:f>'Ficha Cadastral'!$B17=8</xm:f>
            <x14:dxf>
              <font>
                <color rgb="FF92D050"/>
              </font>
            </x14:dxf>
          </x14:cfRule>
          <x14:cfRule type="expression" priority="39" id="{6B5E71F8-61B7-46A4-BDC8-680D13F54FA3}">
            <xm:f>'Ficha Cadastral'!$B17=7</xm:f>
            <x14:dxf>
              <font>
                <color rgb="FFFFC000"/>
              </font>
            </x14:dxf>
          </x14:cfRule>
          <x14:cfRule type="expression" priority="40" id="{18A2481F-C262-43D3-BE05-B48A4DA359AC}">
            <xm:f>'Ficha Cadastral'!$B$17=6</xm:f>
            <x14:dxf>
              <font>
                <color rgb="FFC00000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14:cfRule type="expression" priority="41" id="{BA88B46C-C431-4630-A3C8-6537A6FEAE02}">
            <xm:f>'Ficha Cadastral'!$B17=5</xm:f>
            <x14:dxf>
              <fill>
                <patternFill>
                  <bgColor rgb="FF7030A0"/>
                </patternFill>
              </fill>
            </x14:dxf>
          </x14:cfRule>
          <x14:cfRule type="expression" priority="42" id="{062F67EA-A74C-488D-A841-D463BB84CAAC}">
            <xm:f>'Ficha Cadastral'!$B17=4</xm:f>
            <x14:dxf>
              <fill>
                <patternFill>
                  <bgColor rgb="FF002060"/>
                </patternFill>
              </fill>
            </x14:dxf>
          </x14:cfRule>
          <x14:cfRule type="expression" priority="43" id="{EDA9B64E-5A90-48F8-AAEE-05658FD36FC3}">
            <xm:f>'Ficha Cadastral'!$B17=3</xm:f>
            <x14:dxf>
              <fill>
                <patternFill>
                  <bgColor rgb="FF00B050"/>
                </patternFill>
              </fill>
            </x14:dxf>
          </x14:cfRule>
          <x14:cfRule type="expression" priority="44" id="{68660BBF-27B9-4A93-B85C-A43D8D60DD13}">
            <xm:f>'Ficha Cadastral'!$B17=2</xm:f>
            <x14:dxf>
              <fill>
                <patternFill>
                  <bgColor rgb="FFFFC000"/>
                </patternFill>
              </fill>
            </x14:dxf>
          </x14:cfRule>
          <x14:cfRule type="expression" priority="45" id="{F02A819E-53CF-444D-8506-312DED8E90CC}">
            <xm:f>'Ficha Cadastral'!$B17=1</xm:f>
            <x14:dxf>
              <fill>
                <patternFill>
                  <bgColor rgb="FFC00000"/>
                </patternFill>
              </fill>
            </x14:dxf>
          </x14:cfRule>
          <xm:sqref>B8:B27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G195"/>
  <sheetViews>
    <sheetView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B2" sqref="B2"/>
    </sheetView>
  </sheetViews>
  <sheetFormatPr defaultColWidth="9.140625" defaultRowHeight="15" x14ac:dyDescent="0.25"/>
  <cols>
    <col min="1" max="1" width="9.140625" style="5"/>
    <col min="2" max="2" width="40.7109375" style="5" customWidth="1"/>
    <col min="3" max="3" width="8" style="5" bestFit="1" customWidth="1"/>
    <col min="4" max="4" width="9.42578125" style="5" bestFit="1" customWidth="1"/>
    <col min="5" max="5" width="8.140625" style="5" bestFit="1" customWidth="1"/>
    <col min="6" max="14" width="3.42578125" style="5" customWidth="1"/>
    <col min="15" max="16" width="3.5703125" style="5" customWidth="1"/>
    <col min="17" max="87" width="3.42578125" style="5" customWidth="1"/>
    <col min="88" max="16384" width="9.140625" style="5"/>
  </cols>
  <sheetData>
    <row r="1" spans="1:85" s="14" customFormat="1" x14ac:dyDescent="0.25">
      <c r="A1" s="128" t="s">
        <v>105</v>
      </c>
      <c r="B1" s="79" t="str">
        <f>IF(B2&lt;&gt;"",'Ficha Cadastral'!A6,"")</f>
        <v/>
      </c>
      <c r="C1" s="170" t="s">
        <v>107</v>
      </c>
      <c r="D1" s="170"/>
      <c r="E1" s="74">
        <v>6</v>
      </c>
      <c r="G1" s="80"/>
      <c r="H1" s="80"/>
      <c r="I1" s="80"/>
      <c r="J1" s="80"/>
      <c r="K1" s="81"/>
      <c r="M1" s="80"/>
      <c r="N1" s="80"/>
      <c r="O1" s="80"/>
      <c r="P1" s="80"/>
      <c r="Q1" s="80"/>
      <c r="R1" s="80"/>
      <c r="S1" s="80"/>
      <c r="T1" s="80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</row>
    <row r="2" spans="1:85" s="14" customFormat="1" x14ac:dyDescent="0.25">
      <c r="A2" s="128" t="s">
        <v>106</v>
      </c>
      <c r="B2" s="82"/>
      <c r="C2" s="171" t="s">
        <v>104</v>
      </c>
      <c r="D2" s="171"/>
      <c r="E2" s="73">
        <f>COUNTA($F$7:$CG$7)</f>
        <v>0</v>
      </c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4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</row>
    <row r="3" spans="1:85" s="14" customFormat="1" x14ac:dyDescent="0.25">
      <c r="D3" s="76"/>
      <c r="F3" s="77" t="s">
        <v>5</v>
      </c>
      <c r="M3" s="25"/>
      <c r="N3" s="25"/>
      <c r="O3" s="25"/>
      <c r="P3" s="25"/>
      <c r="R3" s="23"/>
      <c r="S3" s="23"/>
      <c r="T3" s="23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</row>
    <row r="4" spans="1:85" s="14" customFormat="1" x14ac:dyDescent="0.25">
      <c r="F4" s="27" t="s">
        <v>16</v>
      </c>
      <c r="G4" s="26"/>
      <c r="I4" s="27"/>
      <c r="J4" s="27"/>
      <c r="K4" s="28"/>
      <c r="L4" s="21"/>
      <c r="M4" s="21"/>
      <c r="N4" s="21"/>
      <c r="O4" s="29"/>
      <c r="P4" s="29"/>
      <c r="Q4" s="29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</row>
    <row r="5" spans="1:85" x14ac:dyDescent="0.25">
      <c r="C5" s="78"/>
      <c r="D5" s="78"/>
      <c r="E5" s="78"/>
      <c r="F5" s="30">
        <f t="shared" ref="F5:BQ5" si="0">COUNTIF(F8:F47,"P")</f>
        <v>0</v>
      </c>
      <c r="G5" s="30">
        <f t="shared" si="0"/>
        <v>0</v>
      </c>
      <c r="H5" s="30">
        <f t="shared" si="0"/>
        <v>0</v>
      </c>
      <c r="I5" s="30">
        <f t="shared" si="0"/>
        <v>0</v>
      </c>
      <c r="J5" s="30">
        <f t="shared" si="0"/>
        <v>0</v>
      </c>
      <c r="K5" s="30">
        <f t="shared" si="0"/>
        <v>0</v>
      </c>
      <c r="L5" s="30">
        <f t="shared" si="0"/>
        <v>0</v>
      </c>
      <c r="M5" s="30">
        <f t="shared" si="0"/>
        <v>0</v>
      </c>
      <c r="N5" s="30">
        <f t="shared" si="0"/>
        <v>0</v>
      </c>
      <c r="O5" s="30">
        <f t="shared" si="0"/>
        <v>0</v>
      </c>
      <c r="P5" s="30">
        <f t="shared" si="0"/>
        <v>0</v>
      </c>
      <c r="Q5" s="30">
        <f t="shared" si="0"/>
        <v>0</v>
      </c>
      <c r="R5" s="30">
        <f t="shared" si="0"/>
        <v>0</v>
      </c>
      <c r="S5" s="30">
        <f t="shared" si="0"/>
        <v>0</v>
      </c>
      <c r="T5" s="30">
        <f t="shared" si="0"/>
        <v>0</v>
      </c>
      <c r="U5" s="30">
        <f t="shared" si="0"/>
        <v>0</v>
      </c>
      <c r="V5" s="30">
        <f t="shared" si="0"/>
        <v>0</v>
      </c>
      <c r="W5" s="30">
        <f t="shared" si="0"/>
        <v>0</v>
      </c>
      <c r="X5" s="30">
        <f t="shared" si="0"/>
        <v>0</v>
      </c>
      <c r="Y5" s="30">
        <f t="shared" si="0"/>
        <v>0</v>
      </c>
      <c r="Z5" s="30">
        <f t="shared" si="0"/>
        <v>0</v>
      </c>
      <c r="AA5" s="30">
        <f t="shared" si="0"/>
        <v>0</v>
      </c>
      <c r="AB5" s="30">
        <f t="shared" si="0"/>
        <v>0</v>
      </c>
      <c r="AC5" s="30">
        <f t="shared" si="0"/>
        <v>0</v>
      </c>
      <c r="AD5" s="30">
        <f t="shared" si="0"/>
        <v>0</v>
      </c>
      <c r="AE5" s="30">
        <f t="shared" si="0"/>
        <v>0</v>
      </c>
      <c r="AF5" s="30">
        <f t="shared" si="0"/>
        <v>0</v>
      </c>
      <c r="AG5" s="30">
        <f t="shared" si="0"/>
        <v>0</v>
      </c>
      <c r="AH5" s="30">
        <f t="shared" si="0"/>
        <v>0</v>
      </c>
      <c r="AI5" s="30">
        <f t="shared" si="0"/>
        <v>0</v>
      </c>
      <c r="AJ5" s="30">
        <f t="shared" si="0"/>
        <v>0</v>
      </c>
      <c r="AK5" s="30">
        <f t="shared" si="0"/>
        <v>0</v>
      </c>
      <c r="AL5" s="30">
        <f t="shared" si="0"/>
        <v>0</v>
      </c>
      <c r="AM5" s="30">
        <f t="shared" si="0"/>
        <v>0</v>
      </c>
      <c r="AN5" s="30">
        <f t="shared" si="0"/>
        <v>0</v>
      </c>
      <c r="AO5" s="30">
        <f t="shared" si="0"/>
        <v>0</v>
      </c>
      <c r="AP5" s="30">
        <f t="shared" si="0"/>
        <v>0</v>
      </c>
      <c r="AQ5" s="30">
        <f t="shared" si="0"/>
        <v>0</v>
      </c>
      <c r="AR5" s="30">
        <f t="shared" si="0"/>
        <v>0</v>
      </c>
      <c r="AS5" s="30">
        <f t="shared" si="0"/>
        <v>0</v>
      </c>
      <c r="AT5" s="30">
        <f t="shared" si="0"/>
        <v>0</v>
      </c>
      <c r="AU5" s="30">
        <f t="shared" si="0"/>
        <v>0</v>
      </c>
      <c r="AV5" s="30">
        <f t="shared" si="0"/>
        <v>0</v>
      </c>
      <c r="AW5" s="30">
        <f t="shared" si="0"/>
        <v>0</v>
      </c>
      <c r="AX5" s="30">
        <f t="shared" si="0"/>
        <v>0</v>
      </c>
      <c r="AY5" s="30">
        <f t="shared" si="0"/>
        <v>0</v>
      </c>
      <c r="AZ5" s="30">
        <f t="shared" si="0"/>
        <v>0</v>
      </c>
      <c r="BA5" s="30">
        <f t="shared" si="0"/>
        <v>0</v>
      </c>
      <c r="BB5" s="30">
        <f t="shared" si="0"/>
        <v>0</v>
      </c>
      <c r="BC5" s="30">
        <f t="shared" si="0"/>
        <v>0</v>
      </c>
      <c r="BD5" s="30">
        <f t="shared" si="0"/>
        <v>0</v>
      </c>
      <c r="BE5" s="30">
        <f t="shared" si="0"/>
        <v>0</v>
      </c>
      <c r="BF5" s="30">
        <f t="shared" si="0"/>
        <v>0</v>
      </c>
      <c r="BG5" s="30">
        <f t="shared" si="0"/>
        <v>0</v>
      </c>
      <c r="BH5" s="30">
        <f t="shared" si="0"/>
        <v>0</v>
      </c>
      <c r="BI5" s="30">
        <f t="shared" si="0"/>
        <v>0</v>
      </c>
      <c r="BJ5" s="30">
        <f t="shared" si="0"/>
        <v>0</v>
      </c>
      <c r="BK5" s="30">
        <f t="shared" si="0"/>
        <v>0</v>
      </c>
      <c r="BL5" s="30">
        <f t="shared" si="0"/>
        <v>0</v>
      </c>
      <c r="BM5" s="30">
        <f t="shared" si="0"/>
        <v>0</v>
      </c>
      <c r="BN5" s="30">
        <f t="shared" si="0"/>
        <v>0</v>
      </c>
      <c r="BO5" s="30">
        <f t="shared" si="0"/>
        <v>0</v>
      </c>
      <c r="BP5" s="30">
        <f t="shared" si="0"/>
        <v>0</v>
      </c>
      <c r="BQ5" s="30">
        <f t="shared" si="0"/>
        <v>0</v>
      </c>
      <c r="BR5" s="30">
        <f t="shared" ref="BR5:CG5" si="1">COUNTIF(BR8:BR47,"P")</f>
        <v>0</v>
      </c>
      <c r="BS5" s="30">
        <f t="shared" si="1"/>
        <v>0</v>
      </c>
      <c r="BT5" s="30">
        <f t="shared" si="1"/>
        <v>0</v>
      </c>
      <c r="BU5" s="30">
        <f t="shared" si="1"/>
        <v>0</v>
      </c>
      <c r="BV5" s="30">
        <f t="shared" si="1"/>
        <v>0</v>
      </c>
      <c r="BW5" s="30">
        <f t="shared" si="1"/>
        <v>0</v>
      </c>
      <c r="BX5" s="30">
        <f t="shared" si="1"/>
        <v>0</v>
      </c>
      <c r="BY5" s="30">
        <f t="shared" si="1"/>
        <v>0</v>
      </c>
      <c r="BZ5" s="30">
        <f t="shared" si="1"/>
        <v>0</v>
      </c>
      <c r="CA5" s="30">
        <f t="shared" si="1"/>
        <v>0</v>
      </c>
      <c r="CB5" s="30">
        <f t="shared" si="1"/>
        <v>0</v>
      </c>
      <c r="CC5" s="30">
        <f t="shared" si="1"/>
        <v>0</v>
      </c>
      <c r="CD5" s="30">
        <f t="shared" si="1"/>
        <v>0</v>
      </c>
      <c r="CE5" s="30">
        <f t="shared" si="1"/>
        <v>0</v>
      </c>
      <c r="CF5" s="30">
        <f t="shared" si="1"/>
        <v>0</v>
      </c>
      <c r="CG5" s="30">
        <f t="shared" si="1"/>
        <v>0</v>
      </c>
    </row>
    <row r="6" spans="1:85" ht="14.1" customHeight="1" x14ac:dyDescent="0.25">
      <c r="A6" s="172" t="s">
        <v>6</v>
      </c>
      <c r="B6" s="173" t="s">
        <v>7</v>
      </c>
      <c r="C6" s="175" t="s">
        <v>18</v>
      </c>
      <c r="D6" s="175" t="s">
        <v>19</v>
      </c>
      <c r="E6" s="168" t="s">
        <v>17</v>
      </c>
      <c r="F6" s="76" t="s">
        <v>8</v>
      </c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</row>
    <row r="7" spans="1:85" s="31" customFormat="1" x14ac:dyDescent="0.25">
      <c r="A7" s="172"/>
      <c r="B7" s="174"/>
      <c r="C7" s="175"/>
      <c r="D7" s="175"/>
      <c r="E7" s="169"/>
      <c r="F7" s="83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</row>
    <row r="8" spans="1:85" x14ac:dyDescent="0.25">
      <c r="A8" s="32">
        <v>1</v>
      </c>
      <c r="B8" s="33" t="str">
        <f>IF(AND($B$2&lt;&gt;"",'Ficha Cadastral'!C17&lt;&gt;""),'Ficha Cadastral'!C17,"")</f>
        <v/>
      </c>
      <c r="C8" s="32" t="str">
        <f t="shared" ref="C8:C47" si="2">IF(B8&lt;&gt;"",COUNTIF(F8:CG8,"F"),"")</f>
        <v/>
      </c>
      <c r="D8" s="32" t="str">
        <f>IF(B8&lt;&gt;"",IF(ISNA(VLOOKUP($B8,'Ficha Cadastral'!$C$17:$E$56,3,FALSE)),0,VLOOKUP($B8,'Ficha Cadastral'!$C$17:$E$56,3,FALSE)),"")</f>
        <v/>
      </c>
      <c r="E8" s="85" t="str">
        <f>IF(B8&lt;&gt;"",IF(ISNA(VLOOKUP($B8,'Ficha Cadastral'!$C$17:$R$56,$E$1,FALSE)),0,VLOOKUP($B8,'Ficha Cadastral'!$C$17:$R$56,$E$1,FALSE)),"")</f>
        <v/>
      </c>
      <c r="F8" s="84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</row>
    <row r="9" spans="1:85" x14ac:dyDescent="0.25">
      <c r="A9" s="32">
        <v>2</v>
      </c>
      <c r="B9" s="20" t="str">
        <f>IF(AND($B$2&lt;&gt;"",'Ficha Cadastral'!C18&lt;&gt;""),'Ficha Cadastral'!C18,"")</f>
        <v/>
      </c>
      <c r="C9" s="32" t="str">
        <f t="shared" si="2"/>
        <v/>
      </c>
      <c r="D9" s="86" t="str">
        <f>IF(B9&lt;&gt;"",IF(ISNA(VLOOKUP($B9,'Ficha Cadastral'!$C$17:$E$56,3,FALSE)),0,VLOOKUP($B9,'Ficha Cadastral'!$C$17:$E$56,3,FALSE)),"")</f>
        <v/>
      </c>
      <c r="E9" s="85" t="str">
        <f>IF(B9&lt;&gt;"",IF(ISNA(VLOOKUP($B9,'Ficha Cadastral'!$C$17:$R$56,$E$1,FALSE)),0,VLOOKUP($B9,'Ficha Cadastral'!$C$17:$R$56,$E$1,FALSE)),"")</f>
        <v/>
      </c>
      <c r="F9" s="84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</row>
    <row r="10" spans="1:85" x14ac:dyDescent="0.25">
      <c r="A10" s="32">
        <v>3</v>
      </c>
      <c r="B10" s="20" t="str">
        <f>IF(AND($B$2&lt;&gt;"",'Ficha Cadastral'!C19&lt;&gt;""),'Ficha Cadastral'!C19,"")</f>
        <v/>
      </c>
      <c r="C10" s="32" t="str">
        <f t="shared" si="2"/>
        <v/>
      </c>
      <c r="D10" s="86" t="str">
        <f>IF(B10&lt;&gt;"",IF(ISNA(VLOOKUP($B10,'Ficha Cadastral'!$C$17:$E$56,3,FALSE)),0,VLOOKUP($B10,'Ficha Cadastral'!$C$17:$E$56,3,FALSE)),"")</f>
        <v/>
      </c>
      <c r="E10" s="85" t="str">
        <f>IF(B10&lt;&gt;"",IF(ISNA(VLOOKUP($B10,'Ficha Cadastral'!$C$17:$R$56,$E$1,FALSE)),0,VLOOKUP($B10,'Ficha Cadastral'!$C$17:$R$56,$E$1,FALSE)),"")</f>
        <v/>
      </c>
      <c r="F10" s="84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</row>
    <row r="11" spans="1:85" x14ac:dyDescent="0.25">
      <c r="A11" s="32">
        <v>4</v>
      </c>
      <c r="B11" s="20" t="str">
        <f>IF(AND($B$2&lt;&gt;"",'Ficha Cadastral'!C20&lt;&gt;""),'Ficha Cadastral'!C20,"")</f>
        <v/>
      </c>
      <c r="C11" s="32" t="str">
        <f t="shared" si="2"/>
        <v/>
      </c>
      <c r="D11" s="86" t="str">
        <f>IF(B11&lt;&gt;"",IF(ISNA(VLOOKUP($B11,'Ficha Cadastral'!$C$17:$E$56,3,FALSE)),0,VLOOKUP($B11,'Ficha Cadastral'!$C$17:$E$56,3,FALSE)),"")</f>
        <v/>
      </c>
      <c r="E11" s="85" t="str">
        <f>IF(B11&lt;&gt;"",IF(ISNA(VLOOKUP($B11,'Ficha Cadastral'!$C$17:$R$56,$E$1,FALSE)),0,VLOOKUP($B11,'Ficha Cadastral'!$C$17:$R$56,$E$1,FALSE)),"")</f>
        <v/>
      </c>
      <c r="F11" s="84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</row>
    <row r="12" spans="1:85" x14ac:dyDescent="0.25">
      <c r="A12" s="32">
        <v>5</v>
      </c>
      <c r="B12" s="20" t="str">
        <f>IF(AND($B$2&lt;&gt;"",'Ficha Cadastral'!C21&lt;&gt;""),'Ficha Cadastral'!C21,"")</f>
        <v/>
      </c>
      <c r="C12" s="32" t="str">
        <f t="shared" si="2"/>
        <v/>
      </c>
      <c r="D12" s="86" t="str">
        <f>IF(B12&lt;&gt;"",IF(ISNA(VLOOKUP($B12,'Ficha Cadastral'!$C$17:$E$56,3,FALSE)),0,VLOOKUP($B12,'Ficha Cadastral'!$C$17:$E$56,3,FALSE)),"")</f>
        <v/>
      </c>
      <c r="E12" s="85" t="str">
        <f>IF(B12&lt;&gt;"",IF(ISNA(VLOOKUP($B12,'Ficha Cadastral'!$C$17:$R$56,$E$1,FALSE)),0,VLOOKUP($B12,'Ficha Cadastral'!$C$17:$R$56,$E$1,FALSE)),"")</f>
        <v/>
      </c>
      <c r="F12" s="84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</row>
    <row r="13" spans="1:85" x14ac:dyDescent="0.25">
      <c r="A13" s="32">
        <v>6</v>
      </c>
      <c r="B13" s="20" t="str">
        <f>IF(AND($B$2&lt;&gt;"",'Ficha Cadastral'!C22&lt;&gt;""),'Ficha Cadastral'!C22,"")</f>
        <v/>
      </c>
      <c r="C13" s="32" t="str">
        <f t="shared" si="2"/>
        <v/>
      </c>
      <c r="D13" s="86" t="str">
        <f>IF(B13&lt;&gt;"",IF(ISNA(VLOOKUP($B13,'Ficha Cadastral'!$C$17:$E$56,3,FALSE)),0,VLOOKUP($B13,'Ficha Cadastral'!$C$17:$E$56,3,FALSE)),"")</f>
        <v/>
      </c>
      <c r="E13" s="85" t="str">
        <f>IF(B13&lt;&gt;"",IF(ISNA(VLOOKUP($B13,'Ficha Cadastral'!$C$17:$R$56,$E$1,FALSE)),0,VLOOKUP($B13,'Ficha Cadastral'!$C$17:$R$56,$E$1,FALSE)),"")</f>
        <v/>
      </c>
      <c r="F13" s="84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</row>
    <row r="14" spans="1:85" x14ac:dyDescent="0.25">
      <c r="A14" s="32">
        <v>7</v>
      </c>
      <c r="B14" s="20" t="str">
        <f>IF(AND($B$2&lt;&gt;"",'Ficha Cadastral'!C23&lt;&gt;""),'Ficha Cadastral'!C23,"")</f>
        <v/>
      </c>
      <c r="C14" s="32" t="str">
        <f t="shared" si="2"/>
        <v/>
      </c>
      <c r="D14" s="86" t="str">
        <f>IF(B14&lt;&gt;"",IF(ISNA(VLOOKUP($B14,'Ficha Cadastral'!$C$17:$E$56,3,FALSE)),0,VLOOKUP($B14,'Ficha Cadastral'!$C$17:$E$56,3,FALSE)),"")</f>
        <v/>
      </c>
      <c r="E14" s="85" t="str">
        <f>IF(B14&lt;&gt;"",IF(ISNA(VLOOKUP($B14,'Ficha Cadastral'!$C$17:$R$56,$E$1,FALSE)),0,VLOOKUP($B14,'Ficha Cadastral'!$C$17:$R$56,$E$1,FALSE)),"")</f>
        <v/>
      </c>
      <c r="F14" s="84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</row>
    <row r="15" spans="1:85" x14ac:dyDescent="0.25">
      <c r="A15" s="32">
        <v>8</v>
      </c>
      <c r="B15" s="20" t="str">
        <f>IF(AND($B$2&lt;&gt;"",'Ficha Cadastral'!C24&lt;&gt;""),'Ficha Cadastral'!C24,"")</f>
        <v/>
      </c>
      <c r="C15" s="32" t="str">
        <f t="shared" si="2"/>
        <v/>
      </c>
      <c r="D15" s="86" t="str">
        <f>IF(B15&lt;&gt;"",IF(ISNA(VLOOKUP($B15,'Ficha Cadastral'!$C$17:$E$56,3,FALSE)),0,VLOOKUP($B15,'Ficha Cadastral'!$C$17:$E$56,3,FALSE)),"")</f>
        <v/>
      </c>
      <c r="E15" s="85" t="str">
        <f>IF(B15&lt;&gt;"",IF(ISNA(VLOOKUP($B15,'Ficha Cadastral'!$C$17:$R$56,$E$1,FALSE)),0,VLOOKUP($B15,'Ficha Cadastral'!$C$17:$R$56,$E$1,FALSE)),"")</f>
        <v/>
      </c>
      <c r="F15" s="84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</row>
    <row r="16" spans="1:85" x14ac:dyDescent="0.25">
      <c r="A16" s="32">
        <v>9</v>
      </c>
      <c r="B16" s="20" t="str">
        <f>IF(AND($B$2&lt;&gt;"",'Ficha Cadastral'!C25&lt;&gt;""),'Ficha Cadastral'!C25,"")</f>
        <v/>
      </c>
      <c r="C16" s="32" t="str">
        <f t="shared" si="2"/>
        <v/>
      </c>
      <c r="D16" s="86" t="str">
        <f>IF(B16&lt;&gt;"",IF(ISNA(VLOOKUP($B16,'Ficha Cadastral'!$C$17:$E$56,3,FALSE)),0,VLOOKUP($B16,'Ficha Cadastral'!$C$17:$E$56,3,FALSE)),"")</f>
        <v/>
      </c>
      <c r="E16" s="85" t="str">
        <f>IF(B16&lt;&gt;"",IF(ISNA(VLOOKUP($B16,'Ficha Cadastral'!$C$17:$R$56,$E$1,FALSE)),0,VLOOKUP($B16,'Ficha Cadastral'!$C$17:$R$56,$E$1,FALSE)),"")</f>
        <v/>
      </c>
      <c r="F16" s="84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</row>
    <row r="17" spans="1:85" x14ac:dyDescent="0.25">
      <c r="A17" s="32">
        <v>10</v>
      </c>
      <c r="B17" s="20" t="str">
        <f>IF(AND($B$2&lt;&gt;"",'Ficha Cadastral'!C26&lt;&gt;""),'Ficha Cadastral'!C26,"")</f>
        <v/>
      </c>
      <c r="C17" s="32" t="str">
        <f t="shared" si="2"/>
        <v/>
      </c>
      <c r="D17" s="86" t="str">
        <f>IF(B17&lt;&gt;"",IF(ISNA(VLOOKUP($B17,'Ficha Cadastral'!$C$17:$E$56,3,FALSE)),0,VLOOKUP($B17,'Ficha Cadastral'!$C$17:$E$56,3,FALSE)),"")</f>
        <v/>
      </c>
      <c r="E17" s="85" t="str">
        <f>IF(B17&lt;&gt;"",IF(ISNA(VLOOKUP($B17,'Ficha Cadastral'!$C$17:$R$56,$E$1,FALSE)),0,VLOOKUP($B17,'Ficha Cadastral'!$C$17:$R$56,$E$1,FALSE)),"")</f>
        <v/>
      </c>
      <c r="F17" s="84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</row>
    <row r="18" spans="1:85" x14ac:dyDescent="0.25">
      <c r="A18" s="32">
        <v>11</v>
      </c>
      <c r="B18" s="20" t="str">
        <f>IF(AND($B$2&lt;&gt;"",'Ficha Cadastral'!C27&lt;&gt;""),'Ficha Cadastral'!C27,"")</f>
        <v/>
      </c>
      <c r="C18" s="32" t="str">
        <f t="shared" si="2"/>
        <v/>
      </c>
      <c r="D18" s="86" t="str">
        <f>IF(B18&lt;&gt;"",IF(ISNA(VLOOKUP($B18,'Ficha Cadastral'!$C$17:$E$56,3,FALSE)),0,VLOOKUP($B18,'Ficha Cadastral'!$C$17:$E$56,3,FALSE)),"")</f>
        <v/>
      </c>
      <c r="E18" s="85" t="str">
        <f>IF(B18&lt;&gt;"",IF(ISNA(VLOOKUP($B18,'Ficha Cadastral'!$C$17:$R$56,$E$1,FALSE)),0,VLOOKUP($B18,'Ficha Cadastral'!$C$17:$R$56,$E$1,FALSE)),"")</f>
        <v/>
      </c>
      <c r="F18" s="84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</row>
    <row r="19" spans="1:85" x14ac:dyDescent="0.25">
      <c r="A19" s="32">
        <v>12</v>
      </c>
      <c r="B19" s="20" t="str">
        <f>IF(AND($B$2&lt;&gt;"",'Ficha Cadastral'!C28&lt;&gt;""),'Ficha Cadastral'!C28,"")</f>
        <v/>
      </c>
      <c r="C19" s="32" t="str">
        <f t="shared" si="2"/>
        <v/>
      </c>
      <c r="D19" s="86" t="str">
        <f>IF(B19&lt;&gt;"",IF(ISNA(VLOOKUP($B19,'Ficha Cadastral'!$C$17:$E$56,3,FALSE)),0,VLOOKUP($B19,'Ficha Cadastral'!$C$17:$E$56,3,FALSE)),"")</f>
        <v/>
      </c>
      <c r="E19" s="85" t="str">
        <f>IF(B19&lt;&gt;"",IF(ISNA(VLOOKUP($B19,'Ficha Cadastral'!$C$17:$R$56,$E$1,FALSE)),0,VLOOKUP($B19,'Ficha Cadastral'!$C$17:$R$56,$E$1,FALSE)),"")</f>
        <v/>
      </c>
      <c r="F19" s="84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</row>
    <row r="20" spans="1:85" x14ac:dyDescent="0.25">
      <c r="A20" s="32">
        <v>13</v>
      </c>
      <c r="B20" s="20" t="str">
        <f>IF(AND($B$2&lt;&gt;"",'Ficha Cadastral'!C29&lt;&gt;""),'Ficha Cadastral'!C29,"")</f>
        <v/>
      </c>
      <c r="C20" s="32" t="str">
        <f t="shared" si="2"/>
        <v/>
      </c>
      <c r="D20" s="86" t="str">
        <f>IF(B20&lt;&gt;"",IF(ISNA(VLOOKUP($B20,'Ficha Cadastral'!$C$17:$E$56,3,FALSE)),0,VLOOKUP($B20,'Ficha Cadastral'!$C$17:$E$56,3,FALSE)),"")</f>
        <v/>
      </c>
      <c r="E20" s="85" t="str">
        <f>IF(B20&lt;&gt;"",IF(ISNA(VLOOKUP($B20,'Ficha Cadastral'!$C$17:$R$56,$E$1,FALSE)),0,VLOOKUP($B20,'Ficha Cadastral'!$C$17:$R$56,$E$1,FALSE)),"")</f>
        <v/>
      </c>
      <c r="F20" s="84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</row>
    <row r="21" spans="1:85" x14ac:dyDescent="0.25">
      <c r="A21" s="32">
        <v>14</v>
      </c>
      <c r="B21" s="20" t="str">
        <f>IF(AND($B$2&lt;&gt;"",'Ficha Cadastral'!C30&lt;&gt;""),'Ficha Cadastral'!C30,"")</f>
        <v/>
      </c>
      <c r="C21" s="32" t="str">
        <f t="shared" si="2"/>
        <v/>
      </c>
      <c r="D21" s="86" t="str">
        <f>IF(B21&lt;&gt;"",IF(ISNA(VLOOKUP($B21,'Ficha Cadastral'!$C$17:$E$56,3,FALSE)),0,VLOOKUP($B21,'Ficha Cadastral'!$C$17:$E$56,3,FALSE)),"")</f>
        <v/>
      </c>
      <c r="E21" s="85" t="str">
        <f>IF(B21&lt;&gt;"",IF(ISNA(VLOOKUP($B21,'Ficha Cadastral'!$C$17:$R$56,$E$1,FALSE)),0,VLOOKUP($B21,'Ficha Cadastral'!$C$17:$R$56,$E$1,FALSE)),"")</f>
        <v/>
      </c>
      <c r="F21" s="84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</row>
    <row r="22" spans="1:85" x14ac:dyDescent="0.25">
      <c r="A22" s="32">
        <v>15</v>
      </c>
      <c r="B22" s="20" t="str">
        <f>IF(AND($B$2&lt;&gt;"",'Ficha Cadastral'!C31&lt;&gt;""),'Ficha Cadastral'!C31,"")</f>
        <v/>
      </c>
      <c r="C22" s="32" t="str">
        <f t="shared" si="2"/>
        <v/>
      </c>
      <c r="D22" s="86" t="str">
        <f>IF(B22&lt;&gt;"",IF(ISNA(VLOOKUP($B22,'Ficha Cadastral'!$C$17:$E$56,3,FALSE)),0,VLOOKUP($B22,'Ficha Cadastral'!$C$17:$E$56,3,FALSE)),"")</f>
        <v/>
      </c>
      <c r="E22" s="85" t="str">
        <f>IF(B22&lt;&gt;"",IF(ISNA(VLOOKUP($B22,'Ficha Cadastral'!$C$17:$R$56,$E$1,FALSE)),0,VLOOKUP($B22,'Ficha Cadastral'!$C$17:$R$56,$E$1,FALSE)),"")</f>
        <v/>
      </c>
      <c r="F22" s="84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</row>
    <row r="23" spans="1:85" x14ac:dyDescent="0.25">
      <c r="A23" s="32">
        <v>16</v>
      </c>
      <c r="B23" s="20" t="str">
        <f>IF(AND($B$2&lt;&gt;"",'Ficha Cadastral'!C32&lt;&gt;""),'Ficha Cadastral'!C32,"")</f>
        <v/>
      </c>
      <c r="C23" s="32" t="str">
        <f t="shared" si="2"/>
        <v/>
      </c>
      <c r="D23" s="86" t="str">
        <f>IF(B23&lt;&gt;"",IF(ISNA(VLOOKUP($B23,'Ficha Cadastral'!$C$17:$E$56,3,FALSE)),0,VLOOKUP($B23,'Ficha Cadastral'!$C$17:$E$56,3,FALSE)),"")</f>
        <v/>
      </c>
      <c r="E23" s="85" t="str">
        <f>IF(B23&lt;&gt;"",IF(ISNA(VLOOKUP($B23,'Ficha Cadastral'!$C$17:$R$56,$E$1,FALSE)),0,VLOOKUP($B23,'Ficha Cadastral'!$C$17:$R$56,$E$1,FALSE)),"")</f>
        <v/>
      </c>
      <c r="F23" s="84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</row>
    <row r="24" spans="1:85" x14ac:dyDescent="0.25">
      <c r="A24" s="32">
        <v>17</v>
      </c>
      <c r="B24" s="20" t="str">
        <f>IF(AND($B$2&lt;&gt;"",'Ficha Cadastral'!C33&lt;&gt;""),'Ficha Cadastral'!C33,"")</f>
        <v/>
      </c>
      <c r="C24" s="32" t="str">
        <f t="shared" si="2"/>
        <v/>
      </c>
      <c r="D24" s="86" t="str">
        <f>IF(B24&lt;&gt;"",IF(ISNA(VLOOKUP($B24,'Ficha Cadastral'!$C$17:$E$56,3,FALSE)),0,VLOOKUP($B24,'Ficha Cadastral'!$C$17:$E$56,3,FALSE)),"")</f>
        <v/>
      </c>
      <c r="E24" s="85" t="str">
        <f>IF(B24&lt;&gt;"",IF(ISNA(VLOOKUP($B24,'Ficha Cadastral'!$C$17:$R$56,$E$1,FALSE)),0,VLOOKUP($B24,'Ficha Cadastral'!$C$17:$R$56,$E$1,FALSE)),"")</f>
        <v/>
      </c>
      <c r="F24" s="84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</row>
    <row r="25" spans="1:85" x14ac:dyDescent="0.25">
      <c r="A25" s="32">
        <v>18</v>
      </c>
      <c r="B25" s="20" t="str">
        <f>IF(AND($B$2&lt;&gt;"",'Ficha Cadastral'!C34&lt;&gt;""),'Ficha Cadastral'!C34,"")</f>
        <v/>
      </c>
      <c r="C25" s="32" t="str">
        <f t="shared" si="2"/>
        <v/>
      </c>
      <c r="D25" s="86" t="str">
        <f>IF(B25&lt;&gt;"",IF(ISNA(VLOOKUP($B25,'Ficha Cadastral'!$C$17:$E$56,3,FALSE)),0,VLOOKUP($B25,'Ficha Cadastral'!$C$17:$E$56,3,FALSE)),"")</f>
        <v/>
      </c>
      <c r="E25" s="85" t="str">
        <f>IF(B25&lt;&gt;"",IF(ISNA(VLOOKUP($B25,'Ficha Cadastral'!$C$17:$R$56,$E$1,FALSE)),0,VLOOKUP($B25,'Ficha Cadastral'!$C$17:$R$56,$E$1,FALSE)),"")</f>
        <v/>
      </c>
      <c r="F25" s="84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</row>
    <row r="26" spans="1:85" x14ac:dyDescent="0.25">
      <c r="A26" s="32">
        <v>19</v>
      </c>
      <c r="B26" s="20" t="str">
        <f>IF(AND($B$2&lt;&gt;"",'Ficha Cadastral'!C35&lt;&gt;""),'Ficha Cadastral'!C35,"")</f>
        <v/>
      </c>
      <c r="C26" s="32" t="str">
        <f t="shared" si="2"/>
        <v/>
      </c>
      <c r="D26" s="86" t="str">
        <f>IF(B26&lt;&gt;"",IF(ISNA(VLOOKUP($B26,'Ficha Cadastral'!$C$17:$E$56,3,FALSE)),0,VLOOKUP($B26,'Ficha Cadastral'!$C$17:$E$56,3,FALSE)),"")</f>
        <v/>
      </c>
      <c r="E26" s="85" t="str">
        <f>IF(B26&lt;&gt;"",IF(ISNA(VLOOKUP($B26,'Ficha Cadastral'!$C$17:$R$56,$E$1,FALSE)),0,VLOOKUP($B26,'Ficha Cadastral'!$C$17:$R$56,$E$1,FALSE)),"")</f>
        <v/>
      </c>
      <c r="F26" s="84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</row>
    <row r="27" spans="1:85" x14ac:dyDescent="0.25">
      <c r="A27" s="32">
        <v>20</v>
      </c>
      <c r="B27" s="20" t="str">
        <f>IF(AND($B$2&lt;&gt;"",'Ficha Cadastral'!C36&lt;&gt;""),'Ficha Cadastral'!C36,"")</f>
        <v/>
      </c>
      <c r="C27" s="32" t="str">
        <f t="shared" si="2"/>
        <v/>
      </c>
      <c r="D27" s="86" t="str">
        <f>IF(B27&lt;&gt;"",IF(ISNA(VLOOKUP($B27,'Ficha Cadastral'!$C$17:$E$56,3,FALSE)),0,VLOOKUP($B27,'Ficha Cadastral'!$C$17:$E$56,3,FALSE)),"")</f>
        <v/>
      </c>
      <c r="E27" s="85" t="str">
        <f>IF(B27&lt;&gt;"",IF(ISNA(VLOOKUP($B27,'Ficha Cadastral'!$C$17:$R$56,$E$1,FALSE)),0,VLOOKUP($B27,'Ficha Cadastral'!$C$17:$R$56,$E$1,FALSE)),"")</f>
        <v/>
      </c>
      <c r="F27" s="84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</row>
    <row r="28" spans="1:85" x14ac:dyDescent="0.25">
      <c r="A28" s="32">
        <v>21</v>
      </c>
      <c r="B28" s="20" t="str">
        <f>IF(AND($B$2&lt;&gt;"",'Ficha Cadastral'!C37&lt;&gt;""),'Ficha Cadastral'!C37,"")</f>
        <v/>
      </c>
      <c r="C28" s="32" t="str">
        <f t="shared" si="2"/>
        <v/>
      </c>
      <c r="D28" s="86" t="str">
        <f>IF(B28&lt;&gt;"",IF(ISNA(VLOOKUP($B28,'Ficha Cadastral'!$C$17:$E$56,3,FALSE)),0,VLOOKUP($B28,'Ficha Cadastral'!$C$17:$E$56,3,FALSE)),"")</f>
        <v/>
      </c>
      <c r="E28" s="85" t="str">
        <f>IF(B28&lt;&gt;"",IF(ISNA(VLOOKUP($B28,'Ficha Cadastral'!$C$17:$R$56,$E$1,FALSE)),0,VLOOKUP($B28,'Ficha Cadastral'!$C$17:$R$56,$E$1,FALSE)),"")</f>
        <v/>
      </c>
      <c r="F28" s="84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</row>
    <row r="29" spans="1:85" x14ac:dyDescent="0.25">
      <c r="A29" s="32">
        <v>22</v>
      </c>
      <c r="B29" s="20" t="str">
        <f>IF(AND($B$2&lt;&gt;"",'Ficha Cadastral'!C38&lt;&gt;""),'Ficha Cadastral'!C38,"")</f>
        <v/>
      </c>
      <c r="C29" s="32" t="str">
        <f t="shared" si="2"/>
        <v/>
      </c>
      <c r="D29" s="86" t="str">
        <f>IF(B29&lt;&gt;"",IF(ISNA(VLOOKUP($B29,'Ficha Cadastral'!$C$17:$E$56,3,FALSE)),0,VLOOKUP($B29,'Ficha Cadastral'!$C$17:$E$56,3,FALSE)),"")</f>
        <v/>
      </c>
      <c r="E29" s="85" t="str">
        <f>IF(B29&lt;&gt;"",IF(ISNA(VLOOKUP($B29,'Ficha Cadastral'!$C$17:$R$56,$E$1,FALSE)),0,VLOOKUP($B29,'Ficha Cadastral'!$C$17:$R$56,$E$1,FALSE)),"")</f>
        <v/>
      </c>
      <c r="F29" s="84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</row>
    <row r="30" spans="1:85" x14ac:dyDescent="0.25">
      <c r="A30" s="32">
        <v>23</v>
      </c>
      <c r="B30" s="20" t="str">
        <f>IF(AND($B$2&lt;&gt;"",'Ficha Cadastral'!C39&lt;&gt;""),'Ficha Cadastral'!C39,"")</f>
        <v/>
      </c>
      <c r="C30" s="32" t="str">
        <f t="shared" si="2"/>
        <v/>
      </c>
      <c r="D30" s="86" t="str">
        <f>IF(B30&lt;&gt;"",IF(ISNA(VLOOKUP($B30,'Ficha Cadastral'!$C$17:$E$56,3,FALSE)),0,VLOOKUP($B30,'Ficha Cadastral'!$C$17:$E$56,3,FALSE)),"")</f>
        <v/>
      </c>
      <c r="E30" s="85" t="str">
        <f>IF(B30&lt;&gt;"",IF(ISNA(VLOOKUP($B30,'Ficha Cadastral'!$C$17:$R$56,$E$1,FALSE)),0,VLOOKUP($B30,'Ficha Cadastral'!$C$17:$R$56,$E$1,FALSE)),"")</f>
        <v/>
      </c>
      <c r="F30" s="84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</row>
    <row r="31" spans="1:85" x14ac:dyDescent="0.25">
      <c r="A31" s="32">
        <v>24</v>
      </c>
      <c r="B31" s="20" t="str">
        <f>IF(AND($B$2&lt;&gt;"",'Ficha Cadastral'!C40&lt;&gt;""),'Ficha Cadastral'!C40,"")</f>
        <v/>
      </c>
      <c r="C31" s="32" t="str">
        <f t="shared" si="2"/>
        <v/>
      </c>
      <c r="D31" s="86" t="str">
        <f>IF(B31&lt;&gt;"",IF(ISNA(VLOOKUP($B31,'Ficha Cadastral'!$C$17:$E$56,3,FALSE)),0,VLOOKUP($B31,'Ficha Cadastral'!$C$17:$E$56,3,FALSE)),"")</f>
        <v/>
      </c>
      <c r="E31" s="85" t="str">
        <f>IF(B31&lt;&gt;"",IF(ISNA(VLOOKUP($B31,'Ficha Cadastral'!$C$17:$R$56,$E$1,FALSE)),0,VLOOKUP($B31,'Ficha Cadastral'!$C$17:$R$56,$E$1,FALSE)),"")</f>
        <v/>
      </c>
      <c r="F31" s="84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</row>
    <row r="32" spans="1:85" x14ac:dyDescent="0.25">
      <c r="A32" s="32">
        <v>25</v>
      </c>
      <c r="B32" s="20" t="str">
        <f>IF(AND($B$2&lt;&gt;"",'Ficha Cadastral'!C41&lt;&gt;""),'Ficha Cadastral'!C41,"")</f>
        <v/>
      </c>
      <c r="C32" s="32" t="str">
        <f t="shared" si="2"/>
        <v/>
      </c>
      <c r="D32" s="86" t="str">
        <f>IF(B32&lt;&gt;"",IF(ISNA(VLOOKUP($B32,'Ficha Cadastral'!$C$17:$E$56,3,FALSE)),0,VLOOKUP($B32,'Ficha Cadastral'!$C$17:$E$56,3,FALSE)),"")</f>
        <v/>
      </c>
      <c r="E32" s="85" t="str">
        <f>IF(B32&lt;&gt;"",IF(ISNA(VLOOKUP($B32,'Ficha Cadastral'!$C$17:$R$56,$E$1,FALSE)),0,VLOOKUP($B32,'Ficha Cadastral'!$C$17:$R$56,$E$1,FALSE)),"")</f>
        <v/>
      </c>
      <c r="F32" s="84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</row>
    <row r="33" spans="1:85" x14ac:dyDescent="0.25">
      <c r="A33" s="32">
        <v>26</v>
      </c>
      <c r="B33" s="20" t="str">
        <f>IF(AND($B$2&lt;&gt;"",'Ficha Cadastral'!C42&lt;&gt;""),'Ficha Cadastral'!C42,"")</f>
        <v/>
      </c>
      <c r="C33" s="32" t="str">
        <f t="shared" si="2"/>
        <v/>
      </c>
      <c r="D33" s="86" t="str">
        <f>IF(B33&lt;&gt;"",IF(ISNA(VLOOKUP($B33,'Ficha Cadastral'!$C$17:$E$56,3,FALSE)),0,VLOOKUP($B33,'Ficha Cadastral'!$C$17:$E$56,3,FALSE)),"")</f>
        <v/>
      </c>
      <c r="E33" s="85" t="str">
        <f>IF(B33&lt;&gt;"",IF(ISNA(VLOOKUP($B33,'Ficha Cadastral'!$C$17:$R$56,$E$1,FALSE)),0,VLOOKUP($B33,'Ficha Cadastral'!$C$17:$R$56,$E$1,FALSE)),"")</f>
        <v/>
      </c>
      <c r="F33" s="84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</row>
    <row r="34" spans="1:85" x14ac:dyDescent="0.25">
      <c r="A34" s="32">
        <v>27</v>
      </c>
      <c r="B34" s="20" t="str">
        <f>IF(AND($B$2&lt;&gt;"",'Ficha Cadastral'!C43&lt;&gt;""),'Ficha Cadastral'!C43,"")</f>
        <v/>
      </c>
      <c r="C34" s="32" t="str">
        <f t="shared" si="2"/>
        <v/>
      </c>
      <c r="D34" s="86" t="str">
        <f>IF(B34&lt;&gt;"",IF(ISNA(VLOOKUP($B34,'Ficha Cadastral'!$C$17:$E$56,3,FALSE)),0,VLOOKUP($B34,'Ficha Cadastral'!$C$17:$E$56,3,FALSE)),"")</f>
        <v/>
      </c>
      <c r="E34" s="85" t="str">
        <f>IF(B34&lt;&gt;"",IF(ISNA(VLOOKUP($B34,'Ficha Cadastral'!$C$17:$R$56,$E$1,FALSE)),0,VLOOKUP($B34,'Ficha Cadastral'!$C$17:$R$56,$E$1,FALSE)),"")</f>
        <v/>
      </c>
      <c r="F34" s="84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</row>
    <row r="35" spans="1:85" x14ac:dyDescent="0.25">
      <c r="A35" s="32">
        <v>28</v>
      </c>
      <c r="B35" s="20" t="str">
        <f>IF(AND($B$2&lt;&gt;"",'Ficha Cadastral'!C44&lt;&gt;""),'Ficha Cadastral'!C44,"")</f>
        <v/>
      </c>
      <c r="C35" s="32" t="str">
        <f t="shared" si="2"/>
        <v/>
      </c>
      <c r="D35" s="86" t="str">
        <f>IF(B35&lt;&gt;"",IF(ISNA(VLOOKUP($B35,'Ficha Cadastral'!$C$17:$E$56,3,FALSE)),0,VLOOKUP($B35,'Ficha Cadastral'!$C$17:$E$56,3,FALSE)),"")</f>
        <v/>
      </c>
      <c r="E35" s="85" t="str">
        <f>IF(B35&lt;&gt;"",IF(ISNA(VLOOKUP($B35,'Ficha Cadastral'!$C$17:$R$56,$E$1,FALSE)),0,VLOOKUP($B35,'Ficha Cadastral'!$C$17:$R$56,$E$1,FALSE)),"")</f>
        <v/>
      </c>
      <c r="F35" s="84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</row>
    <row r="36" spans="1:85" x14ac:dyDescent="0.25">
      <c r="A36" s="32">
        <v>29</v>
      </c>
      <c r="B36" s="20" t="str">
        <f>IF(AND($B$2&lt;&gt;"",'Ficha Cadastral'!C45&lt;&gt;""),'Ficha Cadastral'!C45,"")</f>
        <v/>
      </c>
      <c r="C36" s="32" t="str">
        <f t="shared" si="2"/>
        <v/>
      </c>
      <c r="D36" s="86" t="str">
        <f>IF(B36&lt;&gt;"",IF(ISNA(VLOOKUP($B36,'Ficha Cadastral'!$C$17:$E$56,3,FALSE)),0,VLOOKUP($B36,'Ficha Cadastral'!$C$17:$E$56,3,FALSE)),"")</f>
        <v/>
      </c>
      <c r="E36" s="85" t="str">
        <f>IF(B36&lt;&gt;"",IF(ISNA(VLOOKUP($B36,'Ficha Cadastral'!$C$17:$R$56,$E$1,FALSE)),0,VLOOKUP($B36,'Ficha Cadastral'!$C$17:$R$56,$E$1,FALSE)),"")</f>
        <v/>
      </c>
      <c r="F36" s="84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</row>
    <row r="37" spans="1:85" x14ac:dyDescent="0.25">
      <c r="A37" s="32">
        <v>30</v>
      </c>
      <c r="B37" s="20" t="str">
        <f>IF(AND($B$2&lt;&gt;"",'Ficha Cadastral'!C46&lt;&gt;""),'Ficha Cadastral'!C46,"")</f>
        <v/>
      </c>
      <c r="C37" s="32" t="str">
        <f t="shared" si="2"/>
        <v/>
      </c>
      <c r="D37" s="86" t="str">
        <f>IF(B37&lt;&gt;"",IF(ISNA(VLOOKUP($B37,'Ficha Cadastral'!$C$17:$E$56,3,FALSE)),0,VLOOKUP($B37,'Ficha Cadastral'!$C$17:$E$56,3,FALSE)),"")</f>
        <v/>
      </c>
      <c r="E37" s="85" t="str">
        <f>IF(B37&lt;&gt;"",IF(ISNA(VLOOKUP($B37,'Ficha Cadastral'!$C$17:$R$56,$E$1,FALSE)),0,VLOOKUP($B37,'Ficha Cadastral'!$C$17:$R$56,$E$1,FALSE)),"")</f>
        <v/>
      </c>
      <c r="F37" s="84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</row>
    <row r="38" spans="1:85" x14ac:dyDescent="0.25">
      <c r="A38" s="32">
        <v>31</v>
      </c>
      <c r="B38" s="20" t="str">
        <f>IF(AND($B$2&lt;&gt;"",'Ficha Cadastral'!C47&lt;&gt;""),'Ficha Cadastral'!C47,"")</f>
        <v/>
      </c>
      <c r="C38" s="32" t="str">
        <f t="shared" si="2"/>
        <v/>
      </c>
      <c r="D38" s="86" t="str">
        <f>IF(B38&lt;&gt;"",IF(ISNA(VLOOKUP($B38,'Ficha Cadastral'!$C$17:$E$56,3,FALSE)),0,VLOOKUP($B38,'Ficha Cadastral'!$C$17:$E$56,3,FALSE)),"")</f>
        <v/>
      </c>
      <c r="E38" s="85" t="str">
        <f>IF(B38&lt;&gt;"",IF(ISNA(VLOOKUP($B38,'Ficha Cadastral'!$C$17:$R$56,$E$1,FALSE)),0,VLOOKUP($B38,'Ficha Cadastral'!$C$17:$R$56,$E$1,FALSE)),"")</f>
        <v/>
      </c>
      <c r="F38" s="84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</row>
    <row r="39" spans="1:85" x14ac:dyDescent="0.25">
      <c r="A39" s="32">
        <v>32</v>
      </c>
      <c r="B39" s="20" t="str">
        <f>IF(AND($B$2&lt;&gt;"",'Ficha Cadastral'!C48&lt;&gt;""),'Ficha Cadastral'!C48,"")</f>
        <v/>
      </c>
      <c r="C39" s="32" t="str">
        <f t="shared" si="2"/>
        <v/>
      </c>
      <c r="D39" s="86" t="str">
        <f>IF(B39&lt;&gt;"",IF(ISNA(VLOOKUP($B39,'Ficha Cadastral'!$C$17:$E$56,3,FALSE)),0,VLOOKUP($B39,'Ficha Cadastral'!$C$17:$E$56,3,FALSE)),"")</f>
        <v/>
      </c>
      <c r="E39" s="85" t="str">
        <f>IF(B39&lt;&gt;"",IF(ISNA(VLOOKUP($B39,'Ficha Cadastral'!$C$17:$R$56,$E$1,FALSE)),0,VLOOKUP($B39,'Ficha Cadastral'!$C$17:$R$56,$E$1,FALSE)),"")</f>
        <v/>
      </c>
      <c r="F39" s="84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</row>
    <row r="40" spans="1:85" x14ac:dyDescent="0.25">
      <c r="A40" s="32">
        <v>33</v>
      </c>
      <c r="B40" s="20" t="str">
        <f>IF(AND($B$2&lt;&gt;"",'Ficha Cadastral'!C49&lt;&gt;""),'Ficha Cadastral'!C49,"")</f>
        <v/>
      </c>
      <c r="C40" s="32" t="str">
        <f t="shared" si="2"/>
        <v/>
      </c>
      <c r="D40" s="86" t="str">
        <f>IF(B40&lt;&gt;"",IF(ISNA(VLOOKUP($B40,'Ficha Cadastral'!$C$17:$E$56,3,FALSE)),0,VLOOKUP($B40,'Ficha Cadastral'!$C$17:$E$56,3,FALSE)),"")</f>
        <v/>
      </c>
      <c r="E40" s="85" t="str">
        <f>IF(B40&lt;&gt;"",IF(ISNA(VLOOKUP($B40,'Ficha Cadastral'!$C$17:$R$56,$E$1,FALSE)),0,VLOOKUP($B40,'Ficha Cadastral'!$C$17:$R$56,$E$1,FALSE)),"")</f>
        <v/>
      </c>
      <c r="F40" s="84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</row>
    <row r="41" spans="1:85" x14ac:dyDescent="0.25">
      <c r="A41" s="32">
        <v>34</v>
      </c>
      <c r="B41" s="20" t="str">
        <f>IF(AND($B$2&lt;&gt;"",'Ficha Cadastral'!C50&lt;&gt;""),'Ficha Cadastral'!C50,"")</f>
        <v/>
      </c>
      <c r="C41" s="32" t="str">
        <f t="shared" si="2"/>
        <v/>
      </c>
      <c r="D41" s="86" t="str">
        <f>IF(B41&lt;&gt;"",IF(ISNA(VLOOKUP($B41,'Ficha Cadastral'!$C$17:$E$56,3,FALSE)),0,VLOOKUP($B41,'Ficha Cadastral'!$C$17:$E$56,3,FALSE)),"")</f>
        <v/>
      </c>
      <c r="E41" s="85" t="str">
        <f>IF(B41&lt;&gt;"",IF(ISNA(VLOOKUP($B41,'Ficha Cadastral'!$C$17:$R$56,$E$1,FALSE)),0,VLOOKUP($B41,'Ficha Cadastral'!$C$17:$R$56,$E$1,FALSE)),"")</f>
        <v/>
      </c>
      <c r="F41" s="84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</row>
    <row r="42" spans="1:85" x14ac:dyDescent="0.25">
      <c r="A42" s="32">
        <v>35</v>
      </c>
      <c r="B42" s="20" t="str">
        <f>IF(AND($B$2&lt;&gt;"",'Ficha Cadastral'!C51&lt;&gt;""),'Ficha Cadastral'!C51,"")</f>
        <v/>
      </c>
      <c r="C42" s="32" t="str">
        <f t="shared" si="2"/>
        <v/>
      </c>
      <c r="D42" s="86" t="str">
        <f>IF(B42&lt;&gt;"",IF(ISNA(VLOOKUP($B42,'Ficha Cadastral'!$C$17:$E$56,3,FALSE)),0,VLOOKUP($B42,'Ficha Cadastral'!$C$17:$E$56,3,FALSE)),"")</f>
        <v/>
      </c>
      <c r="E42" s="85" t="str">
        <f>IF(B42&lt;&gt;"",IF(ISNA(VLOOKUP($B42,'Ficha Cadastral'!$C$17:$R$56,$E$1,FALSE)),0,VLOOKUP($B42,'Ficha Cadastral'!$C$17:$R$56,$E$1,FALSE)),"")</f>
        <v/>
      </c>
      <c r="F42" s="84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</row>
    <row r="43" spans="1:85" x14ac:dyDescent="0.25">
      <c r="A43" s="32">
        <v>36</v>
      </c>
      <c r="B43" s="20" t="str">
        <f>IF(AND($B$2&lt;&gt;"",'Ficha Cadastral'!C52&lt;&gt;""),'Ficha Cadastral'!C52,"")</f>
        <v/>
      </c>
      <c r="C43" s="32" t="str">
        <f t="shared" si="2"/>
        <v/>
      </c>
      <c r="D43" s="86" t="str">
        <f>IF(B43&lt;&gt;"",IF(ISNA(VLOOKUP($B43,'Ficha Cadastral'!$C$17:$E$56,3,FALSE)),0,VLOOKUP($B43,'Ficha Cadastral'!$C$17:$E$56,3,FALSE)),"")</f>
        <v/>
      </c>
      <c r="E43" s="85" t="str">
        <f>IF(B43&lt;&gt;"",IF(ISNA(VLOOKUP($B43,'Ficha Cadastral'!$C$17:$R$56,$E$1,FALSE)),0,VLOOKUP($B43,'Ficha Cadastral'!$C$17:$R$56,$E$1,FALSE)),"")</f>
        <v/>
      </c>
      <c r="F43" s="84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</row>
    <row r="44" spans="1:85" x14ac:dyDescent="0.25">
      <c r="A44" s="32">
        <v>37</v>
      </c>
      <c r="B44" s="20" t="str">
        <f>IF(AND($B$2&lt;&gt;"",'Ficha Cadastral'!C53&lt;&gt;""),'Ficha Cadastral'!C53,"")</f>
        <v/>
      </c>
      <c r="C44" s="32" t="str">
        <f t="shared" si="2"/>
        <v/>
      </c>
      <c r="D44" s="86" t="str">
        <f>IF(B44&lt;&gt;"",IF(ISNA(VLOOKUP($B44,'Ficha Cadastral'!$C$17:$E$56,3,FALSE)),0,VLOOKUP($B44,'Ficha Cadastral'!$C$17:$E$56,3,FALSE)),"")</f>
        <v/>
      </c>
      <c r="E44" s="85" t="str">
        <f>IF(B44&lt;&gt;"",IF(ISNA(VLOOKUP($B44,'Ficha Cadastral'!$C$17:$R$56,$E$1,FALSE)),0,VLOOKUP($B44,'Ficha Cadastral'!$C$17:$R$56,$E$1,FALSE)),"")</f>
        <v/>
      </c>
      <c r="F44" s="84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</row>
    <row r="45" spans="1:85" x14ac:dyDescent="0.25">
      <c r="A45" s="32">
        <v>38</v>
      </c>
      <c r="B45" s="20" t="str">
        <f>IF(AND($B$2&lt;&gt;"",'Ficha Cadastral'!C54&lt;&gt;""),'Ficha Cadastral'!C54,"")</f>
        <v/>
      </c>
      <c r="C45" s="32" t="str">
        <f t="shared" si="2"/>
        <v/>
      </c>
      <c r="D45" s="86" t="str">
        <f>IF(B45&lt;&gt;"",IF(ISNA(VLOOKUP($B45,'Ficha Cadastral'!$C$17:$E$56,3,FALSE)),0,VLOOKUP($B45,'Ficha Cadastral'!$C$17:$E$56,3,FALSE)),"")</f>
        <v/>
      </c>
      <c r="E45" s="85" t="str">
        <f>IF(B45&lt;&gt;"",IF(ISNA(VLOOKUP($B45,'Ficha Cadastral'!$C$17:$R$56,$E$1,FALSE)),0,VLOOKUP($B45,'Ficha Cadastral'!$C$17:$R$56,$E$1,FALSE)),"")</f>
        <v/>
      </c>
      <c r="F45" s="84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</row>
    <row r="46" spans="1:85" x14ac:dyDescent="0.25">
      <c r="A46" s="32">
        <v>39</v>
      </c>
      <c r="B46" s="20" t="str">
        <f>IF(AND($B$2&lt;&gt;"",'Ficha Cadastral'!C55&lt;&gt;""),'Ficha Cadastral'!C55,"")</f>
        <v/>
      </c>
      <c r="C46" s="32" t="str">
        <f t="shared" si="2"/>
        <v/>
      </c>
      <c r="D46" s="86" t="str">
        <f>IF(B46&lt;&gt;"",IF(ISNA(VLOOKUP($B46,'Ficha Cadastral'!$C$17:$E$56,3,FALSE)),0,VLOOKUP($B46,'Ficha Cadastral'!$C$17:$E$56,3,FALSE)),"")</f>
        <v/>
      </c>
      <c r="E46" s="85" t="str">
        <f>IF(B46&lt;&gt;"",IF(ISNA(VLOOKUP($B46,'Ficha Cadastral'!$C$17:$R$56,$E$1,FALSE)),0,VLOOKUP($B46,'Ficha Cadastral'!$C$17:$R$56,$E$1,FALSE)),"")</f>
        <v/>
      </c>
      <c r="F46" s="84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</row>
    <row r="47" spans="1:85" x14ac:dyDescent="0.25">
      <c r="A47" s="32">
        <v>40</v>
      </c>
      <c r="B47" s="20" t="str">
        <f>IF(AND($B$2&lt;&gt;"",'Ficha Cadastral'!C56&lt;&gt;""),'Ficha Cadastral'!C56,"")</f>
        <v/>
      </c>
      <c r="C47" s="32" t="str">
        <f t="shared" si="2"/>
        <v/>
      </c>
      <c r="D47" s="86" t="str">
        <f>IF(B47&lt;&gt;"",IF(ISNA(VLOOKUP($B47,'Ficha Cadastral'!$C$17:$E$56,3,FALSE)),0,VLOOKUP($B47,'Ficha Cadastral'!$C$17:$E$56,3,FALSE)),"")</f>
        <v/>
      </c>
      <c r="E47" s="85" t="str">
        <f>IF(B47&lt;&gt;"",IF(ISNA(VLOOKUP($B47,'Ficha Cadastral'!$C$17:$R$56,$E$1,FALSE)),0,VLOOKUP($B47,'Ficha Cadastral'!$C$17:$R$56,$E$1,FALSE)),"")</f>
        <v/>
      </c>
      <c r="F47" s="84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</row>
    <row r="48" spans="1:85" x14ac:dyDescent="0.25">
      <c r="A48" s="34" t="s">
        <v>9</v>
      </c>
    </row>
    <row r="50" spans="1:4" x14ac:dyDescent="0.25">
      <c r="B50" s="5" t="s">
        <v>10</v>
      </c>
    </row>
    <row r="51" spans="1:4" x14ac:dyDescent="0.25">
      <c r="A51" s="35" t="s">
        <v>11</v>
      </c>
      <c r="B51" s="5" t="s">
        <v>12</v>
      </c>
    </row>
    <row r="52" spans="1:4" s="4" customFormat="1" x14ac:dyDescent="0.25">
      <c r="B52" s="39"/>
    </row>
    <row r="53" spans="1:4" s="4" customFormat="1" x14ac:dyDescent="0.25">
      <c r="B53" s="39"/>
    </row>
    <row r="54" spans="1:4" s="4" customFormat="1" x14ac:dyDescent="0.25">
      <c r="B54" s="40"/>
      <c r="D54" s="41"/>
    </row>
    <row r="55" spans="1:4" s="4" customFormat="1" x14ac:dyDescent="0.25">
      <c r="B55" s="40"/>
      <c r="D55" s="41"/>
    </row>
    <row r="56" spans="1:4" s="4" customFormat="1" x14ac:dyDescent="0.25"/>
    <row r="57" spans="1:4" s="4" customFormat="1" x14ac:dyDescent="0.25">
      <c r="D57" s="41"/>
    </row>
    <row r="58" spans="1:4" s="4" customFormat="1" x14ac:dyDescent="0.25">
      <c r="D58" s="41"/>
    </row>
    <row r="59" spans="1:4" s="4" customFormat="1" x14ac:dyDescent="0.25"/>
    <row r="60" spans="1:4" s="4" customFormat="1" x14ac:dyDescent="0.25">
      <c r="B60" s="39"/>
    </row>
    <row r="61" spans="1:4" s="4" customFormat="1" x14ac:dyDescent="0.25">
      <c r="B61" s="39"/>
    </row>
    <row r="62" spans="1:4" s="4" customFormat="1" x14ac:dyDescent="0.25">
      <c r="B62" s="39"/>
    </row>
    <row r="63" spans="1:4" s="4" customFormat="1" x14ac:dyDescent="0.25">
      <c r="B63" s="39"/>
    </row>
    <row r="64" spans="1: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</sheetData>
  <sheetProtection selectLockedCells="1"/>
  <mergeCells count="7">
    <mergeCell ref="E6:E7"/>
    <mergeCell ref="C1:D1"/>
    <mergeCell ref="C2:D2"/>
    <mergeCell ref="A6:A7"/>
    <mergeCell ref="B6:B7"/>
    <mergeCell ref="C6:C7"/>
    <mergeCell ref="D6:D7"/>
  </mergeCells>
  <conditionalFormatting sqref="E8:E47">
    <cfRule type="cellIs" dxfId="572" priority="3" stopIfTrue="1" operator="greaterThanOrEqual">
      <formula>0.25</formula>
    </cfRule>
    <cfRule type="cellIs" dxfId="571" priority="4" stopIfTrue="1" operator="between">
      <formula>0.2</formula>
      <formula>0.24</formula>
    </cfRule>
    <cfRule type="cellIs" dxfId="570" priority="5" stopIfTrue="1" operator="between">
      <formula>0</formula>
      <formula>0.19</formula>
    </cfRule>
  </conditionalFormatting>
  <conditionalFormatting sqref="CJ5:XFD47 M3:XFD3 T1:XFD2 I4:XFD4 E5:CG47 E48:XFD1048576 C7 A6:A7 B52:D1048576 A51:C51 B8:D47 B49:D50 C48:D48 A48 A1:C2 E1:E2 B4:G4 C5:D6 F3">
    <cfRule type="expression" dxfId="569" priority="1">
      <formula>CELL("proteger",A1)=0</formula>
    </cfRule>
  </conditionalFormatting>
  <conditionalFormatting sqref="CJ8:XFD47 B8:CG47">
    <cfRule type="cellIs" dxfId="568" priority="2" stopIfTrue="1" operator="equal">
      <formula>"F"</formula>
    </cfRule>
  </conditionalFormatting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stopIfTrue="1" id="{E3E3FCEA-E8A9-4CAC-A11F-BE14233162BA}">
            <xm:f>AND($B$2&lt;&gt;"",'Ficha Cadastral'!$D17&lt;&gt;"")</xm:f>
            <x14:dxf>
              <font>
                <b/>
                <i val="0"/>
                <color rgb="FFFF0000"/>
              </font>
              <fill>
                <patternFill>
                  <bgColor rgb="FFFFC000"/>
                </patternFill>
              </fill>
            </x14:dxf>
          </x14:cfRule>
          <xm:sqref>CJ8:XFD47 B8:CG47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25"/>
  <dimension ref="A1:CG195"/>
  <sheetViews>
    <sheetView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B2" sqref="B2"/>
    </sheetView>
  </sheetViews>
  <sheetFormatPr defaultColWidth="9.140625" defaultRowHeight="15" x14ac:dyDescent="0.25"/>
  <cols>
    <col min="1" max="1" width="9.140625" style="5"/>
    <col min="2" max="2" width="40.7109375" style="5" customWidth="1"/>
    <col min="3" max="3" width="8" style="5" bestFit="1" customWidth="1"/>
    <col min="4" max="4" width="9.42578125" style="5" bestFit="1" customWidth="1"/>
    <col min="5" max="5" width="8.140625" style="5" bestFit="1" customWidth="1"/>
    <col min="6" max="14" width="3.42578125" style="5" customWidth="1"/>
    <col min="15" max="16" width="3.5703125" style="5" customWidth="1"/>
    <col min="17" max="87" width="3.42578125" style="5" customWidth="1"/>
    <col min="88" max="16384" width="9.140625" style="5"/>
  </cols>
  <sheetData>
    <row r="1" spans="1:85" s="14" customFormat="1" x14ac:dyDescent="0.25">
      <c r="A1" s="75" t="s">
        <v>105</v>
      </c>
      <c r="B1" s="79" t="str">
        <f>IF(B2&lt;&gt;"",'Ficha Cadastral'!A6,"")</f>
        <v/>
      </c>
      <c r="C1" s="170" t="s">
        <v>107</v>
      </c>
      <c r="D1" s="170"/>
      <c r="E1" s="74">
        <v>6</v>
      </c>
      <c r="G1" s="80"/>
      <c r="H1" s="80"/>
      <c r="I1" s="80"/>
      <c r="J1" s="80"/>
      <c r="K1" s="81"/>
      <c r="M1" s="80"/>
      <c r="N1" s="80"/>
      <c r="O1" s="80"/>
      <c r="P1" s="80"/>
      <c r="Q1" s="80"/>
      <c r="R1" s="80"/>
      <c r="S1" s="80"/>
      <c r="T1" s="80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</row>
    <row r="2" spans="1:85" s="14" customFormat="1" x14ac:dyDescent="0.25">
      <c r="A2" s="75" t="s">
        <v>106</v>
      </c>
      <c r="B2" s="82"/>
      <c r="C2" s="171" t="s">
        <v>104</v>
      </c>
      <c r="D2" s="171"/>
      <c r="E2" s="73">
        <f>COUNTA($F$7:$CG$7)</f>
        <v>0</v>
      </c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4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</row>
    <row r="3" spans="1:85" s="14" customFormat="1" x14ac:dyDescent="0.25">
      <c r="D3" s="76"/>
      <c r="F3" s="77" t="s">
        <v>5</v>
      </c>
      <c r="M3" s="25"/>
      <c r="N3" s="25"/>
      <c r="O3" s="25"/>
      <c r="P3" s="25"/>
      <c r="R3" s="23"/>
      <c r="S3" s="23"/>
      <c r="T3" s="23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</row>
    <row r="4" spans="1:85" s="14" customFormat="1" x14ac:dyDescent="0.25">
      <c r="F4" s="27" t="s">
        <v>16</v>
      </c>
      <c r="G4" s="26"/>
      <c r="I4" s="27"/>
      <c r="J4" s="27"/>
      <c r="K4" s="28"/>
      <c r="L4" s="21"/>
      <c r="M4" s="21"/>
      <c r="N4" s="21"/>
      <c r="O4" s="29"/>
      <c r="P4" s="29"/>
      <c r="Q4" s="29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</row>
    <row r="5" spans="1:85" x14ac:dyDescent="0.25">
      <c r="C5" s="78"/>
      <c r="D5" s="78"/>
      <c r="E5" s="78"/>
      <c r="F5" s="30">
        <f t="shared" ref="F5:AK5" si="0">COUNTIF(F8:F47,"P")</f>
        <v>0</v>
      </c>
      <c r="G5" s="30">
        <f t="shared" si="0"/>
        <v>0</v>
      </c>
      <c r="H5" s="30">
        <f t="shared" si="0"/>
        <v>0</v>
      </c>
      <c r="I5" s="30">
        <f t="shared" si="0"/>
        <v>0</v>
      </c>
      <c r="J5" s="30">
        <f t="shared" si="0"/>
        <v>0</v>
      </c>
      <c r="K5" s="30">
        <f t="shared" si="0"/>
        <v>0</v>
      </c>
      <c r="L5" s="30">
        <f t="shared" si="0"/>
        <v>0</v>
      </c>
      <c r="M5" s="30">
        <f t="shared" si="0"/>
        <v>0</v>
      </c>
      <c r="N5" s="30">
        <f t="shared" si="0"/>
        <v>0</v>
      </c>
      <c r="O5" s="30">
        <f t="shared" si="0"/>
        <v>0</v>
      </c>
      <c r="P5" s="30">
        <f t="shared" si="0"/>
        <v>0</v>
      </c>
      <c r="Q5" s="30">
        <f t="shared" si="0"/>
        <v>0</v>
      </c>
      <c r="R5" s="30">
        <f t="shared" si="0"/>
        <v>0</v>
      </c>
      <c r="S5" s="30">
        <f t="shared" si="0"/>
        <v>0</v>
      </c>
      <c r="T5" s="30">
        <f t="shared" si="0"/>
        <v>0</v>
      </c>
      <c r="U5" s="30">
        <f t="shared" si="0"/>
        <v>0</v>
      </c>
      <c r="V5" s="30">
        <f t="shared" si="0"/>
        <v>0</v>
      </c>
      <c r="W5" s="30">
        <f t="shared" si="0"/>
        <v>0</v>
      </c>
      <c r="X5" s="30">
        <f t="shared" si="0"/>
        <v>0</v>
      </c>
      <c r="Y5" s="30">
        <f t="shared" si="0"/>
        <v>0</v>
      </c>
      <c r="Z5" s="30">
        <f t="shared" si="0"/>
        <v>0</v>
      </c>
      <c r="AA5" s="30">
        <f t="shared" si="0"/>
        <v>0</v>
      </c>
      <c r="AB5" s="30">
        <f t="shared" si="0"/>
        <v>0</v>
      </c>
      <c r="AC5" s="30">
        <f t="shared" si="0"/>
        <v>0</v>
      </c>
      <c r="AD5" s="30">
        <f t="shared" si="0"/>
        <v>0</v>
      </c>
      <c r="AE5" s="30">
        <f t="shared" si="0"/>
        <v>0</v>
      </c>
      <c r="AF5" s="30">
        <f t="shared" si="0"/>
        <v>0</v>
      </c>
      <c r="AG5" s="30">
        <f t="shared" si="0"/>
        <v>0</v>
      </c>
      <c r="AH5" s="30">
        <f t="shared" si="0"/>
        <v>0</v>
      </c>
      <c r="AI5" s="30">
        <f t="shared" si="0"/>
        <v>0</v>
      </c>
      <c r="AJ5" s="30">
        <f t="shared" si="0"/>
        <v>0</v>
      </c>
      <c r="AK5" s="30">
        <f t="shared" si="0"/>
        <v>0</v>
      </c>
      <c r="AL5" s="30">
        <f t="shared" ref="AL5:BQ5" si="1">COUNTIF(AL8:AL47,"P")</f>
        <v>0</v>
      </c>
      <c r="AM5" s="30">
        <f t="shared" si="1"/>
        <v>0</v>
      </c>
      <c r="AN5" s="30">
        <f t="shared" si="1"/>
        <v>0</v>
      </c>
      <c r="AO5" s="30">
        <f t="shared" si="1"/>
        <v>0</v>
      </c>
      <c r="AP5" s="30">
        <f t="shared" si="1"/>
        <v>0</v>
      </c>
      <c r="AQ5" s="30">
        <f t="shared" si="1"/>
        <v>0</v>
      </c>
      <c r="AR5" s="30">
        <f t="shared" si="1"/>
        <v>0</v>
      </c>
      <c r="AS5" s="30">
        <f t="shared" si="1"/>
        <v>0</v>
      </c>
      <c r="AT5" s="30">
        <f t="shared" si="1"/>
        <v>0</v>
      </c>
      <c r="AU5" s="30">
        <f t="shared" si="1"/>
        <v>0</v>
      </c>
      <c r="AV5" s="30">
        <f t="shared" si="1"/>
        <v>0</v>
      </c>
      <c r="AW5" s="30">
        <f t="shared" si="1"/>
        <v>0</v>
      </c>
      <c r="AX5" s="30">
        <f t="shared" si="1"/>
        <v>0</v>
      </c>
      <c r="AY5" s="30">
        <f t="shared" si="1"/>
        <v>0</v>
      </c>
      <c r="AZ5" s="30">
        <f t="shared" si="1"/>
        <v>0</v>
      </c>
      <c r="BA5" s="30">
        <f t="shared" si="1"/>
        <v>0</v>
      </c>
      <c r="BB5" s="30">
        <f t="shared" si="1"/>
        <v>0</v>
      </c>
      <c r="BC5" s="30">
        <f t="shared" si="1"/>
        <v>0</v>
      </c>
      <c r="BD5" s="30">
        <f t="shared" si="1"/>
        <v>0</v>
      </c>
      <c r="BE5" s="30">
        <f t="shared" si="1"/>
        <v>0</v>
      </c>
      <c r="BF5" s="30">
        <f t="shared" si="1"/>
        <v>0</v>
      </c>
      <c r="BG5" s="30">
        <f t="shared" si="1"/>
        <v>0</v>
      </c>
      <c r="BH5" s="30">
        <f t="shared" si="1"/>
        <v>0</v>
      </c>
      <c r="BI5" s="30">
        <f t="shared" si="1"/>
        <v>0</v>
      </c>
      <c r="BJ5" s="30">
        <f t="shared" si="1"/>
        <v>0</v>
      </c>
      <c r="BK5" s="30">
        <f t="shared" si="1"/>
        <v>0</v>
      </c>
      <c r="BL5" s="30">
        <f t="shared" si="1"/>
        <v>0</v>
      </c>
      <c r="BM5" s="30">
        <f t="shared" si="1"/>
        <v>0</v>
      </c>
      <c r="BN5" s="30">
        <f t="shared" si="1"/>
        <v>0</v>
      </c>
      <c r="BO5" s="30">
        <f t="shared" si="1"/>
        <v>0</v>
      </c>
      <c r="BP5" s="30">
        <f t="shared" si="1"/>
        <v>0</v>
      </c>
      <c r="BQ5" s="30">
        <f t="shared" si="1"/>
        <v>0</v>
      </c>
      <c r="BR5" s="30">
        <f t="shared" ref="BR5:CG5" si="2">COUNTIF(BR8:BR47,"P")</f>
        <v>0</v>
      </c>
      <c r="BS5" s="30">
        <f t="shared" si="2"/>
        <v>0</v>
      </c>
      <c r="BT5" s="30">
        <f t="shared" si="2"/>
        <v>0</v>
      </c>
      <c r="BU5" s="30">
        <f t="shared" si="2"/>
        <v>0</v>
      </c>
      <c r="BV5" s="30">
        <f t="shared" si="2"/>
        <v>0</v>
      </c>
      <c r="BW5" s="30">
        <f t="shared" si="2"/>
        <v>0</v>
      </c>
      <c r="BX5" s="30">
        <f t="shared" si="2"/>
        <v>0</v>
      </c>
      <c r="BY5" s="30">
        <f t="shared" si="2"/>
        <v>0</v>
      </c>
      <c r="BZ5" s="30">
        <f t="shared" si="2"/>
        <v>0</v>
      </c>
      <c r="CA5" s="30">
        <f t="shared" si="2"/>
        <v>0</v>
      </c>
      <c r="CB5" s="30">
        <f t="shared" si="2"/>
        <v>0</v>
      </c>
      <c r="CC5" s="30">
        <f t="shared" si="2"/>
        <v>0</v>
      </c>
      <c r="CD5" s="30">
        <f t="shared" si="2"/>
        <v>0</v>
      </c>
      <c r="CE5" s="30">
        <f t="shared" si="2"/>
        <v>0</v>
      </c>
      <c r="CF5" s="30">
        <f t="shared" si="2"/>
        <v>0</v>
      </c>
      <c r="CG5" s="30">
        <f t="shared" si="2"/>
        <v>0</v>
      </c>
    </row>
    <row r="6" spans="1:85" ht="14.1" customHeight="1" x14ac:dyDescent="0.25">
      <c r="A6" s="172" t="s">
        <v>6</v>
      </c>
      <c r="B6" s="173" t="s">
        <v>7</v>
      </c>
      <c r="C6" s="175" t="s">
        <v>18</v>
      </c>
      <c r="D6" s="175" t="s">
        <v>19</v>
      </c>
      <c r="E6" s="168" t="s">
        <v>17</v>
      </c>
      <c r="F6" s="76" t="s">
        <v>8</v>
      </c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</row>
    <row r="7" spans="1:85" s="31" customFormat="1" x14ac:dyDescent="0.25">
      <c r="A7" s="172"/>
      <c r="B7" s="174"/>
      <c r="C7" s="175"/>
      <c r="D7" s="175"/>
      <c r="E7" s="169"/>
      <c r="F7" s="83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</row>
    <row r="8" spans="1:85" x14ac:dyDescent="0.25">
      <c r="A8" s="32">
        <v>1</v>
      </c>
      <c r="B8" s="33" t="str">
        <f>IF(AND($B$2&lt;&gt;"",'Ficha Cadastral'!C17&lt;&gt;""),'Ficha Cadastral'!C17,"")</f>
        <v/>
      </c>
      <c r="C8" s="32" t="str">
        <f t="shared" ref="C8:C47" si="3">IF(B8&lt;&gt;"",COUNTIF(F8:CG8,"F"),"")</f>
        <v/>
      </c>
      <c r="D8" s="32" t="str">
        <f>IF(B8&lt;&gt;"",IF(ISNA(VLOOKUP($B8,'Ficha Cadastral'!$C$17:$E$56,3,FALSE)),0,VLOOKUP($B8,'Ficha Cadastral'!$C$17:$E$56,3,FALSE)),"")</f>
        <v/>
      </c>
      <c r="E8" s="85" t="str">
        <f>IF(B8&lt;&gt;"",IF(ISNA(VLOOKUP($B8,'Ficha Cadastral'!$C$17:$R$56,$E$1,FALSE)),0,VLOOKUP($B8,'Ficha Cadastral'!$C$17:$R$56,$E$1,FALSE)),"")</f>
        <v/>
      </c>
      <c r="F8" s="84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</row>
    <row r="9" spans="1:85" x14ac:dyDescent="0.25">
      <c r="A9" s="32">
        <v>2</v>
      </c>
      <c r="B9" s="20" t="str">
        <f>IF(AND($B$2&lt;&gt;"",'Ficha Cadastral'!C18&lt;&gt;""),'Ficha Cadastral'!C18,"")</f>
        <v/>
      </c>
      <c r="C9" s="32" t="str">
        <f t="shared" si="3"/>
        <v/>
      </c>
      <c r="D9" s="86" t="str">
        <f>IF(B9&lt;&gt;"",IF(ISNA(VLOOKUP($B9,'Ficha Cadastral'!$C$17:$E$56,3,FALSE)),0,VLOOKUP($B9,'Ficha Cadastral'!$C$17:$E$56,3,FALSE)),"")</f>
        <v/>
      </c>
      <c r="E9" s="85" t="str">
        <f>IF(B9&lt;&gt;"",IF(ISNA(VLOOKUP($B9,'Ficha Cadastral'!$C$17:$R$56,$E$1,FALSE)),0,VLOOKUP($B9,'Ficha Cadastral'!$C$17:$R$56,$E$1,FALSE)),"")</f>
        <v/>
      </c>
      <c r="F9" s="84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</row>
    <row r="10" spans="1:85" x14ac:dyDescent="0.25">
      <c r="A10" s="32">
        <v>3</v>
      </c>
      <c r="B10" s="20" t="str">
        <f>IF(AND($B$2&lt;&gt;"",'Ficha Cadastral'!C19&lt;&gt;""),'Ficha Cadastral'!C19,"")</f>
        <v/>
      </c>
      <c r="C10" s="32" t="str">
        <f t="shared" si="3"/>
        <v/>
      </c>
      <c r="D10" s="86" t="str">
        <f>IF(B10&lt;&gt;"",IF(ISNA(VLOOKUP($B10,'Ficha Cadastral'!$C$17:$E$56,3,FALSE)),0,VLOOKUP($B10,'Ficha Cadastral'!$C$17:$E$56,3,FALSE)),"")</f>
        <v/>
      </c>
      <c r="E10" s="85" t="str">
        <f>IF(B10&lt;&gt;"",IF(ISNA(VLOOKUP($B10,'Ficha Cadastral'!$C$17:$R$56,$E$1,FALSE)),0,VLOOKUP($B10,'Ficha Cadastral'!$C$17:$R$56,$E$1,FALSE)),"")</f>
        <v/>
      </c>
      <c r="F10" s="84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</row>
    <row r="11" spans="1:85" x14ac:dyDescent="0.25">
      <c r="A11" s="32">
        <v>4</v>
      </c>
      <c r="B11" s="20" t="str">
        <f>IF(AND($B$2&lt;&gt;"",'Ficha Cadastral'!C20&lt;&gt;""),'Ficha Cadastral'!C20,"")</f>
        <v/>
      </c>
      <c r="C11" s="32" t="str">
        <f t="shared" si="3"/>
        <v/>
      </c>
      <c r="D11" s="86" t="str">
        <f>IF(B11&lt;&gt;"",IF(ISNA(VLOOKUP($B11,'Ficha Cadastral'!$C$17:$E$56,3,FALSE)),0,VLOOKUP($B11,'Ficha Cadastral'!$C$17:$E$56,3,FALSE)),"")</f>
        <v/>
      </c>
      <c r="E11" s="85" t="str">
        <f>IF(B11&lt;&gt;"",IF(ISNA(VLOOKUP($B11,'Ficha Cadastral'!$C$17:$R$56,$E$1,FALSE)),0,VLOOKUP($B11,'Ficha Cadastral'!$C$17:$R$56,$E$1,FALSE)),"")</f>
        <v/>
      </c>
      <c r="F11" s="84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</row>
    <row r="12" spans="1:85" x14ac:dyDescent="0.25">
      <c r="A12" s="32">
        <v>5</v>
      </c>
      <c r="B12" s="20" t="str">
        <f>IF(AND($B$2&lt;&gt;"",'Ficha Cadastral'!C21&lt;&gt;""),'Ficha Cadastral'!C21,"")</f>
        <v/>
      </c>
      <c r="C12" s="32" t="str">
        <f t="shared" si="3"/>
        <v/>
      </c>
      <c r="D12" s="86" t="str">
        <f>IF(B12&lt;&gt;"",IF(ISNA(VLOOKUP($B12,'Ficha Cadastral'!$C$17:$E$56,3,FALSE)),0,VLOOKUP($B12,'Ficha Cadastral'!$C$17:$E$56,3,FALSE)),"")</f>
        <v/>
      </c>
      <c r="E12" s="85" t="str">
        <f>IF(B12&lt;&gt;"",IF(ISNA(VLOOKUP($B12,'Ficha Cadastral'!$C$17:$R$56,$E$1,FALSE)),0,VLOOKUP($B12,'Ficha Cadastral'!$C$17:$R$56,$E$1,FALSE)),"")</f>
        <v/>
      </c>
      <c r="F12" s="84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</row>
    <row r="13" spans="1:85" x14ac:dyDescent="0.25">
      <c r="A13" s="32">
        <v>6</v>
      </c>
      <c r="B13" s="20" t="str">
        <f>IF(AND($B$2&lt;&gt;"",'Ficha Cadastral'!C22&lt;&gt;""),'Ficha Cadastral'!C22,"")</f>
        <v/>
      </c>
      <c r="C13" s="32" t="str">
        <f t="shared" si="3"/>
        <v/>
      </c>
      <c r="D13" s="86" t="str">
        <f>IF(B13&lt;&gt;"",IF(ISNA(VLOOKUP($B13,'Ficha Cadastral'!$C$17:$E$56,3,FALSE)),0,VLOOKUP($B13,'Ficha Cadastral'!$C$17:$E$56,3,FALSE)),"")</f>
        <v/>
      </c>
      <c r="E13" s="85" t="str">
        <f>IF(B13&lt;&gt;"",IF(ISNA(VLOOKUP($B13,'Ficha Cadastral'!$C$17:$R$56,$E$1,FALSE)),0,VLOOKUP($B13,'Ficha Cadastral'!$C$17:$R$56,$E$1,FALSE)),"")</f>
        <v/>
      </c>
      <c r="F13" s="84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</row>
    <row r="14" spans="1:85" x14ac:dyDescent="0.25">
      <c r="A14" s="32">
        <v>7</v>
      </c>
      <c r="B14" s="20" t="str">
        <f>IF(AND($B$2&lt;&gt;"",'Ficha Cadastral'!C23&lt;&gt;""),'Ficha Cadastral'!C23,"")</f>
        <v/>
      </c>
      <c r="C14" s="32" t="str">
        <f t="shared" si="3"/>
        <v/>
      </c>
      <c r="D14" s="86" t="str">
        <f>IF(B14&lt;&gt;"",IF(ISNA(VLOOKUP($B14,'Ficha Cadastral'!$C$17:$E$56,3,FALSE)),0,VLOOKUP($B14,'Ficha Cadastral'!$C$17:$E$56,3,FALSE)),"")</f>
        <v/>
      </c>
      <c r="E14" s="85" t="str">
        <f>IF(B14&lt;&gt;"",IF(ISNA(VLOOKUP($B14,'Ficha Cadastral'!$C$17:$R$56,$E$1,FALSE)),0,VLOOKUP($B14,'Ficha Cadastral'!$C$17:$R$56,$E$1,FALSE)),"")</f>
        <v/>
      </c>
      <c r="F14" s="84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</row>
    <row r="15" spans="1:85" x14ac:dyDescent="0.25">
      <c r="A15" s="32">
        <v>8</v>
      </c>
      <c r="B15" s="20" t="str">
        <f>IF(AND($B$2&lt;&gt;"",'Ficha Cadastral'!C24&lt;&gt;""),'Ficha Cadastral'!C24,"")</f>
        <v/>
      </c>
      <c r="C15" s="32" t="str">
        <f t="shared" si="3"/>
        <v/>
      </c>
      <c r="D15" s="86" t="str">
        <f>IF(B15&lt;&gt;"",IF(ISNA(VLOOKUP($B15,'Ficha Cadastral'!$C$17:$E$56,3,FALSE)),0,VLOOKUP($B15,'Ficha Cadastral'!$C$17:$E$56,3,FALSE)),"")</f>
        <v/>
      </c>
      <c r="E15" s="85" t="str">
        <f>IF(B15&lt;&gt;"",IF(ISNA(VLOOKUP($B15,'Ficha Cadastral'!$C$17:$R$56,$E$1,FALSE)),0,VLOOKUP($B15,'Ficha Cadastral'!$C$17:$R$56,$E$1,FALSE)),"")</f>
        <v/>
      </c>
      <c r="F15" s="84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</row>
    <row r="16" spans="1:85" x14ac:dyDescent="0.25">
      <c r="A16" s="32">
        <v>9</v>
      </c>
      <c r="B16" s="20" t="str">
        <f>IF(AND($B$2&lt;&gt;"",'Ficha Cadastral'!C25&lt;&gt;""),'Ficha Cadastral'!C25,"")</f>
        <v/>
      </c>
      <c r="C16" s="32" t="str">
        <f t="shared" si="3"/>
        <v/>
      </c>
      <c r="D16" s="86" t="str">
        <f>IF(B16&lt;&gt;"",IF(ISNA(VLOOKUP($B16,'Ficha Cadastral'!$C$17:$E$56,3,FALSE)),0,VLOOKUP($B16,'Ficha Cadastral'!$C$17:$E$56,3,FALSE)),"")</f>
        <v/>
      </c>
      <c r="E16" s="85" t="str">
        <f>IF(B16&lt;&gt;"",IF(ISNA(VLOOKUP($B16,'Ficha Cadastral'!$C$17:$R$56,$E$1,FALSE)),0,VLOOKUP($B16,'Ficha Cadastral'!$C$17:$R$56,$E$1,FALSE)),"")</f>
        <v/>
      </c>
      <c r="F16" s="84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</row>
    <row r="17" spans="1:85" x14ac:dyDescent="0.25">
      <c r="A17" s="32">
        <v>10</v>
      </c>
      <c r="B17" s="20" t="str">
        <f>IF(AND($B$2&lt;&gt;"",'Ficha Cadastral'!C26&lt;&gt;""),'Ficha Cadastral'!C26,"")</f>
        <v/>
      </c>
      <c r="C17" s="32" t="str">
        <f t="shared" si="3"/>
        <v/>
      </c>
      <c r="D17" s="86" t="str">
        <f>IF(B17&lt;&gt;"",IF(ISNA(VLOOKUP($B17,'Ficha Cadastral'!$C$17:$E$56,3,FALSE)),0,VLOOKUP($B17,'Ficha Cadastral'!$C$17:$E$56,3,FALSE)),"")</f>
        <v/>
      </c>
      <c r="E17" s="85" t="str">
        <f>IF(B17&lt;&gt;"",IF(ISNA(VLOOKUP($B17,'Ficha Cadastral'!$C$17:$R$56,$E$1,FALSE)),0,VLOOKUP($B17,'Ficha Cadastral'!$C$17:$R$56,$E$1,FALSE)),"")</f>
        <v/>
      </c>
      <c r="F17" s="84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</row>
    <row r="18" spans="1:85" x14ac:dyDescent="0.25">
      <c r="A18" s="32">
        <v>11</v>
      </c>
      <c r="B18" s="20" t="str">
        <f>IF(AND($B$2&lt;&gt;"",'Ficha Cadastral'!C27&lt;&gt;""),'Ficha Cadastral'!C27,"")</f>
        <v/>
      </c>
      <c r="C18" s="32" t="str">
        <f t="shared" si="3"/>
        <v/>
      </c>
      <c r="D18" s="86" t="str">
        <f>IF(B18&lt;&gt;"",IF(ISNA(VLOOKUP($B18,'Ficha Cadastral'!$C$17:$E$56,3,FALSE)),0,VLOOKUP($B18,'Ficha Cadastral'!$C$17:$E$56,3,FALSE)),"")</f>
        <v/>
      </c>
      <c r="E18" s="85" t="str">
        <f>IF(B18&lt;&gt;"",IF(ISNA(VLOOKUP($B18,'Ficha Cadastral'!$C$17:$R$56,$E$1,FALSE)),0,VLOOKUP($B18,'Ficha Cadastral'!$C$17:$R$56,$E$1,FALSE)),"")</f>
        <v/>
      </c>
      <c r="F18" s="84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</row>
    <row r="19" spans="1:85" x14ac:dyDescent="0.25">
      <c r="A19" s="32">
        <v>12</v>
      </c>
      <c r="B19" s="20" t="str">
        <f>IF(AND($B$2&lt;&gt;"",'Ficha Cadastral'!C28&lt;&gt;""),'Ficha Cadastral'!C28,"")</f>
        <v/>
      </c>
      <c r="C19" s="32" t="str">
        <f t="shared" si="3"/>
        <v/>
      </c>
      <c r="D19" s="86" t="str">
        <f>IF(B19&lt;&gt;"",IF(ISNA(VLOOKUP($B19,'Ficha Cadastral'!$C$17:$E$56,3,FALSE)),0,VLOOKUP($B19,'Ficha Cadastral'!$C$17:$E$56,3,FALSE)),"")</f>
        <v/>
      </c>
      <c r="E19" s="85" t="str">
        <f>IF(B19&lt;&gt;"",IF(ISNA(VLOOKUP($B19,'Ficha Cadastral'!$C$17:$R$56,$E$1,FALSE)),0,VLOOKUP($B19,'Ficha Cadastral'!$C$17:$R$56,$E$1,FALSE)),"")</f>
        <v/>
      </c>
      <c r="F19" s="84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</row>
    <row r="20" spans="1:85" x14ac:dyDescent="0.25">
      <c r="A20" s="32">
        <v>13</v>
      </c>
      <c r="B20" s="20" t="str">
        <f>IF(AND($B$2&lt;&gt;"",'Ficha Cadastral'!C29&lt;&gt;""),'Ficha Cadastral'!C29,"")</f>
        <v/>
      </c>
      <c r="C20" s="32" t="str">
        <f t="shared" si="3"/>
        <v/>
      </c>
      <c r="D20" s="86" t="str">
        <f>IF(B20&lt;&gt;"",IF(ISNA(VLOOKUP($B20,'Ficha Cadastral'!$C$17:$E$56,3,FALSE)),0,VLOOKUP($B20,'Ficha Cadastral'!$C$17:$E$56,3,FALSE)),"")</f>
        <v/>
      </c>
      <c r="E20" s="85" t="str">
        <f>IF(B20&lt;&gt;"",IF(ISNA(VLOOKUP($B20,'Ficha Cadastral'!$C$17:$R$56,$E$1,FALSE)),0,VLOOKUP($B20,'Ficha Cadastral'!$C$17:$R$56,$E$1,FALSE)),"")</f>
        <v/>
      </c>
      <c r="F20" s="84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</row>
    <row r="21" spans="1:85" x14ac:dyDescent="0.25">
      <c r="A21" s="32">
        <v>14</v>
      </c>
      <c r="B21" s="20" t="str">
        <f>IF(AND($B$2&lt;&gt;"",'Ficha Cadastral'!C30&lt;&gt;""),'Ficha Cadastral'!C30,"")</f>
        <v/>
      </c>
      <c r="C21" s="32" t="str">
        <f t="shared" si="3"/>
        <v/>
      </c>
      <c r="D21" s="86" t="str">
        <f>IF(B21&lt;&gt;"",IF(ISNA(VLOOKUP($B21,'Ficha Cadastral'!$C$17:$E$56,3,FALSE)),0,VLOOKUP($B21,'Ficha Cadastral'!$C$17:$E$56,3,FALSE)),"")</f>
        <v/>
      </c>
      <c r="E21" s="85" t="str">
        <f>IF(B21&lt;&gt;"",IF(ISNA(VLOOKUP($B21,'Ficha Cadastral'!$C$17:$R$56,$E$1,FALSE)),0,VLOOKUP($B21,'Ficha Cadastral'!$C$17:$R$56,$E$1,FALSE)),"")</f>
        <v/>
      </c>
      <c r="F21" s="84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</row>
    <row r="22" spans="1:85" x14ac:dyDescent="0.25">
      <c r="A22" s="32">
        <v>15</v>
      </c>
      <c r="B22" s="20" t="str">
        <f>IF(AND($B$2&lt;&gt;"",'Ficha Cadastral'!C31&lt;&gt;""),'Ficha Cadastral'!C31,"")</f>
        <v/>
      </c>
      <c r="C22" s="32" t="str">
        <f t="shared" si="3"/>
        <v/>
      </c>
      <c r="D22" s="86" t="str">
        <f>IF(B22&lt;&gt;"",IF(ISNA(VLOOKUP($B22,'Ficha Cadastral'!$C$17:$E$56,3,FALSE)),0,VLOOKUP($B22,'Ficha Cadastral'!$C$17:$E$56,3,FALSE)),"")</f>
        <v/>
      </c>
      <c r="E22" s="85" t="str">
        <f>IF(B22&lt;&gt;"",IF(ISNA(VLOOKUP($B22,'Ficha Cadastral'!$C$17:$R$56,$E$1,FALSE)),0,VLOOKUP($B22,'Ficha Cadastral'!$C$17:$R$56,$E$1,FALSE)),"")</f>
        <v/>
      </c>
      <c r="F22" s="84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</row>
    <row r="23" spans="1:85" x14ac:dyDescent="0.25">
      <c r="A23" s="32">
        <v>16</v>
      </c>
      <c r="B23" s="20" t="str">
        <f>IF(AND($B$2&lt;&gt;"",'Ficha Cadastral'!C32&lt;&gt;""),'Ficha Cadastral'!C32,"")</f>
        <v/>
      </c>
      <c r="C23" s="32" t="str">
        <f t="shared" si="3"/>
        <v/>
      </c>
      <c r="D23" s="86" t="str">
        <f>IF(B23&lt;&gt;"",IF(ISNA(VLOOKUP($B23,'Ficha Cadastral'!$C$17:$E$56,3,FALSE)),0,VLOOKUP($B23,'Ficha Cadastral'!$C$17:$E$56,3,FALSE)),"")</f>
        <v/>
      </c>
      <c r="E23" s="85" t="str">
        <f>IF(B23&lt;&gt;"",IF(ISNA(VLOOKUP($B23,'Ficha Cadastral'!$C$17:$R$56,$E$1,FALSE)),0,VLOOKUP($B23,'Ficha Cadastral'!$C$17:$R$56,$E$1,FALSE)),"")</f>
        <v/>
      </c>
      <c r="F23" s="84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</row>
    <row r="24" spans="1:85" x14ac:dyDescent="0.25">
      <c r="A24" s="32">
        <v>17</v>
      </c>
      <c r="B24" s="20" t="str">
        <f>IF(AND($B$2&lt;&gt;"",'Ficha Cadastral'!C33&lt;&gt;""),'Ficha Cadastral'!C33,"")</f>
        <v/>
      </c>
      <c r="C24" s="32" t="str">
        <f t="shared" si="3"/>
        <v/>
      </c>
      <c r="D24" s="86" t="str">
        <f>IF(B24&lt;&gt;"",IF(ISNA(VLOOKUP($B24,'Ficha Cadastral'!$C$17:$E$56,3,FALSE)),0,VLOOKUP($B24,'Ficha Cadastral'!$C$17:$E$56,3,FALSE)),"")</f>
        <v/>
      </c>
      <c r="E24" s="85" t="str">
        <f>IF(B24&lt;&gt;"",IF(ISNA(VLOOKUP($B24,'Ficha Cadastral'!$C$17:$R$56,$E$1,FALSE)),0,VLOOKUP($B24,'Ficha Cadastral'!$C$17:$R$56,$E$1,FALSE)),"")</f>
        <v/>
      </c>
      <c r="F24" s="84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</row>
    <row r="25" spans="1:85" x14ac:dyDescent="0.25">
      <c r="A25" s="32">
        <v>18</v>
      </c>
      <c r="B25" s="20" t="str">
        <f>IF(AND($B$2&lt;&gt;"",'Ficha Cadastral'!C34&lt;&gt;""),'Ficha Cadastral'!C34,"")</f>
        <v/>
      </c>
      <c r="C25" s="32" t="str">
        <f t="shared" si="3"/>
        <v/>
      </c>
      <c r="D25" s="86" t="str">
        <f>IF(B25&lt;&gt;"",IF(ISNA(VLOOKUP($B25,'Ficha Cadastral'!$C$17:$E$56,3,FALSE)),0,VLOOKUP($B25,'Ficha Cadastral'!$C$17:$E$56,3,FALSE)),"")</f>
        <v/>
      </c>
      <c r="E25" s="85" t="str">
        <f>IF(B25&lt;&gt;"",IF(ISNA(VLOOKUP($B25,'Ficha Cadastral'!$C$17:$R$56,$E$1,FALSE)),0,VLOOKUP($B25,'Ficha Cadastral'!$C$17:$R$56,$E$1,FALSE)),"")</f>
        <v/>
      </c>
      <c r="F25" s="84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</row>
    <row r="26" spans="1:85" x14ac:dyDescent="0.25">
      <c r="A26" s="32">
        <v>19</v>
      </c>
      <c r="B26" s="20" t="str">
        <f>IF(AND($B$2&lt;&gt;"",'Ficha Cadastral'!C35&lt;&gt;""),'Ficha Cadastral'!C35,"")</f>
        <v/>
      </c>
      <c r="C26" s="32" t="str">
        <f t="shared" si="3"/>
        <v/>
      </c>
      <c r="D26" s="86" t="str">
        <f>IF(B26&lt;&gt;"",IF(ISNA(VLOOKUP($B26,'Ficha Cadastral'!$C$17:$E$56,3,FALSE)),0,VLOOKUP($B26,'Ficha Cadastral'!$C$17:$E$56,3,FALSE)),"")</f>
        <v/>
      </c>
      <c r="E26" s="85" t="str">
        <f>IF(B26&lt;&gt;"",IF(ISNA(VLOOKUP($B26,'Ficha Cadastral'!$C$17:$R$56,$E$1,FALSE)),0,VLOOKUP($B26,'Ficha Cadastral'!$C$17:$R$56,$E$1,FALSE)),"")</f>
        <v/>
      </c>
      <c r="F26" s="84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</row>
    <row r="27" spans="1:85" x14ac:dyDescent="0.25">
      <c r="A27" s="32">
        <v>20</v>
      </c>
      <c r="B27" s="20" t="str">
        <f>IF(AND($B$2&lt;&gt;"",'Ficha Cadastral'!C36&lt;&gt;""),'Ficha Cadastral'!C36,"")</f>
        <v/>
      </c>
      <c r="C27" s="32" t="str">
        <f t="shared" si="3"/>
        <v/>
      </c>
      <c r="D27" s="86" t="str">
        <f>IF(B27&lt;&gt;"",IF(ISNA(VLOOKUP($B27,'Ficha Cadastral'!$C$17:$E$56,3,FALSE)),0,VLOOKUP($B27,'Ficha Cadastral'!$C$17:$E$56,3,FALSE)),"")</f>
        <v/>
      </c>
      <c r="E27" s="85" t="str">
        <f>IF(B27&lt;&gt;"",IF(ISNA(VLOOKUP($B27,'Ficha Cadastral'!$C$17:$R$56,$E$1,FALSE)),0,VLOOKUP($B27,'Ficha Cadastral'!$C$17:$R$56,$E$1,FALSE)),"")</f>
        <v/>
      </c>
      <c r="F27" s="84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</row>
    <row r="28" spans="1:85" x14ac:dyDescent="0.25">
      <c r="A28" s="32">
        <v>21</v>
      </c>
      <c r="B28" s="20" t="str">
        <f>IF(AND($B$2&lt;&gt;"",'Ficha Cadastral'!C37&lt;&gt;""),'Ficha Cadastral'!C37,"")</f>
        <v/>
      </c>
      <c r="C28" s="32" t="str">
        <f t="shared" si="3"/>
        <v/>
      </c>
      <c r="D28" s="86" t="str">
        <f>IF(B28&lt;&gt;"",IF(ISNA(VLOOKUP($B28,'Ficha Cadastral'!$C$17:$E$56,3,FALSE)),0,VLOOKUP($B28,'Ficha Cadastral'!$C$17:$E$56,3,FALSE)),"")</f>
        <v/>
      </c>
      <c r="E28" s="85" t="str">
        <f>IF(B28&lt;&gt;"",IF(ISNA(VLOOKUP($B28,'Ficha Cadastral'!$C$17:$R$56,$E$1,FALSE)),0,VLOOKUP($B28,'Ficha Cadastral'!$C$17:$R$56,$E$1,FALSE)),"")</f>
        <v/>
      </c>
      <c r="F28" s="84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</row>
    <row r="29" spans="1:85" x14ac:dyDescent="0.25">
      <c r="A29" s="32">
        <v>22</v>
      </c>
      <c r="B29" s="20" t="str">
        <f>IF(AND($B$2&lt;&gt;"",'Ficha Cadastral'!C38&lt;&gt;""),'Ficha Cadastral'!C38,"")</f>
        <v/>
      </c>
      <c r="C29" s="32" t="str">
        <f t="shared" si="3"/>
        <v/>
      </c>
      <c r="D29" s="86" t="str">
        <f>IF(B29&lt;&gt;"",IF(ISNA(VLOOKUP($B29,'Ficha Cadastral'!$C$17:$E$56,3,FALSE)),0,VLOOKUP($B29,'Ficha Cadastral'!$C$17:$E$56,3,FALSE)),"")</f>
        <v/>
      </c>
      <c r="E29" s="85" t="str">
        <f>IF(B29&lt;&gt;"",IF(ISNA(VLOOKUP($B29,'Ficha Cadastral'!$C$17:$R$56,$E$1,FALSE)),0,VLOOKUP($B29,'Ficha Cadastral'!$C$17:$R$56,$E$1,FALSE)),"")</f>
        <v/>
      </c>
      <c r="F29" s="84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</row>
    <row r="30" spans="1:85" x14ac:dyDescent="0.25">
      <c r="A30" s="32">
        <v>23</v>
      </c>
      <c r="B30" s="20" t="str">
        <f>IF(AND($B$2&lt;&gt;"",'Ficha Cadastral'!C39&lt;&gt;""),'Ficha Cadastral'!C39,"")</f>
        <v/>
      </c>
      <c r="C30" s="32" t="str">
        <f t="shared" si="3"/>
        <v/>
      </c>
      <c r="D30" s="86" t="str">
        <f>IF(B30&lt;&gt;"",IF(ISNA(VLOOKUP($B30,'Ficha Cadastral'!$C$17:$E$56,3,FALSE)),0,VLOOKUP($B30,'Ficha Cadastral'!$C$17:$E$56,3,FALSE)),"")</f>
        <v/>
      </c>
      <c r="E30" s="85" t="str">
        <f>IF(B30&lt;&gt;"",IF(ISNA(VLOOKUP($B30,'Ficha Cadastral'!$C$17:$R$56,$E$1,FALSE)),0,VLOOKUP($B30,'Ficha Cadastral'!$C$17:$R$56,$E$1,FALSE)),"")</f>
        <v/>
      </c>
      <c r="F30" s="84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</row>
    <row r="31" spans="1:85" x14ac:dyDescent="0.25">
      <c r="A31" s="32">
        <v>24</v>
      </c>
      <c r="B31" s="20" t="str">
        <f>IF(AND($B$2&lt;&gt;"",'Ficha Cadastral'!C40&lt;&gt;""),'Ficha Cadastral'!C40,"")</f>
        <v/>
      </c>
      <c r="C31" s="32" t="str">
        <f t="shared" si="3"/>
        <v/>
      </c>
      <c r="D31" s="86" t="str">
        <f>IF(B31&lt;&gt;"",IF(ISNA(VLOOKUP($B31,'Ficha Cadastral'!$C$17:$E$56,3,FALSE)),0,VLOOKUP($B31,'Ficha Cadastral'!$C$17:$E$56,3,FALSE)),"")</f>
        <v/>
      </c>
      <c r="E31" s="85" t="str">
        <f>IF(B31&lt;&gt;"",IF(ISNA(VLOOKUP($B31,'Ficha Cadastral'!$C$17:$R$56,$E$1,FALSE)),0,VLOOKUP($B31,'Ficha Cadastral'!$C$17:$R$56,$E$1,FALSE)),"")</f>
        <v/>
      </c>
      <c r="F31" s="84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</row>
    <row r="32" spans="1:85" x14ac:dyDescent="0.25">
      <c r="A32" s="32">
        <v>25</v>
      </c>
      <c r="B32" s="20" t="str">
        <f>IF(AND($B$2&lt;&gt;"",'Ficha Cadastral'!C41&lt;&gt;""),'Ficha Cadastral'!C41,"")</f>
        <v/>
      </c>
      <c r="C32" s="32" t="str">
        <f t="shared" si="3"/>
        <v/>
      </c>
      <c r="D32" s="86" t="str">
        <f>IF(B32&lt;&gt;"",IF(ISNA(VLOOKUP($B32,'Ficha Cadastral'!$C$17:$E$56,3,FALSE)),0,VLOOKUP($B32,'Ficha Cadastral'!$C$17:$E$56,3,FALSE)),"")</f>
        <v/>
      </c>
      <c r="E32" s="85" t="str">
        <f>IF(B32&lt;&gt;"",IF(ISNA(VLOOKUP($B32,'Ficha Cadastral'!$C$17:$R$56,$E$1,FALSE)),0,VLOOKUP($B32,'Ficha Cadastral'!$C$17:$R$56,$E$1,FALSE)),"")</f>
        <v/>
      </c>
      <c r="F32" s="84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</row>
    <row r="33" spans="1:85" x14ac:dyDescent="0.25">
      <c r="A33" s="32">
        <v>26</v>
      </c>
      <c r="B33" s="20" t="str">
        <f>IF(AND($B$2&lt;&gt;"",'Ficha Cadastral'!C42&lt;&gt;""),'Ficha Cadastral'!C42,"")</f>
        <v/>
      </c>
      <c r="C33" s="32" t="str">
        <f t="shared" si="3"/>
        <v/>
      </c>
      <c r="D33" s="86" t="str">
        <f>IF(B33&lt;&gt;"",IF(ISNA(VLOOKUP($B33,'Ficha Cadastral'!$C$17:$E$56,3,FALSE)),0,VLOOKUP($B33,'Ficha Cadastral'!$C$17:$E$56,3,FALSE)),"")</f>
        <v/>
      </c>
      <c r="E33" s="85" t="str">
        <f>IF(B33&lt;&gt;"",IF(ISNA(VLOOKUP($B33,'Ficha Cadastral'!$C$17:$R$56,$E$1,FALSE)),0,VLOOKUP($B33,'Ficha Cadastral'!$C$17:$R$56,$E$1,FALSE)),"")</f>
        <v/>
      </c>
      <c r="F33" s="84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</row>
    <row r="34" spans="1:85" x14ac:dyDescent="0.25">
      <c r="A34" s="32">
        <v>27</v>
      </c>
      <c r="B34" s="20" t="str">
        <f>IF(AND($B$2&lt;&gt;"",'Ficha Cadastral'!C43&lt;&gt;""),'Ficha Cadastral'!C43,"")</f>
        <v/>
      </c>
      <c r="C34" s="32" t="str">
        <f t="shared" si="3"/>
        <v/>
      </c>
      <c r="D34" s="86" t="str">
        <f>IF(B34&lt;&gt;"",IF(ISNA(VLOOKUP($B34,'Ficha Cadastral'!$C$17:$E$56,3,FALSE)),0,VLOOKUP($B34,'Ficha Cadastral'!$C$17:$E$56,3,FALSE)),"")</f>
        <v/>
      </c>
      <c r="E34" s="85" t="str">
        <f>IF(B34&lt;&gt;"",IF(ISNA(VLOOKUP($B34,'Ficha Cadastral'!$C$17:$R$56,$E$1,FALSE)),0,VLOOKUP($B34,'Ficha Cadastral'!$C$17:$R$56,$E$1,FALSE)),"")</f>
        <v/>
      </c>
      <c r="F34" s="84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</row>
    <row r="35" spans="1:85" x14ac:dyDescent="0.25">
      <c r="A35" s="32">
        <v>28</v>
      </c>
      <c r="B35" s="20" t="str">
        <f>IF(AND($B$2&lt;&gt;"",'Ficha Cadastral'!C44&lt;&gt;""),'Ficha Cadastral'!C44,"")</f>
        <v/>
      </c>
      <c r="C35" s="32" t="str">
        <f t="shared" si="3"/>
        <v/>
      </c>
      <c r="D35" s="86" t="str">
        <f>IF(B35&lt;&gt;"",IF(ISNA(VLOOKUP($B35,'Ficha Cadastral'!$C$17:$E$56,3,FALSE)),0,VLOOKUP($B35,'Ficha Cadastral'!$C$17:$E$56,3,FALSE)),"")</f>
        <v/>
      </c>
      <c r="E35" s="85" t="str">
        <f>IF(B35&lt;&gt;"",IF(ISNA(VLOOKUP($B35,'Ficha Cadastral'!$C$17:$R$56,$E$1,FALSE)),0,VLOOKUP($B35,'Ficha Cadastral'!$C$17:$R$56,$E$1,FALSE)),"")</f>
        <v/>
      </c>
      <c r="F35" s="84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</row>
    <row r="36" spans="1:85" x14ac:dyDescent="0.25">
      <c r="A36" s="32">
        <v>29</v>
      </c>
      <c r="B36" s="20" t="str">
        <f>IF(AND($B$2&lt;&gt;"",'Ficha Cadastral'!C45&lt;&gt;""),'Ficha Cadastral'!C45,"")</f>
        <v/>
      </c>
      <c r="C36" s="32" t="str">
        <f t="shared" si="3"/>
        <v/>
      </c>
      <c r="D36" s="86" t="str">
        <f>IF(B36&lt;&gt;"",IF(ISNA(VLOOKUP($B36,'Ficha Cadastral'!$C$17:$E$56,3,FALSE)),0,VLOOKUP($B36,'Ficha Cadastral'!$C$17:$E$56,3,FALSE)),"")</f>
        <v/>
      </c>
      <c r="E36" s="85" t="str">
        <f>IF(B36&lt;&gt;"",IF(ISNA(VLOOKUP($B36,'Ficha Cadastral'!$C$17:$R$56,$E$1,FALSE)),0,VLOOKUP($B36,'Ficha Cadastral'!$C$17:$R$56,$E$1,FALSE)),"")</f>
        <v/>
      </c>
      <c r="F36" s="84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</row>
    <row r="37" spans="1:85" x14ac:dyDescent="0.25">
      <c r="A37" s="32">
        <v>30</v>
      </c>
      <c r="B37" s="20" t="str">
        <f>IF(AND($B$2&lt;&gt;"",'Ficha Cadastral'!C46&lt;&gt;""),'Ficha Cadastral'!C46,"")</f>
        <v/>
      </c>
      <c r="C37" s="32" t="str">
        <f t="shared" si="3"/>
        <v/>
      </c>
      <c r="D37" s="86" t="str">
        <f>IF(B37&lt;&gt;"",IF(ISNA(VLOOKUP($B37,'Ficha Cadastral'!$C$17:$E$56,3,FALSE)),0,VLOOKUP($B37,'Ficha Cadastral'!$C$17:$E$56,3,FALSE)),"")</f>
        <v/>
      </c>
      <c r="E37" s="85" t="str">
        <f>IF(B37&lt;&gt;"",IF(ISNA(VLOOKUP($B37,'Ficha Cadastral'!$C$17:$R$56,$E$1,FALSE)),0,VLOOKUP($B37,'Ficha Cadastral'!$C$17:$R$56,$E$1,FALSE)),"")</f>
        <v/>
      </c>
      <c r="F37" s="84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</row>
    <row r="38" spans="1:85" x14ac:dyDescent="0.25">
      <c r="A38" s="32">
        <v>31</v>
      </c>
      <c r="B38" s="20" t="str">
        <f>IF(AND($B$2&lt;&gt;"",'Ficha Cadastral'!C47&lt;&gt;""),'Ficha Cadastral'!C47,"")</f>
        <v/>
      </c>
      <c r="C38" s="32" t="str">
        <f t="shared" si="3"/>
        <v/>
      </c>
      <c r="D38" s="86" t="str">
        <f>IF(B38&lt;&gt;"",IF(ISNA(VLOOKUP($B38,'Ficha Cadastral'!$C$17:$E$56,3,FALSE)),0,VLOOKUP($B38,'Ficha Cadastral'!$C$17:$E$56,3,FALSE)),"")</f>
        <v/>
      </c>
      <c r="E38" s="85" t="str">
        <f>IF(B38&lt;&gt;"",IF(ISNA(VLOOKUP($B38,'Ficha Cadastral'!$C$17:$R$56,$E$1,FALSE)),0,VLOOKUP($B38,'Ficha Cadastral'!$C$17:$R$56,$E$1,FALSE)),"")</f>
        <v/>
      </c>
      <c r="F38" s="84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</row>
    <row r="39" spans="1:85" x14ac:dyDescent="0.25">
      <c r="A39" s="32">
        <v>32</v>
      </c>
      <c r="B39" s="20" t="str">
        <f>IF(AND($B$2&lt;&gt;"",'Ficha Cadastral'!C48&lt;&gt;""),'Ficha Cadastral'!C48,"")</f>
        <v/>
      </c>
      <c r="C39" s="32" t="str">
        <f t="shared" si="3"/>
        <v/>
      </c>
      <c r="D39" s="86" t="str">
        <f>IF(B39&lt;&gt;"",IF(ISNA(VLOOKUP($B39,'Ficha Cadastral'!$C$17:$E$56,3,FALSE)),0,VLOOKUP($B39,'Ficha Cadastral'!$C$17:$E$56,3,FALSE)),"")</f>
        <v/>
      </c>
      <c r="E39" s="85" t="str">
        <f>IF(B39&lt;&gt;"",IF(ISNA(VLOOKUP($B39,'Ficha Cadastral'!$C$17:$R$56,$E$1,FALSE)),0,VLOOKUP($B39,'Ficha Cadastral'!$C$17:$R$56,$E$1,FALSE)),"")</f>
        <v/>
      </c>
      <c r="F39" s="84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</row>
    <row r="40" spans="1:85" x14ac:dyDescent="0.25">
      <c r="A40" s="32">
        <v>33</v>
      </c>
      <c r="B40" s="20" t="str">
        <f>IF(AND($B$2&lt;&gt;"",'Ficha Cadastral'!C49&lt;&gt;""),'Ficha Cadastral'!C49,"")</f>
        <v/>
      </c>
      <c r="C40" s="32" t="str">
        <f t="shared" si="3"/>
        <v/>
      </c>
      <c r="D40" s="86" t="str">
        <f>IF(B40&lt;&gt;"",IF(ISNA(VLOOKUP($B40,'Ficha Cadastral'!$C$17:$E$56,3,FALSE)),0,VLOOKUP($B40,'Ficha Cadastral'!$C$17:$E$56,3,FALSE)),"")</f>
        <v/>
      </c>
      <c r="E40" s="85" t="str">
        <f>IF(B40&lt;&gt;"",IF(ISNA(VLOOKUP($B40,'Ficha Cadastral'!$C$17:$R$56,$E$1,FALSE)),0,VLOOKUP($B40,'Ficha Cadastral'!$C$17:$R$56,$E$1,FALSE)),"")</f>
        <v/>
      </c>
      <c r="F40" s="84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</row>
    <row r="41" spans="1:85" x14ac:dyDescent="0.25">
      <c r="A41" s="32">
        <v>34</v>
      </c>
      <c r="B41" s="20" t="str">
        <f>IF(AND($B$2&lt;&gt;"",'Ficha Cadastral'!C50&lt;&gt;""),'Ficha Cadastral'!C50,"")</f>
        <v/>
      </c>
      <c r="C41" s="32" t="str">
        <f t="shared" si="3"/>
        <v/>
      </c>
      <c r="D41" s="86" t="str">
        <f>IF(B41&lt;&gt;"",IF(ISNA(VLOOKUP($B41,'Ficha Cadastral'!$C$17:$E$56,3,FALSE)),0,VLOOKUP($B41,'Ficha Cadastral'!$C$17:$E$56,3,FALSE)),"")</f>
        <v/>
      </c>
      <c r="E41" s="85" t="str">
        <f>IF(B41&lt;&gt;"",IF(ISNA(VLOOKUP($B41,'Ficha Cadastral'!$C$17:$R$56,$E$1,FALSE)),0,VLOOKUP($B41,'Ficha Cadastral'!$C$17:$R$56,$E$1,FALSE)),"")</f>
        <v/>
      </c>
      <c r="F41" s="84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</row>
    <row r="42" spans="1:85" x14ac:dyDescent="0.25">
      <c r="A42" s="32">
        <v>35</v>
      </c>
      <c r="B42" s="20" t="str">
        <f>IF(AND($B$2&lt;&gt;"",'Ficha Cadastral'!C51&lt;&gt;""),'Ficha Cadastral'!C51,"")</f>
        <v/>
      </c>
      <c r="C42" s="32" t="str">
        <f t="shared" si="3"/>
        <v/>
      </c>
      <c r="D42" s="86" t="str">
        <f>IF(B42&lt;&gt;"",IF(ISNA(VLOOKUP($B42,'Ficha Cadastral'!$C$17:$E$56,3,FALSE)),0,VLOOKUP($B42,'Ficha Cadastral'!$C$17:$E$56,3,FALSE)),"")</f>
        <v/>
      </c>
      <c r="E42" s="85" t="str">
        <f>IF(B42&lt;&gt;"",IF(ISNA(VLOOKUP($B42,'Ficha Cadastral'!$C$17:$R$56,$E$1,FALSE)),0,VLOOKUP($B42,'Ficha Cadastral'!$C$17:$R$56,$E$1,FALSE)),"")</f>
        <v/>
      </c>
      <c r="F42" s="84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</row>
    <row r="43" spans="1:85" x14ac:dyDescent="0.25">
      <c r="A43" s="32">
        <v>36</v>
      </c>
      <c r="B43" s="20" t="str">
        <f>IF(AND($B$2&lt;&gt;"",'Ficha Cadastral'!C52&lt;&gt;""),'Ficha Cadastral'!C52,"")</f>
        <v/>
      </c>
      <c r="C43" s="32" t="str">
        <f t="shared" si="3"/>
        <v/>
      </c>
      <c r="D43" s="86" t="str">
        <f>IF(B43&lt;&gt;"",IF(ISNA(VLOOKUP($B43,'Ficha Cadastral'!$C$17:$E$56,3,FALSE)),0,VLOOKUP($B43,'Ficha Cadastral'!$C$17:$E$56,3,FALSE)),"")</f>
        <v/>
      </c>
      <c r="E43" s="85" t="str">
        <f>IF(B43&lt;&gt;"",IF(ISNA(VLOOKUP($B43,'Ficha Cadastral'!$C$17:$R$56,$E$1,FALSE)),0,VLOOKUP($B43,'Ficha Cadastral'!$C$17:$R$56,$E$1,FALSE)),"")</f>
        <v/>
      </c>
      <c r="F43" s="84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</row>
    <row r="44" spans="1:85" x14ac:dyDescent="0.25">
      <c r="A44" s="32">
        <v>37</v>
      </c>
      <c r="B44" s="20" t="str">
        <f>IF(AND($B$2&lt;&gt;"",'Ficha Cadastral'!C53&lt;&gt;""),'Ficha Cadastral'!C53,"")</f>
        <v/>
      </c>
      <c r="C44" s="32" t="str">
        <f t="shared" si="3"/>
        <v/>
      </c>
      <c r="D44" s="86" t="str">
        <f>IF(B44&lt;&gt;"",IF(ISNA(VLOOKUP($B44,'Ficha Cadastral'!$C$17:$E$56,3,FALSE)),0,VLOOKUP($B44,'Ficha Cadastral'!$C$17:$E$56,3,FALSE)),"")</f>
        <v/>
      </c>
      <c r="E44" s="85" t="str">
        <f>IF(B44&lt;&gt;"",IF(ISNA(VLOOKUP($B44,'Ficha Cadastral'!$C$17:$R$56,$E$1,FALSE)),0,VLOOKUP($B44,'Ficha Cadastral'!$C$17:$R$56,$E$1,FALSE)),"")</f>
        <v/>
      </c>
      <c r="F44" s="84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</row>
    <row r="45" spans="1:85" x14ac:dyDescent="0.25">
      <c r="A45" s="32">
        <v>38</v>
      </c>
      <c r="B45" s="20" t="str">
        <f>IF(AND($B$2&lt;&gt;"",'Ficha Cadastral'!C54&lt;&gt;""),'Ficha Cadastral'!C54,"")</f>
        <v/>
      </c>
      <c r="C45" s="32" t="str">
        <f t="shared" si="3"/>
        <v/>
      </c>
      <c r="D45" s="86" t="str">
        <f>IF(B45&lt;&gt;"",IF(ISNA(VLOOKUP($B45,'Ficha Cadastral'!$C$17:$E$56,3,FALSE)),0,VLOOKUP($B45,'Ficha Cadastral'!$C$17:$E$56,3,FALSE)),"")</f>
        <v/>
      </c>
      <c r="E45" s="85" t="str">
        <f>IF(B45&lt;&gt;"",IF(ISNA(VLOOKUP($B45,'Ficha Cadastral'!$C$17:$R$56,$E$1,FALSE)),0,VLOOKUP($B45,'Ficha Cadastral'!$C$17:$R$56,$E$1,FALSE)),"")</f>
        <v/>
      </c>
      <c r="F45" s="84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</row>
    <row r="46" spans="1:85" x14ac:dyDescent="0.25">
      <c r="A46" s="32">
        <v>39</v>
      </c>
      <c r="B46" s="20" t="str">
        <f>IF(AND($B$2&lt;&gt;"",'Ficha Cadastral'!C55&lt;&gt;""),'Ficha Cadastral'!C55,"")</f>
        <v/>
      </c>
      <c r="C46" s="32" t="str">
        <f t="shared" si="3"/>
        <v/>
      </c>
      <c r="D46" s="86" t="str">
        <f>IF(B46&lt;&gt;"",IF(ISNA(VLOOKUP($B46,'Ficha Cadastral'!$C$17:$E$56,3,FALSE)),0,VLOOKUP($B46,'Ficha Cadastral'!$C$17:$E$56,3,FALSE)),"")</f>
        <v/>
      </c>
      <c r="E46" s="85" t="str">
        <f>IF(B46&lt;&gt;"",IF(ISNA(VLOOKUP($B46,'Ficha Cadastral'!$C$17:$R$56,$E$1,FALSE)),0,VLOOKUP($B46,'Ficha Cadastral'!$C$17:$R$56,$E$1,FALSE)),"")</f>
        <v/>
      </c>
      <c r="F46" s="84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</row>
    <row r="47" spans="1:85" x14ac:dyDescent="0.25">
      <c r="A47" s="32">
        <v>40</v>
      </c>
      <c r="B47" s="20" t="str">
        <f>IF(AND($B$2&lt;&gt;"",'Ficha Cadastral'!C56&lt;&gt;""),'Ficha Cadastral'!C56,"")</f>
        <v/>
      </c>
      <c r="C47" s="32" t="str">
        <f t="shared" si="3"/>
        <v/>
      </c>
      <c r="D47" s="86" t="str">
        <f>IF(B47&lt;&gt;"",IF(ISNA(VLOOKUP($B47,'Ficha Cadastral'!$C$17:$E$56,3,FALSE)),0,VLOOKUP($B47,'Ficha Cadastral'!$C$17:$E$56,3,FALSE)),"")</f>
        <v/>
      </c>
      <c r="E47" s="85" t="str">
        <f>IF(B47&lt;&gt;"",IF(ISNA(VLOOKUP($B47,'Ficha Cadastral'!$C$17:$R$56,$E$1,FALSE)),0,VLOOKUP($B47,'Ficha Cadastral'!$C$17:$R$56,$E$1,FALSE)),"")</f>
        <v/>
      </c>
      <c r="F47" s="84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</row>
    <row r="48" spans="1:85" x14ac:dyDescent="0.25">
      <c r="A48" s="34" t="s">
        <v>9</v>
      </c>
    </row>
    <row r="50" spans="1:4" x14ac:dyDescent="0.25">
      <c r="B50" s="5" t="s">
        <v>10</v>
      </c>
    </row>
    <row r="51" spans="1:4" x14ac:dyDescent="0.25">
      <c r="A51" s="35" t="s">
        <v>11</v>
      </c>
      <c r="B51" s="5" t="s">
        <v>12</v>
      </c>
    </row>
    <row r="52" spans="1:4" s="4" customFormat="1" x14ac:dyDescent="0.25">
      <c r="B52" s="39"/>
    </row>
    <row r="53" spans="1:4" s="4" customFormat="1" x14ac:dyDescent="0.25">
      <c r="B53" s="39"/>
    </row>
    <row r="54" spans="1:4" s="4" customFormat="1" x14ac:dyDescent="0.25">
      <c r="B54" s="40"/>
      <c r="D54" s="41"/>
    </row>
    <row r="55" spans="1:4" s="4" customFormat="1" x14ac:dyDescent="0.25">
      <c r="B55" s="40"/>
      <c r="D55" s="41"/>
    </row>
    <row r="56" spans="1:4" s="4" customFormat="1" x14ac:dyDescent="0.25"/>
    <row r="57" spans="1:4" s="4" customFormat="1" x14ac:dyDescent="0.25">
      <c r="D57" s="41"/>
    </row>
    <row r="58" spans="1:4" s="4" customFormat="1" x14ac:dyDescent="0.25">
      <c r="D58" s="41"/>
    </row>
    <row r="59" spans="1:4" s="4" customFormat="1" x14ac:dyDescent="0.25"/>
    <row r="60" spans="1:4" s="4" customFormat="1" x14ac:dyDescent="0.25">
      <c r="B60" s="39"/>
    </row>
    <row r="61" spans="1:4" s="4" customFormat="1" x14ac:dyDescent="0.25">
      <c r="B61" s="39"/>
    </row>
    <row r="62" spans="1:4" s="4" customFormat="1" x14ac:dyDescent="0.25">
      <c r="B62" s="39"/>
    </row>
    <row r="63" spans="1:4" s="4" customFormat="1" x14ac:dyDescent="0.25">
      <c r="B63" s="39"/>
    </row>
    <row r="64" spans="1: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</sheetData>
  <sheetProtection selectLockedCells="1"/>
  <mergeCells count="7">
    <mergeCell ref="C1:D1"/>
    <mergeCell ref="C2:D2"/>
    <mergeCell ref="D6:D7"/>
    <mergeCell ref="E6:E7"/>
    <mergeCell ref="A6:A7"/>
    <mergeCell ref="B6:B7"/>
    <mergeCell ref="C6:C7"/>
  </mergeCells>
  <phoneticPr fontId="0" type="noConversion"/>
  <conditionalFormatting sqref="E8:E47">
    <cfRule type="cellIs" dxfId="566" priority="3" stopIfTrue="1" operator="greaterThanOrEqual">
      <formula>0.25</formula>
    </cfRule>
    <cfRule type="cellIs" dxfId="565" priority="4" stopIfTrue="1" operator="between">
      <formula>0.2</formula>
      <formula>0.24</formula>
    </cfRule>
    <cfRule type="cellIs" dxfId="564" priority="5" stopIfTrue="1" operator="between">
      <formula>0</formula>
      <formula>0.19</formula>
    </cfRule>
  </conditionalFormatting>
  <conditionalFormatting sqref="CJ5:XFD47 M3:XFD3 T1:XFD2 I4:XFD4 E5:CG47 E48:XFD1048576 C7 A6:A7 B52:D1048576 A51:C51 B8:D47 B49:D50 C48:D48 A48 A1:C2 E1:E2 B4:G4 C5:D6 F3">
    <cfRule type="expression" dxfId="563" priority="1">
      <formula>CELL("proteger",A1)=0</formula>
    </cfRule>
  </conditionalFormatting>
  <conditionalFormatting sqref="CJ8:XFD47 B8:CG47">
    <cfRule type="cellIs" dxfId="562" priority="2" stopIfTrue="1" operator="equal">
      <formula>"F"</formula>
    </cfRule>
  </conditionalFormatting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stopIfTrue="1" id="{40B1DCC8-6E42-4C11-8BA3-002D7295C2C4}">
            <xm:f>AND($B$2&lt;&gt;"",'Ficha Cadastral'!$D17&lt;&gt;"")</xm:f>
            <x14:dxf>
              <font>
                <b/>
                <i val="0"/>
                <color rgb="FFFF0000"/>
              </font>
              <fill>
                <patternFill>
                  <bgColor rgb="FFFFC000"/>
                </patternFill>
              </fill>
            </x14:dxf>
          </x14:cfRule>
          <xm:sqref>CJ8:XFD47 B8:CG47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26"/>
  <dimension ref="A1:CG195"/>
  <sheetViews>
    <sheetView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B2" sqref="B2"/>
    </sheetView>
  </sheetViews>
  <sheetFormatPr defaultColWidth="9.140625" defaultRowHeight="15" x14ac:dyDescent="0.25"/>
  <cols>
    <col min="1" max="1" width="9.140625" style="5"/>
    <col min="2" max="2" width="40.7109375" style="5" customWidth="1"/>
    <col min="3" max="3" width="8" style="5" bestFit="1" customWidth="1"/>
    <col min="4" max="4" width="9.42578125" style="5" bestFit="1" customWidth="1"/>
    <col min="5" max="5" width="8.140625" style="5" bestFit="1" customWidth="1"/>
    <col min="6" max="14" width="3.42578125" style="5" customWidth="1"/>
    <col min="15" max="16" width="3.5703125" style="5" customWidth="1"/>
    <col min="17" max="87" width="3.42578125" style="5" customWidth="1"/>
    <col min="88" max="16384" width="9.140625" style="5"/>
  </cols>
  <sheetData>
    <row r="1" spans="1:85" s="14" customFormat="1" x14ac:dyDescent="0.25">
      <c r="A1" s="75" t="s">
        <v>105</v>
      </c>
      <c r="B1" s="79" t="str">
        <f>IF(B2&lt;&gt;"",'Ficha Cadastral'!A6,"")</f>
        <v/>
      </c>
      <c r="C1" s="170" t="s">
        <v>107</v>
      </c>
      <c r="D1" s="170"/>
      <c r="E1" s="74">
        <v>6</v>
      </c>
      <c r="G1" s="80"/>
      <c r="H1" s="80"/>
      <c r="I1" s="80"/>
      <c r="J1" s="80"/>
      <c r="K1" s="81"/>
      <c r="M1" s="80"/>
      <c r="N1" s="80"/>
      <c r="O1" s="80"/>
      <c r="P1" s="80"/>
      <c r="Q1" s="80"/>
      <c r="R1" s="80"/>
      <c r="S1" s="80"/>
      <c r="T1" s="80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</row>
    <row r="2" spans="1:85" s="14" customFormat="1" x14ac:dyDescent="0.25">
      <c r="A2" s="75" t="s">
        <v>106</v>
      </c>
      <c r="B2" s="82"/>
      <c r="C2" s="171" t="s">
        <v>104</v>
      </c>
      <c r="D2" s="171"/>
      <c r="E2" s="73">
        <f>COUNTA($F$7:$CG$7)</f>
        <v>0</v>
      </c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4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</row>
    <row r="3" spans="1:85" s="14" customFormat="1" x14ac:dyDescent="0.25">
      <c r="D3" s="76"/>
      <c r="F3" s="77" t="s">
        <v>5</v>
      </c>
      <c r="M3" s="25"/>
      <c r="N3" s="25"/>
      <c r="O3" s="25"/>
      <c r="P3" s="25"/>
      <c r="R3" s="23"/>
      <c r="S3" s="23"/>
      <c r="T3" s="23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</row>
    <row r="4" spans="1:85" s="14" customFormat="1" x14ac:dyDescent="0.25">
      <c r="F4" s="27" t="s">
        <v>16</v>
      </c>
      <c r="G4" s="26"/>
      <c r="I4" s="27"/>
      <c r="J4" s="27"/>
      <c r="K4" s="28"/>
      <c r="L4" s="21"/>
      <c r="M4" s="21"/>
      <c r="N4" s="21"/>
      <c r="O4" s="29"/>
      <c r="P4" s="29"/>
      <c r="Q4" s="29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</row>
    <row r="5" spans="1:85" x14ac:dyDescent="0.25">
      <c r="C5" s="78"/>
      <c r="D5" s="78"/>
      <c r="E5" s="78"/>
      <c r="F5" s="30">
        <f t="shared" ref="F5:AK5" si="0">COUNTIF(F8:F47,"P")</f>
        <v>0</v>
      </c>
      <c r="G5" s="30">
        <f t="shared" si="0"/>
        <v>0</v>
      </c>
      <c r="H5" s="30">
        <f t="shared" si="0"/>
        <v>0</v>
      </c>
      <c r="I5" s="30">
        <f t="shared" si="0"/>
        <v>0</v>
      </c>
      <c r="J5" s="30">
        <f t="shared" si="0"/>
        <v>0</v>
      </c>
      <c r="K5" s="30">
        <f t="shared" si="0"/>
        <v>0</v>
      </c>
      <c r="L5" s="30">
        <f t="shared" si="0"/>
        <v>0</v>
      </c>
      <c r="M5" s="30">
        <f t="shared" si="0"/>
        <v>0</v>
      </c>
      <c r="N5" s="30">
        <f t="shared" si="0"/>
        <v>0</v>
      </c>
      <c r="O5" s="30">
        <f t="shared" si="0"/>
        <v>0</v>
      </c>
      <c r="P5" s="30">
        <f t="shared" si="0"/>
        <v>0</v>
      </c>
      <c r="Q5" s="30">
        <f t="shared" si="0"/>
        <v>0</v>
      </c>
      <c r="R5" s="30">
        <f t="shared" si="0"/>
        <v>0</v>
      </c>
      <c r="S5" s="30">
        <f t="shared" si="0"/>
        <v>0</v>
      </c>
      <c r="T5" s="30">
        <f t="shared" si="0"/>
        <v>0</v>
      </c>
      <c r="U5" s="30">
        <f t="shared" si="0"/>
        <v>0</v>
      </c>
      <c r="V5" s="30">
        <f t="shared" si="0"/>
        <v>0</v>
      </c>
      <c r="W5" s="30">
        <f t="shared" si="0"/>
        <v>0</v>
      </c>
      <c r="X5" s="30">
        <f t="shared" si="0"/>
        <v>0</v>
      </c>
      <c r="Y5" s="30">
        <f t="shared" si="0"/>
        <v>0</v>
      </c>
      <c r="Z5" s="30">
        <f t="shared" si="0"/>
        <v>0</v>
      </c>
      <c r="AA5" s="30">
        <f t="shared" si="0"/>
        <v>0</v>
      </c>
      <c r="AB5" s="30">
        <f t="shared" si="0"/>
        <v>0</v>
      </c>
      <c r="AC5" s="30">
        <f t="shared" si="0"/>
        <v>0</v>
      </c>
      <c r="AD5" s="30">
        <f t="shared" si="0"/>
        <v>0</v>
      </c>
      <c r="AE5" s="30">
        <f t="shared" si="0"/>
        <v>0</v>
      </c>
      <c r="AF5" s="30">
        <f t="shared" si="0"/>
        <v>0</v>
      </c>
      <c r="AG5" s="30">
        <f t="shared" si="0"/>
        <v>0</v>
      </c>
      <c r="AH5" s="30">
        <f t="shared" si="0"/>
        <v>0</v>
      </c>
      <c r="AI5" s="30">
        <f t="shared" si="0"/>
        <v>0</v>
      </c>
      <c r="AJ5" s="30">
        <f t="shared" si="0"/>
        <v>0</v>
      </c>
      <c r="AK5" s="30">
        <f t="shared" si="0"/>
        <v>0</v>
      </c>
      <c r="AL5" s="30">
        <f t="shared" ref="AL5:BQ5" si="1">COUNTIF(AL8:AL47,"P")</f>
        <v>0</v>
      </c>
      <c r="AM5" s="30">
        <f t="shared" si="1"/>
        <v>0</v>
      </c>
      <c r="AN5" s="30">
        <f t="shared" si="1"/>
        <v>0</v>
      </c>
      <c r="AO5" s="30">
        <f t="shared" si="1"/>
        <v>0</v>
      </c>
      <c r="AP5" s="30">
        <f t="shared" si="1"/>
        <v>0</v>
      </c>
      <c r="AQ5" s="30">
        <f t="shared" si="1"/>
        <v>0</v>
      </c>
      <c r="AR5" s="30">
        <f t="shared" si="1"/>
        <v>0</v>
      </c>
      <c r="AS5" s="30">
        <f t="shared" si="1"/>
        <v>0</v>
      </c>
      <c r="AT5" s="30">
        <f t="shared" si="1"/>
        <v>0</v>
      </c>
      <c r="AU5" s="30">
        <f t="shared" si="1"/>
        <v>0</v>
      </c>
      <c r="AV5" s="30">
        <f t="shared" si="1"/>
        <v>0</v>
      </c>
      <c r="AW5" s="30">
        <f t="shared" si="1"/>
        <v>0</v>
      </c>
      <c r="AX5" s="30">
        <f t="shared" si="1"/>
        <v>0</v>
      </c>
      <c r="AY5" s="30">
        <f t="shared" si="1"/>
        <v>0</v>
      </c>
      <c r="AZ5" s="30">
        <f t="shared" si="1"/>
        <v>0</v>
      </c>
      <c r="BA5" s="30">
        <f t="shared" si="1"/>
        <v>0</v>
      </c>
      <c r="BB5" s="30">
        <f t="shared" si="1"/>
        <v>0</v>
      </c>
      <c r="BC5" s="30">
        <f t="shared" si="1"/>
        <v>0</v>
      </c>
      <c r="BD5" s="30">
        <f t="shared" si="1"/>
        <v>0</v>
      </c>
      <c r="BE5" s="30">
        <f t="shared" si="1"/>
        <v>0</v>
      </c>
      <c r="BF5" s="30">
        <f t="shared" si="1"/>
        <v>0</v>
      </c>
      <c r="BG5" s="30">
        <f t="shared" si="1"/>
        <v>0</v>
      </c>
      <c r="BH5" s="30">
        <f t="shared" si="1"/>
        <v>0</v>
      </c>
      <c r="BI5" s="30">
        <f t="shared" si="1"/>
        <v>0</v>
      </c>
      <c r="BJ5" s="30">
        <f t="shared" si="1"/>
        <v>0</v>
      </c>
      <c r="BK5" s="30">
        <f t="shared" si="1"/>
        <v>0</v>
      </c>
      <c r="BL5" s="30">
        <f t="shared" si="1"/>
        <v>0</v>
      </c>
      <c r="BM5" s="30">
        <f t="shared" si="1"/>
        <v>0</v>
      </c>
      <c r="BN5" s="30">
        <f t="shared" si="1"/>
        <v>0</v>
      </c>
      <c r="BO5" s="30">
        <f t="shared" si="1"/>
        <v>0</v>
      </c>
      <c r="BP5" s="30">
        <f t="shared" si="1"/>
        <v>0</v>
      </c>
      <c r="BQ5" s="30">
        <f t="shared" si="1"/>
        <v>0</v>
      </c>
      <c r="BR5" s="30">
        <f t="shared" ref="BR5:CG5" si="2">COUNTIF(BR8:BR47,"P")</f>
        <v>0</v>
      </c>
      <c r="BS5" s="30">
        <f t="shared" si="2"/>
        <v>0</v>
      </c>
      <c r="BT5" s="30">
        <f t="shared" si="2"/>
        <v>0</v>
      </c>
      <c r="BU5" s="30">
        <f t="shared" si="2"/>
        <v>0</v>
      </c>
      <c r="BV5" s="30">
        <f t="shared" si="2"/>
        <v>0</v>
      </c>
      <c r="BW5" s="30">
        <f t="shared" si="2"/>
        <v>0</v>
      </c>
      <c r="BX5" s="30">
        <f t="shared" si="2"/>
        <v>0</v>
      </c>
      <c r="BY5" s="30">
        <f t="shared" si="2"/>
        <v>0</v>
      </c>
      <c r="BZ5" s="30">
        <f t="shared" si="2"/>
        <v>0</v>
      </c>
      <c r="CA5" s="30">
        <f t="shared" si="2"/>
        <v>0</v>
      </c>
      <c r="CB5" s="30">
        <f t="shared" si="2"/>
        <v>0</v>
      </c>
      <c r="CC5" s="30">
        <f t="shared" si="2"/>
        <v>0</v>
      </c>
      <c r="CD5" s="30">
        <f t="shared" si="2"/>
        <v>0</v>
      </c>
      <c r="CE5" s="30">
        <f t="shared" si="2"/>
        <v>0</v>
      </c>
      <c r="CF5" s="30">
        <f t="shared" si="2"/>
        <v>0</v>
      </c>
      <c r="CG5" s="30">
        <f t="shared" si="2"/>
        <v>0</v>
      </c>
    </row>
    <row r="6" spans="1:85" ht="14.1" customHeight="1" x14ac:dyDescent="0.25">
      <c r="A6" s="172" t="s">
        <v>6</v>
      </c>
      <c r="B6" s="173" t="s">
        <v>7</v>
      </c>
      <c r="C6" s="175" t="s">
        <v>18</v>
      </c>
      <c r="D6" s="175" t="s">
        <v>19</v>
      </c>
      <c r="E6" s="168" t="s">
        <v>17</v>
      </c>
      <c r="F6" s="76" t="s">
        <v>8</v>
      </c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</row>
    <row r="7" spans="1:85" s="31" customFormat="1" x14ac:dyDescent="0.25">
      <c r="A7" s="172"/>
      <c r="B7" s="174"/>
      <c r="C7" s="175"/>
      <c r="D7" s="175"/>
      <c r="E7" s="169"/>
      <c r="F7" s="83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</row>
    <row r="8" spans="1:85" x14ac:dyDescent="0.25">
      <c r="A8" s="32">
        <v>1</v>
      </c>
      <c r="B8" s="33" t="str">
        <f>IF(AND($B$2&lt;&gt;"",'Ficha Cadastral'!C17&lt;&gt;""),'Ficha Cadastral'!C17,"")</f>
        <v/>
      </c>
      <c r="C8" s="32" t="str">
        <f t="shared" ref="C8:C47" si="3">IF(B8&lt;&gt;"",COUNTIF(F8:CG8,"F"),"")</f>
        <v/>
      </c>
      <c r="D8" s="32" t="str">
        <f>IF(B8&lt;&gt;"",IF(ISNA(VLOOKUP($B8,'Ficha Cadastral'!$C$17:$E$56,3,FALSE)),0,VLOOKUP($B8,'Ficha Cadastral'!$C$17:$E$56,3,FALSE)),"")</f>
        <v/>
      </c>
      <c r="E8" s="85" t="str">
        <f>IF(B8&lt;&gt;"",IF(ISNA(VLOOKUP($B8,'Ficha Cadastral'!$C$17:$R$56,$E$1,FALSE)),0,VLOOKUP($B8,'Ficha Cadastral'!$C$17:$R$56,$E$1,FALSE)),"")</f>
        <v/>
      </c>
      <c r="F8" s="84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</row>
    <row r="9" spans="1:85" x14ac:dyDescent="0.25">
      <c r="A9" s="32">
        <v>2</v>
      </c>
      <c r="B9" s="20" t="str">
        <f>IF(AND($B$2&lt;&gt;"",'Ficha Cadastral'!C18&lt;&gt;""),'Ficha Cadastral'!C18,"")</f>
        <v/>
      </c>
      <c r="C9" s="32" t="str">
        <f t="shared" si="3"/>
        <v/>
      </c>
      <c r="D9" s="86" t="str">
        <f>IF(B9&lt;&gt;"",IF(ISNA(VLOOKUP($B9,'Ficha Cadastral'!$C$17:$E$56,3,FALSE)),0,VLOOKUP($B9,'Ficha Cadastral'!$C$17:$E$56,3,FALSE)),"")</f>
        <v/>
      </c>
      <c r="E9" s="85" t="str">
        <f>IF(B9&lt;&gt;"",IF(ISNA(VLOOKUP($B9,'Ficha Cadastral'!$C$17:$R$56,$E$1,FALSE)),0,VLOOKUP($B9,'Ficha Cadastral'!$C$17:$R$56,$E$1,FALSE)),"")</f>
        <v/>
      </c>
      <c r="F9" s="84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</row>
    <row r="10" spans="1:85" x14ac:dyDescent="0.25">
      <c r="A10" s="32">
        <v>3</v>
      </c>
      <c r="B10" s="20" t="str">
        <f>IF(AND($B$2&lt;&gt;"",'Ficha Cadastral'!C19&lt;&gt;""),'Ficha Cadastral'!C19,"")</f>
        <v/>
      </c>
      <c r="C10" s="32" t="str">
        <f t="shared" si="3"/>
        <v/>
      </c>
      <c r="D10" s="86" t="str">
        <f>IF(B10&lt;&gt;"",IF(ISNA(VLOOKUP($B10,'Ficha Cadastral'!$C$17:$E$56,3,FALSE)),0,VLOOKUP($B10,'Ficha Cadastral'!$C$17:$E$56,3,FALSE)),"")</f>
        <v/>
      </c>
      <c r="E10" s="85" t="str">
        <f>IF(B10&lt;&gt;"",IF(ISNA(VLOOKUP($B10,'Ficha Cadastral'!$C$17:$R$56,$E$1,FALSE)),0,VLOOKUP($B10,'Ficha Cadastral'!$C$17:$R$56,$E$1,FALSE)),"")</f>
        <v/>
      </c>
      <c r="F10" s="84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</row>
    <row r="11" spans="1:85" x14ac:dyDescent="0.25">
      <c r="A11" s="32">
        <v>4</v>
      </c>
      <c r="B11" s="20" t="str">
        <f>IF(AND($B$2&lt;&gt;"",'Ficha Cadastral'!C20&lt;&gt;""),'Ficha Cadastral'!C20,"")</f>
        <v/>
      </c>
      <c r="C11" s="32" t="str">
        <f t="shared" si="3"/>
        <v/>
      </c>
      <c r="D11" s="86" t="str">
        <f>IF(B11&lt;&gt;"",IF(ISNA(VLOOKUP($B11,'Ficha Cadastral'!$C$17:$E$56,3,FALSE)),0,VLOOKUP($B11,'Ficha Cadastral'!$C$17:$E$56,3,FALSE)),"")</f>
        <v/>
      </c>
      <c r="E11" s="85" t="str">
        <f>IF(B11&lt;&gt;"",IF(ISNA(VLOOKUP($B11,'Ficha Cadastral'!$C$17:$R$56,$E$1,FALSE)),0,VLOOKUP($B11,'Ficha Cadastral'!$C$17:$R$56,$E$1,FALSE)),"")</f>
        <v/>
      </c>
      <c r="F11" s="84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</row>
    <row r="12" spans="1:85" x14ac:dyDescent="0.25">
      <c r="A12" s="32">
        <v>5</v>
      </c>
      <c r="B12" s="20" t="str">
        <f>IF(AND($B$2&lt;&gt;"",'Ficha Cadastral'!C21&lt;&gt;""),'Ficha Cadastral'!C21,"")</f>
        <v/>
      </c>
      <c r="C12" s="32" t="str">
        <f t="shared" si="3"/>
        <v/>
      </c>
      <c r="D12" s="86" t="str">
        <f>IF(B12&lt;&gt;"",IF(ISNA(VLOOKUP($B12,'Ficha Cadastral'!$C$17:$E$56,3,FALSE)),0,VLOOKUP($B12,'Ficha Cadastral'!$C$17:$E$56,3,FALSE)),"")</f>
        <v/>
      </c>
      <c r="E12" s="85" t="str">
        <f>IF(B12&lt;&gt;"",IF(ISNA(VLOOKUP($B12,'Ficha Cadastral'!$C$17:$R$56,$E$1,FALSE)),0,VLOOKUP($B12,'Ficha Cadastral'!$C$17:$R$56,$E$1,FALSE)),"")</f>
        <v/>
      </c>
      <c r="F12" s="84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</row>
    <row r="13" spans="1:85" x14ac:dyDescent="0.25">
      <c r="A13" s="32">
        <v>6</v>
      </c>
      <c r="B13" s="20" t="str">
        <f>IF(AND($B$2&lt;&gt;"",'Ficha Cadastral'!C22&lt;&gt;""),'Ficha Cadastral'!C22,"")</f>
        <v/>
      </c>
      <c r="C13" s="32" t="str">
        <f t="shared" si="3"/>
        <v/>
      </c>
      <c r="D13" s="86" t="str">
        <f>IF(B13&lt;&gt;"",IF(ISNA(VLOOKUP($B13,'Ficha Cadastral'!$C$17:$E$56,3,FALSE)),0,VLOOKUP($B13,'Ficha Cadastral'!$C$17:$E$56,3,FALSE)),"")</f>
        <v/>
      </c>
      <c r="E13" s="85" t="str">
        <f>IF(B13&lt;&gt;"",IF(ISNA(VLOOKUP($B13,'Ficha Cadastral'!$C$17:$R$56,$E$1,FALSE)),0,VLOOKUP($B13,'Ficha Cadastral'!$C$17:$R$56,$E$1,FALSE)),"")</f>
        <v/>
      </c>
      <c r="F13" s="84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</row>
    <row r="14" spans="1:85" x14ac:dyDescent="0.25">
      <c r="A14" s="32">
        <v>7</v>
      </c>
      <c r="B14" s="20" t="str">
        <f>IF(AND($B$2&lt;&gt;"",'Ficha Cadastral'!C23&lt;&gt;""),'Ficha Cadastral'!C23,"")</f>
        <v/>
      </c>
      <c r="C14" s="32" t="str">
        <f t="shared" si="3"/>
        <v/>
      </c>
      <c r="D14" s="86" t="str">
        <f>IF(B14&lt;&gt;"",IF(ISNA(VLOOKUP($B14,'Ficha Cadastral'!$C$17:$E$56,3,FALSE)),0,VLOOKUP($B14,'Ficha Cadastral'!$C$17:$E$56,3,FALSE)),"")</f>
        <v/>
      </c>
      <c r="E14" s="85" t="str">
        <f>IF(B14&lt;&gt;"",IF(ISNA(VLOOKUP($B14,'Ficha Cadastral'!$C$17:$R$56,$E$1,FALSE)),0,VLOOKUP($B14,'Ficha Cadastral'!$C$17:$R$56,$E$1,FALSE)),"")</f>
        <v/>
      </c>
      <c r="F14" s="84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</row>
    <row r="15" spans="1:85" x14ac:dyDescent="0.25">
      <c r="A15" s="32">
        <v>8</v>
      </c>
      <c r="B15" s="20" t="str">
        <f>IF(AND($B$2&lt;&gt;"",'Ficha Cadastral'!C24&lt;&gt;""),'Ficha Cadastral'!C24,"")</f>
        <v/>
      </c>
      <c r="C15" s="32" t="str">
        <f t="shared" si="3"/>
        <v/>
      </c>
      <c r="D15" s="86" t="str">
        <f>IF(B15&lt;&gt;"",IF(ISNA(VLOOKUP($B15,'Ficha Cadastral'!$C$17:$E$56,3,FALSE)),0,VLOOKUP($B15,'Ficha Cadastral'!$C$17:$E$56,3,FALSE)),"")</f>
        <v/>
      </c>
      <c r="E15" s="85" t="str">
        <f>IF(B15&lt;&gt;"",IF(ISNA(VLOOKUP($B15,'Ficha Cadastral'!$C$17:$R$56,$E$1,FALSE)),0,VLOOKUP($B15,'Ficha Cadastral'!$C$17:$R$56,$E$1,FALSE)),"")</f>
        <v/>
      </c>
      <c r="F15" s="84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</row>
    <row r="16" spans="1:85" x14ac:dyDescent="0.25">
      <c r="A16" s="32">
        <v>9</v>
      </c>
      <c r="B16" s="20" t="str">
        <f>IF(AND($B$2&lt;&gt;"",'Ficha Cadastral'!C25&lt;&gt;""),'Ficha Cadastral'!C25,"")</f>
        <v/>
      </c>
      <c r="C16" s="32" t="str">
        <f t="shared" si="3"/>
        <v/>
      </c>
      <c r="D16" s="86" t="str">
        <f>IF(B16&lt;&gt;"",IF(ISNA(VLOOKUP($B16,'Ficha Cadastral'!$C$17:$E$56,3,FALSE)),0,VLOOKUP($B16,'Ficha Cadastral'!$C$17:$E$56,3,FALSE)),"")</f>
        <v/>
      </c>
      <c r="E16" s="85" t="str">
        <f>IF(B16&lt;&gt;"",IF(ISNA(VLOOKUP($B16,'Ficha Cadastral'!$C$17:$R$56,$E$1,FALSE)),0,VLOOKUP($B16,'Ficha Cadastral'!$C$17:$R$56,$E$1,FALSE)),"")</f>
        <v/>
      </c>
      <c r="F16" s="84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</row>
    <row r="17" spans="1:85" x14ac:dyDescent="0.25">
      <c r="A17" s="32">
        <v>10</v>
      </c>
      <c r="B17" s="20" t="str">
        <f>IF(AND($B$2&lt;&gt;"",'Ficha Cadastral'!C26&lt;&gt;""),'Ficha Cadastral'!C26,"")</f>
        <v/>
      </c>
      <c r="C17" s="32" t="str">
        <f t="shared" si="3"/>
        <v/>
      </c>
      <c r="D17" s="86" t="str">
        <f>IF(B17&lt;&gt;"",IF(ISNA(VLOOKUP($B17,'Ficha Cadastral'!$C$17:$E$56,3,FALSE)),0,VLOOKUP($B17,'Ficha Cadastral'!$C$17:$E$56,3,FALSE)),"")</f>
        <v/>
      </c>
      <c r="E17" s="85" t="str">
        <f>IF(B17&lt;&gt;"",IF(ISNA(VLOOKUP($B17,'Ficha Cadastral'!$C$17:$R$56,$E$1,FALSE)),0,VLOOKUP($B17,'Ficha Cadastral'!$C$17:$R$56,$E$1,FALSE)),"")</f>
        <v/>
      </c>
      <c r="F17" s="84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</row>
    <row r="18" spans="1:85" x14ac:dyDescent="0.25">
      <c r="A18" s="32">
        <v>11</v>
      </c>
      <c r="B18" s="20" t="str">
        <f>IF(AND($B$2&lt;&gt;"",'Ficha Cadastral'!C27&lt;&gt;""),'Ficha Cadastral'!C27,"")</f>
        <v/>
      </c>
      <c r="C18" s="32" t="str">
        <f t="shared" si="3"/>
        <v/>
      </c>
      <c r="D18" s="86" t="str">
        <f>IF(B18&lt;&gt;"",IF(ISNA(VLOOKUP($B18,'Ficha Cadastral'!$C$17:$E$56,3,FALSE)),0,VLOOKUP($B18,'Ficha Cadastral'!$C$17:$E$56,3,FALSE)),"")</f>
        <v/>
      </c>
      <c r="E18" s="85" t="str">
        <f>IF(B18&lt;&gt;"",IF(ISNA(VLOOKUP($B18,'Ficha Cadastral'!$C$17:$R$56,$E$1,FALSE)),0,VLOOKUP($B18,'Ficha Cadastral'!$C$17:$R$56,$E$1,FALSE)),"")</f>
        <v/>
      </c>
      <c r="F18" s="84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</row>
    <row r="19" spans="1:85" x14ac:dyDescent="0.25">
      <c r="A19" s="32">
        <v>12</v>
      </c>
      <c r="B19" s="20" t="str">
        <f>IF(AND($B$2&lt;&gt;"",'Ficha Cadastral'!C28&lt;&gt;""),'Ficha Cadastral'!C28,"")</f>
        <v/>
      </c>
      <c r="C19" s="32" t="str">
        <f t="shared" si="3"/>
        <v/>
      </c>
      <c r="D19" s="86" t="str">
        <f>IF(B19&lt;&gt;"",IF(ISNA(VLOOKUP($B19,'Ficha Cadastral'!$C$17:$E$56,3,FALSE)),0,VLOOKUP($B19,'Ficha Cadastral'!$C$17:$E$56,3,FALSE)),"")</f>
        <v/>
      </c>
      <c r="E19" s="85" t="str">
        <f>IF(B19&lt;&gt;"",IF(ISNA(VLOOKUP($B19,'Ficha Cadastral'!$C$17:$R$56,$E$1,FALSE)),0,VLOOKUP($B19,'Ficha Cadastral'!$C$17:$R$56,$E$1,FALSE)),"")</f>
        <v/>
      </c>
      <c r="F19" s="84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</row>
    <row r="20" spans="1:85" x14ac:dyDescent="0.25">
      <c r="A20" s="32">
        <v>13</v>
      </c>
      <c r="B20" s="20" t="str">
        <f>IF(AND($B$2&lt;&gt;"",'Ficha Cadastral'!C29&lt;&gt;""),'Ficha Cadastral'!C29,"")</f>
        <v/>
      </c>
      <c r="C20" s="32" t="str">
        <f t="shared" si="3"/>
        <v/>
      </c>
      <c r="D20" s="86" t="str">
        <f>IF(B20&lt;&gt;"",IF(ISNA(VLOOKUP($B20,'Ficha Cadastral'!$C$17:$E$56,3,FALSE)),0,VLOOKUP($B20,'Ficha Cadastral'!$C$17:$E$56,3,FALSE)),"")</f>
        <v/>
      </c>
      <c r="E20" s="85" t="str">
        <f>IF(B20&lt;&gt;"",IF(ISNA(VLOOKUP($B20,'Ficha Cadastral'!$C$17:$R$56,$E$1,FALSE)),0,VLOOKUP($B20,'Ficha Cadastral'!$C$17:$R$56,$E$1,FALSE)),"")</f>
        <v/>
      </c>
      <c r="F20" s="84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</row>
    <row r="21" spans="1:85" x14ac:dyDescent="0.25">
      <c r="A21" s="32">
        <v>14</v>
      </c>
      <c r="B21" s="20" t="str">
        <f>IF(AND($B$2&lt;&gt;"",'Ficha Cadastral'!C30&lt;&gt;""),'Ficha Cadastral'!C30,"")</f>
        <v/>
      </c>
      <c r="C21" s="32" t="str">
        <f t="shared" si="3"/>
        <v/>
      </c>
      <c r="D21" s="86" t="str">
        <f>IF(B21&lt;&gt;"",IF(ISNA(VLOOKUP($B21,'Ficha Cadastral'!$C$17:$E$56,3,FALSE)),0,VLOOKUP($B21,'Ficha Cadastral'!$C$17:$E$56,3,FALSE)),"")</f>
        <v/>
      </c>
      <c r="E21" s="85" t="str">
        <f>IF(B21&lt;&gt;"",IF(ISNA(VLOOKUP($B21,'Ficha Cadastral'!$C$17:$R$56,$E$1,FALSE)),0,VLOOKUP($B21,'Ficha Cadastral'!$C$17:$R$56,$E$1,FALSE)),"")</f>
        <v/>
      </c>
      <c r="F21" s="84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</row>
    <row r="22" spans="1:85" x14ac:dyDescent="0.25">
      <c r="A22" s="32">
        <v>15</v>
      </c>
      <c r="B22" s="20" t="str">
        <f>IF(AND($B$2&lt;&gt;"",'Ficha Cadastral'!C31&lt;&gt;""),'Ficha Cadastral'!C31,"")</f>
        <v/>
      </c>
      <c r="C22" s="32" t="str">
        <f t="shared" si="3"/>
        <v/>
      </c>
      <c r="D22" s="86" t="str">
        <f>IF(B22&lt;&gt;"",IF(ISNA(VLOOKUP($B22,'Ficha Cadastral'!$C$17:$E$56,3,FALSE)),0,VLOOKUP($B22,'Ficha Cadastral'!$C$17:$E$56,3,FALSE)),"")</f>
        <v/>
      </c>
      <c r="E22" s="85" t="str">
        <f>IF(B22&lt;&gt;"",IF(ISNA(VLOOKUP($B22,'Ficha Cadastral'!$C$17:$R$56,$E$1,FALSE)),0,VLOOKUP($B22,'Ficha Cadastral'!$C$17:$R$56,$E$1,FALSE)),"")</f>
        <v/>
      </c>
      <c r="F22" s="84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</row>
    <row r="23" spans="1:85" x14ac:dyDescent="0.25">
      <c r="A23" s="32">
        <v>16</v>
      </c>
      <c r="B23" s="20" t="str">
        <f>IF(AND($B$2&lt;&gt;"",'Ficha Cadastral'!C32&lt;&gt;""),'Ficha Cadastral'!C32,"")</f>
        <v/>
      </c>
      <c r="C23" s="32" t="str">
        <f t="shared" si="3"/>
        <v/>
      </c>
      <c r="D23" s="86" t="str">
        <f>IF(B23&lt;&gt;"",IF(ISNA(VLOOKUP($B23,'Ficha Cadastral'!$C$17:$E$56,3,FALSE)),0,VLOOKUP($B23,'Ficha Cadastral'!$C$17:$E$56,3,FALSE)),"")</f>
        <v/>
      </c>
      <c r="E23" s="85" t="str">
        <f>IF(B23&lt;&gt;"",IF(ISNA(VLOOKUP($B23,'Ficha Cadastral'!$C$17:$R$56,$E$1,FALSE)),0,VLOOKUP($B23,'Ficha Cadastral'!$C$17:$R$56,$E$1,FALSE)),"")</f>
        <v/>
      </c>
      <c r="F23" s="84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</row>
    <row r="24" spans="1:85" x14ac:dyDescent="0.25">
      <c r="A24" s="32">
        <v>17</v>
      </c>
      <c r="B24" s="20" t="str">
        <f>IF(AND($B$2&lt;&gt;"",'Ficha Cadastral'!C33&lt;&gt;""),'Ficha Cadastral'!C33,"")</f>
        <v/>
      </c>
      <c r="C24" s="32" t="str">
        <f t="shared" si="3"/>
        <v/>
      </c>
      <c r="D24" s="86" t="str">
        <f>IF(B24&lt;&gt;"",IF(ISNA(VLOOKUP($B24,'Ficha Cadastral'!$C$17:$E$56,3,FALSE)),0,VLOOKUP($B24,'Ficha Cadastral'!$C$17:$E$56,3,FALSE)),"")</f>
        <v/>
      </c>
      <c r="E24" s="85" t="str">
        <f>IF(B24&lt;&gt;"",IF(ISNA(VLOOKUP($B24,'Ficha Cadastral'!$C$17:$R$56,$E$1,FALSE)),0,VLOOKUP($B24,'Ficha Cadastral'!$C$17:$R$56,$E$1,FALSE)),"")</f>
        <v/>
      </c>
      <c r="F24" s="84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</row>
    <row r="25" spans="1:85" x14ac:dyDescent="0.25">
      <c r="A25" s="32">
        <v>18</v>
      </c>
      <c r="B25" s="20" t="str">
        <f>IF(AND($B$2&lt;&gt;"",'Ficha Cadastral'!C34&lt;&gt;""),'Ficha Cadastral'!C34,"")</f>
        <v/>
      </c>
      <c r="C25" s="32" t="str">
        <f t="shared" si="3"/>
        <v/>
      </c>
      <c r="D25" s="86" t="str">
        <f>IF(B25&lt;&gt;"",IF(ISNA(VLOOKUP($B25,'Ficha Cadastral'!$C$17:$E$56,3,FALSE)),0,VLOOKUP($B25,'Ficha Cadastral'!$C$17:$E$56,3,FALSE)),"")</f>
        <v/>
      </c>
      <c r="E25" s="85" t="str">
        <f>IF(B25&lt;&gt;"",IF(ISNA(VLOOKUP($B25,'Ficha Cadastral'!$C$17:$R$56,$E$1,FALSE)),0,VLOOKUP($B25,'Ficha Cadastral'!$C$17:$R$56,$E$1,FALSE)),"")</f>
        <v/>
      </c>
      <c r="F25" s="84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</row>
    <row r="26" spans="1:85" x14ac:dyDescent="0.25">
      <c r="A26" s="32">
        <v>19</v>
      </c>
      <c r="B26" s="20" t="str">
        <f>IF(AND($B$2&lt;&gt;"",'Ficha Cadastral'!C35&lt;&gt;""),'Ficha Cadastral'!C35,"")</f>
        <v/>
      </c>
      <c r="C26" s="32" t="str">
        <f t="shared" si="3"/>
        <v/>
      </c>
      <c r="D26" s="86" t="str">
        <f>IF(B26&lt;&gt;"",IF(ISNA(VLOOKUP($B26,'Ficha Cadastral'!$C$17:$E$56,3,FALSE)),0,VLOOKUP($B26,'Ficha Cadastral'!$C$17:$E$56,3,FALSE)),"")</f>
        <v/>
      </c>
      <c r="E26" s="85" t="str">
        <f>IF(B26&lt;&gt;"",IF(ISNA(VLOOKUP($B26,'Ficha Cadastral'!$C$17:$R$56,$E$1,FALSE)),0,VLOOKUP($B26,'Ficha Cadastral'!$C$17:$R$56,$E$1,FALSE)),"")</f>
        <v/>
      </c>
      <c r="F26" s="84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</row>
    <row r="27" spans="1:85" x14ac:dyDescent="0.25">
      <c r="A27" s="32">
        <v>20</v>
      </c>
      <c r="B27" s="20" t="str">
        <f>IF(AND($B$2&lt;&gt;"",'Ficha Cadastral'!C36&lt;&gt;""),'Ficha Cadastral'!C36,"")</f>
        <v/>
      </c>
      <c r="C27" s="32" t="str">
        <f t="shared" si="3"/>
        <v/>
      </c>
      <c r="D27" s="86" t="str">
        <f>IF(B27&lt;&gt;"",IF(ISNA(VLOOKUP($B27,'Ficha Cadastral'!$C$17:$E$56,3,FALSE)),0,VLOOKUP($B27,'Ficha Cadastral'!$C$17:$E$56,3,FALSE)),"")</f>
        <v/>
      </c>
      <c r="E27" s="85" t="str">
        <f>IF(B27&lt;&gt;"",IF(ISNA(VLOOKUP($B27,'Ficha Cadastral'!$C$17:$R$56,$E$1,FALSE)),0,VLOOKUP($B27,'Ficha Cadastral'!$C$17:$R$56,$E$1,FALSE)),"")</f>
        <v/>
      </c>
      <c r="F27" s="84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</row>
    <row r="28" spans="1:85" x14ac:dyDescent="0.25">
      <c r="A28" s="32">
        <v>21</v>
      </c>
      <c r="B28" s="20" t="str">
        <f>IF(AND($B$2&lt;&gt;"",'Ficha Cadastral'!C37&lt;&gt;""),'Ficha Cadastral'!C37,"")</f>
        <v/>
      </c>
      <c r="C28" s="32" t="str">
        <f t="shared" si="3"/>
        <v/>
      </c>
      <c r="D28" s="86" t="str">
        <f>IF(B28&lt;&gt;"",IF(ISNA(VLOOKUP($B28,'Ficha Cadastral'!$C$17:$E$56,3,FALSE)),0,VLOOKUP($B28,'Ficha Cadastral'!$C$17:$E$56,3,FALSE)),"")</f>
        <v/>
      </c>
      <c r="E28" s="85" t="str">
        <f>IF(B28&lt;&gt;"",IF(ISNA(VLOOKUP($B28,'Ficha Cadastral'!$C$17:$R$56,$E$1,FALSE)),0,VLOOKUP($B28,'Ficha Cadastral'!$C$17:$R$56,$E$1,FALSE)),"")</f>
        <v/>
      </c>
      <c r="F28" s="84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</row>
    <row r="29" spans="1:85" x14ac:dyDescent="0.25">
      <c r="A29" s="32">
        <v>22</v>
      </c>
      <c r="B29" s="20" t="str">
        <f>IF(AND($B$2&lt;&gt;"",'Ficha Cadastral'!C38&lt;&gt;""),'Ficha Cadastral'!C38,"")</f>
        <v/>
      </c>
      <c r="C29" s="32" t="str">
        <f t="shared" si="3"/>
        <v/>
      </c>
      <c r="D29" s="86" t="str">
        <f>IF(B29&lt;&gt;"",IF(ISNA(VLOOKUP($B29,'Ficha Cadastral'!$C$17:$E$56,3,FALSE)),0,VLOOKUP($B29,'Ficha Cadastral'!$C$17:$E$56,3,FALSE)),"")</f>
        <v/>
      </c>
      <c r="E29" s="85" t="str">
        <f>IF(B29&lt;&gt;"",IF(ISNA(VLOOKUP($B29,'Ficha Cadastral'!$C$17:$R$56,$E$1,FALSE)),0,VLOOKUP($B29,'Ficha Cadastral'!$C$17:$R$56,$E$1,FALSE)),"")</f>
        <v/>
      </c>
      <c r="F29" s="84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</row>
    <row r="30" spans="1:85" x14ac:dyDescent="0.25">
      <c r="A30" s="32">
        <v>23</v>
      </c>
      <c r="B30" s="20" t="str">
        <f>IF(AND($B$2&lt;&gt;"",'Ficha Cadastral'!C39&lt;&gt;""),'Ficha Cadastral'!C39,"")</f>
        <v/>
      </c>
      <c r="C30" s="32" t="str">
        <f t="shared" si="3"/>
        <v/>
      </c>
      <c r="D30" s="86" t="str">
        <f>IF(B30&lt;&gt;"",IF(ISNA(VLOOKUP($B30,'Ficha Cadastral'!$C$17:$E$56,3,FALSE)),0,VLOOKUP($B30,'Ficha Cadastral'!$C$17:$E$56,3,FALSE)),"")</f>
        <v/>
      </c>
      <c r="E30" s="85" t="str">
        <f>IF(B30&lt;&gt;"",IF(ISNA(VLOOKUP($B30,'Ficha Cadastral'!$C$17:$R$56,$E$1,FALSE)),0,VLOOKUP($B30,'Ficha Cadastral'!$C$17:$R$56,$E$1,FALSE)),"")</f>
        <v/>
      </c>
      <c r="F30" s="84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</row>
    <row r="31" spans="1:85" x14ac:dyDescent="0.25">
      <c r="A31" s="32">
        <v>24</v>
      </c>
      <c r="B31" s="20" t="str">
        <f>IF(AND($B$2&lt;&gt;"",'Ficha Cadastral'!C40&lt;&gt;""),'Ficha Cadastral'!C40,"")</f>
        <v/>
      </c>
      <c r="C31" s="32" t="str">
        <f t="shared" si="3"/>
        <v/>
      </c>
      <c r="D31" s="86" t="str">
        <f>IF(B31&lt;&gt;"",IF(ISNA(VLOOKUP($B31,'Ficha Cadastral'!$C$17:$E$56,3,FALSE)),0,VLOOKUP($B31,'Ficha Cadastral'!$C$17:$E$56,3,FALSE)),"")</f>
        <v/>
      </c>
      <c r="E31" s="85" t="str">
        <f>IF(B31&lt;&gt;"",IF(ISNA(VLOOKUP($B31,'Ficha Cadastral'!$C$17:$R$56,$E$1,FALSE)),0,VLOOKUP($B31,'Ficha Cadastral'!$C$17:$R$56,$E$1,FALSE)),"")</f>
        <v/>
      </c>
      <c r="F31" s="84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</row>
    <row r="32" spans="1:85" x14ac:dyDescent="0.25">
      <c r="A32" s="32">
        <v>25</v>
      </c>
      <c r="B32" s="20" t="str">
        <f>IF(AND($B$2&lt;&gt;"",'Ficha Cadastral'!C41&lt;&gt;""),'Ficha Cadastral'!C41,"")</f>
        <v/>
      </c>
      <c r="C32" s="32" t="str">
        <f t="shared" si="3"/>
        <v/>
      </c>
      <c r="D32" s="86" t="str">
        <f>IF(B32&lt;&gt;"",IF(ISNA(VLOOKUP($B32,'Ficha Cadastral'!$C$17:$E$56,3,FALSE)),0,VLOOKUP($B32,'Ficha Cadastral'!$C$17:$E$56,3,FALSE)),"")</f>
        <v/>
      </c>
      <c r="E32" s="85" t="str">
        <f>IF(B32&lt;&gt;"",IF(ISNA(VLOOKUP($B32,'Ficha Cadastral'!$C$17:$R$56,$E$1,FALSE)),0,VLOOKUP($B32,'Ficha Cadastral'!$C$17:$R$56,$E$1,FALSE)),"")</f>
        <v/>
      </c>
      <c r="F32" s="84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</row>
    <row r="33" spans="1:85" x14ac:dyDescent="0.25">
      <c r="A33" s="32">
        <v>26</v>
      </c>
      <c r="B33" s="20" t="str">
        <f>IF(AND($B$2&lt;&gt;"",'Ficha Cadastral'!C42&lt;&gt;""),'Ficha Cadastral'!C42,"")</f>
        <v/>
      </c>
      <c r="C33" s="32" t="str">
        <f t="shared" si="3"/>
        <v/>
      </c>
      <c r="D33" s="86" t="str">
        <f>IF(B33&lt;&gt;"",IF(ISNA(VLOOKUP($B33,'Ficha Cadastral'!$C$17:$E$56,3,FALSE)),0,VLOOKUP($B33,'Ficha Cadastral'!$C$17:$E$56,3,FALSE)),"")</f>
        <v/>
      </c>
      <c r="E33" s="85" t="str">
        <f>IF(B33&lt;&gt;"",IF(ISNA(VLOOKUP($B33,'Ficha Cadastral'!$C$17:$R$56,$E$1,FALSE)),0,VLOOKUP($B33,'Ficha Cadastral'!$C$17:$R$56,$E$1,FALSE)),"")</f>
        <v/>
      </c>
      <c r="F33" s="84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</row>
    <row r="34" spans="1:85" x14ac:dyDescent="0.25">
      <c r="A34" s="32">
        <v>27</v>
      </c>
      <c r="B34" s="20" t="str">
        <f>IF(AND($B$2&lt;&gt;"",'Ficha Cadastral'!C43&lt;&gt;""),'Ficha Cadastral'!C43,"")</f>
        <v/>
      </c>
      <c r="C34" s="32" t="str">
        <f t="shared" si="3"/>
        <v/>
      </c>
      <c r="D34" s="86" t="str">
        <f>IF(B34&lt;&gt;"",IF(ISNA(VLOOKUP($B34,'Ficha Cadastral'!$C$17:$E$56,3,FALSE)),0,VLOOKUP($B34,'Ficha Cadastral'!$C$17:$E$56,3,FALSE)),"")</f>
        <v/>
      </c>
      <c r="E34" s="85" t="str">
        <f>IF(B34&lt;&gt;"",IF(ISNA(VLOOKUP($B34,'Ficha Cadastral'!$C$17:$R$56,$E$1,FALSE)),0,VLOOKUP($B34,'Ficha Cadastral'!$C$17:$R$56,$E$1,FALSE)),"")</f>
        <v/>
      </c>
      <c r="F34" s="84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</row>
    <row r="35" spans="1:85" x14ac:dyDescent="0.25">
      <c r="A35" s="32">
        <v>28</v>
      </c>
      <c r="B35" s="20" t="str">
        <f>IF(AND($B$2&lt;&gt;"",'Ficha Cadastral'!C44&lt;&gt;""),'Ficha Cadastral'!C44,"")</f>
        <v/>
      </c>
      <c r="C35" s="32" t="str">
        <f t="shared" si="3"/>
        <v/>
      </c>
      <c r="D35" s="86" t="str">
        <f>IF(B35&lt;&gt;"",IF(ISNA(VLOOKUP($B35,'Ficha Cadastral'!$C$17:$E$56,3,FALSE)),0,VLOOKUP($B35,'Ficha Cadastral'!$C$17:$E$56,3,FALSE)),"")</f>
        <v/>
      </c>
      <c r="E35" s="85" t="str">
        <f>IF(B35&lt;&gt;"",IF(ISNA(VLOOKUP($B35,'Ficha Cadastral'!$C$17:$R$56,$E$1,FALSE)),0,VLOOKUP($B35,'Ficha Cadastral'!$C$17:$R$56,$E$1,FALSE)),"")</f>
        <v/>
      </c>
      <c r="F35" s="84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</row>
    <row r="36" spans="1:85" x14ac:dyDescent="0.25">
      <c r="A36" s="32">
        <v>29</v>
      </c>
      <c r="B36" s="20" t="str">
        <f>IF(AND($B$2&lt;&gt;"",'Ficha Cadastral'!C45&lt;&gt;""),'Ficha Cadastral'!C45,"")</f>
        <v/>
      </c>
      <c r="C36" s="32" t="str">
        <f t="shared" si="3"/>
        <v/>
      </c>
      <c r="D36" s="86" t="str">
        <f>IF(B36&lt;&gt;"",IF(ISNA(VLOOKUP($B36,'Ficha Cadastral'!$C$17:$E$56,3,FALSE)),0,VLOOKUP($B36,'Ficha Cadastral'!$C$17:$E$56,3,FALSE)),"")</f>
        <v/>
      </c>
      <c r="E36" s="85" t="str">
        <f>IF(B36&lt;&gt;"",IF(ISNA(VLOOKUP($B36,'Ficha Cadastral'!$C$17:$R$56,$E$1,FALSE)),0,VLOOKUP($B36,'Ficha Cadastral'!$C$17:$R$56,$E$1,FALSE)),"")</f>
        <v/>
      </c>
      <c r="F36" s="84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</row>
    <row r="37" spans="1:85" x14ac:dyDescent="0.25">
      <c r="A37" s="32">
        <v>30</v>
      </c>
      <c r="B37" s="20" t="str">
        <f>IF(AND($B$2&lt;&gt;"",'Ficha Cadastral'!C46&lt;&gt;""),'Ficha Cadastral'!C46,"")</f>
        <v/>
      </c>
      <c r="C37" s="32" t="str">
        <f t="shared" si="3"/>
        <v/>
      </c>
      <c r="D37" s="86" t="str">
        <f>IF(B37&lt;&gt;"",IF(ISNA(VLOOKUP($B37,'Ficha Cadastral'!$C$17:$E$56,3,FALSE)),0,VLOOKUP($B37,'Ficha Cadastral'!$C$17:$E$56,3,FALSE)),"")</f>
        <v/>
      </c>
      <c r="E37" s="85" t="str">
        <f>IF(B37&lt;&gt;"",IF(ISNA(VLOOKUP($B37,'Ficha Cadastral'!$C$17:$R$56,$E$1,FALSE)),0,VLOOKUP($B37,'Ficha Cadastral'!$C$17:$R$56,$E$1,FALSE)),"")</f>
        <v/>
      </c>
      <c r="F37" s="84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</row>
    <row r="38" spans="1:85" x14ac:dyDescent="0.25">
      <c r="A38" s="32">
        <v>31</v>
      </c>
      <c r="B38" s="20" t="str">
        <f>IF(AND($B$2&lt;&gt;"",'Ficha Cadastral'!C47&lt;&gt;""),'Ficha Cadastral'!C47,"")</f>
        <v/>
      </c>
      <c r="C38" s="32" t="str">
        <f t="shared" si="3"/>
        <v/>
      </c>
      <c r="D38" s="86" t="str">
        <f>IF(B38&lt;&gt;"",IF(ISNA(VLOOKUP($B38,'Ficha Cadastral'!$C$17:$E$56,3,FALSE)),0,VLOOKUP($B38,'Ficha Cadastral'!$C$17:$E$56,3,FALSE)),"")</f>
        <v/>
      </c>
      <c r="E38" s="85" t="str">
        <f>IF(B38&lt;&gt;"",IF(ISNA(VLOOKUP($B38,'Ficha Cadastral'!$C$17:$R$56,$E$1,FALSE)),0,VLOOKUP($B38,'Ficha Cadastral'!$C$17:$R$56,$E$1,FALSE)),"")</f>
        <v/>
      </c>
      <c r="F38" s="84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</row>
    <row r="39" spans="1:85" x14ac:dyDescent="0.25">
      <c r="A39" s="32">
        <v>32</v>
      </c>
      <c r="B39" s="20" t="str">
        <f>IF(AND($B$2&lt;&gt;"",'Ficha Cadastral'!C48&lt;&gt;""),'Ficha Cadastral'!C48,"")</f>
        <v/>
      </c>
      <c r="C39" s="32" t="str">
        <f t="shared" si="3"/>
        <v/>
      </c>
      <c r="D39" s="86" t="str">
        <f>IF(B39&lt;&gt;"",IF(ISNA(VLOOKUP($B39,'Ficha Cadastral'!$C$17:$E$56,3,FALSE)),0,VLOOKUP($B39,'Ficha Cadastral'!$C$17:$E$56,3,FALSE)),"")</f>
        <v/>
      </c>
      <c r="E39" s="85" t="str">
        <f>IF(B39&lt;&gt;"",IF(ISNA(VLOOKUP($B39,'Ficha Cadastral'!$C$17:$R$56,$E$1,FALSE)),0,VLOOKUP($B39,'Ficha Cadastral'!$C$17:$R$56,$E$1,FALSE)),"")</f>
        <v/>
      </c>
      <c r="F39" s="84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</row>
    <row r="40" spans="1:85" x14ac:dyDescent="0.25">
      <c r="A40" s="32">
        <v>33</v>
      </c>
      <c r="B40" s="20" t="str">
        <f>IF(AND($B$2&lt;&gt;"",'Ficha Cadastral'!C49&lt;&gt;""),'Ficha Cadastral'!C49,"")</f>
        <v/>
      </c>
      <c r="C40" s="32" t="str">
        <f t="shared" si="3"/>
        <v/>
      </c>
      <c r="D40" s="86" t="str">
        <f>IF(B40&lt;&gt;"",IF(ISNA(VLOOKUP($B40,'Ficha Cadastral'!$C$17:$E$56,3,FALSE)),0,VLOOKUP($B40,'Ficha Cadastral'!$C$17:$E$56,3,FALSE)),"")</f>
        <v/>
      </c>
      <c r="E40" s="85" t="str">
        <f>IF(B40&lt;&gt;"",IF(ISNA(VLOOKUP($B40,'Ficha Cadastral'!$C$17:$R$56,$E$1,FALSE)),0,VLOOKUP($B40,'Ficha Cadastral'!$C$17:$R$56,$E$1,FALSE)),"")</f>
        <v/>
      </c>
      <c r="F40" s="84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</row>
    <row r="41" spans="1:85" x14ac:dyDescent="0.25">
      <c r="A41" s="32">
        <v>34</v>
      </c>
      <c r="B41" s="20" t="str">
        <f>IF(AND($B$2&lt;&gt;"",'Ficha Cadastral'!C50&lt;&gt;""),'Ficha Cadastral'!C50,"")</f>
        <v/>
      </c>
      <c r="C41" s="32" t="str">
        <f t="shared" si="3"/>
        <v/>
      </c>
      <c r="D41" s="86" t="str">
        <f>IF(B41&lt;&gt;"",IF(ISNA(VLOOKUP($B41,'Ficha Cadastral'!$C$17:$E$56,3,FALSE)),0,VLOOKUP($B41,'Ficha Cadastral'!$C$17:$E$56,3,FALSE)),"")</f>
        <v/>
      </c>
      <c r="E41" s="85" t="str">
        <f>IF(B41&lt;&gt;"",IF(ISNA(VLOOKUP($B41,'Ficha Cadastral'!$C$17:$R$56,$E$1,FALSE)),0,VLOOKUP($B41,'Ficha Cadastral'!$C$17:$R$56,$E$1,FALSE)),"")</f>
        <v/>
      </c>
      <c r="F41" s="84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</row>
    <row r="42" spans="1:85" x14ac:dyDescent="0.25">
      <c r="A42" s="32">
        <v>35</v>
      </c>
      <c r="B42" s="20" t="str">
        <f>IF(AND($B$2&lt;&gt;"",'Ficha Cadastral'!C51&lt;&gt;""),'Ficha Cadastral'!C51,"")</f>
        <v/>
      </c>
      <c r="C42" s="32" t="str">
        <f t="shared" si="3"/>
        <v/>
      </c>
      <c r="D42" s="86" t="str">
        <f>IF(B42&lt;&gt;"",IF(ISNA(VLOOKUP($B42,'Ficha Cadastral'!$C$17:$E$56,3,FALSE)),0,VLOOKUP($B42,'Ficha Cadastral'!$C$17:$E$56,3,FALSE)),"")</f>
        <v/>
      </c>
      <c r="E42" s="85" t="str">
        <f>IF(B42&lt;&gt;"",IF(ISNA(VLOOKUP($B42,'Ficha Cadastral'!$C$17:$R$56,$E$1,FALSE)),0,VLOOKUP($B42,'Ficha Cadastral'!$C$17:$R$56,$E$1,FALSE)),"")</f>
        <v/>
      </c>
      <c r="F42" s="84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</row>
    <row r="43" spans="1:85" x14ac:dyDescent="0.25">
      <c r="A43" s="32">
        <v>36</v>
      </c>
      <c r="B43" s="20" t="str">
        <f>IF(AND($B$2&lt;&gt;"",'Ficha Cadastral'!C52&lt;&gt;""),'Ficha Cadastral'!C52,"")</f>
        <v/>
      </c>
      <c r="C43" s="32" t="str">
        <f t="shared" si="3"/>
        <v/>
      </c>
      <c r="D43" s="86" t="str">
        <f>IF(B43&lt;&gt;"",IF(ISNA(VLOOKUP($B43,'Ficha Cadastral'!$C$17:$E$56,3,FALSE)),0,VLOOKUP($B43,'Ficha Cadastral'!$C$17:$E$56,3,FALSE)),"")</f>
        <v/>
      </c>
      <c r="E43" s="85" t="str">
        <f>IF(B43&lt;&gt;"",IF(ISNA(VLOOKUP($B43,'Ficha Cadastral'!$C$17:$R$56,$E$1,FALSE)),0,VLOOKUP($B43,'Ficha Cadastral'!$C$17:$R$56,$E$1,FALSE)),"")</f>
        <v/>
      </c>
      <c r="F43" s="84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</row>
    <row r="44" spans="1:85" x14ac:dyDescent="0.25">
      <c r="A44" s="32">
        <v>37</v>
      </c>
      <c r="B44" s="20" t="str">
        <f>IF(AND($B$2&lt;&gt;"",'Ficha Cadastral'!C53&lt;&gt;""),'Ficha Cadastral'!C53,"")</f>
        <v/>
      </c>
      <c r="C44" s="32" t="str">
        <f t="shared" si="3"/>
        <v/>
      </c>
      <c r="D44" s="86" t="str">
        <f>IF(B44&lt;&gt;"",IF(ISNA(VLOOKUP($B44,'Ficha Cadastral'!$C$17:$E$56,3,FALSE)),0,VLOOKUP($B44,'Ficha Cadastral'!$C$17:$E$56,3,FALSE)),"")</f>
        <v/>
      </c>
      <c r="E44" s="85" t="str">
        <f>IF(B44&lt;&gt;"",IF(ISNA(VLOOKUP($B44,'Ficha Cadastral'!$C$17:$R$56,$E$1,FALSE)),0,VLOOKUP($B44,'Ficha Cadastral'!$C$17:$R$56,$E$1,FALSE)),"")</f>
        <v/>
      </c>
      <c r="F44" s="84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</row>
    <row r="45" spans="1:85" x14ac:dyDescent="0.25">
      <c r="A45" s="32">
        <v>38</v>
      </c>
      <c r="B45" s="20" t="str">
        <f>IF(AND($B$2&lt;&gt;"",'Ficha Cadastral'!C54&lt;&gt;""),'Ficha Cadastral'!C54,"")</f>
        <v/>
      </c>
      <c r="C45" s="32" t="str">
        <f t="shared" si="3"/>
        <v/>
      </c>
      <c r="D45" s="86" t="str">
        <f>IF(B45&lt;&gt;"",IF(ISNA(VLOOKUP($B45,'Ficha Cadastral'!$C$17:$E$56,3,FALSE)),0,VLOOKUP($B45,'Ficha Cadastral'!$C$17:$E$56,3,FALSE)),"")</f>
        <v/>
      </c>
      <c r="E45" s="85" t="str">
        <f>IF(B45&lt;&gt;"",IF(ISNA(VLOOKUP($B45,'Ficha Cadastral'!$C$17:$R$56,$E$1,FALSE)),0,VLOOKUP($B45,'Ficha Cadastral'!$C$17:$R$56,$E$1,FALSE)),"")</f>
        <v/>
      </c>
      <c r="F45" s="84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</row>
    <row r="46" spans="1:85" x14ac:dyDescent="0.25">
      <c r="A46" s="32">
        <v>39</v>
      </c>
      <c r="B46" s="20" t="str">
        <f>IF(AND($B$2&lt;&gt;"",'Ficha Cadastral'!C55&lt;&gt;""),'Ficha Cadastral'!C55,"")</f>
        <v/>
      </c>
      <c r="C46" s="32" t="str">
        <f t="shared" si="3"/>
        <v/>
      </c>
      <c r="D46" s="86" t="str">
        <f>IF(B46&lt;&gt;"",IF(ISNA(VLOOKUP($B46,'Ficha Cadastral'!$C$17:$E$56,3,FALSE)),0,VLOOKUP($B46,'Ficha Cadastral'!$C$17:$E$56,3,FALSE)),"")</f>
        <v/>
      </c>
      <c r="E46" s="85" t="str">
        <f>IF(B46&lt;&gt;"",IF(ISNA(VLOOKUP($B46,'Ficha Cadastral'!$C$17:$R$56,$E$1,FALSE)),0,VLOOKUP($B46,'Ficha Cadastral'!$C$17:$R$56,$E$1,FALSE)),"")</f>
        <v/>
      </c>
      <c r="F46" s="84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</row>
    <row r="47" spans="1:85" x14ac:dyDescent="0.25">
      <c r="A47" s="32">
        <v>40</v>
      </c>
      <c r="B47" s="20" t="str">
        <f>IF(AND($B$2&lt;&gt;"",'Ficha Cadastral'!C56&lt;&gt;""),'Ficha Cadastral'!C56,"")</f>
        <v/>
      </c>
      <c r="C47" s="32" t="str">
        <f t="shared" si="3"/>
        <v/>
      </c>
      <c r="D47" s="86" t="str">
        <f>IF(B47&lt;&gt;"",IF(ISNA(VLOOKUP($B47,'Ficha Cadastral'!$C$17:$E$56,3,FALSE)),0,VLOOKUP($B47,'Ficha Cadastral'!$C$17:$E$56,3,FALSE)),"")</f>
        <v/>
      </c>
      <c r="E47" s="85" t="str">
        <f>IF(B47&lt;&gt;"",IF(ISNA(VLOOKUP($B47,'Ficha Cadastral'!$C$17:$R$56,$E$1,FALSE)),0,VLOOKUP($B47,'Ficha Cadastral'!$C$17:$R$56,$E$1,FALSE)),"")</f>
        <v/>
      </c>
      <c r="F47" s="84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</row>
    <row r="48" spans="1:85" x14ac:dyDescent="0.25">
      <c r="A48" s="34" t="s">
        <v>9</v>
      </c>
    </row>
    <row r="50" spans="1:4" x14ac:dyDescent="0.25">
      <c r="B50" s="5" t="s">
        <v>10</v>
      </c>
    </row>
    <row r="51" spans="1:4" x14ac:dyDescent="0.25">
      <c r="A51" s="35" t="s">
        <v>11</v>
      </c>
      <c r="B51" s="5" t="s">
        <v>12</v>
      </c>
    </row>
    <row r="52" spans="1:4" s="4" customFormat="1" x14ac:dyDescent="0.25">
      <c r="B52" s="39"/>
    </row>
    <row r="53" spans="1:4" s="4" customFormat="1" x14ac:dyDescent="0.25">
      <c r="B53" s="39"/>
    </row>
    <row r="54" spans="1:4" s="4" customFormat="1" x14ac:dyDescent="0.25">
      <c r="B54" s="40"/>
      <c r="D54" s="41"/>
    </row>
    <row r="55" spans="1:4" s="4" customFormat="1" x14ac:dyDescent="0.25">
      <c r="B55" s="40"/>
      <c r="D55" s="41"/>
    </row>
    <row r="56" spans="1:4" s="4" customFormat="1" x14ac:dyDescent="0.25"/>
    <row r="57" spans="1:4" s="4" customFormat="1" x14ac:dyDescent="0.25">
      <c r="D57" s="41"/>
    </row>
    <row r="58" spans="1:4" s="4" customFormat="1" x14ac:dyDescent="0.25">
      <c r="D58" s="41"/>
    </row>
    <row r="59" spans="1:4" s="4" customFormat="1" x14ac:dyDescent="0.25"/>
    <row r="60" spans="1:4" s="4" customFormat="1" x14ac:dyDescent="0.25">
      <c r="B60" s="39"/>
    </row>
    <row r="61" spans="1:4" s="4" customFormat="1" x14ac:dyDescent="0.25">
      <c r="B61" s="39"/>
    </row>
    <row r="62" spans="1:4" s="4" customFormat="1" x14ac:dyDescent="0.25">
      <c r="B62" s="39"/>
    </row>
    <row r="63" spans="1:4" s="4" customFormat="1" x14ac:dyDescent="0.25">
      <c r="B63" s="39"/>
    </row>
    <row r="64" spans="1: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</sheetData>
  <sheetProtection selectLockedCells="1"/>
  <mergeCells count="7">
    <mergeCell ref="C1:D1"/>
    <mergeCell ref="C2:D2"/>
    <mergeCell ref="D6:D7"/>
    <mergeCell ref="E6:E7"/>
    <mergeCell ref="A6:A7"/>
    <mergeCell ref="B6:B7"/>
    <mergeCell ref="C6:C7"/>
  </mergeCells>
  <phoneticPr fontId="0" type="noConversion"/>
  <conditionalFormatting sqref="E8:E47">
    <cfRule type="cellIs" dxfId="560" priority="3" stopIfTrue="1" operator="greaterThanOrEqual">
      <formula>0.25</formula>
    </cfRule>
    <cfRule type="cellIs" dxfId="559" priority="4" stopIfTrue="1" operator="between">
      <formula>0.2</formula>
      <formula>0.24</formula>
    </cfRule>
    <cfRule type="cellIs" dxfId="558" priority="5" stopIfTrue="1" operator="between">
      <formula>0</formula>
      <formula>0.19</formula>
    </cfRule>
  </conditionalFormatting>
  <conditionalFormatting sqref="CJ5:XFD47 M3:XFD3 T1:XFD2 I4:XFD4 E5:CG47 E48:XFD1048576 C7 A6:A7 B52:D1048576 A51:C51 B8:D47 B49:D50 C48:D48 A48 A1:C2 E1:E2 B4:G4 C5:D6 F3">
    <cfRule type="expression" dxfId="557" priority="1">
      <formula>CELL("proteger",A1)=0</formula>
    </cfRule>
  </conditionalFormatting>
  <conditionalFormatting sqref="CJ8:XFD47 B8:CG47">
    <cfRule type="cellIs" dxfId="556" priority="2" stopIfTrue="1" operator="equal">
      <formula>"F"</formula>
    </cfRule>
  </conditionalFormatting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stopIfTrue="1" id="{5F27291A-EA0C-4406-AEE5-C3AE54096572}">
            <xm:f>AND($B$2&lt;&gt;"",'Ficha Cadastral'!$D17&lt;&gt;"")</xm:f>
            <x14:dxf>
              <font>
                <b/>
                <i val="0"/>
                <color rgb="FFFF0000"/>
              </font>
              <fill>
                <patternFill>
                  <bgColor rgb="FFFFC000"/>
                </patternFill>
              </fill>
            </x14:dxf>
          </x14:cfRule>
          <xm:sqref>CJ8:XFD47 B8:CG47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27"/>
  <dimension ref="A1:CG195"/>
  <sheetViews>
    <sheetView zoomScaleNormal="100" workbookViewId="0">
      <pane ySplit="7" topLeftCell="A8" activePane="bottomLeft" state="frozen"/>
      <selection pane="bottomLeft" activeCell="AH19" sqref="AH19"/>
    </sheetView>
  </sheetViews>
  <sheetFormatPr defaultColWidth="9.140625" defaultRowHeight="15" x14ac:dyDescent="0.25"/>
  <cols>
    <col min="1" max="1" width="9.140625" style="5"/>
    <col min="2" max="2" width="40.7109375" style="5" customWidth="1"/>
    <col min="3" max="3" width="8" style="5" customWidth="1"/>
    <col min="4" max="4" width="9.42578125" style="5" customWidth="1"/>
    <col min="5" max="5" width="8.140625" style="5" customWidth="1"/>
    <col min="6" max="14" width="3.42578125" style="5" customWidth="1"/>
    <col min="15" max="16" width="3.5703125" style="5" customWidth="1"/>
    <col min="17" max="87" width="3.42578125" style="5" customWidth="1"/>
    <col min="88" max="16384" width="9.140625" style="5"/>
  </cols>
  <sheetData>
    <row r="1" spans="1:85" s="14" customFormat="1" x14ac:dyDescent="0.25">
      <c r="A1" s="75" t="s">
        <v>105</v>
      </c>
      <c r="B1" s="79" t="str">
        <f>IF(B2&lt;&gt;"",'Ficha Cadastral'!A6,"")</f>
        <v>Ideação do Projeto</v>
      </c>
      <c r="C1" s="170" t="s">
        <v>107</v>
      </c>
      <c r="D1" s="170"/>
      <c r="E1" s="74">
        <v>4</v>
      </c>
      <c r="G1" s="80"/>
      <c r="H1" s="80"/>
      <c r="I1" s="80"/>
      <c r="J1" s="80"/>
      <c r="K1" s="81"/>
      <c r="M1" s="80"/>
      <c r="N1" s="80"/>
      <c r="O1" s="80"/>
      <c r="P1" s="80"/>
      <c r="Q1" s="80"/>
      <c r="R1" s="80"/>
      <c r="S1" s="80"/>
      <c r="T1" s="80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</row>
    <row r="2" spans="1:85" s="14" customFormat="1" x14ac:dyDescent="0.25">
      <c r="A2" s="75" t="s">
        <v>106</v>
      </c>
      <c r="B2" s="82" t="s">
        <v>219</v>
      </c>
      <c r="C2" s="171" t="s">
        <v>104</v>
      </c>
      <c r="D2" s="171"/>
      <c r="E2" s="73">
        <f>COUNTA($F$7:$CG$7)</f>
        <v>20</v>
      </c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4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</row>
    <row r="3" spans="1:85" s="14" customFormat="1" x14ac:dyDescent="0.25">
      <c r="D3" s="76"/>
      <c r="F3" s="77" t="s">
        <v>5</v>
      </c>
      <c r="M3" s="25"/>
      <c r="N3" s="25"/>
      <c r="O3" s="25"/>
      <c r="P3" s="25"/>
      <c r="R3" s="23"/>
      <c r="S3" s="23"/>
      <c r="T3" s="23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</row>
    <row r="4" spans="1:85" s="14" customFormat="1" x14ac:dyDescent="0.25">
      <c r="F4" s="27" t="s">
        <v>16</v>
      </c>
      <c r="G4" s="26"/>
      <c r="I4" s="27"/>
      <c r="J4" s="27"/>
      <c r="K4" s="28"/>
      <c r="L4" s="21"/>
      <c r="M4" s="21"/>
      <c r="N4" s="21"/>
      <c r="O4" s="29"/>
      <c r="P4" s="29"/>
      <c r="Q4" s="29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</row>
    <row r="5" spans="1:85" x14ac:dyDescent="0.25">
      <c r="C5" s="78"/>
      <c r="D5" s="78"/>
      <c r="E5" s="78"/>
      <c r="F5" s="30">
        <f t="shared" ref="F5:AK5" si="0">COUNTIF(F8:F47,"P")</f>
        <v>17</v>
      </c>
      <c r="G5" s="30">
        <f t="shared" si="0"/>
        <v>17</v>
      </c>
      <c r="H5" s="30">
        <f t="shared" si="0"/>
        <v>17</v>
      </c>
      <c r="I5" s="30">
        <f t="shared" si="0"/>
        <v>17</v>
      </c>
      <c r="J5" s="30">
        <f t="shared" si="0"/>
        <v>18</v>
      </c>
      <c r="K5" s="30">
        <f t="shared" si="0"/>
        <v>18</v>
      </c>
      <c r="L5" s="30">
        <f t="shared" si="0"/>
        <v>18</v>
      </c>
      <c r="M5" s="30">
        <f t="shared" si="0"/>
        <v>18</v>
      </c>
      <c r="N5" s="30">
        <f t="shared" si="0"/>
        <v>16</v>
      </c>
      <c r="O5" s="30">
        <f t="shared" si="0"/>
        <v>16</v>
      </c>
      <c r="P5" s="30">
        <f t="shared" si="0"/>
        <v>16</v>
      </c>
      <c r="Q5" s="30">
        <f t="shared" si="0"/>
        <v>16</v>
      </c>
      <c r="R5" s="30">
        <f t="shared" si="0"/>
        <v>17</v>
      </c>
      <c r="S5" s="30">
        <f t="shared" si="0"/>
        <v>17</v>
      </c>
      <c r="T5" s="30">
        <f t="shared" si="0"/>
        <v>17</v>
      </c>
      <c r="U5" s="30">
        <f t="shared" si="0"/>
        <v>17</v>
      </c>
      <c r="V5" s="30">
        <f t="shared" si="0"/>
        <v>12</v>
      </c>
      <c r="W5" s="30">
        <f t="shared" si="0"/>
        <v>12</v>
      </c>
      <c r="X5" s="30">
        <f t="shared" si="0"/>
        <v>12</v>
      </c>
      <c r="Y5" s="30">
        <f t="shared" si="0"/>
        <v>12</v>
      </c>
      <c r="Z5" s="30">
        <f t="shared" si="0"/>
        <v>0</v>
      </c>
      <c r="AA5" s="30">
        <f t="shared" si="0"/>
        <v>0</v>
      </c>
      <c r="AB5" s="30">
        <f t="shared" si="0"/>
        <v>0</v>
      </c>
      <c r="AC5" s="30">
        <f t="shared" si="0"/>
        <v>0</v>
      </c>
      <c r="AD5" s="30">
        <f t="shared" si="0"/>
        <v>0</v>
      </c>
      <c r="AE5" s="30">
        <f t="shared" si="0"/>
        <v>0</v>
      </c>
      <c r="AF5" s="30">
        <f t="shared" si="0"/>
        <v>0</v>
      </c>
      <c r="AG5" s="30">
        <f t="shared" si="0"/>
        <v>0</v>
      </c>
      <c r="AH5" s="30">
        <f t="shared" si="0"/>
        <v>0</v>
      </c>
      <c r="AI5" s="30">
        <f t="shared" si="0"/>
        <v>0</v>
      </c>
      <c r="AJ5" s="30">
        <f t="shared" si="0"/>
        <v>0</v>
      </c>
      <c r="AK5" s="30">
        <f t="shared" si="0"/>
        <v>0</v>
      </c>
      <c r="AL5" s="30">
        <f t="shared" ref="AL5:BQ5" si="1">COUNTIF(AL8:AL47,"P")</f>
        <v>0</v>
      </c>
      <c r="AM5" s="30">
        <f t="shared" si="1"/>
        <v>0</v>
      </c>
      <c r="AN5" s="30">
        <f t="shared" si="1"/>
        <v>0</v>
      </c>
      <c r="AO5" s="30">
        <f t="shared" si="1"/>
        <v>0</v>
      </c>
      <c r="AP5" s="30">
        <f t="shared" si="1"/>
        <v>0</v>
      </c>
      <c r="AQ5" s="30">
        <f t="shared" si="1"/>
        <v>0</v>
      </c>
      <c r="AR5" s="30">
        <f t="shared" si="1"/>
        <v>0</v>
      </c>
      <c r="AS5" s="30">
        <f t="shared" si="1"/>
        <v>0</v>
      </c>
      <c r="AT5" s="30">
        <f t="shared" si="1"/>
        <v>0</v>
      </c>
      <c r="AU5" s="30">
        <f t="shared" si="1"/>
        <v>0</v>
      </c>
      <c r="AV5" s="30">
        <f t="shared" si="1"/>
        <v>0</v>
      </c>
      <c r="AW5" s="30">
        <f t="shared" si="1"/>
        <v>0</v>
      </c>
      <c r="AX5" s="30">
        <f t="shared" si="1"/>
        <v>0</v>
      </c>
      <c r="AY5" s="30">
        <f t="shared" si="1"/>
        <v>0</v>
      </c>
      <c r="AZ5" s="30">
        <f t="shared" si="1"/>
        <v>0</v>
      </c>
      <c r="BA5" s="30">
        <f t="shared" si="1"/>
        <v>0</v>
      </c>
      <c r="BB5" s="30">
        <f t="shared" si="1"/>
        <v>0</v>
      </c>
      <c r="BC5" s="30">
        <f t="shared" si="1"/>
        <v>0</v>
      </c>
      <c r="BD5" s="30">
        <f t="shared" si="1"/>
        <v>0</v>
      </c>
      <c r="BE5" s="30">
        <f t="shared" si="1"/>
        <v>0</v>
      </c>
      <c r="BF5" s="30">
        <f t="shared" si="1"/>
        <v>0</v>
      </c>
      <c r="BG5" s="30">
        <f t="shared" si="1"/>
        <v>0</v>
      </c>
      <c r="BH5" s="30">
        <f t="shared" si="1"/>
        <v>0</v>
      </c>
      <c r="BI5" s="30">
        <f t="shared" si="1"/>
        <v>0</v>
      </c>
      <c r="BJ5" s="30">
        <f t="shared" si="1"/>
        <v>0</v>
      </c>
      <c r="BK5" s="30">
        <f t="shared" si="1"/>
        <v>0</v>
      </c>
      <c r="BL5" s="30">
        <f t="shared" si="1"/>
        <v>0</v>
      </c>
      <c r="BM5" s="30">
        <f t="shared" si="1"/>
        <v>0</v>
      </c>
      <c r="BN5" s="30">
        <f t="shared" si="1"/>
        <v>0</v>
      </c>
      <c r="BO5" s="30">
        <f t="shared" si="1"/>
        <v>0</v>
      </c>
      <c r="BP5" s="30">
        <f t="shared" si="1"/>
        <v>0</v>
      </c>
      <c r="BQ5" s="30">
        <f t="shared" si="1"/>
        <v>0</v>
      </c>
      <c r="BR5" s="30">
        <f t="shared" ref="BR5:CG5" si="2">COUNTIF(BR8:BR47,"P")</f>
        <v>0</v>
      </c>
      <c r="BS5" s="30">
        <f t="shared" si="2"/>
        <v>0</v>
      </c>
      <c r="BT5" s="30">
        <f t="shared" si="2"/>
        <v>0</v>
      </c>
      <c r="BU5" s="30">
        <f t="shared" si="2"/>
        <v>0</v>
      </c>
      <c r="BV5" s="30">
        <f t="shared" si="2"/>
        <v>0</v>
      </c>
      <c r="BW5" s="30">
        <f t="shared" si="2"/>
        <v>0</v>
      </c>
      <c r="BX5" s="30">
        <f t="shared" si="2"/>
        <v>0</v>
      </c>
      <c r="BY5" s="30">
        <f t="shared" si="2"/>
        <v>0</v>
      </c>
      <c r="BZ5" s="30">
        <f t="shared" si="2"/>
        <v>0</v>
      </c>
      <c r="CA5" s="30">
        <f t="shared" si="2"/>
        <v>0</v>
      </c>
      <c r="CB5" s="30">
        <f t="shared" si="2"/>
        <v>0</v>
      </c>
      <c r="CC5" s="30">
        <f t="shared" si="2"/>
        <v>0</v>
      </c>
      <c r="CD5" s="30">
        <f t="shared" si="2"/>
        <v>0</v>
      </c>
      <c r="CE5" s="30">
        <f t="shared" si="2"/>
        <v>0</v>
      </c>
      <c r="CF5" s="30">
        <f t="shared" si="2"/>
        <v>0</v>
      </c>
      <c r="CG5" s="30">
        <f t="shared" si="2"/>
        <v>0</v>
      </c>
    </row>
    <row r="6" spans="1:85" ht="14.1" customHeight="1" x14ac:dyDescent="0.25">
      <c r="A6" s="172" t="s">
        <v>6</v>
      </c>
      <c r="B6" s="173" t="s">
        <v>7</v>
      </c>
      <c r="C6" s="175" t="s">
        <v>18</v>
      </c>
      <c r="D6" s="175" t="s">
        <v>19</v>
      </c>
      <c r="E6" s="168" t="s">
        <v>17</v>
      </c>
      <c r="F6" s="76" t="s">
        <v>8</v>
      </c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</row>
    <row r="7" spans="1:85" s="31" customFormat="1" x14ac:dyDescent="0.25">
      <c r="A7" s="172"/>
      <c r="B7" s="174"/>
      <c r="C7" s="175"/>
      <c r="D7" s="175"/>
      <c r="E7" s="169"/>
      <c r="F7" s="83">
        <v>4</v>
      </c>
      <c r="G7" s="83">
        <v>4</v>
      </c>
      <c r="H7" s="83">
        <v>4</v>
      </c>
      <c r="I7" s="83">
        <v>4</v>
      </c>
      <c r="J7" s="36">
        <v>5</v>
      </c>
      <c r="K7" s="36">
        <v>5</v>
      </c>
      <c r="L7" s="36">
        <v>5</v>
      </c>
      <c r="M7" s="36">
        <v>5</v>
      </c>
      <c r="N7" s="36">
        <v>6</v>
      </c>
      <c r="O7" s="36">
        <v>6</v>
      </c>
      <c r="P7" s="36">
        <v>6</v>
      </c>
      <c r="Q7" s="36">
        <v>6</v>
      </c>
      <c r="R7" s="36">
        <v>11</v>
      </c>
      <c r="S7" s="36">
        <v>11</v>
      </c>
      <c r="T7" s="36">
        <v>11</v>
      </c>
      <c r="U7" s="36">
        <v>11</v>
      </c>
      <c r="V7" s="36">
        <v>12</v>
      </c>
      <c r="W7" s="36">
        <v>12</v>
      </c>
      <c r="X7" s="36">
        <v>12</v>
      </c>
      <c r="Y7" s="36">
        <v>12</v>
      </c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</row>
    <row r="8" spans="1:85" x14ac:dyDescent="0.25">
      <c r="A8" s="32">
        <v>1</v>
      </c>
      <c r="B8" s="33" t="str">
        <f>IF(AND($B$2&lt;&gt;"",'Ficha Cadastral'!C17&lt;&gt;""),'Ficha Cadastral'!C17,"")</f>
        <v>Bruna Gonçalves Ferreira</v>
      </c>
      <c r="C8" s="32">
        <f t="shared" ref="C8:C47" si="3">IF(B8&lt;&gt;"",COUNTIF(F8:CG8,"F"),"")</f>
        <v>0</v>
      </c>
      <c r="D8" s="32">
        <f ca="1">IF(B8&lt;&gt;"",IF(ISNA(VLOOKUP($B8,'Ficha Cadastral'!$C$17:$E$56,3,FALSE)),0,VLOOKUP($B8,'Ficha Cadastral'!$C$17:$E$56,3,FALSE)),"")</f>
        <v>0</v>
      </c>
      <c r="E8" s="85">
        <f ca="1">IF(B8&lt;&gt;"",IF(ISNA(VLOOKUP($B8,'Ficha Cadastral'!$C$17:$R$56,$E$1,FALSE)),0,VLOOKUP($B8,'Ficha Cadastral'!$C$17:$R$56,$E$1,FALSE)),"")</f>
        <v>0</v>
      </c>
      <c r="F8" s="37" t="s">
        <v>176</v>
      </c>
      <c r="G8" s="37" t="s">
        <v>176</v>
      </c>
      <c r="H8" s="37" t="s">
        <v>176</v>
      </c>
      <c r="I8" s="37" t="s">
        <v>176</v>
      </c>
      <c r="J8" s="37" t="s">
        <v>176</v>
      </c>
      <c r="K8" s="37" t="s">
        <v>176</v>
      </c>
      <c r="L8" s="37" t="s">
        <v>176</v>
      </c>
      <c r="M8" s="37" t="s">
        <v>176</v>
      </c>
      <c r="N8" s="37" t="s">
        <v>176</v>
      </c>
      <c r="O8" s="37" t="s">
        <v>176</v>
      </c>
      <c r="P8" s="37" t="s">
        <v>176</v>
      </c>
      <c r="Q8" s="37" t="s">
        <v>176</v>
      </c>
      <c r="R8" s="37" t="s">
        <v>176</v>
      </c>
      <c r="S8" s="37" t="s">
        <v>176</v>
      </c>
      <c r="T8" s="37" t="s">
        <v>176</v>
      </c>
      <c r="U8" s="37" t="s">
        <v>176</v>
      </c>
      <c r="V8" s="37" t="s">
        <v>176</v>
      </c>
      <c r="W8" s="37" t="s">
        <v>176</v>
      </c>
      <c r="X8" s="37" t="s">
        <v>176</v>
      </c>
      <c r="Y8" s="37" t="s">
        <v>176</v>
      </c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</row>
    <row r="9" spans="1:85" x14ac:dyDescent="0.25">
      <c r="A9" s="32">
        <v>2</v>
      </c>
      <c r="B9" s="20" t="str">
        <f>IF(AND($B$2&lt;&gt;"",'Ficha Cadastral'!C18&lt;&gt;""),'Ficha Cadastral'!C18,"")</f>
        <v>Bruno de Jesus Cereja</v>
      </c>
      <c r="C9" s="32">
        <f t="shared" si="3"/>
        <v>20</v>
      </c>
      <c r="D9" s="86">
        <f ca="1">IF(B9&lt;&gt;"",IF(ISNA(VLOOKUP($B9,'Ficha Cadastral'!$C$17:$E$56,3,FALSE)),0,VLOOKUP($B9,'Ficha Cadastral'!$C$17:$E$56,3,FALSE)),"")</f>
        <v>60</v>
      </c>
      <c r="E9" s="85">
        <f ca="1">IF(B9&lt;&gt;"",IF(ISNA(VLOOKUP($B9,'Ficha Cadastral'!$C$17:$R$56,$E$1,FALSE)),0,VLOOKUP($B9,'Ficha Cadastral'!$C$17:$R$56,$E$1,FALSE)),"")</f>
        <v>0.75</v>
      </c>
      <c r="F9" s="37" t="s">
        <v>206</v>
      </c>
      <c r="G9" s="37" t="s">
        <v>206</v>
      </c>
      <c r="H9" s="37" t="s">
        <v>206</v>
      </c>
      <c r="I9" s="37" t="s">
        <v>206</v>
      </c>
      <c r="J9" s="37" t="s">
        <v>206</v>
      </c>
      <c r="K9" s="37" t="s">
        <v>206</v>
      </c>
      <c r="L9" s="37" t="s">
        <v>206</v>
      </c>
      <c r="M9" s="37" t="s">
        <v>206</v>
      </c>
      <c r="N9" s="37" t="s">
        <v>206</v>
      </c>
      <c r="O9" s="37" t="s">
        <v>206</v>
      </c>
      <c r="P9" s="37" t="s">
        <v>206</v>
      </c>
      <c r="Q9" s="37" t="s">
        <v>206</v>
      </c>
      <c r="R9" s="37" t="s">
        <v>206</v>
      </c>
      <c r="S9" s="37" t="s">
        <v>206</v>
      </c>
      <c r="T9" s="37" t="s">
        <v>206</v>
      </c>
      <c r="U9" s="37" t="s">
        <v>206</v>
      </c>
      <c r="V9" s="37" t="s">
        <v>206</v>
      </c>
      <c r="W9" s="37" t="s">
        <v>206</v>
      </c>
      <c r="X9" s="37" t="s">
        <v>206</v>
      </c>
      <c r="Y9" s="37" t="s">
        <v>206</v>
      </c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</row>
    <row r="10" spans="1:85" x14ac:dyDescent="0.25">
      <c r="A10" s="32">
        <v>3</v>
      </c>
      <c r="B10" s="20" t="str">
        <f>IF(AND($B$2&lt;&gt;"",'Ficha Cadastral'!C19&lt;&gt;""),'Ficha Cadastral'!C19,"")</f>
        <v>Carlos Alberto dos Santos Mattos</v>
      </c>
      <c r="C10" s="32">
        <f t="shared" si="3"/>
        <v>0</v>
      </c>
      <c r="D10" s="86">
        <f ca="1">IF(B10&lt;&gt;"",IF(ISNA(VLOOKUP($B10,'Ficha Cadastral'!$C$17:$E$56,3,FALSE)),0,VLOOKUP($B10,'Ficha Cadastral'!$C$17:$E$56,3,FALSE)),"")</f>
        <v>4</v>
      </c>
      <c r="E10" s="85">
        <f ca="1">IF(B10&lt;&gt;"",IF(ISNA(VLOOKUP($B10,'Ficha Cadastral'!$C$17:$R$56,$E$1,FALSE)),0,VLOOKUP($B10,'Ficha Cadastral'!$C$17:$R$56,$E$1,FALSE)),"")</f>
        <v>0.05</v>
      </c>
      <c r="F10" s="37" t="s">
        <v>176</v>
      </c>
      <c r="G10" s="37" t="s">
        <v>176</v>
      </c>
      <c r="H10" s="37" t="s">
        <v>176</v>
      </c>
      <c r="I10" s="37" t="s">
        <v>176</v>
      </c>
      <c r="J10" s="37" t="s">
        <v>176</v>
      </c>
      <c r="K10" s="37" t="s">
        <v>176</v>
      </c>
      <c r="L10" s="37" t="s">
        <v>176</v>
      </c>
      <c r="M10" s="37" t="s">
        <v>176</v>
      </c>
      <c r="N10" s="37" t="s">
        <v>176</v>
      </c>
      <c r="O10" s="37" t="s">
        <v>176</v>
      </c>
      <c r="P10" s="37" t="s">
        <v>176</v>
      </c>
      <c r="Q10" s="37" t="s">
        <v>176</v>
      </c>
      <c r="R10" s="37" t="s">
        <v>176</v>
      </c>
      <c r="S10" s="37" t="s">
        <v>176</v>
      </c>
      <c r="T10" s="37" t="s">
        <v>176</v>
      </c>
      <c r="U10" s="37" t="s">
        <v>176</v>
      </c>
      <c r="V10" s="37" t="s">
        <v>176</v>
      </c>
      <c r="W10" s="37" t="s">
        <v>176</v>
      </c>
      <c r="X10" s="37" t="s">
        <v>176</v>
      </c>
      <c r="Y10" s="37" t="s">
        <v>176</v>
      </c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</row>
    <row r="11" spans="1:85" x14ac:dyDescent="0.25">
      <c r="A11" s="32">
        <v>4</v>
      </c>
      <c r="B11" s="20" t="str">
        <f>IF(AND($B$2&lt;&gt;"",'Ficha Cadastral'!C20&lt;&gt;""),'Ficha Cadastral'!C20,"")</f>
        <v>Carlos Roberto Sanches Junior</v>
      </c>
      <c r="C11" s="32">
        <f t="shared" si="3"/>
        <v>4</v>
      </c>
      <c r="D11" s="86">
        <f ca="1">IF(B11&lt;&gt;"",IF(ISNA(VLOOKUP($B11,'Ficha Cadastral'!$C$17:$E$56,3,FALSE)),0,VLOOKUP($B11,'Ficha Cadastral'!$C$17:$E$56,3,FALSE)),"")</f>
        <v>4</v>
      </c>
      <c r="E11" s="85">
        <f ca="1">IF(B11&lt;&gt;"",IF(ISNA(VLOOKUP($B11,'Ficha Cadastral'!$C$17:$R$56,$E$1,FALSE)),0,VLOOKUP($B11,'Ficha Cadastral'!$C$17:$R$56,$E$1,FALSE)),"")</f>
        <v>0.05</v>
      </c>
      <c r="F11" s="37" t="s">
        <v>176</v>
      </c>
      <c r="G11" s="37" t="s">
        <v>176</v>
      </c>
      <c r="H11" s="37" t="s">
        <v>176</v>
      </c>
      <c r="I11" s="37" t="s">
        <v>176</v>
      </c>
      <c r="J11" s="37" t="s">
        <v>176</v>
      </c>
      <c r="K11" s="37" t="s">
        <v>176</v>
      </c>
      <c r="L11" s="37" t="s">
        <v>176</v>
      </c>
      <c r="M11" s="37" t="s">
        <v>176</v>
      </c>
      <c r="N11" s="37" t="s">
        <v>176</v>
      </c>
      <c r="O11" s="37" t="s">
        <v>176</v>
      </c>
      <c r="P11" s="37" t="s">
        <v>176</v>
      </c>
      <c r="Q11" s="37" t="s">
        <v>176</v>
      </c>
      <c r="R11" s="37" t="s">
        <v>176</v>
      </c>
      <c r="S11" s="37" t="s">
        <v>176</v>
      </c>
      <c r="T11" s="37" t="s">
        <v>176</v>
      </c>
      <c r="U11" s="37" t="s">
        <v>176</v>
      </c>
      <c r="V11" s="37" t="s">
        <v>206</v>
      </c>
      <c r="W11" s="37" t="s">
        <v>206</v>
      </c>
      <c r="X11" s="37" t="s">
        <v>206</v>
      </c>
      <c r="Y11" s="37" t="s">
        <v>206</v>
      </c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</row>
    <row r="12" spans="1:85" x14ac:dyDescent="0.25">
      <c r="A12" s="32">
        <v>5</v>
      </c>
      <c r="B12" s="20" t="str">
        <f>IF(AND($B$2&lt;&gt;"",'Ficha Cadastral'!C21&lt;&gt;""),'Ficha Cadastral'!C21,"")</f>
        <v>Edward Lages Rodrigues</v>
      </c>
      <c r="C12" s="32">
        <f t="shared" si="3"/>
        <v>0</v>
      </c>
      <c r="D12" s="86">
        <f ca="1">IF(B12&lt;&gt;"",IF(ISNA(VLOOKUP($B12,'Ficha Cadastral'!$C$17:$E$56,3,FALSE)),0,VLOOKUP($B12,'Ficha Cadastral'!$C$17:$E$56,3,FALSE)),"")</f>
        <v>0</v>
      </c>
      <c r="E12" s="85">
        <f ca="1">IF(B12&lt;&gt;"",IF(ISNA(VLOOKUP($B12,'Ficha Cadastral'!$C$17:$R$56,$E$1,FALSE)),0,VLOOKUP($B12,'Ficha Cadastral'!$C$17:$R$56,$E$1,FALSE)),"")</f>
        <v>0</v>
      </c>
      <c r="F12" s="37" t="s">
        <v>176</v>
      </c>
      <c r="G12" s="37" t="s">
        <v>176</v>
      </c>
      <c r="H12" s="37" t="s">
        <v>176</v>
      </c>
      <c r="I12" s="37" t="s">
        <v>176</v>
      </c>
      <c r="J12" s="37" t="s">
        <v>176</v>
      </c>
      <c r="K12" s="37" t="s">
        <v>176</v>
      </c>
      <c r="L12" s="37" t="s">
        <v>176</v>
      </c>
      <c r="M12" s="37" t="s">
        <v>176</v>
      </c>
      <c r="N12" s="37" t="s">
        <v>176</v>
      </c>
      <c r="O12" s="37" t="s">
        <v>176</v>
      </c>
      <c r="P12" s="37" t="s">
        <v>176</v>
      </c>
      <c r="Q12" s="37" t="s">
        <v>176</v>
      </c>
      <c r="R12" s="37" t="s">
        <v>176</v>
      </c>
      <c r="S12" s="37" t="s">
        <v>176</v>
      </c>
      <c r="T12" s="37" t="s">
        <v>176</v>
      </c>
      <c r="U12" s="37" t="s">
        <v>176</v>
      </c>
      <c r="V12" s="37" t="s">
        <v>176</v>
      </c>
      <c r="W12" s="37" t="s">
        <v>176</v>
      </c>
      <c r="X12" s="37" t="s">
        <v>176</v>
      </c>
      <c r="Y12" s="37" t="s">
        <v>176</v>
      </c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</row>
    <row r="13" spans="1:85" x14ac:dyDescent="0.25">
      <c r="A13" s="32">
        <v>6</v>
      </c>
      <c r="B13" s="20" t="str">
        <f>IF(AND($B$2&lt;&gt;"",'Ficha Cadastral'!C22&lt;&gt;""),'Ficha Cadastral'!C22,"")</f>
        <v>Felipe de Oliveira Celestino</v>
      </c>
      <c r="C13" s="32">
        <f t="shared" si="3"/>
        <v>4</v>
      </c>
      <c r="D13" s="86">
        <f ca="1">IF(B13&lt;&gt;"",IF(ISNA(VLOOKUP($B13,'Ficha Cadastral'!$C$17:$E$56,3,FALSE)),0,VLOOKUP($B13,'Ficha Cadastral'!$C$17:$E$56,3,FALSE)),"")</f>
        <v>4</v>
      </c>
      <c r="E13" s="85">
        <f ca="1">IF(B13&lt;&gt;"",IF(ISNA(VLOOKUP($B13,'Ficha Cadastral'!$C$17:$R$56,$E$1,FALSE)),0,VLOOKUP($B13,'Ficha Cadastral'!$C$17:$R$56,$E$1,FALSE)),"")</f>
        <v>0.05</v>
      </c>
      <c r="F13" s="37" t="s">
        <v>176</v>
      </c>
      <c r="G13" s="37" t="s">
        <v>176</v>
      </c>
      <c r="H13" s="37" t="s">
        <v>176</v>
      </c>
      <c r="I13" s="37" t="s">
        <v>176</v>
      </c>
      <c r="J13" s="37" t="s">
        <v>176</v>
      </c>
      <c r="K13" s="37" t="s">
        <v>176</v>
      </c>
      <c r="L13" s="37" t="s">
        <v>176</v>
      </c>
      <c r="M13" s="37" t="s">
        <v>176</v>
      </c>
      <c r="N13" s="37" t="s">
        <v>176</v>
      </c>
      <c r="O13" s="37" t="s">
        <v>176</v>
      </c>
      <c r="P13" s="37" t="s">
        <v>176</v>
      </c>
      <c r="Q13" s="37" t="s">
        <v>176</v>
      </c>
      <c r="R13" s="37" t="s">
        <v>176</v>
      </c>
      <c r="S13" s="37" t="s">
        <v>176</v>
      </c>
      <c r="T13" s="37" t="s">
        <v>176</v>
      </c>
      <c r="U13" s="37" t="s">
        <v>176</v>
      </c>
      <c r="V13" s="37" t="s">
        <v>206</v>
      </c>
      <c r="W13" s="37" t="s">
        <v>206</v>
      </c>
      <c r="X13" s="37" t="s">
        <v>206</v>
      </c>
      <c r="Y13" s="37" t="s">
        <v>206</v>
      </c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</row>
    <row r="14" spans="1:85" x14ac:dyDescent="0.25">
      <c r="A14" s="32">
        <v>7</v>
      </c>
      <c r="B14" s="20" t="str">
        <f>IF(AND($B$2&lt;&gt;"",'Ficha Cadastral'!C23&lt;&gt;""),'Ficha Cadastral'!C23,"")</f>
        <v>Gabriel da Silva Mattos</v>
      </c>
      <c r="C14" s="32">
        <f t="shared" si="3"/>
        <v>8</v>
      </c>
      <c r="D14" s="86">
        <f ca="1">IF(B14&lt;&gt;"",IF(ISNA(VLOOKUP($B14,'Ficha Cadastral'!$C$17:$E$56,3,FALSE)),0,VLOOKUP($B14,'Ficha Cadastral'!$C$17:$E$56,3,FALSE)),"")</f>
        <v>8</v>
      </c>
      <c r="E14" s="85">
        <f ca="1">IF(B14&lt;&gt;"",IF(ISNA(VLOOKUP($B14,'Ficha Cadastral'!$C$17:$R$56,$E$1,FALSE)),0,VLOOKUP($B14,'Ficha Cadastral'!$C$17:$R$56,$E$1,FALSE)),"")</f>
        <v>0.1</v>
      </c>
      <c r="F14" s="37" t="s">
        <v>206</v>
      </c>
      <c r="G14" s="37" t="s">
        <v>206</v>
      </c>
      <c r="H14" s="37" t="s">
        <v>206</v>
      </c>
      <c r="I14" s="37" t="s">
        <v>206</v>
      </c>
      <c r="J14" s="37" t="s">
        <v>176</v>
      </c>
      <c r="K14" s="37" t="s">
        <v>176</v>
      </c>
      <c r="L14" s="37" t="s">
        <v>176</v>
      </c>
      <c r="M14" s="37" t="s">
        <v>176</v>
      </c>
      <c r="N14" s="37" t="s">
        <v>206</v>
      </c>
      <c r="O14" s="37" t="s">
        <v>206</v>
      </c>
      <c r="P14" s="37" t="s">
        <v>206</v>
      </c>
      <c r="Q14" s="37" t="s">
        <v>206</v>
      </c>
      <c r="R14" s="37" t="s">
        <v>176</v>
      </c>
      <c r="S14" s="37" t="s">
        <v>176</v>
      </c>
      <c r="T14" s="37" t="s">
        <v>176</v>
      </c>
      <c r="U14" s="37" t="s">
        <v>176</v>
      </c>
      <c r="V14" s="37" t="s">
        <v>176</v>
      </c>
      <c r="W14" s="37" t="s">
        <v>176</v>
      </c>
      <c r="X14" s="37" t="s">
        <v>176</v>
      </c>
      <c r="Y14" s="37" t="s">
        <v>176</v>
      </c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</row>
    <row r="15" spans="1:85" x14ac:dyDescent="0.25">
      <c r="A15" s="32">
        <v>8</v>
      </c>
      <c r="B15" s="20" t="str">
        <f>IF(AND($B$2&lt;&gt;"",'Ficha Cadastral'!C24&lt;&gt;""),'Ficha Cadastral'!C24,"")</f>
        <v>Guilherme da Silva Azevedo</v>
      </c>
      <c r="C15" s="32">
        <f t="shared" si="3"/>
        <v>4</v>
      </c>
      <c r="D15" s="86">
        <f ca="1">IF(B15&lt;&gt;"",IF(ISNA(VLOOKUP($B15,'Ficha Cadastral'!$C$17:$E$56,3,FALSE)),0,VLOOKUP($B15,'Ficha Cadastral'!$C$17:$E$56,3,FALSE)),"")</f>
        <v>4</v>
      </c>
      <c r="E15" s="85">
        <f ca="1">IF(B15&lt;&gt;"",IF(ISNA(VLOOKUP($B15,'Ficha Cadastral'!$C$17:$R$56,$E$1,FALSE)),0,VLOOKUP($B15,'Ficha Cadastral'!$C$17:$R$56,$E$1,FALSE)),"")</f>
        <v>0.05</v>
      </c>
      <c r="F15" s="37" t="s">
        <v>176</v>
      </c>
      <c r="G15" s="37" t="s">
        <v>176</v>
      </c>
      <c r="H15" s="37" t="s">
        <v>176</v>
      </c>
      <c r="I15" s="37" t="s">
        <v>176</v>
      </c>
      <c r="J15" s="37" t="s">
        <v>176</v>
      </c>
      <c r="K15" s="37" t="s">
        <v>176</v>
      </c>
      <c r="L15" s="37" t="s">
        <v>176</v>
      </c>
      <c r="M15" s="37" t="s">
        <v>176</v>
      </c>
      <c r="N15" s="37" t="s">
        <v>176</v>
      </c>
      <c r="O15" s="37" t="s">
        <v>176</v>
      </c>
      <c r="P15" s="37" t="s">
        <v>176</v>
      </c>
      <c r="Q15" s="37" t="s">
        <v>176</v>
      </c>
      <c r="R15" s="37" t="s">
        <v>176</v>
      </c>
      <c r="S15" s="37" t="s">
        <v>176</v>
      </c>
      <c r="T15" s="37" t="s">
        <v>176</v>
      </c>
      <c r="U15" s="37" t="s">
        <v>176</v>
      </c>
      <c r="V15" s="37" t="s">
        <v>206</v>
      </c>
      <c r="W15" s="37" t="s">
        <v>206</v>
      </c>
      <c r="X15" s="37" t="s">
        <v>206</v>
      </c>
      <c r="Y15" s="37" t="s">
        <v>206</v>
      </c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</row>
    <row r="16" spans="1:85" x14ac:dyDescent="0.25">
      <c r="A16" s="32">
        <v>9</v>
      </c>
      <c r="B16" s="20" t="str">
        <f>IF(AND($B$2&lt;&gt;"",'Ficha Cadastral'!C25&lt;&gt;""),'Ficha Cadastral'!C25,"")</f>
        <v>Guilherme Vanelli da Silva Zago</v>
      </c>
      <c r="C16" s="32">
        <f t="shared" si="3"/>
        <v>4</v>
      </c>
      <c r="D16" s="86">
        <f ca="1">IF(B16&lt;&gt;"",IF(ISNA(VLOOKUP($B16,'Ficha Cadastral'!$C$17:$E$56,3,FALSE)),0,VLOOKUP($B16,'Ficha Cadastral'!$C$17:$E$56,3,FALSE)),"")</f>
        <v>8</v>
      </c>
      <c r="E16" s="85">
        <f ca="1">IF(B16&lt;&gt;"",IF(ISNA(VLOOKUP($B16,'Ficha Cadastral'!$C$17:$R$56,$E$1,FALSE)),0,VLOOKUP($B16,'Ficha Cadastral'!$C$17:$R$56,$E$1,FALSE)),"")</f>
        <v>0.1</v>
      </c>
      <c r="F16" s="37" t="s">
        <v>176</v>
      </c>
      <c r="G16" s="37" t="s">
        <v>176</v>
      </c>
      <c r="H16" s="37" t="s">
        <v>176</v>
      </c>
      <c r="I16" s="37" t="s">
        <v>176</v>
      </c>
      <c r="J16" s="37" t="s">
        <v>176</v>
      </c>
      <c r="K16" s="37" t="s">
        <v>176</v>
      </c>
      <c r="L16" s="37" t="s">
        <v>176</v>
      </c>
      <c r="M16" s="37" t="s">
        <v>176</v>
      </c>
      <c r="N16" s="37" t="s">
        <v>176</v>
      </c>
      <c r="O16" s="37" t="s">
        <v>176</v>
      </c>
      <c r="P16" s="37" t="s">
        <v>176</v>
      </c>
      <c r="Q16" s="37" t="s">
        <v>176</v>
      </c>
      <c r="R16" s="37" t="s">
        <v>206</v>
      </c>
      <c r="S16" s="37" t="s">
        <v>206</v>
      </c>
      <c r="T16" s="37" t="s">
        <v>206</v>
      </c>
      <c r="U16" s="37" t="s">
        <v>206</v>
      </c>
      <c r="V16" s="37" t="s">
        <v>176</v>
      </c>
      <c r="W16" s="37" t="s">
        <v>176</v>
      </c>
      <c r="X16" s="37" t="s">
        <v>176</v>
      </c>
      <c r="Y16" s="37" t="s">
        <v>176</v>
      </c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</row>
    <row r="17" spans="1:85" x14ac:dyDescent="0.25">
      <c r="A17" s="32">
        <v>10</v>
      </c>
      <c r="B17" s="20" t="str">
        <f>IF(AND($B$2&lt;&gt;"",'Ficha Cadastral'!C26&lt;&gt;""),'Ficha Cadastral'!C26,"")</f>
        <v>Igor Arnaldo de Alencar Feitoza</v>
      </c>
      <c r="C17" s="32">
        <f t="shared" si="3"/>
        <v>0</v>
      </c>
      <c r="D17" s="86">
        <f ca="1">IF(B17&lt;&gt;"",IF(ISNA(VLOOKUP($B17,'Ficha Cadastral'!$C$17:$E$56,3,FALSE)),0,VLOOKUP($B17,'Ficha Cadastral'!$C$17:$E$56,3,FALSE)),"")</f>
        <v>0</v>
      </c>
      <c r="E17" s="85">
        <f ca="1">IF(B17&lt;&gt;"",IF(ISNA(VLOOKUP($B17,'Ficha Cadastral'!$C$17:$R$56,$E$1,FALSE)),0,VLOOKUP($B17,'Ficha Cadastral'!$C$17:$R$56,$E$1,FALSE)),"")</f>
        <v>0</v>
      </c>
      <c r="F17" s="37" t="s">
        <v>176</v>
      </c>
      <c r="G17" s="37" t="s">
        <v>176</v>
      </c>
      <c r="H17" s="37" t="s">
        <v>176</v>
      </c>
      <c r="I17" s="37" t="s">
        <v>176</v>
      </c>
      <c r="J17" s="37" t="s">
        <v>176</v>
      </c>
      <c r="K17" s="37" t="s">
        <v>176</v>
      </c>
      <c r="L17" s="37" t="s">
        <v>176</v>
      </c>
      <c r="M17" s="37" t="s">
        <v>176</v>
      </c>
      <c r="N17" s="37" t="s">
        <v>176</v>
      </c>
      <c r="O17" s="37" t="s">
        <v>176</v>
      </c>
      <c r="P17" s="37" t="s">
        <v>176</v>
      </c>
      <c r="Q17" s="37" t="s">
        <v>176</v>
      </c>
      <c r="R17" s="37" t="s">
        <v>176</v>
      </c>
      <c r="S17" s="37" t="s">
        <v>176</v>
      </c>
      <c r="T17" s="37" t="s">
        <v>176</v>
      </c>
      <c r="U17" s="37" t="s">
        <v>176</v>
      </c>
      <c r="V17" s="37" t="s">
        <v>176</v>
      </c>
      <c r="W17" s="37" t="s">
        <v>176</v>
      </c>
      <c r="X17" s="37" t="s">
        <v>176</v>
      </c>
      <c r="Y17" s="37" t="s">
        <v>176</v>
      </c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</row>
    <row r="18" spans="1:85" x14ac:dyDescent="0.25">
      <c r="A18" s="32">
        <v>11</v>
      </c>
      <c r="B18" s="20" t="str">
        <f>IF(AND($B$2&lt;&gt;"",'Ficha Cadastral'!C27&lt;&gt;""),'Ficha Cadastral'!C27,"")</f>
        <v>Ivan de Macedo Dias</v>
      </c>
      <c r="C18" s="32">
        <f t="shared" si="3"/>
        <v>4</v>
      </c>
      <c r="D18" s="86">
        <f ca="1">IF(B18&lt;&gt;"",IF(ISNA(VLOOKUP($B18,'Ficha Cadastral'!$C$17:$E$56,3,FALSE)),0,VLOOKUP($B18,'Ficha Cadastral'!$C$17:$E$56,3,FALSE)),"")</f>
        <v>4</v>
      </c>
      <c r="E18" s="85">
        <f ca="1">IF(B18&lt;&gt;"",IF(ISNA(VLOOKUP($B18,'Ficha Cadastral'!$C$17:$R$56,$E$1,FALSE)),0,VLOOKUP($B18,'Ficha Cadastral'!$C$17:$R$56,$E$1,FALSE)),"")</f>
        <v>0.05</v>
      </c>
      <c r="F18" s="37" t="s">
        <v>176</v>
      </c>
      <c r="G18" s="37" t="s">
        <v>176</v>
      </c>
      <c r="H18" s="37" t="s">
        <v>176</v>
      </c>
      <c r="I18" s="37" t="s">
        <v>176</v>
      </c>
      <c r="J18" s="37" t="s">
        <v>176</v>
      </c>
      <c r="K18" s="37" t="s">
        <v>176</v>
      </c>
      <c r="L18" s="37" t="s">
        <v>176</v>
      </c>
      <c r="M18" s="37" t="s">
        <v>176</v>
      </c>
      <c r="N18" s="37" t="s">
        <v>206</v>
      </c>
      <c r="O18" s="37" t="s">
        <v>206</v>
      </c>
      <c r="P18" s="37" t="s">
        <v>206</v>
      </c>
      <c r="Q18" s="37" t="s">
        <v>206</v>
      </c>
      <c r="R18" s="37" t="s">
        <v>176</v>
      </c>
      <c r="S18" s="37" t="s">
        <v>176</v>
      </c>
      <c r="T18" s="37" t="s">
        <v>176</v>
      </c>
      <c r="U18" s="37" t="s">
        <v>176</v>
      </c>
      <c r="V18" s="37" t="s">
        <v>176</v>
      </c>
      <c r="W18" s="37" t="s">
        <v>176</v>
      </c>
      <c r="X18" s="37" t="s">
        <v>176</v>
      </c>
      <c r="Y18" s="37" t="s">
        <v>176</v>
      </c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</row>
    <row r="19" spans="1:85" x14ac:dyDescent="0.25">
      <c r="A19" s="32">
        <v>12</v>
      </c>
      <c r="B19" s="20" t="str">
        <f>IF(AND($B$2&lt;&gt;"",'Ficha Cadastral'!C28&lt;&gt;""),'Ficha Cadastral'!C28,"")</f>
        <v>Jefferson de Jesus Costa</v>
      </c>
      <c r="C19" s="32">
        <f t="shared" si="3"/>
        <v>0</v>
      </c>
      <c r="D19" s="86">
        <f ca="1">IF(B19&lt;&gt;"",IF(ISNA(VLOOKUP($B19,'Ficha Cadastral'!$C$17:$E$56,3,FALSE)),0,VLOOKUP($B19,'Ficha Cadastral'!$C$17:$E$56,3,FALSE)),"")</f>
        <v>8</v>
      </c>
      <c r="E19" s="85">
        <f ca="1">IF(B19&lt;&gt;"",IF(ISNA(VLOOKUP($B19,'Ficha Cadastral'!$C$17:$R$56,$E$1,FALSE)),0,VLOOKUP($B19,'Ficha Cadastral'!$C$17:$R$56,$E$1,FALSE)),"")</f>
        <v>0.1</v>
      </c>
      <c r="F19" s="37" t="s">
        <v>176</v>
      </c>
      <c r="G19" s="37" t="s">
        <v>176</v>
      </c>
      <c r="H19" s="37" t="s">
        <v>176</v>
      </c>
      <c r="I19" s="37" t="s">
        <v>176</v>
      </c>
      <c r="J19" s="37" t="s">
        <v>176</v>
      </c>
      <c r="K19" s="37" t="s">
        <v>176</v>
      </c>
      <c r="L19" s="37" t="s">
        <v>176</v>
      </c>
      <c r="M19" s="37" t="s">
        <v>176</v>
      </c>
      <c r="N19" s="37" t="s">
        <v>176</v>
      </c>
      <c r="O19" s="37" t="s">
        <v>176</v>
      </c>
      <c r="P19" s="37" t="s">
        <v>176</v>
      </c>
      <c r="Q19" s="37" t="s">
        <v>176</v>
      </c>
      <c r="R19" s="37" t="s">
        <v>176</v>
      </c>
      <c r="S19" s="37" t="s">
        <v>176</v>
      </c>
      <c r="T19" s="37" t="s">
        <v>176</v>
      </c>
      <c r="U19" s="37" t="s">
        <v>176</v>
      </c>
      <c r="V19" s="37" t="s">
        <v>176</v>
      </c>
      <c r="W19" s="37" t="s">
        <v>176</v>
      </c>
      <c r="X19" s="37" t="s">
        <v>176</v>
      </c>
      <c r="Y19" s="37" t="s">
        <v>176</v>
      </c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</row>
    <row r="20" spans="1:85" x14ac:dyDescent="0.25">
      <c r="A20" s="32">
        <v>13</v>
      </c>
      <c r="B20" s="20" t="str">
        <f>IF(AND($B$2&lt;&gt;"",'Ficha Cadastral'!C29&lt;&gt;""),'Ficha Cadastral'!C29,"")</f>
        <v>Leon Carlo Stulpen Veiga</v>
      </c>
      <c r="C20" s="32">
        <f t="shared" si="3"/>
        <v>0</v>
      </c>
      <c r="D20" s="86">
        <f ca="1">IF(B20&lt;&gt;"",IF(ISNA(VLOOKUP($B20,'Ficha Cadastral'!$C$17:$E$56,3,FALSE)),0,VLOOKUP($B20,'Ficha Cadastral'!$C$17:$E$56,3,FALSE)),"")</f>
        <v>0</v>
      </c>
      <c r="E20" s="85">
        <f ca="1">IF(B20&lt;&gt;"",IF(ISNA(VLOOKUP($B20,'Ficha Cadastral'!$C$17:$R$56,$E$1,FALSE)),0,VLOOKUP($B20,'Ficha Cadastral'!$C$17:$R$56,$E$1,FALSE)),"")</f>
        <v>0</v>
      </c>
      <c r="F20" s="37" t="s">
        <v>176</v>
      </c>
      <c r="G20" s="37" t="s">
        <v>176</v>
      </c>
      <c r="H20" s="37" t="s">
        <v>176</v>
      </c>
      <c r="I20" s="37" t="s">
        <v>176</v>
      </c>
      <c r="J20" s="37" t="s">
        <v>176</v>
      </c>
      <c r="K20" s="37" t="s">
        <v>176</v>
      </c>
      <c r="L20" s="37" t="s">
        <v>176</v>
      </c>
      <c r="M20" s="37" t="s">
        <v>176</v>
      </c>
      <c r="N20" s="37" t="s">
        <v>176</v>
      </c>
      <c r="O20" s="37" t="s">
        <v>176</v>
      </c>
      <c r="P20" s="37" t="s">
        <v>176</v>
      </c>
      <c r="Q20" s="37" t="s">
        <v>176</v>
      </c>
      <c r="R20" s="37" t="s">
        <v>176</v>
      </c>
      <c r="S20" s="37" t="s">
        <v>176</v>
      </c>
      <c r="T20" s="37" t="s">
        <v>176</v>
      </c>
      <c r="U20" s="37" t="s">
        <v>176</v>
      </c>
      <c r="V20" s="37" t="s">
        <v>176</v>
      </c>
      <c r="W20" s="37" t="s">
        <v>176</v>
      </c>
      <c r="X20" s="37" t="s">
        <v>176</v>
      </c>
      <c r="Y20" s="37" t="s">
        <v>176</v>
      </c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</row>
    <row r="21" spans="1:85" x14ac:dyDescent="0.25">
      <c r="A21" s="32">
        <v>14</v>
      </c>
      <c r="B21" s="20" t="str">
        <f>IF(AND($B$2&lt;&gt;"",'Ficha Cadastral'!C30&lt;&gt;""),'Ficha Cadastral'!C30,"")</f>
        <v>Leticia Brantes Gravino</v>
      </c>
      <c r="C21" s="32">
        <f t="shared" si="3"/>
        <v>4</v>
      </c>
      <c r="D21" s="86">
        <f ca="1">IF(B21&lt;&gt;"",IF(ISNA(VLOOKUP($B21,'Ficha Cadastral'!$C$17:$E$56,3,FALSE)),0,VLOOKUP($B21,'Ficha Cadastral'!$C$17:$E$56,3,FALSE)),"")</f>
        <v>4</v>
      </c>
      <c r="E21" s="85">
        <f ca="1">IF(B21&lt;&gt;"",IF(ISNA(VLOOKUP($B21,'Ficha Cadastral'!$C$17:$R$56,$E$1,FALSE)),0,VLOOKUP($B21,'Ficha Cadastral'!$C$17:$R$56,$E$1,FALSE)),"")</f>
        <v>0.05</v>
      </c>
      <c r="F21" s="37" t="s">
        <v>176</v>
      </c>
      <c r="G21" s="37" t="s">
        <v>176</v>
      </c>
      <c r="H21" s="37" t="s">
        <v>176</v>
      </c>
      <c r="I21" s="37" t="s">
        <v>176</v>
      </c>
      <c r="J21" s="37" t="s">
        <v>176</v>
      </c>
      <c r="K21" s="37" t="s">
        <v>176</v>
      </c>
      <c r="L21" s="37" t="s">
        <v>176</v>
      </c>
      <c r="M21" s="37" t="s">
        <v>176</v>
      </c>
      <c r="N21" s="37" t="s">
        <v>176</v>
      </c>
      <c r="O21" s="37" t="s">
        <v>176</v>
      </c>
      <c r="P21" s="37" t="s">
        <v>176</v>
      </c>
      <c r="Q21" s="37" t="s">
        <v>176</v>
      </c>
      <c r="R21" s="37" t="s">
        <v>176</v>
      </c>
      <c r="S21" s="37" t="s">
        <v>176</v>
      </c>
      <c r="T21" s="37" t="s">
        <v>176</v>
      </c>
      <c r="U21" s="37" t="s">
        <v>176</v>
      </c>
      <c r="V21" s="37" t="s">
        <v>206</v>
      </c>
      <c r="W21" s="37" t="s">
        <v>206</v>
      </c>
      <c r="X21" s="37" t="s">
        <v>206</v>
      </c>
      <c r="Y21" s="37" t="s">
        <v>206</v>
      </c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</row>
    <row r="22" spans="1:85" x14ac:dyDescent="0.25">
      <c r="A22" s="32">
        <v>15</v>
      </c>
      <c r="B22" s="20" t="str">
        <f>IF(AND($B$2&lt;&gt;"",'Ficha Cadastral'!C31&lt;&gt;""),'Ficha Cadastral'!C31,"")</f>
        <v>Marcio Eduardo Latini</v>
      </c>
      <c r="C22" s="32">
        <f t="shared" si="3"/>
        <v>0</v>
      </c>
      <c r="D22" s="86">
        <f ca="1">IF(B22&lt;&gt;"",IF(ISNA(VLOOKUP($B22,'Ficha Cadastral'!$C$17:$E$56,3,FALSE)),0,VLOOKUP($B22,'Ficha Cadastral'!$C$17:$E$56,3,FALSE)),"")</f>
        <v>4</v>
      </c>
      <c r="E22" s="85">
        <f ca="1">IF(B22&lt;&gt;"",IF(ISNA(VLOOKUP($B22,'Ficha Cadastral'!$C$17:$R$56,$E$1,FALSE)),0,VLOOKUP($B22,'Ficha Cadastral'!$C$17:$R$56,$E$1,FALSE)),"")</f>
        <v>0.05</v>
      </c>
      <c r="F22" s="37" t="s">
        <v>176</v>
      </c>
      <c r="G22" s="37" t="s">
        <v>176</v>
      </c>
      <c r="H22" s="37" t="s">
        <v>176</v>
      </c>
      <c r="I22" s="37" t="s">
        <v>176</v>
      </c>
      <c r="J22" s="37" t="s">
        <v>176</v>
      </c>
      <c r="K22" s="37" t="s">
        <v>176</v>
      </c>
      <c r="L22" s="37" t="s">
        <v>176</v>
      </c>
      <c r="M22" s="37" t="s">
        <v>176</v>
      </c>
      <c r="N22" s="37" t="s">
        <v>176</v>
      </c>
      <c r="O22" s="37" t="s">
        <v>176</v>
      </c>
      <c r="P22" s="37" t="s">
        <v>176</v>
      </c>
      <c r="Q22" s="37" t="s">
        <v>176</v>
      </c>
      <c r="R22" s="37" t="s">
        <v>176</v>
      </c>
      <c r="S22" s="37" t="s">
        <v>176</v>
      </c>
      <c r="T22" s="37" t="s">
        <v>176</v>
      </c>
      <c r="U22" s="37" t="s">
        <v>176</v>
      </c>
      <c r="V22" s="37" t="s">
        <v>176</v>
      </c>
      <c r="W22" s="37" t="s">
        <v>176</v>
      </c>
      <c r="X22" s="37" t="s">
        <v>176</v>
      </c>
      <c r="Y22" s="37" t="s">
        <v>176</v>
      </c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</row>
    <row r="23" spans="1:85" x14ac:dyDescent="0.25">
      <c r="A23" s="32">
        <v>16</v>
      </c>
      <c r="B23" s="20" t="str">
        <f>IF(AND($B$2&lt;&gt;"",'Ficha Cadastral'!C32&lt;&gt;""),'Ficha Cadastral'!C32,"")</f>
        <v>Matheus Pinheiro Raposo</v>
      </c>
      <c r="C23" s="32">
        <f t="shared" si="3"/>
        <v>4</v>
      </c>
      <c r="D23" s="86">
        <f ca="1">IF(B23&lt;&gt;"",IF(ISNA(VLOOKUP($B23,'Ficha Cadastral'!$C$17:$E$56,3,FALSE)),0,VLOOKUP($B23,'Ficha Cadastral'!$C$17:$E$56,3,FALSE)),"")</f>
        <v>4</v>
      </c>
      <c r="E23" s="85">
        <f ca="1">IF(B23&lt;&gt;"",IF(ISNA(VLOOKUP($B23,'Ficha Cadastral'!$C$17:$R$56,$E$1,FALSE)),0,VLOOKUP($B23,'Ficha Cadastral'!$C$17:$R$56,$E$1,FALSE)),"")</f>
        <v>0.05</v>
      </c>
      <c r="F23" s="37" t="s">
        <v>176</v>
      </c>
      <c r="G23" s="37" t="s">
        <v>176</v>
      </c>
      <c r="H23" s="37" t="s">
        <v>176</v>
      </c>
      <c r="I23" s="37" t="s">
        <v>176</v>
      </c>
      <c r="J23" s="37" t="s">
        <v>176</v>
      </c>
      <c r="K23" s="37" t="s">
        <v>176</v>
      </c>
      <c r="L23" s="37" t="s">
        <v>176</v>
      </c>
      <c r="M23" s="37" t="s">
        <v>176</v>
      </c>
      <c r="N23" s="37" t="s">
        <v>176</v>
      </c>
      <c r="O23" s="37" t="s">
        <v>176</v>
      </c>
      <c r="P23" s="37" t="s">
        <v>176</v>
      </c>
      <c r="Q23" s="37" t="s">
        <v>176</v>
      </c>
      <c r="R23" s="37" t="s">
        <v>176</v>
      </c>
      <c r="S23" s="37" t="s">
        <v>176</v>
      </c>
      <c r="T23" s="37" t="s">
        <v>176</v>
      </c>
      <c r="U23" s="37" t="s">
        <v>176</v>
      </c>
      <c r="V23" s="37" t="s">
        <v>206</v>
      </c>
      <c r="W23" s="37" t="s">
        <v>206</v>
      </c>
      <c r="X23" s="37" t="s">
        <v>206</v>
      </c>
      <c r="Y23" s="37" t="s">
        <v>206</v>
      </c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</row>
    <row r="24" spans="1:85" x14ac:dyDescent="0.25">
      <c r="A24" s="32">
        <v>17</v>
      </c>
      <c r="B24" s="20" t="str">
        <f>IF(AND($B$2&lt;&gt;"",'Ficha Cadastral'!C33&lt;&gt;""),'Ficha Cadastral'!C33,"")</f>
        <v>Rafael Magalhães Storck</v>
      </c>
      <c r="C24" s="32">
        <f t="shared" si="3"/>
        <v>4</v>
      </c>
      <c r="D24" s="86">
        <f ca="1">IF(B24&lt;&gt;"",IF(ISNA(VLOOKUP($B24,'Ficha Cadastral'!$C$17:$E$56,3,FALSE)),0,VLOOKUP($B24,'Ficha Cadastral'!$C$17:$E$56,3,FALSE)),"")</f>
        <v>4</v>
      </c>
      <c r="E24" s="85">
        <f ca="1">IF(B24&lt;&gt;"",IF(ISNA(VLOOKUP($B24,'Ficha Cadastral'!$C$17:$R$56,$E$1,FALSE)),0,VLOOKUP($B24,'Ficha Cadastral'!$C$17:$R$56,$E$1,FALSE)),"")</f>
        <v>0.05</v>
      </c>
      <c r="F24" s="37" t="s">
        <v>176</v>
      </c>
      <c r="G24" s="37" t="s">
        <v>176</v>
      </c>
      <c r="H24" s="37" t="s">
        <v>176</v>
      </c>
      <c r="I24" s="37" t="s">
        <v>176</v>
      </c>
      <c r="J24" s="37" t="s">
        <v>176</v>
      </c>
      <c r="K24" s="37" t="s">
        <v>176</v>
      </c>
      <c r="L24" s="37" t="s">
        <v>176</v>
      </c>
      <c r="M24" s="37" t="s">
        <v>176</v>
      </c>
      <c r="N24" s="37" t="s">
        <v>206</v>
      </c>
      <c r="O24" s="37" t="s">
        <v>206</v>
      </c>
      <c r="P24" s="37" t="s">
        <v>206</v>
      </c>
      <c r="Q24" s="37" t="s">
        <v>206</v>
      </c>
      <c r="R24" s="37" t="s">
        <v>176</v>
      </c>
      <c r="S24" s="37" t="s">
        <v>176</v>
      </c>
      <c r="T24" s="37" t="s">
        <v>176</v>
      </c>
      <c r="U24" s="37" t="s">
        <v>176</v>
      </c>
      <c r="V24" s="37" t="s">
        <v>176</v>
      </c>
      <c r="W24" s="37" t="s">
        <v>176</v>
      </c>
      <c r="X24" s="37" t="s">
        <v>176</v>
      </c>
      <c r="Y24" s="37" t="s">
        <v>176</v>
      </c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</row>
    <row r="25" spans="1:85" x14ac:dyDescent="0.25">
      <c r="A25" s="32">
        <v>18</v>
      </c>
      <c r="B25" s="20" t="str">
        <f>IF(AND($B$2&lt;&gt;"",'Ficha Cadastral'!C34&lt;&gt;""),'Ficha Cadastral'!C34,"")</f>
        <v>Rayssa Schottz Gonçalves</v>
      </c>
      <c r="C25" s="32">
        <f t="shared" si="3"/>
        <v>4</v>
      </c>
      <c r="D25" s="86">
        <f ca="1">IF(B25&lt;&gt;"",IF(ISNA(VLOOKUP($B25,'Ficha Cadastral'!$C$17:$E$56,3,FALSE)),0,VLOOKUP($B25,'Ficha Cadastral'!$C$17:$E$56,3,FALSE)),"")</f>
        <v>8</v>
      </c>
      <c r="E25" s="85">
        <f ca="1">IF(B25&lt;&gt;"",IF(ISNA(VLOOKUP($B25,'Ficha Cadastral'!$C$17:$R$56,$E$1,FALSE)),0,VLOOKUP($B25,'Ficha Cadastral'!$C$17:$R$56,$E$1,FALSE)),"")</f>
        <v>0.1</v>
      </c>
      <c r="F25" s="37" t="s">
        <v>176</v>
      </c>
      <c r="G25" s="37" t="s">
        <v>176</v>
      </c>
      <c r="H25" s="37" t="s">
        <v>176</v>
      </c>
      <c r="I25" s="37" t="s">
        <v>176</v>
      </c>
      <c r="J25" s="37" t="s">
        <v>176</v>
      </c>
      <c r="K25" s="37" t="s">
        <v>176</v>
      </c>
      <c r="L25" s="37" t="s">
        <v>176</v>
      </c>
      <c r="M25" s="37" t="s">
        <v>176</v>
      </c>
      <c r="N25" s="37" t="s">
        <v>176</v>
      </c>
      <c r="O25" s="37" t="s">
        <v>176</v>
      </c>
      <c r="P25" s="37" t="s">
        <v>176</v>
      </c>
      <c r="Q25" s="37" t="s">
        <v>176</v>
      </c>
      <c r="R25" s="37" t="s">
        <v>176</v>
      </c>
      <c r="S25" s="37" t="s">
        <v>176</v>
      </c>
      <c r="T25" s="37" t="s">
        <v>176</v>
      </c>
      <c r="U25" s="37" t="s">
        <v>176</v>
      </c>
      <c r="V25" s="37" t="s">
        <v>206</v>
      </c>
      <c r="W25" s="37" t="s">
        <v>206</v>
      </c>
      <c r="X25" s="37" t="s">
        <v>206</v>
      </c>
      <c r="Y25" s="37" t="s">
        <v>206</v>
      </c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</row>
    <row r="26" spans="1:85" x14ac:dyDescent="0.25">
      <c r="A26" s="32">
        <v>19</v>
      </c>
      <c r="B26" s="20" t="str">
        <f>IF(AND($B$2&lt;&gt;"",'Ficha Cadastral'!C35&lt;&gt;""),'Ficha Cadastral'!C35,"")</f>
        <v>Rodrigo Rocha Gibelli</v>
      </c>
      <c r="C26" s="32">
        <f t="shared" si="3"/>
        <v>4</v>
      </c>
      <c r="D26" s="86">
        <f ca="1">IF(B26&lt;&gt;"",IF(ISNA(VLOOKUP($B26,'Ficha Cadastral'!$C$17:$E$56,3,FALSE)),0,VLOOKUP($B26,'Ficha Cadastral'!$C$17:$E$56,3,FALSE)),"")</f>
        <v>4</v>
      </c>
      <c r="E26" s="85">
        <f ca="1">IF(B26&lt;&gt;"",IF(ISNA(VLOOKUP($B26,'Ficha Cadastral'!$C$17:$R$56,$E$1,FALSE)),0,VLOOKUP($B26,'Ficha Cadastral'!$C$17:$R$56,$E$1,FALSE)),"")</f>
        <v>0.05</v>
      </c>
      <c r="F26" s="37" t="s">
        <v>176</v>
      </c>
      <c r="G26" s="37" t="s">
        <v>176</v>
      </c>
      <c r="H26" s="37" t="s">
        <v>176</v>
      </c>
      <c r="I26" s="37" t="s">
        <v>176</v>
      </c>
      <c r="J26" s="37" t="s">
        <v>206</v>
      </c>
      <c r="K26" s="37" t="s">
        <v>206</v>
      </c>
      <c r="L26" s="37" t="s">
        <v>206</v>
      </c>
      <c r="M26" s="37" t="s">
        <v>206</v>
      </c>
      <c r="N26" s="37" t="s">
        <v>176</v>
      </c>
      <c r="O26" s="37" t="s">
        <v>176</v>
      </c>
      <c r="P26" s="37" t="s">
        <v>176</v>
      </c>
      <c r="Q26" s="37" t="s">
        <v>176</v>
      </c>
      <c r="R26" s="37" t="s">
        <v>176</v>
      </c>
      <c r="S26" s="37" t="s">
        <v>176</v>
      </c>
      <c r="T26" s="37" t="s">
        <v>176</v>
      </c>
      <c r="U26" s="37" t="s">
        <v>176</v>
      </c>
      <c r="V26" s="37" t="s">
        <v>176</v>
      </c>
      <c r="W26" s="37" t="s">
        <v>176</v>
      </c>
      <c r="X26" s="37" t="s">
        <v>176</v>
      </c>
      <c r="Y26" s="37" t="s">
        <v>176</v>
      </c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</row>
    <row r="27" spans="1:85" x14ac:dyDescent="0.25">
      <c r="A27" s="32">
        <v>20</v>
      </c>
      <c r="B27" s="20" t="str">
        <f>IF(AND($B$2&lt;&gt;"",'Ficha Cadastral'!C36&lt;&gt;""),'Ficha Cadastral'!C36,"")</f>
        <v>Wesley Pereira Pinto</v>
      </c>
      <c r="C27" s="32">
        <f t="shared" si="3"/>
        <v>12</v>
      </c>
      <c r="D27" s="86">
        <f ca="1">IF(B27&lt;&gt;"",IF(ISNA(VLOOKUP($B27,'Ficha Cadastral'!$C$17:$E$56,3,FALSE)),0,VLOOKUP($B27,'Ficha Cadastral'!$C$17:$E$56,3,FALSE)),"")</f>
        <v>12</v>
      </c>
      <c r="E27" s="85">
        <f ca="1">IF(B27&lt;&gt;"",IF(ISNA(VLOOKUP($B27,'Ficha Cadastral'!$C$17:$R$56,$E$1,FALSE)),0,VLOOKUP($B27,'Ficha Cadastral'!$C$17:$R$56,$E$1,FALSE)),"")</f>
        <v>0.15</v>
      </c>
      <c r="F27" s="37" t="s">
        <v>206</v>
      </c>
      <c r="G27" s="37" t="s">
        <v>206</v>
      </c>
      <c r="H27" s="37" t="s">
        <v>206</v>
      </c>
      <c r="I27" s="37" t="s">
        <v>206</v>
      </c>
      <c r="J27" s="37" t="s">
        <v>176</v>
      </c>
      <c r="K27" s="37" t="s">
        <v>176</v>
      </c>
      <c r="L27" s="37" t="s">
        <v>176</v>
      </c>
      <c r="M27" s="37" t="s">
        <v>176</v>
      </c>
      <c r="N27" s="37" t="s">
        <v>176</v>
      </c>
      <c r="O27" s="37" t="s">
        <v>176</v>
      </c>
      <c r="P27" s="37" t="s">
        <v>176</v>
      </c>
      <c r="Q27" s="37" t="s">
        <v>176</v>
      </c>
      <c r="R27" s="37" t="s">
        <v>206</v>
      </c>
      <c r="S27" s="37" t="s">
        <v>206</v>
      </c>
      <c r="T27" s="37" t="s">
        <v>206</v>
      </c>
      <c r="U27" s="37" t="s">
        <v>206</v>
      </c>
      <c r="V27" s="37" t="s">
        <v>206</v>
      </c>
      <c r="W27" s="37" t="s">
        <v>206</v>
      </c>
      <c r="X27" s="37" t="s">
        <v>206</v>
      </c>
      <c r="Y27" s="37" t="s">
        <v>206</v>
      </c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</row>
    <row r="28" spans="1:85" x14ac:dyDescent="0.25">
      <c r="A28" s="32">
        <v>21</v>
      </c>
      <c r="B28" s="20" t="str">
        <f>IF(AND($B$2&lt;&gt;"",'Ficha Cadastral'!C37&lt;&gt;""),'Ficha Cadastral'!C37,"")</f>
        <v/>
      </c>
      <c r="C28" s="32" t="str">
        <f t="shared" si="3"/>
        <v/>
      </c>
      <c r="D28" s="86" t="str">
        <f>IF(B28&lt;&gt;"",IF(ISNA(VLOOKUP($B28,'Ficha Cadastral'!$C$17:$E$56,3,FALSE)),0,VLOOKUP($B28,'Ficha Cadastral'!$C$17:$E$56,3,FALSE)),"")</f>
        <v/>
      </c>
      <c r="E28" s="85" t="str">
        <f>IF(B28&lt;&gt;"",IF(ISNA(VLOOKUP($B28,'Ficha Cadastral'!$C$17:$R$56,$E$1,FALSE)),0,VLOOKUP($B28,'Ficha Cadastral'!$C$17:$R$56,$E$1,FALSE)),"")</f>
        <v/>
      </c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</row>
    <row r="29" spans="1:85" x14ac:dyDescent="0.25">
      <c r="A29" s="32">
        <v>22</v>
      </c>
      <c r="B29" s="20" t="str">
        <f>IF(AND($B$2&lt;&gt;"",'Ficha Cadastral'!C38&lt;&gt;""),'Ficha Cadastral'!C38,"")</f>
        <v/>
      </c>
      <c r="C29" s="32" t="str">
        <f t="shared" si="3"/>
        <v/>
      </c>
      <c r="D29" s="86" t="str">
        <f>IF(B29&lt;&gt;"",IF(ISNA(VLOOKUP($B29,'Ficha Cadastral'!$C$17:$E$56,3,FALSE)),0,VLOOKUP($B29,'Ficha Cadastral'!$C$17:$E$56,3,FALSE)),"")</f>
        <v/>
      </c>
      <c r="E29" s="85" t="str">
        <f>IF(B29&lt;&gt;"",IF(ISNA(VLOOKUP($B29,'Ficha Cadastral'!$C$17:$R$56,$E$1,FALSE)),0,VLOOKUP($B29,'Ficha Cadastral'!$C$17:$R$56,$E$1,FALSE)),"")</f>
        <v/>
      </c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</row>
    <row r="30" spans="1:85" x14ac:dyDescent="0.25">
      <c r="A30" s="32">
        <v>23</v>
      </c>
      <c r="B30" s="20" t="str">
        <f>IF(AND($B$2&lt;&gt;"",'Ficha Cadastral'!C39&lt;&gt;""),'Ficha Cadastral'!C39,"")</f>
        <v/>
      </c>
      <c r="C30" s="32" t="str">
        <f t="shared" si="3"/>
        <v/>
      </c>
      <c r="D30" s="86" t="str">
        <f>IF(B30&lt;&gt;"",IF(ISNA(VLOOKUP($B30,'Ficha Cadastral'!$C$17:$E$56,3,FALSE)),0,VLOOKUP($B30,'Ficha Cadastral'!$C$17:$E$56,3,FALSE)),"")</f>
        <v/>
      </c>
      <c r="E30" s="85" t="str">
        <f>IF(B30&lt;&gt;"",IF(ISNA(VLOOKUP($B30,'Ficha Cadastral'!$C$17:$R$56,$E$1,FALSE)),0,VLOOKUP($B30,'Ficha Cadastral'!$C$17:$R$56,$E$1,FALSE)),"")</f>
        <v/>
      </c>
      <c r="F30" s="84"/>
      <c r="G30" s="84"/>
      <c r="H30" s="84"/>
      <c r="I30" s="84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</row>
    <row r="31" spans="1:85" x14ac:dyDescent="0.25">
      <c r="A31" s="32">
        <v>24</v>
      </c>
      <c r="B31" s="20" t="str">
        <f>IF(AND($B$2&lt;&gt;"",'Ficha Cadastral'!C40&lt;&gt;""),'Ficha Cadastral'!C40,"")</f>
        <v/>
      </c>
      <c r="C31" s="32" t="str">
        <f t="shared" si="3"/>
        <v/>
      </c>
      <c r="D31" s="86" t="str">
        <f>IF(B31&lt;&gt;"",IF(ISNA(VLOOKUP($B31,'Ficha Cadastral'!$C$17:$E$56,3,FALSE)),0,VLOOKUP($B31,'Ficha Cadastral'!$C$17:$E$56,3,FALSE)),"")</f>
        <v/>
      </c>
      <c r="E31" s="85" t="str">
        <f>IF(B31&lt;&gt;"",IF(ISNA(VLOOKUP($B31,'Ficha Cadastral'!$C$17:$R$56,$E$1,FALSE)),0,VLOOKUP($B31,'Ficha Cadastral'!$C$17:$R$56,$E$1,FALSE)),"")</f>
        <v/>
      </c>
      <c r="F31" s="84"/>
      <c r="G31" s="84"/>
      <c r="H31" s="84"/>
      <c r="I31" s="84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</row>
    <row r="32" spans="1:85" x14ac:dyDescent="0.25">
      <c r="A32" s="32">
        <v>25</v>
      </c>
      <c r="B32" s="20" t="str">
        <f>IF(AND($B$2&lt;&gt;"",'Ficha Cadastral'!C41&lt;&gt;""),'Ficha Cadastral'!C41,"")</f>
        <v/>
      </c>
      <c r="C32" s="32" t="str">
        <f t="shared" si="3"/>
        <v/>
      </c>
      <c r="D32" s="86" t="str">
        <f>IF(B32&lt;&gt;"",IF(ISNA(VLOOKUP($B32,'Ficha Cadastral'!$C$17:$E$56,3,FALSE)),0,VLOOKUP($B32,'Ficha Cadastral'!$C$17:$E$56,3,FALSE)),"")</f>
        <v/>
      </c>
      <c r="E32" s="85" t="str">
        <f>IF(B32&lt;&gt;"",IF(ISNA(VLOOKUP($B32,'Ficha Cadastral'!$C$17:$R$56,$E$1,FALSE)),0,VLOOKUP($B32,'Ficha Cadastral'!$C$17:$R$56,$E$1,FALSE)),"")</f>
        <v/>
      </c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</row>
    <row r="33" spans="1:85" x14ac:dyDescent="0.25">
      <c r="A33" s="32">
        <v>26</v>
      </c>
      <c r="B33" s="20" t="str">
        <f>IF(AND($B$2&lt;&gt;"",'Ficha Cadastral'!C42&lt;&gt;""),'Ficha Cadastral'!C42,"")</f>
        <v/>
      </c>
      <c r="C33" s="32" t="str">
        <f t="shared" si="3"/>
        <v/>
      </c>
      <c r="D33" s="86" t="str">
        <f>IF(B33&lt;&gt;"",IF(ISNA(VLOOKUP($B33,'Ficha Cadastral'!$C$17:$E$56,3,FALSE)),0,VLOOKUP($B33,'Ficha Cadastral'!$C$17:$E$56,3,FALSE)),"")</f>
        <v/>
      </c>
      <c r="E33" s="85" t="str">
        <f>IF(B33&lt;&gt;"",IF(ISNA(VLOOKUP($B33,'Ficha Cadastral'!$C$17:$R$56,$E$1,FALSE)),0,VLOOKUP($B33,'Ficha Cadastral'!$C$17:$R$56,$E$1,FALSE)),"")</f>
        <v/>
      </c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</row>
    <row r="34" spans="1:85" x14ac:dyDescent="0.25">
      <c r="A34" s="32">
        <v>27</v>
      </c>
      <c r="B34" s="20" t="str">
        <f>IF(AND($B$2&lt;&gt;"",'Ficha Cadastral'!C43&lt;&gt;""),'Ficha Cadastral'!C43,"")</f>
        <v/>
      </c>
      <c r="C34" s="32"/>
      <c r="D34" s="86"/>
      <c r="E34" s="85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</row>
    <row r="35" spans="1:85" x14ac:dyDescent="0.25">
      <c r="A35" s="32">
        <v>28</v>
      </c>
      <c r="B35" s="20" t="str">
        <f>IF(AND($B$2&lt;&gt;"",'Ficha Cadastral'!C44&lt;&gt;""),'Ficha Cadastral'!C44,"")</f>
        <v/>
      </c>
      <c r="C35" s="32" t="str">
        <f t="shared" si="3"/>
        <v/>
      </c>
      <c r="D35" s="86" t="str">
        <f>IF(B35&lt;&gt;"",IF(ISNA(VLOOKUP($B35,'Ficha Cadastral'!$C$17:$E$56,3,FALSE)),0,VLOOKUP($B35,'Ficha Cadastral'!$C$17:$E$56,3,FALSE)),"")</f>
        <v/>
      </c>
      <c r="E35" s="85" t="str">
        <f>IF(B35&lt;&gt;"",IF(ISNA(VLOOKUP($B35,'Ficha Cadastral'!$C$17:$R$56,$E$1,FALSE)),0,VLOOKUP($B35,'Ficha Cadastral'!$C$17:$R$56,$E$1,FALSE)),"")</f>
        <v/>
      </c>
      <c r="F35" s="84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</row>
    <row r="36" spans="1:85" x14ac:dyDescent="0.25">
      <c r="A36" s="32">
        <v>29</v>
      </c>
      <c r="B36" s="20" t="str">
        <f>IF(AND($B$2&lt;&gt;"",'Ficha Cadastral'!C45&lt;&gt;""),'Ficha Cadastral'!C45,"")</f>
        <v/>
      </c>
      <c r="C36" s="32" t="str">
        <f t="shared" si="3"/>
        <v/>
      </c>
      <c r="D36" s="86" t="str">
        <f>IF(B36&lt;&gt;"",IF(ISNA(VLOOKUP($B36,'Ficha Cadastral'!$C$17:$E$56,3,FALSE)),0,VLOOKUP($B36,'Ficha Cadastral'!$C$17:$E$56,3,FALSE)),"")</f>
        <v/>
      </c>
      <c r="E36" s="85" t="str">
        <f>IF(B36&lt;&gt;"",IF(ISNA(VLOOKUP($B36,'Ficha Cadastral'!$C$17:$R$56,$E$1,FALSE)),0,VLOOKUP($B36,'Ficha Cadastral'!$C$17:$R$56,$E$1,FALSE)),"")</f>
        <v/>
      </c>
      <c r="F36" s="84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</row>
    <row r="37" spans="1:85" x14ac:dyDescent="0.25">
      <c r="A37" s="32">
        <v>30</v>
      </c>
      <c r="B37" s="20" t="str">
        <f>IF(AND($B$2&lt;&gt;"",'Ficha Cadastral'!C46&lt;&gt;""),'Ficha Cadastral'!C46,"")</f>
        <v/>
      </c>
      <c r="C37" s="32" t="str">
        <f t="shared" si="3"/>
        <v/>
      </c>
      <c r="D37" s="86" t="str">
        <f>IF(B37&lt;&gt;"",IF(ISNA(VLOOKUP($B37,'Ficha Cadastral'!$C$17:$E$56,3,FALSE)),0,VLOOKUP($B37,'Ficha Cadastral'!$C$17:$E$56,3,FALSE)),"")</f>
        <v/>
      </c>
      <c r="E37" s="85" t="str">
        <f>IF(B37&lt;&gt;"",IF(ISNA(VLOOKUP($B37,'Ficha Cadastral'!$C$17:$R$56,$E$1,FALSE)),0,VLOOKUP($B37,'Ficha Cadastral'!$C$17:$R$56,$E$1,FALSE)),"")</f>
        <v/>
      </c>
      <c r="F37" s="84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</row>
    <row r="38" spans="1:85" x14ac:dyDescent="0.25">
      <c r="A38" s="32">
        <v>31</v>
      </c>
      <c r="B38" s="20" t="str">
        <f>IF(AND($B$2&lt;&gt;"",'Ficha Cadastral'!C47&lt;&gt;""),'Ficha Cadastral'!C47,"")</f>
        <v/>
      </c>
      <c r="C38" s="32" t="str">
        <f t="shared" si="3"/>
        <v/>
      </c>
      <c r="D38" s="86" t="str">
        <f>IF(B38&lt;&gt;"",IF(ISNA(VLOOKUP($B38,'Ficha Cadastral'!$C$17:$E$56,3,FALSE)),0,VLOOKUP($B38,'Ficha Cadastral'!$C$17:$E$56,3,FALSE)),"")</f>
        <v/>
      </c>
      <c r="E38" s="85" t="str">
        <f>IF(B38&lt;&gt;"",IF(ISNA(VLOOKUP($B38,'Ficha Cadastral'!$C$17:$R$56,$E$1,FALSE)),0,VLOOKUP($B38,'Ficha Cadastral'!$C$17:$R$56,$E$1,FALSE)),"")</f>
        <v/>
      </c>
      <c r="F38" s="84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</row>
    <row r="39" spans="1:85" x14ac:dyDescent="0.25">
      <c r="A39" s="32">
        <v>32</v>
      </c>
      <c r="B39" s="20" t="str">
        <f>IF(AND($B$2&lt;&gt;"",'Ficha Cadastral'!C48&lt;&gt;""),'Ficha Cadastral'!C48,"")</f>
        <v/>
      </c>
      <c r="C39" s="32" t="str">
        <f t="shared" si="3"/>
        <v/>
      </c>
      <c r="D39" s="86" t="str">
        <f>IF(B39&lt;&gt;"",IF(ISNA(VLOOKUP($B39,'Ficha Cadastral'!$C$17:$E$56,3,FALSE)),0,VLOOKUP($B39,'Ficha Cadastral'!$C$17:$E$56,3,FALSE)),"")</f>
        <v/>
      </c>
      <c r="E39" s="85" t="str">
        <f>IF(B39&lt;&gt;"",IF(ISNA(VLOOKUP($B39,'Ficha Cadastral'!$C$17:$R$56,$E$1,FALSE)),0,VLOOKUP($B39,'Ficha Cadastral'!$C$17:$R$56,$E$1,FALSE)),"")</f>
        <v/>
      </c>
      <c r="F39" s="84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</row>
    <row r="40" spans="1:85" x14ac:dyDescent="0.25">
      <c r="A40" s="32">
        <v>33</v>
      </c>
      <c r="B40" s="20" t="str">
        <f>IF(AND($B$2&lt;&gt;"",'Ficha Cadastral'!C49&lt;&gt;""),'Ficha Cadastral'!C49,"")</f>
        <v/>
      </c>
      <c r="C40" s="32" t="str">
        <f t="shared" si="3"/>
        <v/>
      </c>
      <c r="D40" s="86" t="str">
        <f>IF(B40&lt;&gt;"",IF(ISNA(VLOOKUP($B40,'Ficha Cadastral'!$C$17:$E$56,3,FALSE)),0,VLOOKUP($B40,'Ficha Cadastral'!$C$17:$E$56,3,FALSE)),"")</f>
        <v/>
      </c>
      <c r="E40" s="85" t="str">
        <f>IF(B40&lt;&gt;"",IF(ISNA(VLOOKUP($B40,'Ficha Cadastral'!$C$17:$R$56,$E$1,FALSE)),0,VLOOKUP($B40,'Ficha Cadastral'!$C$17:$R$56,$E$1,FALSE)),"")</f>
        <v/>
      </c>
      <c r="F40" s="84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</row>
    <row r="41" spans="1:85" x14ac:dyDescent="0.25">
      <c r="A41" s="32">
        <v>34</v>
      </c>
      <c r="B41" s="20" t="str">
        <f>IF(AND($B$2&lt;&gt;"",'Ficha Cadastral'!C50&lt;&gt;""),'Ficha Cadastral'!C50,"")</f>
        <v/>
      </c>
      <c r="C41" s="32" t="str">
        <f t="shared" si="3"/>
        <v/>
      </c>
      <c r="D41" s="86" t="str">
        <f>IF(B41&lt;&gt;"",IF(ISNA(VLOOKUP($B41,'Ficha Cadastral'!$C$17:$E$56,3,FALSE)),0,VLOOKUP($B41,'Ficha Cadastral'!$C$17:$E$56,3,FALSE)),"")</f>
        <v/>
      </c>
      <c r="E41" s="85" t="str">
        <f>IF(B41&lt;&gt;"",IF(ISNA(VLOOKUP($B41,'Ficha Cadastral'!$C$17:$R$56,$E$1,FALSE)),0,VLOOKUP($B41,'Ficha Cadastral'!$C$17:$R$56,$E$1,FALSE)),"")</f>
        <v/>
      </c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</row>
    <row r="42" spans="1:85" x14ac:dyDescent="0.25">
      <c r="A42" s="32">
        <v>35</v>
      </c>
      <c r="B42" s="20" t="str">
        <f>IF(AND($B$2&lt;&gt;"",'Ficha Cadastral'!C51&lt;&gt;""),'Ficha Cadastral'!C51,"")</f>
        <v/>
      </c>
      <c r="C42" s="32" t="str">
        <f t="shared" si="3"/>
        <v/>
      </c>
      <c r="D42" s="86" t="str">
        <f>IF(B42&lt;&gt;"",IF(ISNA(VLOOKUP($B42,'Ficha Cadastral'!$C$17:$E$56,3,FALSE)),0,VLOOKUP($B42,'Ficha Cadastral'!$C$17:$E$56,3,FALSE)),"")</f>
        <v/>
      </c>
      <c r="E42" s="85" t="str">
        <f>IF(B42&lt;&gt;"",IF(ISNA(VLOOKUP($B42,'Ficha Cadastral'!$C$17:$R$56,$E$1,FALSE)),0,VLOOKUP($B42,'Ficha Cadastral'!$C$17:$R$56,$E$1,FALSE)),"")</f>
        <v/>
      </c>
      <c r="F42" s="84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</row>
    <row r="43" spans="1:85" x14ac:dyDescent="0.25">
      <c r="A43" s="32">
        <v>36</v>
      </c>
      <c r="B43" s="20" t="str">
        <f>IF(AND($B$2&lt;&gt;"",'Ficha Cadastral'!C52&lt;&gt;""),'Ficha Cadastral'!C52,"")</f>
        <v/>
      </c>
      <c r="C43" s="32" t="str">
        <f t="shared" si="3"/>
        <v/>
      </c>
      <c r="D43" s="86" t="str">
        <f>IF(B43&lt;&gt;"",IF(ISNA(VLOOKUP($B43,'Ficha Cadastral'!$C$17:$E$56,3,FALSE)),0,VLOOKUP($B43,'Ficha Cadastral'!$C$17:$E$56,3,FALSE)),"")</f>
        <v/>
      </c>
      <c r="E43" s="85" t="str">
        <f>IF(B43&lt;&gt;"",IF(ISNA(VLOOKUP($B43,'Ficha Cadastral'!$C$17:$R$56,$E$1,FALSE)),0,VLOOKUP($B43,'Ficha Cadastral'!$C$17:$R$56,$E$1,FALSE)),"")</f>
        <v/>
      </c>
      <c r="F43" s="84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</row>
    <row r="44" spans="1:85" x14ac:dyDescent="0.25">
      <c r="A44" s="32">
        <v>37</v>
      </c>
      <c r="B44" s="20" t="str">
        <f>IF(AND($B$2&lt;&gt;"",'Ficha Cadastral'!C53&lt;&gt;""),'Ficha Cadastral'!C53,"")</f>
        <v/>
      </c>
      <c r="C44" s="32" t="str">
        <f t="shared" si="3"/>
        <v/>
      </c>
      <c r="D44" s="86" t="str">
        <f>IF(B44&lt;&gt;"",IF(ISNA(VLOOKUP($B44,'Ficha Cadastral'!$C$17:$E$56,3,FALSE)),0,VLOOKUP($B44,'Ficha Cadastral'!$C$17:$E$56,3,FALSE)),"")</f>
        <v/>
      </c>
      <c r="E44" s="85" t="str">
        <f>IF(B44&lt;&gt;"",IF(ISNA(VLOOKUP($B44,'Ficha Cadastral'!$C$17:$R$56,$E$1,FALSE)),0,VLOOKUP($B44,'Ficha Cadastral'!$C$17:$R$56,$E$1,FALSE)),"")</f>
        <v/>
      </c>
      <c r="F44" s="84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</row>
    <row r="45" spans="1:85" x14ac:dyDescent="0.25">
      <c r="A45" s="32">
        <v>38</v>
      </c>
      <c r="B45" s="20" t="str">
        <f>IF(AND($B$2&lt;&gt;"",'Ficha Cadastral'!C54&lt;&gt;""),'Ficha Cadastral'!C54,"")</f>
        <v/>
      </c>
      <c r="C45" s="32" t="str">
        <f t="shared" si="3"/>
        <v/>
      </c>
      <c r="D45" s="86" t="str">
        <f>IF(B45&lt;&gt;"",IF(ISNA(VLOOKUP($B45,'Ficha Cadastral'!$C$17:$E$56,3,FALSE)),0,VLOOKUP($B45,'Ficha Cadastral'!$C$17:$E$56,3,FALSE)),"")</f>
        <v/>
      </c>
      <c r="E45" s="85" t="str">
        <f>IF(B45&lt;&gt;"",IF(ISNA(VLOOKUP($B45,'Ficha Cadastral'!$C$17:$R$56,$E$1,FALSE)),0,VLOOKUP($B45,'Ficha Cadastral'!$C$17:$R$56,$E$1,FALSE)),"")</f>
        <v/>
      </c>
      <c r="F45" s="84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</row>
    <row r="46" spans="1:85" x14ac:dyDescent="0.25">
      <c r="A46" s="32">
        <v>39</v>
      </c>
      <c r="B46" s="20" t="str">
        <f>IF(AND($B$2&lt;&gt;"",'Ficha Cadastral'!C55&lt;&gt;""),'Ficha Cadastral'!C55,"")</f>
        <v/>
      </c>
      <c r="C46" s="32" t="str">
        <f t="shared" si="3"/>
        <v/>
      </c>
      <c r="D46" s="86" t="str">
        <f>IF(B46&lt;&gt;"",IF(ISNA(VLOOKUP($B46,'Ficha Cadastral'!$C$17:$E$56,3,FALSE)),0,VLOOKUP($B46,'Ficha Cadastral'!$C$17:$E$56,3,FALSE)),"")</f>
        <v/>
      </c>
      <c r="E46" s="85" t="str">
        <f>IF(B46&lt;&gt;"",IF(ISNA(VLOOKUP($B46,'Ficha Cadastral'!$C$17:$R$56,$E$1,FALSE)),0,VLOOKUP($B46,'Ficha Cadastral'!$C$17:$R$56,$E$1,FALSE)),"")</f>
        <v/>
      </c>
      <c r="F46" s="84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</row>
    <row r="47" spans="1:85" x14ac:dyDescent="0.25">
      <c r="A47" s="32">
        <v>40</v>
      </c>
      <c r="B47" s="20" t="str">
        <f>IF(AND($B$2&lt;&gt;"",'Ficha Cadastral'!C56&lt;&gt;""),'Ficha Cadastral'!C56,"")</f>
        <v/>
      </c>
      <c r="C47" s="32" t="str">
        <f t="shared" si="3"/>
        <v/>
      </c>
      <c r="D47" s="86" t="str">
        <f>IF(B47&lt;&gt;"",IF(ISNA(VLOOKUP($B47,'Ficha Cadastral'!$C$17:$E$56,3,FALSE)),0,VLOOKUP($B47,'Ficha Cadastral'!$C$17:$E$56,3,FALSE)),"")</f>
        <v/>
      </c>
      <c r="E47" s="85" t="str">
        <f>IF(B47&lt;&gt;"",IF(ISNA(VLOOKUP($B47,'Ficha Cadastral'!$C$17:$R$56,$E$1,FALSE)),0,VLOOKUP($B47,'Ficha Cadastral'!$C$17:$R$56,$E$1,FALSE)),"")</f>
        <v/>
      </c>
      <c r="F47" s="84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</row>
    <row r="48" spans="1:85" x14ac:dyDescent="0.25">
      <c r="A48" s="34" t="s">
        <v>9</v>
      </c>
    </row>
    <row r="50" spans="1:4" x14ac:dyDescent="0.25">
      <c r="B50" s="5" t="s">
        <v>10</v>
      </c>
    </row>
    <row r="51" spans="1:4" x14ac:dyDescent="0.25">
      <c r="A51" s="35" t="s">
        <v>11</v>
      </c>
      <c r="B51" s="5" t="s">
        <v>12</v>
      </c>
    </row>
    <row r="52" spans="1:4" s="4" customFormat="1" x14ac:dyDescent="0.25">
      <c r="B52" s="39"/>
    </row>
    <row r="53" spans="1:4" s="4" customFormat="1" x14ac:dyDescent="0.25">
      <c r="B53" s="39"/>
    </row>
    <row r="54" spans="1:4" s="4" customFormat="1" x14ac:dyDescent="0.25">
      <c r="B54" s="40"/>
      <c r="D54" s="41"/>
    </row>
    <row r="55" spans="1:4" s="4" customFormat="1" x14ac:dyDescent="0.25">
      <c r="B55" s="40"/>
      <c r="D55" s="41"/>
    </row>
    <row r="56" spans="1:4" s="4" customFormat="1" x14ac:dyDescent="0.25"/>
    <row r="57" spans="1:4" s="4" customFormat="1" x14ac:dyDescent="0.25">
      <c r="D57" s="41"/>
    </row>
    <row r="58" spans="1:4" s="4" customFormat="1" x14ac:dyDescent="0.25">
      <c r="D58" s="41"/>
    </row>
    <row r="59" spans="1:4" s="4" customFormat="1" x14ac:dyDescent="0.25"/>
    <row r="60" spans="1:4" s="4" customFormat="1" x14ac:dyDescent="0.25">
      <c r="B60" s="39"/>
    </row>
    <row r="61" spans="1:4" s="4" customFormat="1" x14ac:dyDescent="0.25">
      <c r="B61" s="39"/>
    </row>
    <row r="62" spans="1:4" s="4" customFormat="1" x14ac:dyDescent="0.25">
      <c r="B62" s="39"/>
    </row>
    <row r="63" spans="1:4" s="4" customFormat="1" x14ac:dyDescent="0.25">
      <c r="B63" s="39"/>
    </row>
    <row r="64" spans="1: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</sheetData>
  <sheetProtection selectLockedCells="1"/>
  <mergeCells count="7">
    <mergeCell ref="C1:D1"/>
    <mergeCell ref="C2:D2"/>
    <mergeCell ref="D6:D7"/>
    <mergeCell ref="E6:E7"/>
    <mergeCell ref="A6:A7"/>
    <mergeCell ref="B6:B7"/>
    <mergeCell ref="C6:C7"/>
  </mergeCells>
  <phoneticPr fontId="0" type="noConversion"/>
  <conditionalFormatting sqref="E8:E47">
    <cfRule type="cellIs" dxfId="554" priority="3" stopIfTrue="1" operator="greaterThanOrEqual">
      <formula>0.25</formula>
    </cfRule>
    <cfRule type="cellIs" dxfId="553" priority="4" stopIfTrue="1" operator="between">
      <formula>0.2</formula>
      <formula>0.24</formula>
    </cfRule>
    <cfRule type="cellIs" dxfId="552" priority="5" stopIfTrue="1" operator="between">
      <formula>0</formula>
      <formula>0.19</formula>
    </cfRule>
  </conditionalFormatting>
  <conditionalFormatting sqref="CJ5:XFD47 M3:XFD3 T1:XFD2 I4:XFD4 E48:XFD1048576 C7 A6:A7 B52:D1048576 A51:C51 B8:D47 B49:D50 C48:D48 A48 A1:C2 E1:E2 B4:G4 C5:D6 F3 E5:CG47">
    <cfRule type="expression" dxfId="551" priority="1">
      <formula>CELL("proteger",A1)=0</formula>
    </cfRule>
  </conditionalFormatting>
  <conditionalFormatting sqref="CJ8:XFD47 B8:CG47">
    <cfRule type="cellIs" dxfId="550" priority="2" stopIfTrue="1" operator="equal">
      <formula>"F"</formula>
    </cfRule>
  </conditionalFormatting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stopIfTrue="1" id="{2E1B9DA1-BC89-4DA2-B409-73D5130B8472}">
            <xm:f>AND($B$2&lt;&gt;"",'Ficha Cadastral'!$D17&lt;&gt;"")</xm:f>
            <x14:dxf>
              <font>
                <b/>
                <i val="0"/>
                <color rgb="FFFF0000"/>
              </font>
              <fill>
                <patternFill>
                  <bgColor rgb="FFFFC000"/>
                </patternFill>
              </fill>
            </x14:dxf>
          </x14:cfRule>
          <xm:sqref>CJ8:XFD47 B8:CG47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28"/>
  <dimension ref="A1:CG195"/>
  <sheetViews>
    <sheetView zoomScaleNormal="100" workbookViewId="0">
      <pane ySplit="7" topLeftCell="A8" activePane="bottomLeft" state="frozen"/>
      <selection pane="bottomLeft" activeCell="AF31" sqref="AF31"/>
    </sheetView>
  </sheetViews>
  <sheetFormatPr defaultColWidth="9.140625" defaultRowHeight="15" x14ac:dyDescent="0.25"/>
  <cols>
    <col min="1" max="1" width="9.140625" style="5"/>
    <col min="2" max="2" width="40.7109375" style="5" customWidth="1"/>
    <col min="3" max="3" width="8" style="5" bestFit="1" customWidth="1"/>
    <col min="4" max="4" width="9.42578125" style="5" bestFit="1" customWidth="1"/>
    <col min="5" max="5" width="8.140625" style="5" bestFit="1" customWidth="1"/>
    <col min="6" max="14" width="3.42578125" style="5" customWidth="1"/>
    <col min="15" max="16" width="3.5703125" style="5" customWidth="1"/>
    <col min="17" max="87" width="3.42578125" style="5" customWidth="1"/>
    <col min="88" max="16384" width="9.140625" style="5"/>
  </cols>
  <sheetData>
    <row r="1" spans="1:85" s="14" customFormat="1" x14ac:dyDescent="0.25">
      <c r="A1" s="75" t="s">
        <v>105</v>
      </c>
      <c r="B1" s="79" t="str">
        <f>IF(B2&lt;&gt;"",'Ficha Cadastral'!A6,"")</f>
        <v>Ideação do Projeto</v>
      </c>
      <c r="C1" s="170" t="s">
        <v>107</v>
      </c>
      <c r="D1" s="170"/>
      <c r="E1" s="74">
        <v>4</v>
      </c>
      <c r="G1" s="80"/>
      <c r="H1" s="80"/>
      <c r="I1" s="80"/>
      <c r="J1" s="80"/>
      <c r="K1" s="81"/>
      <c r="M1" s="80"/>
      <c r="N1" s="80"/>
      <c r="O1" s="80"/>
      <c r="P1" s="80"/>
      <c r="Q1" s="80"/>
      <c r="R1" s="80"/>
      <c r="S1" s="80"/>
      <c r="T1" s="80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</row>
    <row r="2" spans="1:85" s="14" customFormat="1" x14ac:dyDescent="0.25">
      <c r="A2" s="75" t="s">
        <v>106</v>
      </c>
      <c r="B2" s="82" t="s">
        <v>218</v>
      </c>
      <c r="C2" s="171" t="s">
        <v>104</v>
      </c>
      <c r="D2" s="171"/>
      <c r="E2" s="73">
        <f>COUNTA($F$7:$CG$7)</f>
        <v>32</v>
      </c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4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</row>
    <row r="3" spans="1:85" s="14" customFormat="1" x14ac:dyDescent="0.25">
      <c r="D3" s="76"/>
      <c r="F3" s="77" t="s">
        <v>5</v>
      </c>
      <c r="M3" s="25"/>
      <c r="N3" s="25"/>
      <c r="O3" s="25"/>
      <c r="P3" s="25"/>
      <c r="R3" s="23"/>
      <c r="S3" s="23"/>
      <c r="T3" s="23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</row>
    <row r="4" spans="1:85" s="14" customFormat="1" x14ac:dyDescent="0.25">
      <c r="F4" s="27" t="s">
        <v>16</v>
      </c>
      <c r="G4" s="26"/>
      <c r="I4" s="27"/>
      <c r="J4" s="27"/>
      <c r="K4" s="28"/>
      <c r="L4" s="21"/>
      <c r="M4" s="21"/>
      <c r="N4" s="21"/>
      <c r="O4" s="29"/>
      <c r="P4" s="29"/>
      <c r="Q4" s="29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</row>
    <row r="5" spans="1:85" x14ac:dyDescent="0.25">
      <c r="C5" s="78"/>
      <c r="D5" s="78"/>
      <c r="E5" s="78"/>
      <c r="F5" s="30">
        <f t="shared" ref="F5:AK5" si="0">COUNTIF(F8:F47,"P")</f>
        <v>19</v>
      </c>
      <c r="G5" s="30">
        <f t="shared" si="0"/>
        <v>19</v>
      </c>
      <c r="H5" s="30">
        <f t="shared" si="0"/>
        <v>19</v>
      </c>
      <c r="I5" s="30">
        <f t="shared" si="0"/>
        <v>19</v>
      </c>
      <c r="J5" s="30">
        <f t="shared" si="0"/>
        <v>19</v>
      </c>
      <c r="K5" s="30">
        <f t="shared" si="0"/>
        <v>19</v>
      </c>
      <c r="L5" s="30">
        <f t="shared" si="0"/>
        <v>19</v>
      </c>
      <c r="M5" s="30">
        <f t="shared" si="0"/>
        <v>19</v>
      </c>
      <c r="N5" s="30">
        <f t="shared" si="0"/>
        <v>19</v>
      </c>
      <c r="O5" s="30">
        <f t="shared" si="0"/>
        <v>19</v>
      </c>
      <c r="P5" s="30">
        <f t="shared" si="0"/>
        <v>19</v>
      </c>
      <c r="Q5" s="30">
        <f t="shared" si="0"/>
        <v>19</v>
      </c>
      <c r="R5" s="30">
        <f t="shared" si="0"/>
        <v>18</v>
      </c>
      <c r="S5" s="30">
        <f t="shared" si="0"/>
        <v>18</v>
      </c>
      <c r="T5" s="30">
        <f t="shared" si="0"/>
        <v>18</v>
      </c>
      <c r="U5" s="30">
        <f t="shared" si="0"/>
        <v>18</v>
      </c>
      <c r="V5" s="30">
        <f t="shared" si="0"/>
        <v>17</v>
      </c>
      <c r="W5" s="30">
        <f t="shared" si="0"/>
        <v>17</v>
      </c>
      <c r="X5" s="30">
        <f t="shared" si="0"/>
        <v>17</v>
      </c>
      <c r="Y5" s="30">
        <f t="shared" si="0"/>
        <v>17</v>
      </c>
      <c r="Z5" s="30">
        <f t="shared" si="0"/>
        <v>19</v>
      </c>
      <c r="AA5" s="30">
        <f t="shared" si="0"/>
        <v>19</v>
      </c>
      <c r="AB5" s="30">
        <f t="shared" si="0"/>
        <v>19</v>
      </c>
      <c r="AC5" s="30">
        <f t="shared" si="0"/>
        <v>19</v>
      </c>
      <c r="AD5" s="30">
        <f t="shared" si="0"/>
        <v>19</v>
      </c>
      <c r="AE5" s="30">
        <f t="shared" si="0"/>
        <v>19</v>
      </c>
      <c r="AF5" s="30">
        <f t="shared" si="0"/>
        <v>19</v>
      </c>
      <c r="AG5" s="30">
        <f t="shared" si="0"/>
        <v>19</v>
      </c>
      <c r="AH5" s="30">
        <f t="shared" si="0"/>
        <v>19</v>
      </c>
      <c r="AI5" s="30">
        <f t="shared" si="0"/>
        <v>19</v>
      </c>
      <c r="AJ5" s="30">
        <f t="shared" si="0"/>
        <v>19</v>
      </c>
      <c r="AK5" s="30">
        <f t="shared" si="0"/>
        <v>19</v>
      </c>
      <c r="AL5" s="30">
        <f t="shared" ref="AL5:BQ5" si="1">COUNTIF(AL8:AL47,"P")</f>
        <v>0</v>
      </c>
      <c r="AM5" s="30">
        <f t="shared" si="1"/>
        <v>0</v>
      </c>
      <c r="AN5" s="30">
        <f t="shared" si="1"/>
        <v>0</v>
      </c>
      <c r="AO5" s="30">
        <f t="shared" si="1"/>
        <v>0</v>
      </c>
      <c r="AP5" s="30">
        <f t="shared" si="1"/>
        <v>0</v>
      </c>
      <c r="AQ5" s="30">
        <f t="shared" si="1"/>
        <v>0</v>
      </c>
      <c r="AR5" s="30">
        <f t="shared" si="1"/>
        <v>0</v>
      </c>
      <c r="AS5" s="30">
        <f t="shared" si="1"/>
        <v>0</v>
      </c>
      <c r="AT5" s="30">
        <f t="shared" si="1"/>
        <v>0</v>
      </c>
      <c r="AU5" s="30">
        <f t="shared" si="1"/>
        <v>0</v>
      </c>
      <c r="AV5" s="30">
        <f t="shared" si="1"/>
        <v>0</v>
      </c>
      <c r="AW5" s="30">
        <f t="shared" si="1"/>
        <v>0</v>
      </c>
      <c r="AX5" s="30">
        <f t="shared" si="1"/>
        <v>0</v>
      </c>
      <c r="AY5" s="30">
        <f t="shared" si="1"/>
        <v>0</v>
      </c>
      <c r="AZ5" s="30">
        <f t="shared" si="1"/>
        <v>0</v>
      </c>
      <c r="BA5" s="30">
        <f t="shared" si="1"/>
        <v>0</v>
      </c>
      <c r="BB5" s="30">
        <f t="shared" si="1"/>
        <v>0</v>
      </c>
      <c r="BC5" s="30">
        <f t="shared" si="1"/>
        <v>0</v>
      </c>
      <c r="BD5" s="30">
        <f t="shared" si="1"/>
        <v>0</v>
      </c>
      <c r="BE5" s="30">
        <f t="shared" si="1"/>
        <v>0</v>
      </c>
      <c r="BF5" s="30">
        <f t="shared" si="1"/>
        <v>0</v>
      </c>
      <c r="BG5" s="30">
        <f t="shared" si="1"/>
        <v>0</v>
      </c>
      <c r="BH5" s="30">
        <f t="shared" si="1"/>
        <v>0</v>
      </c>
      <c r="BI5" s="30">
        <f t="shared" si="1"/>
        <v>0</v>
      </c>
      <c r="BJ5" s="30">
        <f t="shared" si="1"/>
        <v>0</v>
      </c>
      <c r="BK5" s="30">
        <f t="shared" si="1"/>
        <v>0</v>
      </c>
      <c r="BL5" s="30">
        <f t="shared" si="1"/>
        <v>0</v>
      </c>
      <c r="BM5" s="30">
        <f t="shared" si="1"/>
        <v>0</v>
      </c>
      <c r="BN5" s="30">
        <f t="shared" si="1"/>
        <v>0</v>
      </c>
      <c r="BO5" s="30">
        <f t="shared" si="1"/>
        <v>0</v>
      </c>
      <c r="BP5" s="30">
        <f t="shared" si="1"/>
        <v>0</v>
      </c>
      <c r="BQ5" s="30">
        <f t="shared" si="1"/>
        <v>0</v>
      </c>
      <c r="BR5" s="30">
        <f t="shared" ref="BR5:CG5" si="2">COUNTIF(BR8:BR47,"P")</f>
        <v>0</v>
      </c>
      <c r="BS5" s="30">
        <f t="shared" si="2"/>
        <v>0</v>
      </c>
      <c r="BT5" s="30">
        <f t="shared" si="2"/>
        <v>0</v>
      </c>
      <c r="BU5" s="30">
        <f t="shared" si="2"/>
        <v>0</v>
      </c>
      <c r="BV5" s="30">
        <f t="shared" si="2"/>
        <v>0</v>
      </c>
      <c r="BW5" s="30">
        <f t="shared" si="2"/>
        <v>0</v>
      </c>
      <c r="BX5" s="30">
        <f t="shared" si="2"/>
        <v>0</v>
      </c>
      <c r="BY5" s="30">
        <f t="shared" si="2"/>
        <v>0</v>
      </c>
      <c r="BZ5" s="30">
        <f t="shared" si="2"/>
        <v>0</v>
      </c>
      <c r="CA5" s="30">
        <f t="shared" si="2"/>
        <v>0</v>
      </c>
      <c r="CB5" s="30">
        <f t="shared" si="2"/>
        <v>0</v>
      </c>
      <c r="CC5" s="30">
        <f t="shared" si="2"/>
        <v>0</v>
      </c>
      <c r="CD5" s="30">
        <f t="shared" si="2"/>
        <v>0</v>
      </c>
      <c r="CE5" s="30">
        <f t="shared" si="2"/>
        <v>0</v>
      </c>
      <c r="CF5" s="30">
        <f t="shared" si="2"/>
        <v>0</v>
      </c>
      <c r="CG5" s="30">
        <f t="shared" si="2"/>
        <v>0</v>
      </c>
    </row>
    <row r="6" spans="1:85" ht="14.1" customHeight="1" x14ac:dyDescent="0.25">
      <c r="A6" s="172" t="s">
        <v>6</v>
      </c>
      <c r="B6" s="173" t="s">
        <v>7</v>
      </c>
      <c r="C6" s="175" t="s">
        <v>18</v>
      </c>
      <c r="D6" s="175" t="s">
        <v>19</v>
      </c>
      <c r="E6" s="168" t="s">
        <v>17</v>
      </c>
      <c r="F6" s="76" t="s">
        <v>8</v>
      </c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</row>
    <row r="7" spans="1:85" s="31" customFormat="1" x14ac:dyDescent="0.25">
      <c r="A7" s="172"/>
      <c r="B7" s="174"/>
      <c r="C7" s="175"/>
      <c r="D7" s="175"/>
      <c r="E7" s="169"/>
      <c r="F7" s="36">
        <v>14</v>
      </c>
      <c r="G7" s="36">
        <v>14</v>
      </c>
      <c r="H7" s="36">
        <v>14</v>
      </c>
      <c r="I7" s="36">
        <v>14</v>
      </c>
      <c r="J7" s="36">
        <v>15</v>
      </c>
      <c r="K7" s="36">
        <v>15</v>
      </c>
      <c r="L7" s="36">
        <v>15</v>
      </c>
      <c r="M7" s="36">
        <v>15</v>
      </c>
      <c r="N7" s="36">
        <v>21</v>
      </c>
      <c r="O7" s="36">
        <v>21</v>
      </c>
      <c r="P7" s="36">
        <v>21</v>
      </c>
      <c r="Q7" s="36">
        <v>21</v>
      </c>
      <c r="R7" s="36">
        <v>22</v>
      </c>
      <c r="S7" s="36">
        <v>22</v>
      </c>
      <c r="T7" s="36">
        <v>22</v>
      </c>
      <c r="U7" s="36">
        <v>22</v>
      </c>
      <c r="V7" s="36">
        <v>23</v>
      </c>
      <c r="W7" s="36">
        <v>23</v>
      </c>
      <c r="X7" s="36">
        <v>23</v>
      </c>
      <c r="Y7" s="36">
        <v>23</v>
      </c>
      <c r="Z7" s="36">
        <v>28</v>
      </c>
      <c r="AA7" s="36">
        <v>28</v>
      </c>
      <c r="AB7" s="36">
        <v>28</v>
      </c>
      <c r="AC7" s="36">
        <v>28</v>
      </c>
      <c r="AD7" s="36">
        <v>29</v>
      </c>
      <c r="AE7" s="36">
        <v>29</v>
      </c>
      <c r="AF7" s="36">
        <v>29</v>
      </c>
      <c r="AG7" s="36">
        <v>29</v>
      </c>
      <c r="AH7" s="36">
        <v>30</v>
      </c>
      <c r="AI7" s="36">
        <v>30</v>
      </c>
      <c r="AJ7" s="36">
        <v>30</v>
      </c>
      <c r="AK7" s="36">
        <v>30</v>
      </c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</row>
    <row r="8" spans="1:85" x14ac:dyDescent="0.25">
      <c r="A8" s="32">
        <v>1</v>
      </c>
      <c r="B8" s="33" t="str">
        <f>IF(AND($B$2&lt;&gt;"",'Ficha Cadastral'!C17&lt;&gt;""),'Ficha Cadastral'!C17,"")</f>
        <v>Bruna Gonçalves Ferreira</v>
      </c>
      <c r="C8" s="32">
        <f t="shared" ref="C8:C47" si="3">IF(B8&lt;&gt;"",COUNTIF(F8:CG8,"F"),"")</f>
        <v>0</v>
      </c>
      <c r="D8" s="32">
        <f ca="1">IF(B8&lt;&gt;"",IF(ISNA(VLOOKUP($B8,'Ficha Cadastral'!$C$17:$E$56,3,FALSE)),0,VLOOKUP($B8,'Ficha Cadastral'!$C$17:$E$56,3,FALSE)),"")</f>
        <v>0</v>
      </c>
      <c r="E8" s="85">
        <f ca="1">IF(B8&lt;&gt;"",IF(ISNA(VLOOKUP($B8,'Ficha Cadastral'!$C$17:$R$56,$E$1,FALSE)),0,VLOOKUP($B8,'Ficha Cadastral'!$C$17:$R$56,$E$1,FALSE)),"")</f>
        <v>0</v>
      </c>
      <c r="F8" s="84" t="s">
        <v>176</v>
      </c>
      <c r="G8" s="84" t="s">
        <v>176</v>
      </c>
      <c r="H8" s="84" t="s">
        <v>176</v>
      </c>
      <c r="I8" s="84" t="s">
        <v>176</v>
      </c>
      <c r="J8" s="84" t="s">
        <v>176</v>
      </c>
      <c r="K8" s="84" t="s">
        <v>176</v>
      </c>
      <c r="L8" s="84" t="s">
        <v>176</v>
      </c>
      <c r="M8" s="84" t="s">
        <v>176</v>
      </c>
      <c r="N8" s="84" t="s">
        <v>176</v>
      </c>
      <c r="O8" s="84" t="s">
        <v>176</v>
      </c>
      <c r="P8" s="84" t="s">
        <v>176</v>
      </c>
      <c r="Q8" s="84" t="s">
        <v>176</v>
      </c>
      <c r="R8" s="84" t="s">
        <v>176</v>
      </c>
      <c r="S8" s="84" t="s">
        <v>176</v>
      </c>
      <c r="T8" s="84" t="s">
        <v>176</v>
      </c>
      <c r="U8" s="84" t="s">
        <v>176</v>
      </c>
      <c r="V8" s="84" t="s">
        <v>176</v>
      </c>
      <c r="W8" s="84" t="s">
        <v>176</v>
      </c>
      <c r="X8" s="84" t="s">
        <v>176</v>
      </c>
      <c r="Y8" s="84" t="s">
        <v>176</v>
      </c>
      <c r="Z8" s="84" t="s">
        <v>176</v>
      </c>
      <c r="AA8" s="84" t="s">
        <v>176</v>
      </c>
      <c r="AB8" s="84" t="s">
        <v>176</v>
      </c>
      <c r="AC8" s="84" t="s">
        <v>176</v>
      </c>
      <c r="AD8" s="84" t="s">
        <v>176</v>
      </c>
      <c r="AE8" s="84" t="s">
        <v>176</v>
      </c>
      <c r="AF8" s="84" t="s">
        <v>176</v>
      </c>
      <c r="AG8" s="84" t="s">
        <v>176</v>
      </c>
      <c r="AH8" s="84" t="s">
        <v>176</v>
      </c>
      <c r="AI8" s="84" t="s">
        <v>176</v>
      </c>
      <c r="AJ8" s="84" t="s">
        <v>176</v>
      </c>
      <c r="AK8" s="84" t="s">
        <v>176</v>
      </c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</row>
    <row r="9" spans="1:85" x14ac:dyDescent="0.25">
      <c r="A9" s="32">
        <v>2</v>
      </c>
      <c r="B9" s="20" t="str">
        <f>IF(AND($B$2&lt;&gt;"",'Ficha Cadastral'!C18&lt;&gt;""),'Ficha Cadastral'!C18,"")</f>
        <v>Bruno de Jesus Cereja</v>
      </c>
      <c r="C9" s="32">
        <f t="shared" si="3"/>
        <v>32</v>
      </c>
      <c r="D9" s="86">
        <f ca="1">IF(B9&lt;&gt;"",IF(ISNA(VLOOKUP($B9,'Ficha Cadastral'!$C$17:$E$56,3,FALSE)),0,VLOOKUP($B9,'Ficha Cadastral'!$C$17:$E$56,3,FALSE)),"")</f>
        <v>60</v>
      </c>
      <c r="E9" s="85">
        <f ca="1">IF(B9&lt;&gt;"",IF(ISNA(VLOOKUP($B9,'Ficha Cadastral'!$C$17:$R$56,$E$1,FALSE)),0,VLOOKUP($B9,'Ficha Cadastral'!$C$17:$R$56,$E$1,FALSE)),"")</f>
        <v>0.75</v>
      </c>
      <c r="F9" s="84" t="s">
        <v>206</v>
      </c>
      <c r="G9" s="84" t="s">
        <v>206</v>
      </c>
      <c r="H9" s="84" t="s">
        <v>206</v>
      </c>
      <c r="I9" s="84" t="s">
        <v>206</v>
      </c>
      <c r="J9" s="84" t="s">
        <v>206</v>
      </c>
      <c r="K9" s="84" t="s">
        <v>206</v>
      </c>
      <c r="L9" s="84" t="s">
        <v>206</v>
      </c>
      <c r="M9" s="84" t="s">
        <v>206</v>
      </c>
      <c r="N9" s="84" t="s">
        <v>206</v>
      </c>
      <c r="O9" s="84" t="s">
        <v>206</v>
      </c>
      <c r="P9" s="84" t="s">
        <v>206</v>
      </c>
      <c r="Q9" s="84" t="s">
        <v>206</v>
      </c>
      <c r="R9" s="84" t="s">
        <v>206</v>
      </c>
      <c r="S9" s="84" t="s">
        <v>206</v>
      </c>
      <c r="T9" s="84" t="s">
        <v>206</v>
      </c>
      <c r="U9" s="84" t="s">
        <v>206</v>
      </c>
      <c r="V9" s="84" t="s">
        <v>206</v>
      </c>
      <c r="W9" s="84" t="s">
        <v>206</v>
      </c>
      <c r="X9" s="84" t="s">
        <v>206</v>
      </c>
      <c r="Y9" s="84" t="s">
        <v>206</v>
      </c>
      <c r="Z9" s="84" t="s">
        <v>206</v>
      </c>
      <c r="AA9" s="84" t="s">
        <v>206</v>
      </c>
      <c r="AB9" s="84" t="s">
        <v>206</v>
      </c>
      <c r="AC9" s="84" t="s">
        <v>206</v>
      </c>
      <c r="AD9" s="84" t="s">
        <v>206</v>
      </c>
      <c r="AE9" s="84" t="s">
        <v>206</v>
      </c>
      <c r="AF9" s="84" t="s">
        <v>206</v>
      </c>
      <c r="AG9" s="84" t="s">
        <v>206</v>
      </c>
      <c r="AH9" s="84" t="s">
        <v>206</v>
      </c>
      <c r="AI9" s="84" t="s">
        <v>206</v>
      </c>
      <c r="AJ9" s="84" t="s">
        <v>206</v>
      </c>
      <c r="AK9" s="84" t="s">
        <v>206</v>
      </c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</row>
    <row r="10" spans="1:85" x14ac:dyDescent="0.25">
      <c r="A10" s="32">
        <v>3</v>
      </c>
      <c r="B10" s="20" t="str">
        <f>IF(AND($B$2&lt;&gt;"",'Ficha Cadastral'!C19&lt;&gt;""),'Ficha Cadastral'!C19,"")</f>
        <v>Carlos Alberto dos Santos Mattos</v>
      </c>
      <c r="C10" s="32">
        <f t="shared" si="3"/>
        <v>0</v>
      </c>
      <c r="D10" s="86">
        <f ca="1">IF(B10&lt;&gt;"",IF(ISNA(VLOOKUP($B10,'Ficha Cadastral'!$C$17:$E$56,3,FALSE)),0,VLOOKUP($B10,'Ficha Cadastral'!$C$17:$E$56,3,FALSE)),"")</f>
        <v>4</v>
      </c>
      <c r="E10" s="85">
        <f ca="1">IF(B10&lt;&gt;"",IF(ISNA(VLOOKUP($B10,'Ficha Cadastral'!$C$17:$R$56,$E$1,FALSE)),0,VLOOKUP($B10,'Ficha Cadastral'!$C$17:$R$56,$E$1,FALSE)),"")</f>
        <v>0.05</v>
      </c>
      <c r="F10" s="84" t="s">
        <v>176</v>
      </c>
      <c r="G10" s="84" t="s">
        <v>176</v>
      </c>
      <c r="H10" s="84" t="s">
        <v>176</v>
      </c>
      <c r="I10" s="84" t="s">
        <v>176</v>
      </c>
      <c r="J10" s="84" t="s">
        <v>176</v>
      </c>
      <c r="K10" s="84" t="s">
        <v>176</v>
      </c>
      <c r="L10" s="84" t="s">
        <v>176</v>
      </c>
      <c r="M10" s="84" t="s">
        <v>176</v>
      </c>
      <c r="N10" s="84" t="s">
        <v>176</v>
      </c>
      <c r="O10" s="84" t="s">
        <v>176</v>
      </c>
      <c r="P10" s="84" t="s">
        <v>176</v>
      </c>
      <c r="Q10" s="84" t="s">
        <v>176</v>
      </c>
      <c r="R10" s="84" t="s">
        <v>176</v>
      </c>
      <c r="S10" s="84" t="s">
        <v>176</v>
      </c>
      <c r="T10" s="84" t="s">
        <v>176</v>
      </c>
      <c r="U10" s="84" t="s">
        <v>176</v>
      </c>
      <c r="V10" s="84" t="s">
        <v>176</v>
      </c>
      <c r="W10" s="84" t="s">
        <v>176</v>
      </c>
      <c r="X10" s="84" t="s">
        <v>176</v>
      </c>
      <c r="Y10" s="84" t="s">
        <v>176</v>
      </c>
      <c r="Z10" s="84" t="s">
        <v>176</v>
      </c>
      <c r="AA10" s="84" t="s">
        <v>176</v>
      </c>
      <c r="AB10" s="84" t="s">
        <v>176</v>
      </c>
      <c r="AC10" s="84" t="s">
        <v>176</v>
      </c>
      <c r="AD10" s="84" t="s">
        <v>176</v>
      </c>
      <c r="AE10" s="84" t="s">
        <v>176</v>
      </c>
      <c r="AF10" s="84" t="s">
        <v>176</v>
      </c>
      <c r="AG10" s="84" t="s">
        <v>176</v>
      </c>
      <c r="AH10" s="84" t="s">
        <v>176</v>
      </c>
      <c r="AI10" s="84" t="s">
        <v>176</v>
      </c>
      <c r="AJ10" s="84" t="s">
        <v>176</v>
      </c>
      <c r="AK10" s="84" t="s">
        <v>176</v>
      </c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</row>
    <row r="11" spans="1:85" x14ac:dyDescent="0.25">
      <c r="A11" s="32">
        <v>4</v>
      </c>
      <c r="B11" s="20" t="str">
        <f>IF(AND($B$2&lt;&gt;"",'Ficha Cadastral'!C20&lt;&gt;""),'Ficha Cadastral'!C20,"")</f>
        <v>Carlos Roberto Sanches Junior</v>
      </c>
      <c r="C11" s="32">
        <f t="shared" si="3"/>
        <v>0</v>
      </c>
      <c r="D11" s="86">
        <f ca="1">IF(B11&lt;&gt;"",IF(ISNA(VLOOKUP($B11,'Ficha Cadastral'!$C$17:$E$56,3,FALSE)),0,VLOOKUP($B11,'Ficha Cadastral'!$C$17:$E$56,3,FALSE)),"")</f>
        <v>4</v>
      </c>
      <c r="E11" s="85">
        <f ca="1">IF(B11&lt;&gt;"",IF(ISNA(VLOOKUP($B11,'Ficha Cadastral'!$C$17:$R$56,$E$1,FALSE)),0,VLOOKUP($B11,'Ficha Cadastral'!$C$17:$R$56,$E$1,FALSE)),"")</f>
        <v>0.05</v>
      </c>
      <c r="F11" s="84" t="s">
        <v>176</v>
      </c>
      <c r="G11" s="84" t="s">
        <v>176</v>
      </c>
      <c r="H11" s="84" t="s">
        <v>176</v>
      </c>
      <c r="I11" s="84" t="s">
        <v>176</v>
      </c>
      <c r="J11" s="84" t="s">
        <v>176</v>
      </c>
      <c r="K11" s="84" t="s">
        <v>176</v>
      </c>
      <c r="L11" s="84" t="s">
        <v>176</v>
      </c>
      <c r="M11" s="84" t="s">
        <v>176</v>
      </c>
      <c r="N11" s="84" t="s">
        <v>176</v>
      </c>
      <c r="O11" s="84" t="s">
        <v>176</v>
      </c>
      <c r="P11" s="84" t="s">
        <v>176</v>
      </c>
      <c r="Q11" s="84" t="s">
        <v>176</v>
      </c>
      <c r="R11" s="84" t="s">
        <v>176</v>
      </c>
      <c r="S11" s="84" t="s">
        <v>176</v>
      </c>
      <c r="T11" s="84" t="s">
        <v>176</v>
      </c>
      <c r="U11" s="84" t="s">
        <v>176</v>
      </c>
      <c r="V11" s="84" t="s">
        <v>176</v>
      </c>
      <c r="W11" s="84" t="s">
        <v>176</v>
      </c>
      <c r="X11" s="84" t="s">
        <v>176</v>
      </c>
      <c r="Y11" s="84" t="s">
        <v>176</v>
      </c>
      <c r="Z11" s="84" t="s">
        <v>176</v>
      </c>
      <c r="AA11" s="84" t="s">
        <v>176</v>
      </c>
      <c r="AB11" s="84" t="s">
        <v>176</v>
      </c>
      <c r="AC11" s="84" t="s">
        <v>176</v>
      </c>
      <c r="AD11" s="84" t="s">
        <v>176</v>
      </c>
      <c r="AE11" s="84" t="s">
        <v>176</v>
      </c>
      <c r="AF11" s="84" t="s">
        <v>176</v>
      </c>
      <c r="AG11" s="84" t="s">
        <v>176</v>
      </c>
      <c r="AH11" s="84" t="s">
        <v>176</v>
      </c>
      <c r="AI11" s="84" t="s">
        <v>176</v>
      </c>
      <c r="AJ11" s="84" t="s">
        <v>176</v>
      </c>
      <c r="AK11" s="84" t="s">
        <v>176</v>
      </c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</row>
    <row r="12" spans="1:85" x14ac:dyDescent="0.25">
      <c r="A12" s="32">
        <v>5</v>
      </c>
      <c r="B12" s="20" t="str">
        <f>IF(AND($B$2&lt;&gt;"",'Ficha Cadastral'!C21&lt;&gt;""),'Ficha Cadastral'!C21,"")</f>
        <v>Edward Lages Rodrigues</v>
      </c>
      <c r="C12" s="32">
        <f t="shared" si="3"/>
        <v>0</v>
      </c>
      <c r="D12" s="86">
        <f ca="1">IF(B12&lt;&gt;"",IF(ISNA(VLOOKUP($B12,'Ficha Cadastral'!$C$17:$E$56,3,FALSE)),0,VLOOKUP($B12,'Ficha Cadastral'!$C$17:$E$56,3,FALSE)),"")</f>
        <v>0</v>
      </c>
      <c r="E12" s="85">
        <f ca="1">IF(B12&lt;&gt;"",IF(ISNA(VLOOKUP($B12,'Ficha Cadastral'!$C$17:$R$56,$E$1,FALSE)),0,VLOOKUP($B12,'Ficha Cadastral'!$C$17:$R$56,$E$1,FALSE)),"")</f>
        <v>0</v>
      </c>
      <c r="F12" s="84" t="s">
        <v>176</v>
      </c>
      <c r="G12" s="84" t="s">
        <v>176</v>
      </c>
      <c r="H12" s="84" t="s">
        <v>176</v>
      </c>
      <c r="I12" s="84" t="s">
        <v>176</v>
      </c>
      <c r="J12" s="84" t="s">
        <v>176</v>
      </c>
      <c r="K12" s="84" t="s">
        <v>176</v>
      </c>
      <c r="L12" s="84" t="s">
        <v>176</v>
      </c>
      <c r="M12" s="84" t="s">
        <v>176</v>
      </c>
      <c r="N12" s="84" t="s">
        <v>176</v>
      </c>
      <c r="O12" s="84" t="s">
        <v>176</v>
      </c>
      <c r="P12" s="84" t="s">
        <v>176</v>
      </c>
      <c r="Q12" s="84" t="s">
        <v>176</v>
      </c>
      <c r="R12" s="84" t="s">
        <v>176</v>
      </c>
      <c r="S12" s="84" t="s">
        <v>176</v>
      </c>
      <c r="T12" s="84" t="s">
        <v>176</v>
      </c>
      <c r="U12" s="84" t="s">
        <v>176</v>
      </c>
      <c r="V12" s="84" t="s">
        <v>176</v>
      </c>
      <c r="W12" s="84" t="s">
        <v>176</v>
      </c>
      <c r="X12" s="84" t="s">
        <v>176</v>
      </c>
      <c r="Y12" s="84" t="s">
        <v>176</v>
      </c>
      <c r="Z12" s="84" t="s">
        <v>176</v>
      </c>
      <c r="AA12" s="84" t="s">
        <v>176</v>
      </c>
      <c r="AB12" s="84" t="s">
        <v>176</v>
      </c>
      <c r="AC12" s="84" t="s">
        <v>176</v>
      </c>
      <c r="AD12" s="84" t="s">
        <v>176</v>
      </c>
      <c r="AE12" s="84" t="s">
        <v>176</v>
      </c>
      <c r="AF12" s="84" t="s">
        <v>176</v>
      </c>
      <c r="AG12" s="84" t="s">
        <v>176</v>
      </c>
      <c r="AH12" s="84" t="s">
        <v>176</v>
      </c>
      <c r="AI12" s="84" t="s">
        <v>176</v>
      </c>
      <c r="AJ12" s="84" t="s">
        <v>176</v>
      </c>
      <c r="AK12" s="84" t="s">
        <v>176</v>
      </c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</row>
    <row r="13" spans="1:85" x14ac:dyDescent="0.25">
      <c r="A13" s="32">
        <v>6</v>
      </c>
      <c r="B13" s="20" t="str">
        <f>IF(AND($B$2&lt;&gt;"",'Ficha Cadastral'!C22&lt;&gt;""),'Ficha Cadastral'!C22,"")</f>
        <v>Felipe de Oliveira Celestino</v>
      </c>
      <c r="C13" s="32">
        <f t="shared" si="3"/>
        <v>0</v>
      </c>
      <c r="D13" s="86">
        <f ca="1">IF(B13&lt;&gt;"",IF(ISNA(VLOOKUP($B13,'Ficha Cadastral'!$C$17:$E$56,3,FALSE)),0,VLOOKUP($B13,'Ficha Cadastral'!$C$17:$E$56,3,FALSE)),"")</f>
        <v>4</v>
      </c>
      <c r="E13" s="85">
        <f ca="1">IF(B13&lt;&gt;"",IF(ISNA(VLOOKUP($B13,'Ficha Cadastral'!$C$17:$R$56,$E$1,FALSE)),0,VLOOKUP($B13,'Ficha Cadastral'!$C$17:$R$56,$E$1,FALSE)),"")</f>
        <v>0.05</v>
      </c>
      <c r="F13" s="84" t="s">
        <v>176</v>
      </c>
      <c r="G13" s="84" t="s">
        <v>176</v>
      </c>
      <c r="H13" s="84" t="s">
        <v>176</v>
      </c>
      <c r="I13" s="84" t="s">
        <v>176</v>
      </c>
      <c r="J13" s="84" t="s">
        <v>176</v>
      </c>
      <c r="K13" s="84" t="s">
        <v>176</v>
      </c>
      <c r="L13" s="84" t="s">
        <v>176</v>
      </c>
      <c r="M13" s="84" t="s">
        <v>176</v>
      </c>
      <c r="N13" s="84" t="s">
        <v>176</v>
      </c>
      <c r="O13" s="84" t="s">
        <v>176</v>
      </c>
      <c r="P13" s="84" t="s">
        <v>176</v>
      </c>
      <c r="Q13" s="84" t="s">
        <v>176</v>
      </c>
      <c r="R13" s="84" t="s">
        <v>176</v>
      </c>
      <c r="S13" s="84" t="s">
        <v>176</v>
      </c>
      <c r="T13" s="84" t="s">
        <v>176</v>
      </c>
      <c r="U13" s="84" t="s">
        <v>176</v>
      </c>
      <c r="V13" s="84" t="s">
        <v>176</v>
      </c>
      <c r="W13" s="84" t="s">
        <v>176</v>
      </c>
      <c r="X13" s="84" t="s">
        <v>176</v>
      </c>
      <c r="Y13" s="84" t="s">
        <v>176</v>
      </c>
      <c r="Z13" s="84" t="s">
        <v>176</v>
      </c>
      <c r="AA13" s="84" t="s">
        <v>176</v>
      </c>
      <c r="AB13" s="84" t="s">
        <v>176</v>
      </c>
      <c r="AC13" s="84" t="s">
        <v>176</v>
      </c>
      <c r="AD13" s="84" t="s">
        <v>176</v>
      </c>
      <c r="AE13" s="84" t="s">
        <v>176</v>
      </c>
      <c r="AF13" s="84" t="s">
        <v>176</v>
      </c>
      <c r="AG13" s="84" t="s">
        <v>176</v>
      </c>
      <c r="AH13" s="84" t="s">
        <v>176</v>
      </c>
      <c r="AI13" s="84" t="s">
        <v>176</v>
      </c>
      <c r="AJ13" s="84" t="s">
        <v>176</v>
      </c>
      <c r="AK13" s="84" t="s">
        <v>176</v>
      </c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</row>
    <row r="14" spans="1:85" x14ac:dyDescent="0.25">
      <c r="A14" s="32">
        <v>7</v>
      </c>
      <c r="B14" s="20" t="str">
        <f>IF(AND($B$2&lt;&gt;"",'Ficha Cadastral'!C23&lt;&gt;""),'Ficha Cadastral'!C23,"")</f>
        <v>Gabriel da Silva Mattos</v>
      </c>
      <c r="C14" s="32">
        <f t="shared" si="3"/>
        <v>0</v>
      </c>
      <c r="D14" s="86">
        <f ca="1">IF(B14&lt;&gt;"",IF(ISNA(VLOOKUP($B14,'Ficha Cadastral'!$C$17:$E$56,3,FALSE)),0,VLOOKUP($B14,'Ficha Cadastral'!$C$17:$E$56,3,FALSE)),"")</f>
        <v>8</v>
      </c>
      <c r="E14" s="85">
        <f ca="1">IF(B14&lt;&gt;"",IF(ISNA(VLOOKUP($B14,'Ficha Cadastral'!$C$17:$R$56,$E$1,FALSE)),0,VLOOKUP($B14,'Ficha Cadastral'!$C$17:$R$56,$E$1,FALSE)),"")</f>
        <v>0.1</v>
      </c>
      <c r="F14" s="84" t="s">
        <v>176</v>
      </c>
      <c r="G14" s="84" t="s">
        <v>176</v>
      </c>
      <c r="H14" s="84" t="s">
        <v>176</v>
      </c>
      <c r="I14" s="84" t="s">
        <v>176</v>
      </c>
      <c r="J14" s="84" t="s">
        <v>176</v>
      </c>
      <c r="K14" s="84" t="s">
        <v>176</v>
      </c>
      <c r="L14" s="84" t="s">
        <v>176</v>
      </c>
      <c r="M14" s="84" t="s">
        <v>176</v>
      </c>
      <c r="N14" s="84" t="s">
        <v>176</v>
      </c>
      <c r="O14" s="84" t="s">
        <v>176</v>
      </c>
      <c r="P14" s="84" t="s">
        <v>176</v>
      </c>
      <c r="Q14" s="84" t="s">
        <v>176</v>
      </c>
      <c r="R14" s="84" t="s">
        <v>176</v>
      </c>
      <c r="S14" s="84" t="s">
        <v>176</v>
      </c>
      <c r="T14" s="84" t="s">
        <v>176</v>
      </c>
      <c r="U14" s="84" t="s">
        <v>176</v>
      </c>
      <c r="V14" s="84" t="s">
        <v>176</v>
      </c>
      <c r="W14" s="84" t="s">
        <v>176</v>
      </c>
      <c r="X14" s="84" t="s">
        <v>176</v>
      </c>
      <c r="Y14" s="84" t="s">
        <v>176</v>
      </c>
      <c r="Z14" s="84" t="s">
        <v>176</v>
      </c>
      <c r="AA14" s="84" t="s">
        <v>176</v>
      </c>
      <c r="AB14" s="84" t="s">
        <v>176</v>
      </c>
      <c r="AC14" s="84" t="s">
        <v>176</v>
      </c>
      <c r="AD14" s="84" t="s">
        <v>176</v>
      </c>
      <c r="AE14" s="84" t="s">
        <v>176</v>
      </c>
      <c r="AF14" s="84" t="s">
        <v>176</v>
      </c>
      <c r="AG14" s="84" t="s">
        <v>176</v>
      </c>
      <c r="AH14" s="84" t="s">
        <v>176</v>
      </c>
      <c r="AI14" s="84" t="s">
        <v>176</v>
      </c>
      <c r="AJ14" s="84" t="s">
        <v>176</v>
      </c>
      <c r="AK14" s="84" t="s">
        <v>176</v>
      </c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</row>
    <row r="15" spans="1:85" x14ac:dyDescent="0.25">
      <c r="A15" s="32">
        <v>8</v>
      </c>
      <c r="B15" s="20" t="str">
        <f>IF(AND($B$2&lt;&gt;"",'Ficha Cadastral'!C24&lt;&gt;""),'Ficha Cadastral'!C24,"")</f>
        <v>Guilherme da Silva Azevedo</v>
      </c>
      <c r="C15" s="32">
        <f t="shared" si="3"/>
        <v>0</v>
      </c>
      <c r="D15" s="86">
        <f ca="1">IF(B15&lt;&gt;"",IF(ISNA(VLOOKUP($B15,'Ficha Cadastral'!$C$17:$E$56,3,FALSE)),0,VLOOKUP($B15,'Ficha Cadastral'!$C$17:$E$56,3,FALSE)),"")</f>
        <v>4</v>
      </c>
      <c r="E15" s="85">
        <f ca="1">IF(B15&lt;&gt;"",IF(ISNA(VLOOKUP($B15,'Ficha Cadastral'!$C$17:$R$56,$E$1,FALSE)),0,VLOOKUP($B15,'Ficha Cadastral'!$C$17:$R$56,$E$1,FALSE)),"")</f>
        <v>0.05</v>
      </c>
      <c r="F15" s="84" t="s">
        <v>176</v>
      </c>
      <c r="G15" s="84" t="s">
        <v>176</v>
      </c>
      <c r="H15" s="84" t="s">
        <v>176</v>
      </c>
      <c r="I15" s="84" t="s">
        <v>176</v>
      </c>
      <c r="J15" s="84" t="s">
        <v>176</v>
      </c>
      <c r="K15" s="84" t="s">
        <v>176</v>
      </c>
      <c r="L15" s="84" t="s">
        <v>176</v>
      </c>
      <c r="M15" s="84" t="s">
        <v>176</v>
      </c>
      <c r="N15" s="84" t="s">
        <v>176</v>
      </c>
      <c r="O15" s="84" t="s">
        <v>176</v>
      </c>
      <c r="P15" s="84" t="s">
        <v>176</v>
      </c>
      <c r="Q15" s="84" t="s">
        <v>176</v>
      </c>
      <c r="R15" s="84" t="s">
        <v>176</v>
      </c>
      <c r="S15" s="84" t="s">
        <v>176</v>
      </c>
      <c r="T15" s="84" t="s">
        <v>176</v>
      </c>
      <c r="U15" s="84" t="s">
        <v>176</v>
      </c>
      <c r="V15" s="84" t="s">
        <v>176</v>
      </c>
      <c r="W15" s="84" t="s">
        <v>176</v>
      </c>
      <c r="X15" s="84" t="s">
        <v>176</v>
      </c>
      <c r="Y15" s="84" t="s">
        <v>176</v>
      </c>
      <c r="Z15" s="84" t="s">
        <v>176</v>
      </c>
      <c r="AA15" s="84" t="s">
        <v>176</v>
      </c>
      <c r="AB15" s="84" t="s">
        <v>176</v>
      </c>
      <c r="AC15" s="84" t="s">
        <v>176</v>
      </c>
      <c r="AD15" s="84" t="s">
        <v>176</v>
      </c>
      <c r="AE15" s="84" t="s">
        <v>176</v>
      </c>
      <c r="AF15" s="84" t="s">
        <v>176</v>
      </c>
      <c r="AG15" s="84" t="s">
        <v>176</v>
      </c>
      <c r="AH15" s="84" t="s">
        <v>176</v>
      </c>
      <c r="AI15" s="84" t="s">
        <v>176</v>
      </c>
      <c r="AJ15" s="84" t="s">
        <v>176</v>
      </c>
      <c r="AK15" s="84" t="s">
        <v>176</v>
      </c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</row>
    <row r="16" spans="1:85" x14ac:dyDescent="0.25">
      <c r="A16" s="32">
        <v>9</v>
      </c>
      <c r="B16" s="20" t="str">
        <f>IF(AND($B$2&lt;&gt;"",'Ficha Cadastral'!C25&lt;&gt;""),'Ficha Cadastral'!C25,"")</f>
        <v>Guilherme Vanelli da Silva Zago</v>
      </c>
      <c r="C16" s="32">
        <f t="shared" si="3"/>
        <v>4</v>
      </c>
      <c r="D16" s="86">
        <f ca="1">IF(B16&lt;&gt;"",IF(ISNA(VLOOKUP($B16,'Ficha Cadastral'!$C$17:$E$56,3,FALSE)),0,VLOOKUP($B16,'Ficha Cadastral'!$C$17:$E$56,3,FALSE)),"")</f>
        <v>8</v>
      </c>
      <c r="E16" s="85">
        <f ca="1">IF(B16&lt;&gt;"",IF(ISNA(VLOOKUP($B16,'Ficha Cadastral'!$C$17:$R$56,$E$1,FALSE)),0,VLOOKUP($B16,'Ficha Cadastral'!$C$17:$R$56,$E$1,FALSE)),"")</f>
        <v>0.1</v>
      </c>
      <c r="F16" s="84" t="s">
        <v>176</v>
      </c>
      <c r="G16" s="84" t="s">
        <v>176</v>
      </c>
      <c r="H16" s="84" t="s">
        <v>176</v>
      </c>
      <c r="I16" s="84" t="s">
        <v>176</v>
      </c>
      <c r="J16" s="84" t="s">
        <v>176</v>
      </c>
      <c r="K16" s="84" t="s">
        <v>176</v>
      </c>
      <c r="L16" s="84" t="s">
        <v>176</v>
      </c>
      <c r="M16" s="84" t="s">
        <v>176</v>
      </c>
      <c r="N16" s="84" t="s">
        <v>176</v>
      </c>
      <c r="O16" s="84" t="s">
        <v>176</v>
      </c>
      <c r="P16" s="84" t="s">
        <v>176</v>
      </c>
      <c r="Q16" s="84" t="s">
        <v>176</v>
      </c>
      <c r="R16" s="84" t="s">
        <v>176</v>
      </c>
      <c r="S16" s="84" t="s">
        <v>176</v>
      </c>
      <c r="T16" s="84" t="s">
        <v>176</v>
      </c>
      <c r="U16" s="84" t="s">
        <v>176</v>
      </c>
      <c r="V16" s="84" t="s">
        <v>206</v>
      </c>
      <c r="W16" s="84" t="s">
        <v>206</v>
      </c>
      <c r="X16" s="84" t="s">
        <v>206</v>
      </c>
      <c r="Y16" s="84" t="s">
        <v>206</v>
      </c>
      <c r="Z16" s="84" t="s">
        <v>176</v>
      </c>
      <c r="AA16" s="84" t="s">
        <v>176</v>
      </c>
      <c r="AB16" s="84" t="s">
        <v>176</v>
      </c>
      <c r="AC16" s="84" t="s">
        <v>176</v>
      </c>
      <c r="AD16" s="84" t="s">
        <v>176</v>
      </c>
      <c r="AE16" s="84" t="s">
        <v>176</v>
      </c>
      <c r="AF16" s="84" t="s">
        <v>176</v>
      </c>
      <c r="AG16" s="84" t="s">
        <v>176</v>
      </c>
      <c r="AH16" s="84" t="s">
        <v>176</v>
      </c>
      <c r="AI16" s="84" t="s">
        <v>176</v>
      </c>
      <c r="AJ16" s="84" t="s">
        <v>176</v>
      </c>
      <c r="AK16" s="84" t="s">
        <v>176</v>
      </c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</row>
    <row r="17" spans="1:85" x14ac:dyDescent="0.25">
      <c r="A17" s="32">
        <v>10</v>
      </c>
      <c r="B17" s="20" t="str">
        <f>IF(AND($B$2&lt;&gt;"",'Ficha Cadastral'!C26&lt;&gt;""),'Ficha Cadastral'!C26,"")</f>
        <v>Igor Arnaldo de Alencar Feitoza</v>
      </c>
      <c r="C17" s="32">
        <f t="shared" si="3"/>
        <v>0</v>
      </c>
      <c r="D17" s="86">
        <f ca="1">IF(B17&lt;&gt;"",IF(ISNA(VLOOKUP($B17,'Ficha Cadastral'!$C$17:$E$56,3,FALSE)),0,VLOOKUP($B17,'Ficha Cadastral'!$C$17:$E$56,3,FALSE)),"")</f>
        <v>0</v>
      </c>
      <c r="E17" s="85">
        <f ca="1">IF(B17&lt;&gt;"",IF(ISNA(VLOOKUP($B17,'Ficha Cadastral'!$C$17:$R$56,$E$1,FALSE)),0,VLOOKUP($B17,'Ficha Cadastral'!$C$17:$R$56,$E$1,FALSE)),"")</f>
        <v>0</v>
      </c>
      <c r="F17" s="84" t="s">
        <v>176</v>
      </c>
      <c r="G17" s="84" t="s">
        <v>176</v>
      </c>
      <c r="H17" s="84" t="s">
        <v>176</v>
      </c>
      <c r="I17" s="84" t="s">
        <v>176</v>
      </c>
      <c r="J17" s="84" t="s">
        <v>176</v>
      </c>
      <c r="K17" s="84" t="s">
        <v>176</v>
      </c>
      <c r="L17" s="84" t="s">
        <v>176</v>
      </c>
      <c r="M17" s="84" t="s">
        <v>176</v>
      </c>
      <c r="N17" s="84" t="s">
        <v>176</v>
      </c>
      <c r="O17" s="84" t="s">
        <v>176</v>
      </c>
      <c r="P17" s="84" t="s">
        <v>176</v>
      </c>
      <c r="Q17" s="84" t="s">
        <v>176</v>
      </c>
      <c r="R17" s="84" t="s">
        <v>176</v>
      </c>
      <c r="S17" s="84" t="s">
        <v>176</v>
      </c>
      <c r="T17" s="84" t="s">
        <v>176</v>
      </c>
      <c r="U17" s="84" t="s">
        <v>176</v>
      </c>
      <c r="V17" s="84" t="s">
        <v>176</v>
      </c>
      <c r="W17" s="84" t="s">
        <v>176</v>
      </c>
      <c r="X17" s="84" t="s">
        <v>176</v>
      </c>
      <c r="Y17" s="84" t="s">
        <v>176</v>
      </c>
      <c r="Z17" s="84" t="s">
        <v>176</v>
      </c>
      <c r="AA17" s="84" t="s">
        <v>176</v>
      </c>
      <c r="AB17" s="84" t="s">
        <v>176</v>
      </c>
      <c r="AC17" s="84" t="s">
        <v>176</v>
      </c>
      <c r="AD17" s="84" t="s">
        <v>176</v>
      </c>
      <c r="AE17" s="84" t="s">
        <v>176</v>
      </c>
      <c r="AF17" s="84" t="s">
        <v>176</v>
      </c>
      <c r="AG17" s="84" t="s">
        <v>176</v>
      </c>
      <c r="AH17" s="84" t="s">
        <v>176</v>
      </c>
      <c r="AI17" s="84" t="s">
        <v>176</v>
      </c>
      <c r="AJ17" s="84" t="s">
        <v>176</v>
      </c>
      <c r="AK17" s="84" t="s">
        <v>176</v>
      </c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</row>
    <row r="18" spans="1:85" x14ac:dyDescent="0.25">
      <c r="A18" s="32">
        <v>11</v>
      </c>
      <c r="B18" s="20" t="str">
        <f>IF(AND($B$2&lt;&gt;"",'Ficha Cadastral'!C27&lt;&gt;""),'Ficha Cadastral'!C27,"")</f>
        <v>Ivan de Macedo Dias</v>
      </c>
      <c r="C18" s="32">
        <f t="shared" si="3"/>
        <v>0</v>
      </c>
      <c r="D18" s="86">
        <f ca="1">IF(B18&lt;&gt;"",IF(ISNA(VLOOKUP($B18,'Ficha Cadastral'!$C$17:$E$56,3,FALSE)),0,VLOOKUP($B18,'Ficha Cadastral'!$C$17:$E$56,3,FALSE)),"")</f>
        <v>4</v>
      </c>
      <c r="E18" s="85">
        <f ca="1">IF(B18&lt;&gt;"",IF(ISNA(VLOOKUP($B18,'Ficha Cadastral'!$C$17:$R$56,$E$1,FALSE)),0,VLOOKUP($B18,'Ficha Cadastral'!$C$17:$R$56,$E$1,FALSE)),"")</f>
        <v>0.05</v>
      </c>
      <c r="F18" s="84" t="s">
        <v>176</v>
      </c>
      <c r="G18" s="84" t="s">
        <v>176</v>
      </c>
      <c r="H18" s="84" t="s">
        <v>176</v>
      </c>
      <c r="I18" s="84" t="s">
        <v>176</v>
      </c>
      <c r="J18" s="84" t="s">
        <v>176</v>
      </c>
      <c r="K18" s="84" t="s">
        <v>176</v>
      </c>
      <c r="L18" s="84" t="s">
        <v>176</v>
      </c>
      <c r="M18" s="84" t="s">
        <v>176</v>
      </c>
      <c r="N18" s="84" t="s">
        <v>176</v>
      </c>
      <c r="O18" s="84" t="s">
        <v>176</v>
      </c>
      <c r="P18" s="84" t="s">
        <v>176</v>
      </c>
      <c r="Q18" s="84" t="s">
        <v>176</v>
      </c>
      <c r="R18" s="84" t="s">
        <v>176</v>
      </c>
      <c r="S18" s="84" t="s">
        <v>176</v>
      </c>
      <c r="T18" s="84" t="s">
        <v>176</v>
      </c>
      <c r="U18" s="84" t="s">
        <v>176</v>
      </c>
      <c r="V18" s="84" t="s">
        <v>176</v>
      </c>
      <c r="W18" s="84" t="s">
        <v>176</v>
      </c>
      <c r="X18" s="84" t="s">
        <v>176</v>
      </c>
      <c r="Y18" s="84" t="s">
        <v>176</v>
      </c>
      <c r="Z18" s="84" t="s">
        <v>176</v>
      </c>
      <c r="AA18" s="84" t="s">
        <v>176</v>
      </c>
      <c r="AB18" s="84" t="s">
        <v>176</v>
      </c>
      <c r="AC18" s="84" t="s">
        <v>176</v>
      </c>
      <c r="AD18" s="84" t="s">
        <v>176</v>
      </c>
      <c r="AE18" s="84" t="s">
        <v>176</v>
      </c>
      <c r="AF18" s="84" t="s">
        <v>176</v>
      </c>
      <c r="AG18" s="84" t="s">
        <v>176</v>
      </c>
      <c r="AH18" s="84" t="s">
        <v>176</v>
      </c>
      <c r="AI18" s="84" t="s">
        <v>176</v>
      </c>
      <c r="AJ18" s="84" t="s">
        <v>176</v>
      </c>
      <c r="AK18" s="84" t="s">
        <v>176</v>
      </c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</row>
    <row r="19" spans="1:85" x14ac:dyDescent="0.25">
      <c r="A19" s="32">
        <v>12</v>
      </c>
      <c r="B19" s="20" t="str">
        <f>IF(AND($B$2&lt;&gt;"",'Ficha Cadastral'!C28&lt;&gt;""),'Ficha Cadastral'!C28,"")</f>
        <v>Jefferson de Jesus Costa</v>
      </c>
      <c r="C19" s="32">
        <f t="shared" si="3"/>
        <v>4</v>
      </c>
      <c r="D19" s="86">
        <f ca="1">IF(B19&lt;&gt;"",IF(ISNA(VLOOKUP($B19,'Ficha Cadastral'!$C$17:$E$56,3,FALSE)),0,VLOOKUP($B19,'Ficha Cadastral'!$C$17:$E$56,3,FALSE)),"")</f>
        <v>8</v>
      </c>
      <c r="E19" s="85">
        <f ca="1">IF(B19&lt;&gt;"",IF(ISNA(VLOOKUP($B19,'Ficha Cadastral'!$C$17:$R$56,$E$1,FALSE)),0,VLOOKUP($B19,'Ficha Cadastral'!$C$17:$R$56,$E$1,FALSE)),"")</f>
        <v>0.1</v>
      </c>
      <c r="F19" s="84" t="s">
        <v>176</v>
      </c>
      <c r="G19" s="84" t="s">
        <v>176</v>
      </c>
      <c r="H19" s="84" t="s">
        <v>176</v>
      </c>
      <c r="I19" s="84" t="s">
        <v>176</v>
      </c>
      <c r="J19" s="84" t="s">
        <v>176</v>
      </c>
      <c r="K19" s="84" t="s">
        <v>176</v>
      </c>
      <c r="L19" s="84" t="s">
        <v>176</v>
      </c>
      <c r="M19" s="84" t="s">
        <v>176</v>
      </c>
      <c r="N19" s="84" t="s">
        <v>176</v>
      </c>
      <c r="O19" s="84" t="s">
        <v>176</v>
      </c>
      <c r="P19" s="84" t="s">
        <v>176</v>
      </c>
      <c r="Q19" s="84" t="s">
        <v>176</v>
      </c>
      <c r="R19" s="84" t="s">
        <v>206</v>
      </c>
      <c r="S19" s="84" t="s">
        <v>206</v>
      </c>
      <c r="T19" s="84" t="s">
        <v>206</v>
      </c>
      <c r="U19" s="84" t="s">
        <v>206</v>
      </c>
      <c r="V19" s="84" t="s">
        <v>176</v>
      </c>
      <c r="W19" s="84" t="s">
        <v>176</v>
      </c>
      <c r="X19" s="84" t="s">
        <v>176</v>
      </c>
      <c r="Y19" s="84" t="s">
        <v>176</v>
      </c>
      <c r="Z19" s="84" t="s">
        <v>176</v>
      </c>
      <c r="AA19" s="84" t="s">
        <v>176</v>
      </c>
      <c r="AB19" s="84" t="s">
        <v>176</v>
      </c>
      <c r="AC19" s="84" t="s">
        <v>176</v>
      </c>
      <c r="AD19" s="84" t="s">
        <v>176</v>
      </c>
      <c r="AE19" s="84" t="s">
        <v>176</v>
      </c>
      <c r="AF19" s="84" t="s">
        <v>176</v>
      </c>
      <c r="AG19" s="84" t="s">
        <v>176</v>
      </c>
      <c r="AH19" s="84" t="s">
        <v>176</v>
      </c>
      <c r="AI19" s="84" t="s">
        <v>176</v>
      </c>
      <c r="AJ19" s="84" t="s">
        <v>176</v>
      </c>
      <c r="AK19" s="84" t="s">
        <v>176</v>
      </c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</row>
    <row r="20" spans="1:85" x14ac:dyDescent="0.25">
      <c r="A20" s="32">
        <v>13</v>
      </c>
      <c r="B20" s="20" t="str">
        <f>IF(AND($B$2&lt;&gt;"",'Ficha Cadastral'!C29&lt;&gt;""),'Ficha Cadastral'!C29,"")</f>
        <v>Leon Carlo Stulpen Veiga</v>
      </c>
      <c r="C20" s="32">
        <f t="shared" si="3"/>
        <v>0</v>
      </c>
      <c r="D20" s="86">
        <f ca="1">IF(B20&lt;&gt;"",IF(ISNA(VLOOKUP($B20,'Ficha Cadastral'!$C$17:$E$56,3,FALSE)),0,VLOOKUP($B20,'Ficha Cadastral'!$C$17:$E$56,3,FALSE)),"")</f>
        <v>0</v>
      </c>
      <c r="E20" s="85">
        <f ca="1">IF(B20&lt;&gt;"",IF(ISNA(VLOOKUP($B20,'Ficha Cadastral'!$C$17:$R$56,$E$1,FALSE)),0,VLOOKUP($B20,'Ficha Cadastral'!$C$17:$R$56,$E$1,FALSE)),"")</f>
        <v>0</v>
      </c>
      <c r="F20" s="84" t="s">
        <v>176</v>
      </c>
      <c r="G20" s="84" t="s">
        <v>176</v>
      </c>
      <c r="H20" s="84" t="s">
        <v>176</v>
      </c>
      <c r="I20" s="84" t="s">
        <v>176</v>
      </c>
      <c r="J20" s="84" t="s">
        <v>176</v>
      </c>
      <c r="K20" s="84" t="s">
        <v>176</v>
      </c>
      <c r="L20" s="84" t="s">
        <v>176</v>
      </c>
      <c r="M20" s="84" t="s">
        <v>176</v>
      </c>
      <c r="N20" s="84" t="s">
        <v>176</v>
      </c>
      <c r="O20" s="84" t="s">
        <v>176</v>
      </c>
      <c r="P20" s="84" t="s">
        <v>176</v>
      </c>
      <c r="Q20" s="84" t="s">
        <v>176</v>
      </c>
      <c r="R20" s="84" t="s">
        <v>176</v>
      </c>
      <c r="S20" s="84" t="s">
        <v>176</v>
      </c>
      <c r="T20" s="84" t="s">
        <v>176</v>
      </c>
      <c r="U20" s="84" t="s">
        <v>176</v>
      </c>
      <c r="V20" s="84" t="s">
        <v>176</v>
      </c>
      <c r="W20" s="84" t="s">
        <v>176</v>
      </c>
      <c r="X20" s="84" t="s">
        <v>176</v>
      </c>
      <c r="Y20" s="84" t="s">
        <v>176</v>
      </c>
      <c r="Z20" s="84" t="s">
        <v>176</v>
      </c>
      <c r="AA20" s="84" t="s">
        <v>176</v>
      </c>
      <c r="AB20" s="84" t="s">
        <v>176</v>
      </c>
      <c r="AC20" s="84" t="s">
        <v>176</v>
      </c>
      <c r="AD20" s="84" t="s">
        <v>176</v>
      </c>
      <c r="AE20" s="84" t="s">
        <v>176</v>
      </c>
      <c r="AF20" s="84" t="s">
        <v>176</v>
      </c>
      <c r="AG20" s="84" t="s">
        <v>176</v>
      </c>
      <c r="AH20" s="84" t="s">
        <v>176</v>
      </c>
      <c r="AI20" s="84" t="s">
        <v>176</v>
      </c>
      <c r="AJ20" s="84" t="s">
        <v>176</v>
      </c>
      <c r="AK20" s="84" t="s">
        <v>176</v>
      </c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</row>
    <row r="21" spans="1:85" x14ac:dyDescent="0.25">
      <c r="A21" s="32">
        <v>14</v>
      </c>
      <c r="B21" s="20" t="str">
        <f>IF(AND($B$2&lt;&gt;"",'Ficha Cadastral'!C30&lt;&gt;""),'Ficha Cadastral'!C30,"")</f>
        <v>Leticia Brantes Gravino</v>
      </c>
      <c r="C21" s="32">
        <f t="shared" si="3"/>
        <v>0</v>
      </c>
      <c r="D21" s="86">
        <f ca="1">IF(B21&lt;&gt;"",IF(ISNA(VLOOKUP($B21,'Ficha Cadastral'!$C$17:$E$56,3,FALSE)),0,VLOOKUP($B21,'Ficha Cadastral'!$C$17:$E$56,3,FALSE)),"")</f>
        <v>4</v>
      </c>
      <c r="E21" s="85">
        <f ca="1">IF(B21&lt;&gt;"",IF(ISNA(VLOOKUP($B21,'Ficha Cadastral'!$C$17:$R$56,$E$1,FALSE)),0,VLOOKUP($B21,'Ficha Cadastral'!$C$17:$R$56,$E$1,FALSE)),"")</f>
        <v>0.05</v>
      </c>
      <c r="F21" s="84" t="s">
        <v>176</v>
      </c>
      <c r="G21" s="84" t="s">
        <v>176</v>
      </c>
      <c r="H21" s="84" t="s">
        <v>176</v>
      </c>
      <c r="I21" s="84" t="s">
        <v>176</v>
      </c>
      <c r="J21" s="84" t="s">
        <v>176</v>
      </c>
      <c r="K21" s="84" t="s">
        <v>176</v>
      </c>
      <c r="L21" s="84" t="s">
        <v>176</v>
      </c>
      <c r="M21" s="84" t="s">
        <v>176</v>
      </c>
      <c r="N21" s="84" t="s">
        <v>176</v>
      </c>
      <c r="O21" s="84" t="s">
        <v>176</v>
      </c>
      <c r="P21" s="84" t="s">
        <v>176</v>
      </c>
      <c r="Q21" s="84" t="s">
        <v>176</v>
      </c>
      <c r="R21" s="84" t="s">
        <v>176</v>
      </c>
      <c r="S21" s="84" t="s">
        <v>176</v>
      </c>
      <c r="T21" s="84" t="s">
        <v>176</v>
      </c>
      <c r="U21" s="84" t="s">
        <v>176</v>
      </c>
      <c r="V21" s="84" t="s">
        <v>176</v>
      </c>
      <c r="W21" s="84" t="s">
        <v>176</v>
      </c>
      <c r="X21" s="84" t="s">
        <v>176</v>
      </c>
      <c r="Y21" s="84" t="s">
        <v>176</v>
      </c>
      <c r="Z21" s="84" t="s">
        <v>176</v>
      </c>
      <c r="AA21" s="84" t="s">
        <v>176</v>
      </c>
      <c r="AB21" s="84" t="s">
        <v>176</v>
      </c>
      <c r="AC21" s="84" t="s">
        <v>176</v>
      </c>
      <c r="AD21" s="84" t="s">
        <v>176</v>
      </c>
      <c r="AE21" s="84" t="s">
        <v>176</v>
      </c>
      <c r="AF21" s="84" t="s">
        <v>176</v>
      </c>
      <c r="AG21" s="84" t="s">
        <v>176</v>
      </c>
      <c r="AH21" s="84" t="s">
        <v>176</v>
      </c>
      <c r="AI21" s="84" t="s">
        <v>176</v>
      </c>
      <c r="AJ21" s="84" t="s">
        <v>176</v>
      </c>
      <c r="AK21" s="84" t="s">
        <v>176</v>
      </c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</row>
    <row r="22" spans="1:85" x14ac:dyDescent="0.25">
      <c r="A22" s="32">
        <v>15</v>
      </c>
      <c r="B22" s="20" t="str">
        <f>IF(AND($B$2&lt;&gt;"",'Ficha Cadastral'!C31&lt;&gt;""),'Ficha Cadastral'!C31,"")</f>
        <v>Marcio Eduardo Latini</v>
      </c>
      <c r="C22" s="32">
        <f t="shared" si="3"/>
        <v>0</v>
      </c>
      <c r="D22" s="86">
        <f ca="1">IF(B22&lt;&gt;"",IF(ISNA(VLOOKUP($B22,'Ficha Cadastral'!$C$17:$E$56,3,FALSE)),0,VLOOKUP($B22,'Ficha Cadastral'!$C$17:$E$56,3,FALSE)),"")</f>
        <v>4</v>
      </c>
      <c r="E22" s="85">
        <f ca="1">IF(B22&lt;&gt;"",IF(ISNA(VLOOKUP($B22,'Ficha Cadastral'!$C$17:$R$56,$E$1,FALSE)),0,VLOOKUP($B22,'Ficha Cadastral'!$C$17:$R$56,$E$1,FALSE)),"")</f>
        <v>0.05</v>
      </c>
      <c r="F22" s="84" t="s">
        <v>176</v>
      </c>
      <c r="G22" s="84" t="s">
        <v>176</v>
      </c>
      <c r="H22" s="84" t="s">
        <v>176</v>
      </c>
      <c r="I22" s="84" t="s">
        <v>176</v>
      </c>
      <c r="J22" s="84" t="s">
        <v>176</v>
      </c>
      <c r="K22" s="84" t="s">
        <v>176</v>
      </c>
      <c r="L22" s="84" t="s">
        <v>176</v>
      </c>
      <c r="M22" s="84" t="s">
        <v>176</v>
      </c>
      <c r="N22" s="84" t="s">
        <v>176</v>
      </c>
      <c r="O22" s="84" t="s">
        <v>176</v>
      </c>
      <c r="P22" s="84" t="s">
        <v>176</v>
      </c>
      <c r="Q22" s="84" t="s">
        <v>176</v>
      </c>
      <c r="R22" s="84" t="s">
        <v>176</v>
      </c>
      <c r="S22" s="84" t="s">
        <v>176</v>
      </c>
      <c r="T22" s="84" t="s">
        <v>176</v>
      </c>
      <c r="U22" s="84" t="s">
        <v>176</v>
      </c>
      <c r="V22" s="84" t="s">
        <v>176</v>
      </c>
      <c r="W22" s="84" t="s">
        <v>176</v>
      </c>
      <c r="X22" s="84" t="s">
        <v>176</v>
      </c>
      <c r="Y22" s="84" t="s">
        <v>176</v>
      </c>
      <c r="Z22" s="84" t="s">
        <v>176</v>
      </c>
      <c r="AA22" s="84" t="s">
        <v>176</v>
      </c>
      <c r="AB22" s="84" t="s">
        <v>176</v>
      </c>
      <c r="AC22" s="84" t="s">
        <v>176</v>
      </c>
      <c r="AD22" s="84" t="s">
        <v>176</v>
      </c>
      <c r="AE22" s="84" t="s">
        <v>176</v>
      </c>
      <c r="AF22" s="84" t="s">
        <v>176</v>
      </c>
      <c r="AG22" s="84" t="s">
        <v>176</v>
      </c>
      <c r="AH22" s="84" t="s">
        <v>176</v>
      </c>
      <c r="AI22" s="84" t="s">
        <v>176</v>
      </c>
      <c r="AJ22" s="84" t="s">
        <v>176</v>
      </c>
      <c r="AK22" s="84" t="s">
        <v>176</v>
      </c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</row>
    <row r="23" spans="1:85" x14ac:dyDescent="0.25">
      <c r="A23" s="32">
        <v>16</v>
      </c>
      <c r="B23" s="20" t="str">
        <f>IF(AND($B$2&lt;&gt;"",'Ficha Cadastral'!C32&lt;&gt;""),'Ficha Cadastral'!C32,"")</f>
        <v>Matheus Pinheiro Raposo</v>
      </c>
      <c r="C23" s="32">
        <f t="shared" si="3"/>
        <v>0</v>
      </c>
      <c r="D23" s="86">
        <f ca="1">IF(B23&lt;&gt;"",IF(ISNA(VLOOKUP($B23,'Ficha Cadastral'!$C$17:$E$56,3,FALSE)),0,VLOOKUP($B23,'Ficha Cadastral'!$C$17:$E$56,3,FALSE)),"")</f>
        <v>4</v>
      </c>
      <c r="E23" s="85">
        <f ca="1">IF(B23&lt;&gt;"",IF(ISNA(VLOOKUP($B23,'Ficha Cadastral'!$C$17:$R$56,$E$1,FALSE)),0,VLOOKUP($B23,'Ficha Cadastral'!$C$17:$R$56,$E$1,FALSE)),"")</f>
        <v>0.05</v>
      </c>
      <c r="F23" s="84" t="s">
        <v>176</v>
      </c>
      <c r="G23" s="84" t="s">
        <v>176</v>
      </c>
      <c r="H23" s="84" t="s">
        <v>176</v>
      </c>
      <c r="I23" s="84" t="s">
        <v>176</v>
      </c>
      <c r="J23" s="84" t="s">
        <v>176</v>
      </c>
      <c r="K23" s="84" t="s">
        <v>176</v>
      </c>
      <c r="L23" s="84" t="s">
        <v>176</v>
      </c>
      <c r="M23" s="84" t="s">
        <v>176</v>
      </c>
      <c r="N23" s="84" t="s">
        <v>176</v>
      </c>
      <c r="O23" s="84" t="s">
        <v>176</v>
      </c>
      <c r="P23" s="84" t="s">
        <v>176</v>
      </c>
      <c r="Q23" s="84" t="s">
        <v>176</v>
      </c>
      <c r="R23" s="84" t="s">
        <v>176</v>
      </c>
      <c r="S23" s="84" t="s">
        <v>176</v>
      </c>
      <c r="T23" s="84" t="s">
        <v>176</v>
      </c>
      <c r="U23" s="84" t="s">
        <v>176</v>
      </c>
      <c r="V23" s="84" t="s">
        <v>176</v>
      </c>
      <c r="W23" s="84" t="s">
        <v>176</v>
      </c>
      <c r="X23" s="84" t="s">
        <v>176</v>
      </c>
      <c r="Y23" s="84" t="s">
        <v>176</v>
      </c>
      <c r="Z23" s="84" t="s">
        <v>176</v>
      </c>
      <c r="AA23" s="84" t="s">
        <v>176</v>
      </c>
      <c r="AB23" s="84" t="s">
        <v>176</v>
      </c>
      <c r="AC23" s="84" t="s">
        <v>176</v>
      </c>
      <c r="AD23" s="84" t="s">
        <v>176</v>
      </c>
      <c r="AE23" s="84" t="s">
        <v>176</v>
      </c>
      <c r="AF23" s="84" t="s">
        <v>176</v>
      </c>
      <c r="AG23" s="84" t="s">
        <v>176</v>
      </c>
      <c r="AH23" s="84" t="s">
        <v>176</v>
      </c>
      <c r="AI23" s="84" t="s">
        <v>176</v>
      </c>
      <c r="AJ23" s="84" t="s">
        <v>176</v>
      </c>
      <c r="AK23" s="84" t="s">
        <v>176</v>
      </c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</row>
    <row r="24" spans="1:85" x14ac:dyDescent="0.25">
      <c r="A24" s="32">
        <v>17</v>
      </c>
      <c r="B24" s="20" t="str">
        <f>IF(AND($B$2&lt;&gt;"",'Ficha Cadastral'!C33&lt;&gt;""),'Ficha Cadastral'!C33,"")</f>
        <v>Rafael Magalhães Storck</v>
      </c>
      <c r="C24" s="32">
        <f t="shared" si="3"/>
        <v>0</v>
      </c>
      <c r="D24" s="86">
        <f ca="1">IF(B24&lt;&gt;"",IF(ISNA(VLOOKUP($B24,'Ficha Cadastral'!$C$17:$E$56,3,FALSE)),0,VLOOKUP($B24,'Ficha Cadastral'!$C$17:$E$56,3,FALSE)),"")</f>
        <v>4</v>
      </c>
      <c r="E24" s="85">
        <f ca="1">IF(B24&lt;&gt;"",IF(ISNA(VLOOKUP($B24,'Ficha Cadastral'!$C$17:$R$56,$E$1,FALSE)),0,VLOOKUP($B24,'Ficha Cadastral'!$C$17:$R$56,$E$1,FALSE)),"")</f>
        <v>0.05</v>
      </c>
      <c r="F24" s="84" t="s">
        <v>176</v>
      </c>
      <c r="G24" s="84" t="s">
        <v>176</v>
      </c>
      <c r="H24" s="84" t="s">
        <v>176</v>
      </c>
      <c r="I24" s="84" t="s">
        <v>176</v>
      </c>
      <c r="J24" s="84" t="s">
        <v>176</v>
      </c>
      <c r="K24" s="84" t="s">
        <v>176</v>
      </c>
      <c r="L24" s="84" t="s">
        <v>176</v>
      </c>
      <c r="M24" s="84" t="s">
        <v>176</v>
      </c>
      <c r="N24" s="84" t="s">
        <v>176</v>
      </c>
      <c r="O24" s="84" t="s">
        <v>176</v>
      </c>
      <c r="P24" s="84" t="s">
        <v>176</v>
      </c>
      <c r="Q24" s="84" t="s">
        <v>176</v>
      </c>
      <c r="R24" s="84" t="s">
        <v>176</v>
      </c>
      <c r="S24" s="84" t="s">
        <v>176</v>
      </c>
      <c r="T24" s="84" t="s">
        <v>176</v>
      </c>
      <c r="U24" s="84" t="s">
        <v>176</v>
      </c>
      <c r="V24" s="84" t="s">
        <v>176</v>
      </c>
      <c r="W24" s="84" t="s">
        <v>176</v>
      </c>
      <c r="X24" s="84" t="s">
        <v>176</v>
      </c>
      <c r="Y24" s="84" t="s">
        <v>176</v>
      </c>
      <c r="Z24" s="84" t="s">
        <v>176</v>
      </c>
      <c r="AA24" s="84" t="s">
        <v>176</v>
      </c>
      <c r="AB24" s="84" t="s">
        <v>176</v>
      </c>
      <c r="AC24" s="84" t="s">
        <v>176</v>
      </c>
      <c r="AD24" s="84" t="s">
        <v>176</v>
      </c>
      <c r="AE24" s="84" t="s">
        <v>176</v>
      </c>
      <c r="AF24" s="84" t="s">
        <v>176</v>
      </c>
      <c r="AG24" s="84" t="s">
        <v>176</v>
      </c>
      <c r="AH24" s="84" t="s">
        <v>176</v>
      </c>
      <c r="AI24" s="84" t="s">
        <v>176</v>
      </c>
      <c r="AJ24" s="84" t="s">
        <v>176</v>
      </c>
      <c r="AK24" s="84" t="s">
        <v>176</v>
      </c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</row>
    <row r="25" spans="1:85" x14ac:dyDescent="0.25">
      <c r="A25" s="32">
        <v>18</v>
      </c>
      <c r="B25" s="20" t="str">
        <f>IF(AND($B$2&lt;&gt;"",'Ficha Cadastral'!C34&lt;&gt;""),'Ficha Cadastral'!C34,"")</f>
        <v>Rayssa Schottz Gonçalves</v>
      </c>
      <c r="C25" s="32">
        <f t="shared" si="3"/>
        <v>4</v>
      </c>
      <c r="D25" s="86">
        <f ca="1">IF(B25&lt;&gt;"",IF(ISNA(VLOOKUP($B25,'Ficha Cadastral'!$C$17:$E$56,3,FALSE)),0,VLOOKUP($B25,'Ficha Cadastral'!$C$17:$E$56,3,FALSE)),"")</f>
        <v>8</v>
      </c>
      <c r="E25" s="85">
        <f ca="1">IF(B25&lt;&gt;"",IF(ISNA(VLOOKUP($B25,'Ficha Cadastral'!$C$17:$R$56,$E$1,FALSE)),0,VLOOKUP($B25,'Ficha Cadastral'!$C$17:$R$56,$E$1,FALSE)),"")</f>
        <v>0.1</v>
      </c>
      <c r="F25" s="84" t="s">
        <v>176</v>
      </c>
      <c r="G25" s="84" t="s">
        <v>176</v>
      </c>
      <c r="H25" s="84" t="s">
        <v>176</v>
      </c>
      <c r="I25" s="84" t="s">
        <v>176</v>
      </c>
      <c r="J25" s="84" t="s">
        <v>176</v>
      </c>
      <c r="K25" s="84" t="s">
        <v>176</v>
      </c>
      <c r="L25" s="84" t="s">
        <v>176</v>
      </c>
      <c r="M25" s="84" t="s">
        <v>176</v>
      </c>
      <c r="N25" s="84" t="s">
        <v>176</v>
      </c>
      <c r="O25" s="84" t="s">
        <v>176</v>
      </c>
      <c r="P25" s="84" t="s">
        <v>176</v>
      </c>
      <c r="Q25" s="84" t="s">
        <v>176</v>
      </c>
      <c r="R25" s="84" t="s">
        <v>176</v>
      </c>
      <c r="S25" s="84" t="s">
        <v>176</v>
      </c>
      <c r="T25" s="84" t="s">
        <v>176</v>
      </c>
      <c r="U25" s="84" t="s">
        <v>176</v>
      </c>
      <c r="V25" s="84" t="s">
        <v>206</v>
      </c>
      <c r="W25" s="84" t="s">
        <v>206</v>
      </c>
      <c r="X25" s="84" t="s">
        <v>206</v>
      </c>
      <c r="Y25" s="84" t="s">
        <v>206</v>
      </c>
      <c r="Z25" s="84" t="s">
        <v>176</v>
      </c>
      <c r="AA25" s="84" t="s">
        <v>176</v>
      </c>
      <c r="AB25" s="84" t="s">
        <v>176</v>
      </c>
      <c r="AC25" s="84" t="s">
        <v>176</v>
      </c>
      <c r="AD25" s="84" t="s">
        <v>176</v>
      </c>
      <c r="AE25" s="84" t="s">
        <v>176</v>
      </c>
      <c r="AF25" s="84" t="s">
        <v>176</v>
      </c>
      <c r="AG25" s="84" t="s">
        <v>176</v>
      </c>
      <c r="AH25" s="84" t="s">
        <v>176</v>
      </c>
      <c r="AI25" s="84" t="s">
        <v>176</v>
      </c>
      <c r="AJ25" s="84" t="s">
        <v>176</v>
      </c>
      <c r="AK25" s="84" t="s">
        <v>176</v>
      </c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</row>
    <row r="26" spans="1:85" x14ac:dyDescent="0.25">
      <c r="A26" s="32">
        <v>19</v>
      </c>
      <c r="B26" s="20" t="str">
        <f>IF(AND($B$2&lt;&gt;"",'Ficha Cadastral'!C35&lt;&gt;""),'Ficha Cadastral'!C35,"")</f>
        <v>Rodrigo Rocha Gibelli</v>
      </c>
      <c r="C26" s="32">
        <f t="shared" si="3"/>
        <v>0</v>
      </c>
      <c r="D26" s="86">
        <f ca="1">IF(B26&lt;&gt;"",IF(ISNA(VLOOKUP($B26,'Ficha Cadastral'!$C$17:$E$56,3,FALSE)),0,VLOOKUP($B26,'Ficha Cadastral'!$C$17:$E$56,3,FALSE)),"")</f>
        <v>4</v>
      </c>
      <c r="E26" s="85">
        <f ca="1">IF(B26&lt;&gt;"",IF(ISNA(VLOOKUP($B26,'Ficha Cadastral'!$C$17:$R$56,$E$1,FALSE)),0,VLOOKUP($B26,'Ficha Cadastral'!$C$17:$R$56,$E$1,FALSE)),"")</f>
        <v>0.05</v>
      </c>
      <c r="F26" s="84" t="s">
        <v>176</v>
      </c>
      <c r="G26" s="84" t="s">
        <v>176</v>
      </c>
      <c r="H26" s="84" t="s">
        <v>176</v>
      </c>
      <c r="I26" s="84" t="s">
        <v>176</v>
      </c>
      <c r="J26" s="84" t="s">
        <v>176</v>
      </c>
      <c r="K26" s="84" t="s">
        <v>176</v>
      </c>
      <c r="L26" s="84" t="s">
        <v>176</v>
      </c>
      <c r="M26" s="84" t="s">
        <v>176</v>
      </c>
      <c r="N26" s="84" t="s">
        <v>176</v>
      </c>
      <c r="O26" s="84" t="s">
        <v>176</v>
      </c>
      <c r="P26" s="84" t="s">
        <v>176</v>
      </c>
      <c r="Q26" s="84" t="s">
        <v>176</v>
      </c>
      <c r="R26" s="84" t="s">
        <v>176</v>
      </c>
      <c r="S26" s="84" t="s">
        <v>176</v>
      </c>
      <c r="T26" s="84" t="s">
        <v>176</v>
      </c>
      <c r="U26" s="84" t="s">
        <v>176</v>
      </c>
      <c r="V26" s="84" t="s">
        <v>176</v>
      </c>
      <c r="W26" s="84" t="s">
        <v>176</v>
      </c>
      <c r="X26" s="84" t="s">
        <v>176</v>
      </c>
      <c r="Y26" s="84" t="s">
        <v>176</v>
      </c>
      <c r="Z26" s="84" t="s">
        <v>176</v>
      </c>
      <c r="AA26" s="84" t="s">
        <v>176</v>
      </c>
      <c r="AB26" s="84" t="s">
        <v>176</v>
      </c>
      <c r="AC26" s="84" t="s">
        <v>176</v>
      </c>
      <c r="AD26" s="84" t="s">
        <v>176</v>
      </c>
      <c r="AE26" s="84" t="s">
        <v>176</v>
      </c>
      <c r="AF26" s="84" t="s">
        <v>176</v>
      </c>
      <c r="AG26" s="84" t="s">
        <v>176</v>
      </c>
      <c r="AH26" s="84" t="s">
        <v>176</v>
      </c>
      <c r="AI26" s="84" t="s">
        <v>176</v>
      </c>
      <c r="AJ26" s="84" t="s">
        <v>176</v>
      </c>
      <c r="AK26" s="84" t="s">
        <v>176</v>
      </c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</row>
    <row r="27" spans="1:85" x14ac:dyDescent="0.25">
      <c r="A27" s="32">
        <v>20</v>
      </c>
      <c r="B27" s="20" t="str">
        <f>IF(AND($B$2&lt;&gt;"",'Ficha Cadastral'!C36&lt;&gt;""),'Ficha Cadastral'!C36,"")</f>
        <v>Wesley Pereira Pinto</v>
      </c>
      <c r="C27" s="32">
        <f t="shared" si="3"/>
        <v>0</v>
      </c>
      <c r="D27" s="86">
        <f ca="1">IF(B27&lt;&gt;"",IF(ISNA(VLOOKUP($B27,'Ficha Cadastral'!$C$17:$E$56,3,FALSE)),0,VLOOKUP($B27,'Ficha Cadastral'!$C$17:$E$56,3,FALSE)),"")</f>
        <v>12</v>
      </c>
      <c r="E27" s="85">
        <f ca="1">IF(B27&lt;&gt;"",IF(ISNA(VLOOKUP($B27,'Ficha Cadastral'!$C$17:$R$56,$E$1,FALSE)),0,VLOOKUP($B27,'Ficha Cadastral'!$C$17:$R$56,$E$1,FALSE)),"")</f>
        <v>0.15</v>
      </c>
      <c r="F27" s="84" t="s">
        <v>176</v>
      </c>
      <c r="G27" s="84" t="s">
        <v>176</v>
      </c>
      <c r="H27" s="84" t="s">
        <v>176</v>
      </c>
      <c r="I27" s="84" t="s">
        <v>176</v>
      </c>
      <c r="J27" s="84" t="s">
        <v>176</v>
      </c>
      <c r="K27" s="84" t="s">
        <v>176</v>
      </c>
      <c r="L27" s="84" t="s">
        <v>176</v>
      </c>
      <c r="M27" s="84" t="s">
        <v>176</v>
      </c>
      <c r="N27" s="84" t="s">
        <v>176</v>
      </c>
      <c r="O27" s="84" t="s">
        <v>176</v>
      </c>
      <c r="P27" s="84" t="s">
        <v>176</v>
      </c>
      <c r="Q27" s="84" t="s">
        <v>176</v>
      </c>
      <c r="R27" s="84" t="s">
        <v>176</v>
      </c>
      <c r="S27" s="84" t="s">
        <v>176</v>
      </c>
      <c r="T27" s="84" t="s">
        <v>176</v>
      </c>
      <c r="U27" s="84" t="s">
        <v>176</v>
      </c>
      <c r="V27" s="84" t="s">
        <v>176</v>
      </c>
      <c r="W27" s="84" t="s">
        <v>176</v>
      </c>
      <c r="X27" s="84" t="s">
        <v>176</v>
      </c>
      <c r="Y27" s="84" t="s">
        <v>176</v>
      </c>
      <c r="Z27" s="84" t="s">
        <v>176</v>
      </c>
      <c r="AA27" s="84" t="s">
        <v>176</v>
      </c>
      <c r="AB27" s="84" t="s">
        <v>176</v>
      </c>
      <c r="AC27" s="84" t="s">
        <v>176</v>
      </c>
      <c r="AD27" s="84" t="s">
        <v>176</v>
      </c>
      <c r="AE27" s="84" t="s">
        <v>176</v>
      </c>
      <c r="AF27" s="84" t="s">
        <v>176</v>
      </c>
      <c r="AG27" s="84" t="s">
        <v>176</v>
      </c>
      <c r="AH27" s="84" t="s">
        <v>176</v>
      </c>
      <c r="AI27" s="84" t="s">
        <v>176</v>
      </c>
      <c r="AJ27" s="84" t="s">
        <v>176</v>
      </c>
      <c r="AK27" s="84" t="s">
        <v>176</v>
      </c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</row>
    <row r="28" spans="1:85" x14ac:dyDescent="0.25">
      <c r="A28" s="32">
        <v>21</v>
      </c>
      <c r="B28" s="20" t="str">
        <f>IF(AND($B$2&lt;&gt;"",'Ficha Cadastral'!C37&lt;&gt;""),'Ficha Cadastral'!C37,"")</f>
        <v/>
      </c>
      <c r="C28" s="32" t="str">
        <f t="shared" si="3"/>
        <v/>
      </c>
      <c r="D28" s="86" t="str">
        <f>IF(B28&lt;&gt;"",IF(ISNA(VLOOKUP($B28,'Ficha Cadastral'!$C$17:$E$56,3,FALSE)),0,VLOOKUP($B28,'Ficha Cadastral'!$C$17:$E$56,3,FALSE)),"")</f>
        <v/>
      </c>
      <c r="E28" s="85" t="str">
        <f>IF(B28&lt;&gt;"",IF(ISNA(VLOOKUP($B28,'Ficha Cadastral'!$C$17:$R$56,$E$1,FALSE)),0,VLOOKUP($B28,'Ficha Cadastral'!$C$17:$R$56,$E$1,FALSE)),"")</f>
        <v/>
      </c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</row>
    <row r="29" spans="1:85" x14ac:dyDescent="0.25">
      <c r="A29" s="32">
        <v>22</v>
      </c>
      <c r="B29" s="136" t="str">
        <f>IF(AND($B$2&lt;&gt;"",'Ficha Cadastral'!C38&lt;&gt;""),'Ficha Cadastral'!C38,"")</f>
        <v/>
      </c>
      <c r="C29" s="32" t="str">
        <f t="shared" si="3"/>
        <v/>
      </c>
      <c r="D29" s="86" t="str">
        <f>IF(B29&lt;&gt;"",IF(ISNA(VLOOKUP($B29,'Ficha Cadastral'!$C$17:$E$56,3,FALSE)),0,VLOOKUP($B29,'Ficha Cadastral'!$C$17:$E$56,3,FALSE)),"")</f>
        <v/>
      </c>
      <c r="E29" s="85" t="str">
        <f>IF(B29&lt;&gt;"",IF(ISNA(VLOOKUP($B29,'Ficha Cadastral'!$C$17:$R$56,$E$1,FALSE)),0,VLOOKUP($B29,'Ficha Cadastral'!$C$17:$R$56,$E$1,FALSE)),"")</f>
        <v/>
      </c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</row>
    <row r="30" spans="1:85" x14ac:dyDescent="0.25">
      <c r="A30" s="32">
        <v>23</v>
      </c>
      <c r="B30" s="137" t="str">
        <f>IF(AND($B$2&lt;&gt;"",'Ficha Cadastral'!C39&lt;&gt;""),'Ficha Cadastral'!C39,"")</f>
        <v/>
      </c>
      <c r="C30" s="32" t="str">
        <f t="shared" si="3"/>
        <v/>
      </c>
      <c r="D30" s="86" t="str">
        <f>IF(B30&lt;&gt;"",IF(ISNA(VLOOKUP($B30,'Ficha Cadastral'!$C$17:$E$56,3,FALSE)),0,VLOOKUP($B30,'Ficha Cadastral'!$C$17:$E$56,3,FALSE)),"")</f>
        <v/>
      </c>
      <c r="E30" s="85" t="str">
        <f>IF(B30&lt;&gt;"",IF(ISNA(VLOOKUP($B30,'Ficha Cadastral'!$C$17:$R$56,$E$1,FALSE)),0,VLOOKUP($B30,'Ficha Cadastral'!$C$17:$R$56,$E$1,FALSE)),"")</f>
        <v/>
      </c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</row>
    <row r="31" spans="1:85" x14ac:dyDescent="0.25">
      <c r="A31" s="32">
        <v>24</v>
      </c>
      <c r="B31" s="137" t="str">
        <f>IF(AND($B$2&lt;&gt;"",'Ficha Cadastral'!C40&lt;&gt;""),'Ficha Cadastral'!C40,"")</f>
        <v/>
      </c>
      <c r="C31" s="32" t="str">
        <f t="shared" si="3"/>
        <v/>
      </c>
      <c r="D31" s="86" t="str">
        <f>IF(B31&lt;&gt;"",IF(ISNA(VLOOKUP($B31,'Ficha Cadastral'!$C$17:$E$56,3,FALSE)),0,VLOOKUP($B31,'Ficha Cadastral'!$C$17:$E$56,3,FALSE)),"")</f>
        <v/>
      </c>
      <c r="E31" s="85" t="str">
        <f>IF(B31&lt;&gt;"",IF(ISNA(VLOOKUP($B31,'Ficha Cadastral'!$C$17:$R$56,$E$1,FALSE)),0,VLOOKUP($B31,'Ficha Cadastral'!$C$17:$R$56,$E$1,FALSE)),"")</f>
        <v/>
      </c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</row>
    <row r="32" spans="1:85" x14ac:dyDescent="0.25">
      <c r="A32" s="32">
        <v>25</v>
      </c>
      <c r="B32" s="20" t="str">
        <f>IF(AND($B$2&lt;&gt;"",'Ficha Cadastral'!C41&lt;&gt;""),'Ficha Cadastral'!C41,"")</f>
        <v/>
      </c>
      <c r="C32" s="32" t="str">
        <f t="shared" si="3"/>
        <v/>
      </c>
      <c r="D32" s="86" t="str">
        <f>IF(B32&lt;&gt;"",IF(ISNA(VLOOKUP($B32,'Ficha Cadastral'!$C$17:$E$56,3,FALSE)),0,VLOOKUP($B32,'Ficha Cadastral'!$C$17:$E$56,3,FALSE)),"")</f>
        <v/>
      </c>
      <c r="E32" s="85" t="str">
        <f>IF(B32&lt;&gt;"",IF(ISNA(VLOOKUP($B32,'Ficha Cadastral'!$C$17:$R$56,$E$1,FALSE)),0,VLOOKUP($B32,'Ficha Cadastral'!$C$17:$R$56,$E$1,FALSE)),"")</f>
        <v/>
      </c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</row>
    <row r="33" spans="1:85" x14ac:dyDescent="0.25">
      <c r="A33" s="32">
        <v>26</v>
      </c>
      <c r="B33" s="20" t="str">
        <f>IF(AND($B$2&lt;&gt;"",'Ficha Cadastral'!C42&lt;&gt;""),'Ficha Cadastral'!C42,"")</f>
        <v/>
      </c>
      <c r="C33" s="32" t="str">
        <f t="shared" si="3"/>
        <v/>
      </c>
      <c r="D33" s="86" t="str">
        <f>IF(B33&lt;&gt;"",IF(ISNA(VLOOKUP($B33,'Ficha Cadastral'!$C$17:$E$56,3,FALSE)),0,VLOOKUP($B33,'Ficha Cadastral'!$C$17:$E$56,3,FALSE)),"")</f>
        <v/>
      </c>
      <c r="E33" s="85" t="str">
        <f>IF(B33&lt;&gt;"",IF(ISNA(VLOOKUP($B33,'Ficha Cadastral'!$C$17:$R$56,$E$1,FALSE)),0,VLOOKUP($B33,'Ficha Cadastral'!$C$17:$R$56,$E$1,FALSE)),"")</f>
        <v/>
      </c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</row>
    <row r="34" spans="1:85" x14ac:dyDescent="0.25">
      <c r="A34" s="32">
        <v>27</v>
      </c>
      <c r="B34" s="20" t="str">
        <f>IF(AND($B$2&lt;&gt;"",'Ficha Cadastral'!C43&lt;&gt;""),'Ficha Cadastral'!C43,"")</f>
        <v/>
      </c>
      <c r="C34" s="32"/>
      <c r="D34" s="86"/>
      <c r="E34" s="85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37"/>
      <c r="S34" s="37"/>
      <c r="T34" s="37"/>
      <c r="U34" s="37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</row>
    <row r="35" spans="1:85" x14ac:dyDescent="0.25">
      <c r="A35" s="32">
        <v>28</v>
      </c>
      <c r="B35" s="20" t="str">
        <f>IF(AND($B$2&lt;&gt;"",'Ficha Cadastral'!C44&lt;&gt;""),'Ficha Cadastral'!C44,"")</f>
        <v/>
      </c>
      <c r="C35" s="32" t="str">
        <f t="shared" si="3"/>
        <v/>
      </c>
      <c r="D35" s="86" t="str">
        <f>IF(B35&lt;&gt;"",IF(ISNA(VLOOKUP($B35,'Ficha Cadastral'!$C$17:$E$56,3,FALSE)),0,VLOOKUP($B35,'Ficha Cadastral'!$C$17:$E$56,3,FALSE)),"")</f>
        <v/>
      </c>
      <c r="E35" s="85" t="str">
        <f>IF(B35&lt;&gt;"",IF(ISNA(VLOOKUP($B35,'Ficha Cadastral'!$C$17:$R$56,$E$1,FALSE)),0,VLOOKUP($B35,'Ficha Cadastral'!$C$17:$R$56,$E$1,FALSE)),"")</f>
        <v/>
      </c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</row>
    <row r="36" spans="1:85" x14ac:dyDescent="0.25">
      <c r="A36" s="32">
        <v>29</v>
      </c>
      <c r="B36" s="20" t="str">
        <f>IF(AND($B$2&lt;&gt;"",'Ficha Cadastral'!C45&lt;&gt;""),'Ficha Cadastral'!C45,"")</f>
        <v/>
      </c>
      <c r="C36" s="32" t="str">
        <f t="shared" si="3"/>
        <v/>
      </c>
      <c r="D36" s="86" t="str">
        <f>IF(B36&lt;&gt;"",IF(ISNA(VLOOKUP($B36,'Ficha Cadastral'!$C$17:$E$56,3,FALSE)),0,VLOOKUP($B36,'Ficha Cadastral'!$C$17:$E$56,3,FALSE)),"")</f>
        <v/>
      </c>
      <c r="E36" s="85" t="str">
        <f>IF(B36&lt;&gt;"",IF(ISNA(VLOOKUP($B36,'Ficha Cadastral'!$C$17:$R$56,$E$1,FALSE)),0,VLOOKUP($B36,'Ficha Cadastral'!$C$17:$R$56,$E$1,FALSE)),"")</f>
        <v/>
      </c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</row>
    <row r="37" spans="1:85" x14ac:dyDescent="0.25">
      <c r="A37" s="32">
        <v>30</v>
      </c>
      <c r="B37" s="20" t="str">
        <f>IF(AND($B$2&lt;&gt;"",'Ficha Cadastral'!C46&lt;&gt;""),'Ficha Cadastral'!C46,"")</f>
        <v/>
      </c>
      <c r="C37" s="32" t="str">
        <f t="shared" si="3"/>
        <v/>
      </c>
      <c r="D37" s="86" t="str">
        <f>IF(B37&lt;&gt;"",IF(ISNA(VLOOKUP($B37,'Ficha Cadastral'!$C$17:$E$56,3,FALSE)),0,VLOOKUP($B37,'Ficha Cadastral'!$C$17:$E$56,3,FALSE)),"")</f>
        <v/>
      </c>
      <c r="E37" s="85" t="str">
        <f>IF(B37&lt;&gt;"",IF(ISNA(VLOOKUP($B37,'Ficha Cadastral'!$C$17:$R$56,$E$1,FALSE)),0,VLOOKUP($B37,'Ficha Cadastral'!$C$17:$R$56,$E$1,FALSE)),"")</f>
        <v/>
      </c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</row>
    <row r="38" spans="1:85" x14ac:dyDescent="0.25">
      <c r="A38" s="32">
        <v>31</v>
      </c>
      <c r="B38" s="20" t="str">
        <f>IF(AND($B$2&lt;&gt;"",'Ficha Cadastral'!C47&lt;&gt;""),'Ficha Cadastral'!C47,"")</f>
        <v/>
      </c>
      <c r="C38" s="32" t="str">
        <f t="shared" si="3"/>
        <v/>
      </c>
      <c r="D38" s="86" t="str">
        <f>IF(B38&lt;&gt;"",IF(ISNA(VLOOKUP($B38,'Ficha Cadastral'!$C$17:$E$56,3,FALSE)),0,VLOOKUP($B38,'Ficha Cadastral'!$C$17:$E$56,3,FALSE)),"")</f>
        <v/>
      </c>
      <c r="E38" s="85" t="str">
        <f>IF(B38&lt;&gt;"",IF(ISNA(VLOOKUP($B38,'Ficha Cadastral'!$C$17:$R$56,$E$1,FALSE)),0,VLOOKUP($B38,'Ficha Cadastral'!$C$17:$R$56,$E$1,FALSE)),"")</f>
        <v/>
      </c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</row>
    <row r="39" spans="1:85" x14ac:dyDescent="0.25">
      <c r="A39" s="32">
        <v>32</v>
      </c>
      <c r="B39" s="20" t="str">
        <f>IF(AND($B$2&lt;&gt;"",'Ficha Cadastral'!C48&lt;&gt;""),'Ficha Cadastral'!C48,"")</f>
        <v/>
      </c>
      <c r="C39" s="32" t="str">
        <f t="shared" si="3"/>
        <v/>
      </c>
      <c r="D39" s="86" t="str">
        <f>IF(B39&lt;&gt;"",IF(ISNA(VLOOKUP($B39,'Ficha Cadastral'!$C$17:$E$56,3,FALSE)),0,VLOOKUP($B39,'Ficha Cadastral'!$C$17:$E$56,3,FALSE)),"")</f>
        <v/>
      </c>
      <c r="E39" s="85" t="str">
        <f>IF(B39&lt;&gt;"",IF(ISNA(VLOOKUP($B39,'Ficha Cadastral'!$C$17:$R$56,$E$1,FALSE)),0,VLOOKUP($B39,'Ficha Cadastral'!$C$17:$R$56,$E$1,FALSE)),"")</f>
        <v/>
      </c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</row>
    <row r="40" spans="1:85" x14ac:dyDescent="0.25">
      <c r="A40" s="32">
        <v>33</v>
      </c>
      <c r="B40" s="20" t="str">
        <f>IF(AND($B$2&lt;&gt;"",'Ficha Cadastral'!C49&lt;&gt;""),'Ficha Cadastral'!C49,"")</f>
        <v/>
      </c>
      <c r="C40" s="32" t="str">
        <f t="shared" si="3"/>
        <v/>
      </c>
      <c r="D40" s="86" t="str">
        <f>IF(B40&lt;&gt;"",IF(ISNA(VLOOKUP($B40,'Ficha Cadastral'!$C$17:$E$56,3,FALSE)),0,VLOOKUP($B40,'Ficha Cadastral'!$C$17:$E$56,3,FALSE)),"")</f>
        <v/>
      </c>
      <c r="E40" s="85" t="str">
        <f>IF(B40&lt;&gt;"",IF(ISNA(VLOOKUP($B40,'Ficha Cadastral'!$C$17:$R$56,$E$1,FALSE)),0,VLOOKUP($B40,'Ficha Cadastral'!$C$17:$R$56,$E$1,FALSE)),"")</f>
        <v/>
      </c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</row>
    <row r="41" spans="1:85" x14ac:dyDescent="0.25">
      <c r="A41" s="32">
        <v>34</v>
      </c>
      <c r="B41" s="20" t="str">
        <f>IF(AND($B$2&lt;&gt;"",'Ficha Cadastral'!C50&lt;&gt;""),'Ficha Cadastral'!C50,"")</f>
        <v/>
      </c>
      <c r="C41" s="32" t="str">
        <f t="shared" si="3"/>
        <v/>
      </c>
      <c r="D41" s="86" t="str">
        <f>IF(B41&lt;&gt;"",IF(ISNA(VLOOKUP($B41,'Ficha Cadastral'!$C$17:$E$56,3,FALSE)),0,VLOOKUP($B41,'Ficha Cadastral'!$C$17:$E$56,3,FALSE)),"")</f>
        <v/>
      </c>
      <c r="E41" s="85" t="str">
        <f>IF(B41&lt;&gt;"",IF(ISNA(VLOOKUP($B41,'Ficha Cadastral'!$C$17:$R$56,$E$1,FALSE)),0,VLOOKUP($B41,'Ficha Cadastral'!$C$17:$R$56,$E$1,FALSE)),"")</f>
        <v/>
      </c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</row>
    <row r="42" spans="1:85" x14ac:dyDescent="0.25">
      <c r="A42" s="32">
        <v>35</v>
      </c>
      <c r="B42" s="20" t="str">
        <f>IF(AND($B$2&lt;&gt;"",'Ficha Cadastral'!C51&lt;&gt;""),'Ficha Cadastral'!C51,"")</f>
        <v/>
      </c>
      <c r="C42" s="32" t="str">
        <f t="shared" si="3"/>
        <v/>
      </c>
      <c r="D42" s="86" t="str">
        <f>IF(B42&lt;&gt;"",IF(ISNA(VLOOKUP($B42,'Ficha Cadastral'!$C$17:$E$56,3,FALSE)),0,VLOOKUP($B42,'Ficha Cadastral'!$C$17:$E$56,3,FALSE)),"")</f>
        <v/>
      </c>
      <c r="E42" s="85" t="str">
        <f>IF(B42&lt;&gt;"",IF(ISNA(VLOOKUP($B42,'Ficha Cadastral'!$C$17:$R$56,$E$1,FALSE)),0,VLOOKUP($B42,'Ficha Cadastral'!$C$17:$R$56,$E$1,FALSE)),"")</f>
        <v/>
      </c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</row>
    <row r="43" spans="1:85" x14ac:dyDescent="0.25">
      <c r="A43" s="32">
        <v>36</v>
      </c>
      <c r="B43" s="20" t="str">
        <f>IF(AND($B$2&lt;&gt;"",'Ficha Cadastral'!C52&lt;&gt;""),'Ficha Cadastral'!C52,"")</f>
        <v/>
      </c>
      <c r="C43" s="32" t="str">
        <f t="shared" si="3"/>
        <v/>
      </c>
      <c r="D43" s="86" t="str">
        <f>IF(B43&lt;&gt;"",IF(ISNA(VLOOKUP($B43,'Ficha Cadastral'!$C$17:$E$56,3,FALSE)),0,VLOOKUP($B43,'Ficha Cadastral'!$C$17:$E$56,3,FALSE)),"")</f>
        <v/>
      </c>
      <c r="E43" s="85" t="str">
        <f>IF(B43&lt;&gt;"",IF(ISNA(VLOOKUP($B43,'Ficha Cadastral'!$C$17:$R$56,$E$1,FALSE)),0,VLOOKUP($B43,'Ficha Cadastral'!$C$17:$R$56,$E$1,FALSE)),"")</f>
        <v/>
      </c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</row>
    <row r="44" spans="1:85" x14ac:dyDescent="0.25">
      <c r="A44" s="32">
        <v>37</v>
      </c>
      <c r="B44" s="20" t="str">
        <f>IF(AND($B$2&lt;&gt;"",'Ficha Cadastral'!C53&lt;&gt;""),'Ficha Cadastral'!C53,"")</f>
        <v/>
      </c>
      <c r="C44" s="32" t="str">
        <f t="shared" si="3"/>
        <v/>
      </c>
      <c r="D44" s="86" t="str">
        <f>IF(B44&lt;&gt;"",IF(ISNA(VLOOKUP($B44,'Ficha Cadastral'!$C$17:$E$56,3,FALSE)),0,VLOOKUP($B44,'Ficha Cadastral'!$C$17:$E$56,3,FALSE)),"")</f>
        <v/>
      </c>
      <c r="E44" s="85" t="str">
        <f>IF(B44&lt;&gt;"",IF(ISNA(VLOOKUP($B44,'Ficha Cadastral'!$C$17:$R$56,$E$1,FALSE)),0,VLOOKUP($B44,'Ficha Cadastral'!$C$17:$R$56,$E$1,FALSE)),"")</f>
        <v/>
      </c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37"/>
      <c r="W44" s="37"/>
      <c r="X44" s="37"/>
      <c r="Y44" s="37"/>
      <c r="Z44" s="84"/>
      <c r="AA44" s="84"/>
      <c r="AB44" s="84"/>
      <c r="AC44" s="84"/>
      <c r="AD44" s="84"/>
      <c r="AE44" s="84"/>
      <c r="AF44" s="84"/>
      <c r="AG44" s="84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</row>
    <row r="45" spans="1:85" x14ac:dyDescent="0.25">
      <c r="A45" s="32">
        <v>38</v>
      </c>
      <c r="B45" s="20" t="str">
        <f>IF(AND($B$2&lt;&gt;"",'Ficha Cadastral'!C54&lt;&gt;""),'Ficha Cadastral'!C54,"")</f>
        <v/>
      </c>
      <c r="C45" s="32" t="str">
        <f t="shared" si="3"/>
        <v/>
      </c>
      <c r="D45" s="86" t="str">
        <f>IF(B45&lt;&gt;"",IF(ISNA(VLOOKUP($B45,'Ficha Cadastral'!$C$17:$E$56,3,FALSE)),0,VLOOKUP($B45,'Ficha Cadastral'!$C$17:$E$56,3,FALSE)),"")</f>
        <v/>
      </c>
      <c r="E45" s="85" t="str">
        <f>IF(B45&lt;&gt;"",IF(ISNA(VLOOKUP($B45,'Ficha Cadastral'!$C$17:$R$56,$E$1,FALSE)),0,VLOOKUP($B45,'Ficha Cadastral'!$C$17:$R$56,$E$1,FALSE)),"")</f>
        <v/>
      </c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37"/>
      <c r="S45" s="37"/>
      <c r="T45" s="37"/>
      <c r="U45" s="37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</row>
    <row r="46" spans="1:85" x14ac:dyDescent="0.25">
      <c r="A46" s="32">
        <v>39</v>
      </c>
      <c r="B46" s="20" t="str">
        <f>IF(AND($B$2&lt;&gt;"",'Ficha Cadastral'!C55&lt;&gt;""),'Ficha Cadastral'!C55,"")</f>
        <v/>
      </c>
      <c r="C46" s="32" t="str">
        <f t="shared" si="3"/>
        <v/>
      </c>
      <c r="D46" s="86" t="str">
        <f>IF(B46&lt;&gt;"",IF(ISNA(VLOOKUP($B46,'Ficha Cadastral'!$C$17:$E$56,3,FALSE)),0,VLOOKUP($B46,'Ficha Cadastral'!$C$17:$E$56,3,FALSE)),"")</f>
        <v/>
      </c>
      <c r="E46" s="85" t="str">
        <f>IF(B46&lt;&gt;"",IF(ISNA(VLOOKUP($B46,'Ficha Cadastral'!$C$17:$R$56,$E$1,FALSE)),0,VLOOKUP($B46,'Ficha Cadastral'!$C$17:$R$56,$E$1,FALSE)),"")</f>
        <v/>
      </c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</row>
    <row r="47" spans="1:85" x14ac:dyDescent="0.25">
      <c r="A47" s="32">
        <v>40</v>
      </c>
      <c r="B47" s="20" t="str">
        <f>IF(AND($B$2&lt;&gt;"",'Ficha Cadastral'!C56&lt;&gt;""),'Ficha Cadastral'!C56,"")</f>
        <v/>
      </c>
      <c r="C47" s="32" t="str">
        <f t="shared" si="3"/>
        <v/>
      </c>
      <c r="D47" s="86" t="str">
        <f>IF(B47&lt;&gt;"",IF(ISNA(VLOOKUP($B47,'Ficha Cadastral'!$C$17:$E$56,3,FALSE)),0,VLOOKUP($B47,'Ficha Cadastral'!$C$17:$E$56,3,FALSE)),"")</f>
        <v/>
      </c>
      <c r="E47" s="85" t="str">
        <f>IF(B47&lt;&gt;"",IF(ISNA(VLOOKUP($B47,'Ficha Cadastral'!$C$17:$R$56,$E$1,FALSE)),0,VLOOKUP($B47,'Ficha Cadastral'!$C$17:$R$56,$E$1,FALSE)),"")</f>
        <v/>
      </c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</row>
    <row r="48" spans="1:85" x14ac:dyDescent="0.25">
      <c r="A48" s="34" t="s">
        <v>9</v>
      </c>
    </row>
    <row r="50" spans="1:4" x14ac:dyDescent="0.25">
      <c r="B50" s="5" t="s">
        <v>10</v>
      </c>
    </row>
    <row r="51" spans="1:4" x14ac:dyDescent="0.25">
      <c r="A51" s="35" t="s">
        <v>11</v>
      </c>
      <c r="B51" s="5" t="s">
        <v>12</v>
      </c>
    </row>
    <row r="52" spans="1:4" s="4" customFormat="1" x14ac:dyDescent="0.25">
      <c r="B52" s="39"/>
    </row>
    <row r="53" spans="1:4" s="4" customFormat="1" x14ac:dyDescent="0.25">
      <c r="B53" s="39"/>
    </row>
    <row r="54" spans="1:4" s="4" customFormat="1" x14ac:dyDescent="0.25">
      <c r="B54" s="40"/>
      <c r="D54" s="41"/>
    </row>
    <row r="55" spans="1:4" s="4" customFormat="1" x14ac:dyDescent="0.25">
      <c r="B55" s="40"/>
      <c r="D55" s="41"/>
    </row>
    <row r="56" spans="1:4" s="4" customFormat="1" x14ac:dyDescent="0.25"/>
    <row r="57" spans="1:4" s="4" customFormat="1" x14ac:dyDescent="0.25">
      <c r="D57" s="41"/>
    </row>
    <row r="58" spans="1:4" s="4" customFormat="1" x14ac:dyDescent="0.25">
      <c r="D58" s="41"/>
    </row>
    <row r="59" spans="1:4" s="4" customFormat="1" x14ac:dyDescent="0.25"/>
    <row r="60" spans="1:4" s="4" customFormat="1" x14ac:dyDescent="0.25">
      <c r="B60" s="39"/>
    </row>
    <row r="61" spans="1:4" s="4" customFormat="1" x14ac:dyDescent="0.25">
      <c r="B61" s="39"/>
    </row>
    <row r="62" spans="1:4" s="4" customFormat="1" x14ac:dyDescent="0.25">
      <c r="B62" s="39"/>
    </row>
    <row r="63" spans="1:4" s="4" customFormat="1" x14ac:dyDescent="0.25">
      <c r="B63" s="39"/>
    </row>
    <row r="64" spans="1: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</sheetData>
  <sheetProtection selectLockedCells="1"/>
  <mergeCells count="7">
    <mergeCell ref="E6:E7"/>
    <mergeCell ref="A6:A7"/>
    <mergeCell ref="B6:B7"/>
    <mergeCell ref="C6:C7"/>
    <mergeCell ref="C1:D1"/>
    <mergeCell ref="C2:D2"/>
    <mergeCell ref="D6:D7"/>
  </mergeCells>
  <phoneticPr fontId="0" type="noConversion"/>
  <conditionalFormatting sqref="E8:E47">
    <cfRule type="cellIs" dxfId="548" priority="51" stopIfTrue="1" operator="greaterThanOrEqual">
      <formula>0.25</formula>
    </cfRule>
    <cfRule type="cellIs" dxfId="547" priority="52" stopIfTrue="1" operator="between">
      <formula>0.2</formula>
      <formula>0.24</formula>
    </cfRule>
    <cfRule type="cellIs" dxfId="546" priority="53" stopIfTrue="1" operator="between">
      <formula>0</formula>
      <formula>0.19</formula>
    </cfRule>
  </conditionalFormatting>
  <conditionalFormatting sqref="CJ5:XFD47 M3:XFD3 T1:XFD2 I4:XFD4 E48:XFD1048576 C7 A6:A7 B52:D1048576 A51:C51 B49:D50 C48:D48 A48 A1:C2 E1:E2 B4:G4 C5:CG6 F3 E7 AH10:CG10 AH14:CG14 AH17:CG17 B35:CG43 B46:CG47 Z11:CG11 Z13:CG13 V25:CG25 N34:Q34 V34:CG34 B44:U44 Z44:CG44 B45:Q45 V45:CG45 B9:M34 R7:CG7 B8:CG8 N9:CG9 N12:CG12 N18:CG24 N26:CG33 N15:CG16 F8:AK27">
    <cfRule type="expression" dxfId="545" priority="49">
      <formula>CELL("proteger",A1)=0</formula>
    </cfRule>
  </conditionalFormatting>
  <conditionalFormatting sqref="CJ8:XFD47 AH10:CG10 AH14:CG14 AH17:CG17 B35:CG43 B46:CG47 Z11:CG11 Z13:CG13 V25:CG25 N34:Q34 V34:CG34 B44:U44 Z44:CG44 B45:Q45 V45:CG45 B9:M34 B8:CG8 N9:CG9 N12:CG12 N18:CG24 N26:CG33 N15:CG16 F8:AK27">
    <cfRule type="cellIs" dxfId="544" priority="50" stopIfTrue="1" operator="equal">
      <formula>"F"</formula>
    </cfRule>
  </conditionalFormatting>
  <conditionalFormatting sqref="F7:Q7">
    <cfRule type="expression" dxfId="543" priority="48">
      <formula>CELL("proteger",F7)=0</formula>
    </cfRule>
  </conditionalFormatting>
  <conditionalFormatting sqref="N10:AG10">
    <cfRule type="expression" dxfId="542" priority="45">
      <formula>CELL("proteger",N10)=0</formula>
    </cfRule>
  </conditionalFormatting>
  <conditionalFormatting sqref="N10:AG10">
    <cfRule type="cellIs" dxfId="541" priority="46" stopIfTrue="1" operator="equal">
      <formula>"F"</formula>
    </cfRule>
  </conditionalFormatting>
  <conditionalFormatting sqref="N14:AG14">
    <cfRule type="expression" dxfId="540" priority="42">
      <formula>CELL("proteger",N14)=0</formula>
    </cfRule>
  </conditionalFormatting>
  <conditionalFormatting sqref="N14:AG14">
    <cfRule type="cellIs" dxfId="539" priority="43" stopIfTrue="1" operator="equal">
      <formula>"F"</formula>
    </cfRule>
  </conditionalFormatting>
  <conditionalFormatting sqref="N17:AG17 N18:Q18">
    <cfRule type="expression" dxfId="538" priority="39">
      <formula>CELL("proteger",N17)=0</formula>
    </cfRule>
  </conditionalFormatting>
  <conditionalFormatting sqref="N17:AG17 N18:Q18">
    <cfRule type="cellIs" dxfId="537" priority="40" stopIfTrue="1" operator="equal">
      <formula>"F"</formula>
    </cfRule>
  </conditionalFormatting>
  <conditionalFormatting sqref="R25:U25">
    <cfRule type="expression" dxfId="536" priority="24">
      <formula>CELL("proteger",R25)=0</formula>
    </cfRule>
  </conditionalFormatting>
  <conditionalFormatting sqref="R25:U25">
    <cfRule type="cellIs" dxfId="535" priority="25" stopIfTrue="1" operator="equal">
      <formula>"F"</formula>
    </cfRule>
  </conditionalFormatting>
  <conditionalFormatting sqref="R34:U34">
    <cfRule type="expression" dxfId="534" priority="21">
      <formula>CELL("proteger",R34)=0</formula>
    </cfRule>
  </conditionalFormatting>
  <conditionalFormatting sqref="R34:U34">
    <cfRule type="cellIs" dxfId="533" priority="22" stopIfTrue="1" operator="equal">
      <formula>"F"</formula>
    </cfRule>
  </conditionalFormatting>
  <conditionalFormatting sqref="R45:U45">
    <cfRule type="expression" dxfId="532" priority="18">
      <formula>CELL("proteger",R45)=0</formula>
    </cfRule>
  </conditionalFormatting>
  <conditionalFormatting sqref="R45:U45">
    <cfRule type="cellIs" dxfId="531" priority="19" stopIfTrue="1" operator="equal">
      <formula>"F"</formula>
    </cfRule>
  </conditionalFormatting>
  <conditionalFormatting sqref="V44:Y44">
    <cfRule type="expression" dxfId="530" priority="15">
      <formula>CELL("proteger",V44)=0</formula>
    </cfRule>
  </conditionalFormatting>
  <conditionalFormatting sqref="V44:Y44">
    <cfRule type="cellIs" dxfId="529" priority="16" stopIfTrue="1" operator="equal">
      <formula>"F"</formula>
    </cfRule>
  </conditionalFormatting>
  <conditionalFormatting sqref="V13:Y13">
    <cfRule type="expression" dxfId="528" priority="12">
      <formula>CELL("proteger",V13)=0</formula>
    </cfRule>
  </conditionalFormatting>
  <conditionalFormatting sqref="V13:Y13">
    <cfRule type="cellIs" dxfId="527" priority="13" stopIfTrue="1" operator="equal">
      <formula>"F"</formula>
    </cfRule>
  </conditionalFormatting>
  <conditionalFormatting sqref="V11:Y11">
    <cfRule type="expression" dxfId="526" priority="9">
      <formula>CELL("proteger",V11)=0</formula>
    </cfRule>
  </conditionalFormatting>
  <conditionalFormatting sqref="V11:Y11">
    <cfRule type="cellIs" dxfId="525" priority="10" stopIfTrue="1" operator="equal">
      <formula>"F"</formula>
    </cfRule>
  </conditionalFormatting>
  <conditionalFormatting sqref="R10">
    <cfRule type="expression" dxfId="524" priority="7">
      <formula>CELL("proteger",R10)=0</formula>
    </cfRule>
  </conditionalFormatting>
  <conditionalFormatting sqref="R10">
    <cfRule type="cellIs" dxfId="523" priority="8" stopIfTrue="1" operator="equal">
      <formula>"F"</formula>
    </cfRule>
  </conditionalFormatting>
  <conditionalFormatting sqref="R10:U10">
    <cfRule type="expression" dxfId="522" priority="5">
      <formula>CELL("proteger",R10)=0</formula>
    </cfRule>
  </conditionalFormatting>
  <conditionalFormatting sqref="R10:U10">
    <cfRule type="cellIs" dxfId="521" priority="6" stopIfTrue="1" operator="equal">
      <formula>"F"</formula>
    </cfRule>
  </conditionalFormatting>
  <conditionalFormatting sqref="R17:U17">
    <cfRule type="expression" dxfId="520" priority="3">
      <formula>CELL("proteger",R17)=0</formula>
    </cfRule>
  </conditionalFormatting>
  <conditionalFormatting sqref="R17:U17">
    <cfRule type="cellIs" dxfId="519" priority="4" stopIfTrue="1" operator="equal">
      <formula>"F"</formula>
    </cfRule>
  </conditionalFormatting>
  <conditionalFormatting sqref="R14:U14">
    <cfRule type="expression" dxfId="518" priority="1">
      <formula>CELL("proteger",R14)=0</formula>
    </cfRule>
  </conditionalFormatting>
  <conditionalFormatting sqref="R14:U14">
    <cfRule type="cellIs" dxfId="517" priority="2" stopIfTrue="1" operator="equal">
      <formula>"F"</formula>
    </cfRule>
  </conditionalFormatting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stopIfTrue="1" id="{A726ADD8-44E9-407B-B9FA-0A4CCA24C1C7}">
            <xm:f>AND($B$2&lt;&gt;"",'Ficha Cadastral'!$D17&lt;&gt;"")</xm:f>
            <x14:dxf>
              <font>
                <b/>
                <i val="0"/>
                <color rgb="FFFF0000"/>
              </font>
              <fill>
                <patternFill>
                  <bgColor rgb="FFFFC000"/>
                </patternFill>
              </fill>
            </x14:dxf>
          </x14:cfRule>
          <xm:sqref>CJ8:XFD47 B8:CG47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29"/>
  <dimension ref="A1:CG195"/>
  <sheetViews>
    <sheetView zoomScale="120" zoomScaleNormal="120" workbookViewId="0">
      <pane ySplit="7" topLeftCell="A8" activePane="bottomLeft" state="frozen"/>
      <selection pane="bottomLeft" activeCell="R10" sqref="R10:U10"/>
    </sheetView>
  </sheetViews>
  <sheetFormatPr defaultColWidth="9.140625" defaultRowHeight="15" x14ac:dyDescent="0.25"/>
  <cols>
    <col min="1" max="1" width="9.140625" style="5"/>
    <col min="2" max="2" width="40.7109375" style="5" customWidth="1"/>
    <col min="3" max="3" width="8" style="5" customWidth="1"/>
    <col min="4" max="4" width="9.42578125" style="5" customWidth="1"/>
    <col min="5" max="5" width="8.140625" style="5" customWidth="1"/>
    <col min="6" max="14" width="3.42578125" style="5" customWidth="1"/>
    <col min="15" max="16" width="3.5703125" style="5" customWidth="1"/>
    <col min="17" max="87" width="3.42578125" style="5" customWidth="1"/>
    <col min="88" max="16384" width="9.140625" style="5"/>
  </cols>
  <sheetData>
    <row r="1" spans="1:85" s="14" customFormat="1" x14ac:dyDescent="0.25">
      <c r="A1" s="75" t="s">
        <v>105</v>
      </c>
      <c r="B1" s="79" t="str">
        <f>IF(B2&lt;&gt;"",'Ficha Cadastral'!A6,"")</f>
        <v>Ideação do Projeto</v>
      </c>
      <c r="C1" s="170" t="s">
        <v>107</v>
      </c>
      <c r="D1" s="170"/>
      <c r="E1" s="74">
        <v>4</v>
      </c>
      <c r="G1" s="80"/>
      <c r="H1" s="80"/>
      <c r="I1" s="80"/>
      <c r="J1" s="80"/>
      <c r="K1" s="81"/>
      <c r="M1" s="80"/>
      <c r="N1" s="80"/>
      <c r="O1" s="80"/>
      <c r="P1" s="80"/>
      <c r="Q1" s="80"/>
      <c r="R1" s="80"/>
      <c r="S1" s="80"/>
      <c r="T1" s="80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</row>
    <row r="2" spans="1:85" s="14" customFormat="1" x14ac:dyDescent="0.25">
      <c r="A2" s="75" t="s">
        <v>106</v>
      </c>
      <c r="B2" s="82" t="s">
        <v>205</v>
      </c>
      <c r="C2" s="171" t="s">
        <v>104</v>
      </c>
      <c r="D2" s="171"/>
      <c r="E2" s="73">
        <f>COUNTA($F$7:$CG$7)</f>
        <v>20</v>
      </c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4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</row>
    <row r="3" spans="1:85" s="14" customFormat="1" x14ac:dyDescent="0.25">
      <c r="D3" s="76"/>
      <c r="F3" s="77" t="s">
        <v>5</v>
      </c>
      <c r="M3" s="25"/>
      <c r="N3" s="25"/>
      <c r="O3" s="25"/>
      <c r="P3" s="25"/>
      <c r="R3" s="23"/>
      <c r="S3" s="23"/>
      <c r="T3" s="23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</row>
    <row r="4" spans="1:85" s="14" customFormat="1" x14ac:dyDescent="0.25">
      <c r="F4" s="27" t="s">
        <v>16</v>
      </c>
      <c r="G4" s="26"/>
      <c r="I4" s="27"/>
      <c r="J4" s="27"/>
      <c r="K4" s="28"/>
      <c r="L4" s="21"/>
      <c r="M4" s="21"/>
      <c r="N4" s="21"/>
      <c r="O4" s="29"/>
      <c r="P4" s="29"/>
      <c r="Q4" s="29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</row>
    <row r="5" spans="1:85" x14ac:dyDescent="0.25">
      <c r="C5" s="78"/>
      <c r="D5" s="78"/>
      <c r="E5" s="78"/>
      <c r="F5" s="30">
        <f t="shared" ref="F5:AK5" si="0">COUNTIF(F8:F47,"P")</f>
        <v>20</v>
      </c>
      <c r="G5" s="30">
        <f t="shared" si="0"/>
        <v>20</v>
      </c>
      <c r="H5" s="30">
        <f t="shared" si="0"/>
        <v>20</v>
      </c>
      <c r="I5" s="30">
        <f t="shared" si="0"/>
        <v>20</v>
      </c>
      <c r="J5" s="30">
        <f t="shared" si="0"/>
        <v>20</v>
      </c>
      <c r="K5" s="30">
        <f t="shared" si="0"/>
        <v>20</v>
      </c>
      <c r="L5" s="30">
        <f t="shared" si="0"/>
        <v>20</v>
      </c>
      <c r="M5" s="30">
        <f t="shared" si="0"/>
        <v>20</v>
      </c>
      <c r="N5" s="30">
        <f t="shared" si="0"/>
        <v>19</v>
      </c>
      <c r="O5" s="30">
        <f t="shared" si="0"/>
        <v>19</v>
      </c>
      <c r="P5" s="30">
        <f t="shared" si="0"/>
        <v>19</v>
      </c>
      <c r="Q5" s="30">
        <f t="shared" si="0"/>
        <v>19</v>
      </c>
      <c r="R5" s="30">
        <f t="shared" si="0"/>
        <v>18</v>
      </c>
      <c r="S5" s="30">
        <f t="shared" si="0"/>
        <v>18</v>
      </c>
      <c r="T5" s="30">
        <f t="shared" si="0"/>
        <v>18</v>
      </c>
      <c r="U5" s="30">
        <f t="shared" si="0"/>
        <v>18</v>
      </c>
      <c r="V5" s="30">
        <f t="shared" si="0"/>
        <v>18</v>
      </c>
      <c r="W5" s="30">
        <f t="shared" si="0"/>
        <v>18</v>
      </c>
      <c r="X5" s="30">
        <f t="shared" si="0"/>
        <v>18</v>
      </c>
      <c r="Y5" s="30">
        <f t="shared" si="0"/>
        <v>18</v>
      </c>
      <c r="Z5" s="30">
        <f t="shared" si="0"/>
        <v>0</v>
      </c>
      <c r="AA5" s="30">
        <f t="shared" si="0"/>
        <v>0</v>
      </c>
      <c r="AB5" s="30">
        <f t="shared" si="0"/>
        <v>0</v>
      </c>
      <c r="AC5" s="30">
        <f t="shared" si="0"/>
        <v>0</v>
      </c>
      <c r="AD5" s="30">
        <f t="shared" si="0"/>
        <v>0</v>
      </c>
      <c r="AE5" s="30">
        <f t="shared" si="0"/>
        <v>0</v>
      </c>
      <c r="AF5" s="30">
        <f t="shared" si="0"/>
        <v>0</v>
      </c>
      <c r="AG5" s="30">
        <f t="shared" si="0"/>
        <v>0</v>
      </c>
      <c r="AH5" s="30">
        <f t="shared" si="0"/>
        <v>0</v>
      </c>
      <c r="AI5" s="30">
        <f t="shared" si="0"/>
        <v>0</v>
      </c>
      <c r="AJ5" s="30">
        <f t="shared" si="0"/>
        <v>0</v>
      </c>
      <c r="AK5" s="30">
        <f t="shared" si="0"/>
        <v>0</v>
      </c>
      <c r="AL5" s="30">
        <f t="shared" ref="AL5:BQ5" si="1">COUNTIF(AL8:AL47,"P")</f>
        <v>0</v>
      </c>
      <c r="AM5" s="30">
        <f t="shared" si="1"/>
        <v>0</v>
      </c>
      <c r="AN5" s="30">
        <f t="shared" si="1"/>
        <v>0</v>
      </c>
      <c r="AO5" s="30">
        <f t="shared" si="1"/>
        <v>0</v>
      </c>
      <c r="AP5" s="30">
        <f t="shared" si="1"/>
        <v>0</v>
      </c>
      <c r="AQ5" s="30">
        <f t="shared" si="1"/>
        <v>0</v>
      </c>
      <c r="AR5" s="30">
        <f t="shared" si="1"/>
        <v>0</v>
      </c>
      <c r="AS5" s="30">
        <f t="shared" si="1"/>
        <v>0</v>
      </c>
      <c r="AT5" s="30">
        <f t="shared" si="1"/>
        <v>0</v>
      </c>
      <c r="AU5" s="30">
        <f t="shared" si="1"/>
        <v>0</v>
      </c>
      <c r="AV5" s="30">
        <f t="shared" si="1"/>
        <v>0</v>
      </c>
      <c r="AW5" s="30">
        <f t="shared" si="1"/>
        <v>0</v>
      </c>
      <c r="AX5" s="30">
        <f t="shared" si="1"/>
        <v>0</v>
      </c>
      <c r="AY5" s="30">
        <f t="shared" si="1"/>
        <v>0</v>
      </c>
      <c r="AZ5" s="30">
        <f t="shared" si="1"/>
        <v>0</v>
      </c>
      <c r="BA5" s="30">
        <f t="shared" si="1"/>
        <v>0</v>
      </c>
      <c r="BB5" s="30">
        <f t="shared" si="1"/>
        <v>0</v>
      </c>
      <c r="BC5" s="30">
        <f t="shared" si="1"/>
        <v>0</v>
      </c>
      <c r="BD5" s="30">
        <f t="shared" si="1"/>
        <v>0</v>
      </c>
      <c r="BE5" s="30">
        <f t="shared" si="1"/>
        <v>0</v>
      </c>
      <c r="BF5" s="30">
        <f t="shared" si="1"/>
        <v>0</v>
      </c>
      <c r="BG5" s="30">
        <f t="shared" si="1"/>
        <v>0</v>
      </c>
      <c r="BH5" s="30">
        <f t="shared" si="1"/>
        <v>0</v>
      </c>
      <c r="BI5" s="30">
        <f t="shared" si="1"/>
        <v>0</v>
      </c>
      <c r="BJ5" s="30">
        <f t="shared" si="1"/>
        <v>0</v>
      </c>
      <c r="BK5" s="30">
        <f t="shared" si="1"/>
        <v>0</v>
      </c>
      <c r="BL5" s="30">
        <f t="shared" si="1"/>
        <v>0</v>
      </c>
      <c r="BM5" s="30">
        <f t="shared" si="1"/>
        <v>0</v>
      </c>
      <c r="BN5" s="30">
        <f t="shared" si="1"/>
        <v>0</v>
      </c>
      <c r="BO5" s="30">
        <f t="shared" si="1"/>
        <v>0</v>
      </c>
      <c r="BP5" s="30">
        <f t="shared" si="1"/>
        <v>0</v>
      </c>
      <c r="BQ5" s="30">
        <f t="shared" si="1"/>
        <v>0</v>
      </c>
      <c r="BR5" s="30">
        <f t="shared" ref="BR5:CG5" si="2">COUNTIF(BR8:BR47,"P")</f>
        <v>0</v>
      </c>
      <c r="BS5" s="30">
        <f t="shared" si="2"/>
        <v>0</v>
      </c>
      <c r="BT5" s="30">
        <f t="shared" si="2"/>
        <v>0</v>
      </c>
      <c r="BU5" s="30">
        <f t="shared" si="2"/>
        <v>0</v>
      </c>
      <c r="BV5" s="30">
        <f t="shared" si="2"/>
        <v>0</v>
      </c>
      <c r="BW5" s="30">
        <f t="shared" si="2"/>
        <v>0</v>
      </c>
      <c r="BX5" s="30">
        <f t="shared" si="2"/>
        <v>0</v>
      </c>
      <c r="BY5" s="30">
        <f t="shared" si="2"/>
        <v>1</v>
      </c>
      <c r="BZ5" s="30">
        <f t="shared" si="2"/>
        <v>0</v>
      </c>
      <c r="CA5" s="30">
        <f t="shared" si="2"/>
        <v>0</v>
      </c>
      <c r="CB5" s="30">
        <f t="shared" si="2"/>
        <v>0</v>
      </c>
      <c r="CC5" s="30">
        <f t="shared" si="2"/>
        <v>0</v>
      </c>
      <c r="CD5" s="30">
        <f t="shared" si="2"/>
        <v>0</v>
      </c>
      <c r="CE5" s="30">
        <f t="shared" si="2"/>
        <v>0</v>
      </c>
      <c r="CF5" s="30">
        <f t="shared" si="2"/>
        <v>0</v>
      </c>
      <c r="CG5" s="30">
        <f t="shared" si="2"/>
        <v>0</v>
      </c>
    </row>
    <row r="6" spans="1:85" ht="14.1" customHeight="1" x14ac:dyDescent="0.25">
      <c r="A6" s="172" t="s">
        <v>6</v>
      </c>
      <c r="B6" s="173" t="s">
        <v>7</v>
      </c>
      <c r="C6" s="175" t="s">
        <v>18</v>
      </c>
      <c r="D6" s="175" t="s">
        <v>19</v>
      </c>
      <c r="E6" s="168" t="s">
        <v>17</v>
      </c>
      <c r="F6" s="76" t="s">
        <v>8</v>
      </c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</row>
    <row r="7" spans="1:85" s="31" customFormat="1" x14ac:dyDescent="0.25">
      <c r="A7" s="172"/>
      <c r="B7" s="174"/>
      <c r="C7" s="175"/>
      <c r="D7" s="175"/>
      <c r="E7" s="169"/>
      <c r="F7" s="36">
        <v>2</v>
      </c>
      <c r="G7" s="36">
        <v>2</v>
      </c>
      <c r="H7" s="36">
        <v>2</v>
      </c>
      <c r="I7" s="36">
        <v>2</v>
      </c>
      <c r="J7" s="36">
        <v>3</v>
      </c>
      <c r="K7" s="36">
        <v>3</v>
      </c>
      <c r="L7" s="36">
        <v>3</v>
      </c>
      <c r="M7" s="36">
        <v>3</v>
      </c>
      <c r="N7" s="36">
        <v>4</v>
      </c>
      <c r="O7" s="36">
        <v>4</v>
      </c>
      <c r="P7" s="36">
        <v>4</v>
      </c>
      <c r="Q7" s="36">
        <v>4</v>
      </c>
      <c r="R7" s="36">
        <v>9</v>
      </c>
      <c r="S7" s="36">
        <v>9</v>
      </c>
      <c r="T7" s="36">
        <v>9</v>
      </c>
      <c r="U7" s="36">
        <v>9</v>
      </c>
      <c r="V7" s="36">
        <v>10</v>
      </c>
      <c r="W7" s="36">
        <v>10</v>
      </c>
      <c r="X7" s="36">
        <v>10</v>
      </c>
      <c r="Y7" s="36">
        <v>10</v>
      </c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</row>
    <row r="8" spans="1:85" x14ac:dyDescent="0.25">
      <c r="A8" s="32">
        <v>1</v>
      </c>
      <c r="B8" s="132" t="str">
        <f>IF(AND($B$2&lt;&gt;"",'Ficha Cadastral'!C17&lt;&gt;""),'Ficha Cadastral'!C17,"")</f>
        <v>Bruna Gonçalves Ferreira</v>
      </c>
      <c r="C8" s="32">
        <f t="shared" ref="C8:C47" si="3">IF(B8&lt;&gt;"",COUNTIF(F8:CG8,"F"),"")</f>
        <v>0</v>
      </c>
      <c r="D8" s="32">
        <f ca="1">IF(B8&lt;&gt;"",IF(ISNA(VLOOKUP($B8,'Ficha Cadastral'!$C$17:$E$56,3,FALSE)),0,VLOOKUP($B8,'Ficha Cadastral'!$C$17:$E$56,3,FALSE)),"")</f>
        <v>0</v>
      </c>
      <c r="E8" s="85">
        <f ca="1">IF(B8&lt;&gt;"",IF(ISNA(VLOOKUP($B8,'Ficha Cadastral'!$C$17:$R$56,$E$1,FALSE)),0,VLOOKUP($B8,'Ficha Cadastral'!$C$17:$R$56,$E$1,FALSE)),"")</f>
        <v>0</v>
      </c>
      <c r="F8" s="84" t="s">
        <v>176</v>
      </c>
      <c r="G8" s="84" t="s">
        <v>176</v>
      </c>
      <c r="H8" s="84" t="s">
        <v>176</v>
      </c>
      <c r="I8" s="84" t="s">
        <v>176</v>
      </c>
      <c r="J8" s="84" t="s">
        <v>176</v>
      </c>
      <c r="K8" s="84" t="s">
        <v>176</v>
      </c>
      <c r="L8" s="84" t="s">
        <v>176</v>
      </c>
      <c r="M8" s="84" t="s">
        <v>176</v>
      </c>
      <c r="N8" s="84" t="s">
        <v>176</v>
      </c>
      <c r="O8" s="84" t="s">
        <v>176</v>
      </c>
      <c r="P8" s="84" t="s">
        <v>176</v>
      </c>
      <c r="Q8" s="84" t="s">
        <v>176</v>
      </c>
      <c r="R8" s="84" t="s">
        <v>176</v>
      </c>
      <c r="S8" s="84" t="s">
        <v>176</v>
      </c>
      <c r="T8" s="84" t="s">
        <v>176</v>
      </c>
      <c r="U8" s="84" t="s">
        <v>176</v>
      </c>
      <c r="V8" s="84" t="s">
        <v>176</v>
      </c>
      <c r="W8" s="84" t="s">
        <v>176</v>
      </c>
      <c r="X8" s="84" t="s">
        <v>176</v>
      </c>
      <c r="Y8" s="84" t="s">
        <v>176</v>
      </c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</row>
    <row r="9" spans="1:85" x14ac:dyDescent="0.25">
      <c r="A9" s="32">
        <v>2</v>
      </c>
      <c r="B9" s="132" t="str">
        <f>IF(AND($B$2&lt;&gt;"",'Ficha Cadastral'!C18&lt;&gt;""),'Ficha Cadastral'!C18,"")</f>
        <v>Bruno de Jesus Cereja</v>
      </c>
      <c r="C9" s="32">
        <f>IF(B9&lt;&gt;"",COUNTIF(F9:CG9,"F"),"")</f>
        <v>8</v>
      </c>
      <c r="D9" s="86">
        <f ca="1">IF(B9&lt;&gt;"",IF(ISNA(VLOOKUP($B9,'Ficha Cadastral'!$C$17:$E$56,3,FALSE)),0,VLOOKUP($B9,'Ficha Cadastral'!$C$17:$E$56,3,FALSE)),"")</f>
        <v>60</v>
      </c>
      <c r="E9" s="85">
        <f ca="1">IF(B9&lt;&gt;"",IF(ISNA(VLOOKUP($B9,'Ficha Cadastral'!$C$17:$R$56,$E$1,FALSE)),0,VLOOKUP($B9,'Ficha Cadastral'!$C$17:$R$56,$E$1,FALSE)),"")</f>
        <v>0.75</v>
      </c>
      <c r="F9" s="84" t="s">
        <v>176</v>
      </c>
      <c r="G9" s="84" t="s">
        <v>176</v>
      </c>
      <c r="H9" s="84" t="s">
        <v>176</v>
      </c>
      <c r="I9" s="84" t="s">
        <v>176</v>
      </c>
      <c r="J9" s="84" t="s">
        <v>176</v>
      </c>
      <c r="K9" s="84" t="s">
        <v>176</v>
      </c>
      <c r="L9" s="84" t="s">
        <v>176</v>
      </c>
      <c r="M9" s="84" t="s">
        <v>176</v>
      </c>
      <c r="N9" s="84" t="s">
        <v>176</v>
      </c>
      <c r="O9" s="84" t="s">
        <v>176</v>
      </c>
      <c r="P9" s="84" t="s">
        <v>176</v>
      </c>
      <c r="Q9" s="84" t="s">
        <v>176</v>
      </c>
      <c r="R9" s="84" t="s">
        <v>206</v>
      </c>
      <c r="S9" s="84" t="s">
        <v>206</v>
      </c>
      <c r="T9" s="84" t="s">
        <v>206</v>
      </c>
      <c r="U9" s="84" t="s">
        <v>206</v>
      </c>
      <c r="V9" s="84" t="s">
        <v>206</v>
      </c>
      <c r="W9" s="84" t="s">
        <v>206</v>
      </c>
      <c r="X9" s="84" t="s">
        <v>206</v>
      </c>
      <c r="Y9" s="84" t="s">
        <v>206</v>
      </c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8"/>
      <c r="BQ9" s="38"/>
      <c r="BR9" s="38"/>
      <c r="BS9" s="38"/>
      <c r="BT9" s="38"/>
      <c r="BU9" s="37"/>
      <c r="BV9" s="37"/>
      <c r="BW9" s="37"/>
      <c r="BX9" s="37"/>
      <c r="BY9" s="37" t="s">
        <v>103</v>
      </c>
      <c r="BZ9" s="37"/>
      <c r="CA9" s="38"/>
      <c r="CB9" s="38"/>
      <c r="CC9" s="38"/>
      <c r="CD9" s="38"/>
      <c r="CE9" s="38"/>
      <c r="CF9" s="38"/>
      <c r="CG9" s="38"/>
    </row>
    <row r="10" spans="1:85" x14ac:dyDescent="0.25">
      <c r="A10" s="32">
        <v>3</v>
      </c>
      <c r="B10" s="20" t="str">
        <f>IF(AND($B$2&lt;&gt;"",'Ficha Cadastral'!C19&lt;&gt;""),'Ficha Cadastral'!C19,"")</f>
        <v>Carlos Alberto dos Santos Mattos</v>
      </c>
      <c r="C10" s="32">
        <f t="shared" si="3"/>
        <v>4</v>
      </c>
      <c r="D10" s="86">
        <f ca="1">IF(B10&lt;&gt;"",IF(ISNA(VLOOKUP($B10,'Ficha Cadastral'!$C$17:$E$56,3,FALSE)),0,VLOOKUP($B10,'Ficha Cadastral'!$C$17:$E$56,3,FALSE)),"")</f>
        <v>4</v>
      </c>
      <c r="E10" s="85">
        <f ca="1">IF(B10&lt;&gt;"",IF(ISNA(VLOOKUP($B10,'Ficha Cadastral'!$C$17:$R$56,$E$1,FALSE)),0,VLOOKUP($B10,'Ficha Cadastral'!$C$17:$R$56,$E$1,FALSE)),"")</f>
        <v>0.05</v>
      </c>
      <c r="F10" s="84" t="s">
        <v>176</v>
      </c>
      <c r="G10" s="84" t="s">
        <v>176</v>
      </c>
      <c r="H10" s="84" t="s">
        <v>176</v>
      </c>
      <c r="I10" s="84" t="s">
        <v>176</v>
      </c>
      <c r="J10" s="84" t="s">
        <v>176</v>
      </c>
      <c r="K10" s="84" t="s">
        <v>176</v>
      </c>
      <c r="L10" s="84" t="s">
        <v>176</v>
      </c>
      <c r="M10" s="84" t="s">
        <v>176</v>
      </c>
      <c r="N10" s="84" t="s">
        <v>176</v>
      </c>
      <c r="O10" s="84" t="s">
        <v>176</v>
      </c>
      <c r="P10" s="84" t="s">
        <v>176</v>
      </c>
      <c r="Q10" s="84" t="s">
        <v>176</v>
      </c>
      <c r="R10" s="84" t="s">
        <v>206</v>
      </c>
      <c r="S10" s="84" t="s">
        <v>206</v>
      </c>
      <c r="T10" s="84" t="s">
        <v>206</v>
      </c>
      <c r="U10" s="84" t="s">
        <v>206</v>
      </c>
      <c r="V10" s="84" t="s">
        <v>176</v>
      </c>
      <c r="W10" s="84" t="s">
        <v>176</v>
      </c>
      <c r="X10" s="84" t="s">
        <v>176</v>
      </c>
      <c r="Y10" s="84" t="s">
        <v>176</v>
      </c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</row>
    <row r="11" spans="1:85" x14ac:dyDescent="0.25">
      <c r="A11" s="32">
        <v>4</v>
      </c>
      <c r="B11" s="20" t="str">
        <f>IF(AND($B$2&lt;&gt;"",'Ficha Cadastral'!C20&lt;&gt;""),'Ficha Cadastral'!C20,"")</f>
        <v>Carlos Roberto Sanches Junior</v>
      </c>
      <c r="C11" s="32">
        <f t="shared" si="3"/>
        <v>0</v>
      </c>
      <c r="D11" s="86">
        <f ca="1">IF(B11&lt;&gt;"",IF(ISNA(VLOOKUP($B11,'Ficha Cadastral'!$C$17:$E$56,3,FALSE)),0,VLOOKUP($B11,'Ficha Cadastral'!$C$17:$E$56,3,FALSE)),"")</f>
        <v>4</v>
      </c>
      <c r="E11" s="85">
        <f ca="1">IF(B11&lt;&gt;"",IF(ISNA(VLOOKUP($B11,'Ficha Cadastral'!$C$17:$R$56,$E$1,FALSE)),0,VLOOKUP($B11,'Ficha Cadastral'!$C$17:$R$56,$E$1,FALSE)),"")</f>
        <v>0.05</v>
      </c>
      <c r="F11" s="84" t="s">
        <v>176</v>
      </c>
      <c r="G11" s="84" t="s">
        <v>176</v>
      </c>
      <c r="H11" s="84" t="s">
        <v>176</v>
      </c>
      <c r="I11" s="84" t="s">
        <v>176</v>
      </c>
      <c r="J11" s="84" t="s">
        <v>176</v>
      </c>
      <c r="K11" s="84" t="s">
        <v>176</v>
      </c>
      <c r="L11" s="84" t="s">
        <v>176</v>
      </c>
      <c r="M11" s="84" t="s">
        <v>176</v>
      </c>
      <c r="N11" s="84" t="s">
        <v>176</v>
      </c>
      <c r="O11" s="84" t="s">
        <v>176</v>
      </c>
      <c r="P11" s="84" t="s">
        <v>176</v>
      </c>
      <c r="Q11" s="84" t="s">
        <v>176</v>
      </c>
      <c r="R11" s="84" t="s">
        <v>176</v>
      </c>
      <c r="S11" s="84" t="s">
        <v>176</v>
      </c>
      <c r="T11" s="84" t="s">
        <v>176</v>
      </c>
      <c r="U11" s="84" t="s">
        <v>176</v>
      </c>
      <c r="V11" s="84" t="s">
        <v>176</v>
      </c>
      <c r="W11" s="84" t="s">
        <v>176</v>
      </c>
      <c r="X11" s="84" t="s">
        <v>176</v>
      </c>
      <c r="Y11" s="84" t="s">
        <v>176</v>
      </c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</row>
    <row r="12" spans="1:85" x14ac:dyDescent="0.25">
      <c r="A12" s="32">
        <v>5</v>
      </c>
      <c r="B12" s="20" t="str">
        <f>IF(AND($B$2&lt;&gt;"",'Ficha Cadastral'!C21&lt;&gt;""),'Ficha Cadastral'!C21,"")</f>
        <v>Edward Lages Rodrigues</v>
      </c>
      <c r="C12" s="32">
        <f t="shared" si="3"/>
        <v>0</v>
      </c>
      <c r="D12" s="86">
        <f ca="1">IF(B12&lt;&gt;"",IF(ISNA(VLOOKUP($B12,'Ficha Cadastral'!$C$17:$E$56,3,FALSE)),0,VLOOKUP($B12,'Ficha Cadastral'!$C$17:$E$56,3,FALSE)),"")</f>
        <v>0</v>
      </c>
      <c r="E12" s="85">
        <f ca="1">IF(B12&lt;&gt;"",IF(ISNA(VLOOKUP($B12,'Ficha Cadastral'!$C$17:$R$56,$E$1,FALSE)),0,VLOOKUP($B12,'Ficha Cadastral'!$C$17:$R$56,$E$1,FALSE)),"")</f>
        <v>0</v>
      </c>
      <c r="F12" s="84" t="s">
        <v>176</v>
      </c>
      <c r="G12" s="84" t="s">
        <v>176</v>
      </c>
      <c r="H12" s="84" t="s">
        <v>176</v>
      </c>
      <c r="I12" s="84" t="s">
        <v>176</v>
      </c>
      <c r="J12" s="84" t="s">
        <v>176</v>
      </c>
      <c r="K12" s="84" t="s">
        <v>176</v>
      </c>
      <c r="L12" s="84" t="s">
        <v>176</v>
      </c>
      <c r="M12" s="84" t="s">
        <v>176</v>
      </c>
      <c r="N12" s="84" t="s">
        <v>176</v>
      </c>
      <c r="O12" s="84" t="s">
        <v>176</v>
      </c>
      <c r="P12" s="84" t="s">
        <v>176</v>
      </c>
      <c r="Q12" s="84" t="s">
        <v>176</v>
      </c>
      <c r="R12" s="84" t="s">
        <v>176</v>
      </c>
      <c r="S12" s="84" t="s">
        <v>176</v>
      </c>
      <c r="T12" s="84" t="s">
        <v>176</v>
      </c>
      <c r="U12" s="84" t="s">
        <v>176</v>
      </c>
      <c r="V12" s="84" t="s">
        <v>176</v>
      </c>
      <c r="W12" s="84" t="s">
        <v>176</v>
      </c>
      <c r="X12" s="84" t="s">
        <v>176</v>
      </c>
      <c r="Y12" s="84" t="s">
        <v>176</v>
      </c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</row>
    <row r="13" spans="1:85" x14ac:dyDescent="0.25">
      <c r="A13" s="32">
        <v>6</v>
      </c>
      <c r="B13" s="20" t="str">
        <f>IF(AND($B$2&lt;&gt;"",'Ficha Cadastral'!C22&lt;&gt;""),'Ficha Cadastral'!C22,"")</f>
        <v>Felipe de Oliveira Celestino</v>
      </c>
      <c r="C13" s="32">
        <f t="shared" si="3"/>
        <v>0</v>
      </c>
      <c r="D13" s="86">
        <f ca="1">IF(B13&lt;&gt;"",IF(ISNA(VLOOKUP($B13,'Ficha Cadastral'!$C$17:$E$56,3,FALSE)),0,VLOOKUP($B13,'Ficha Cadastral'!$C$17:$E$56,3,FALSE)),"")</f>
        <v>4</v>
      </c>
      <c r="E13" s="85">
        <f ca="1">IF(B13&lt;&gt;"",IF(ISNA(VLOOKUP($B13,'Ficha Cadastral'!$C$17:$R$56,$E$1,FALSE)),0,VLOOKUP($B13,'Ficha Cadastral'!$C$17:$R$56,$E$1,FALSE)),"")</f>
        <v>0.05</v>
      </c>
      <c r="F13" s="84" t="s">
        <v>176</v>
      </c>
      <c r="G13" s="84" t="s">
        <v>176</v>
      </c>
      <c r="H13" s="84" t="s">
        <v>176</v>
      </c>
      <c r="I13" s="84" t="s">
        <v>176</v>
      </c>
      <c r="J13" s="84" t="s">
        <v>176</v>
      </c>
      <c r="K13" s="84" t="s">
        <v>176</v>
      </c>
      <c r="L13" s="84" t="s">
        <v>176</v>
      </c>
      <c r="M13" s="84" t="s">
        <v>176</v>
      </c>
      <c r="N13" s="84" t="s">
        <v>176</v>
      </c>
      <c r="O13" s="84" t="s">
        <v>176</v>
      </c>
      <c r="P13" s="84" t="s">
        <v>176</v>
      </c>
      <c r="Q13" s="84" t="s">
        <v>176</v>
      </c>
      <c r="R13" s="84" t="s">
        <v>176</v>
      </c>
      <c r="S13" s="84" t="s">
        <v>176</v>
      </c>
      <c r="T13" s="84" t="s">
        <v>176</v>
      </c>
      <c r="U13" s="84" t="s">
        <v>176</v>
      </c>
      <c r="V13" s="84" t="s">
        <v>176</v>
      </c>
      <c r="W13" s="84" t="s">
        <v>176</v>
      </c>
      <c r="X13" s="84" t="s">
        <v>176</v>
      </c>
      <c r="Y13" s="84" t="s">
        <v>176</v>
      </c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</row>
    <row r="14" spans="1:85" x14ac:dyDescent="0.25">
      <c r="A14" s="32">
        <v>7</v>
      </c>
      <c r="B14" s="20" t="str">
        <f>IF(AND($B$2&lt;&gt;"",'Ficha Cadastral'!C23&lt;&gt;""),'Ficha Cadastral'!C23,"")</f>
        <v>Gabriel da Silva Mattos</v>
      </c>
      <c r="C14" s="32">
        <f t="shared" si="3"/>
        <v>0</v>
      </c>
      <c r="D14" s="86">
        <f ca="1">IF(B14&lt;&gt;"",IF(ISNA(VLOOKUP($B14,'Ficha Cadastral'!$C$17:$E$56,3,FALSE)),0,VLOOKUP($B14,'Ficha Cadastral'!$C$17:$E$56,3,FALSE)),"")</f>
        <v>8</v>
      </c>
      <c r="E14" s="85">
        <f ca="1">IF(B14&lt;&gt;"",IF(ISNA(VLOOKUP($B14,'Ficha Cadastral'!$C$17:$R$56,$E$1,FALSE)),0,VLOOKUP($B14,'Ficha Cadastral'!$C$17:$R$56,$E$1,FALSE)),"")</f>
        <v>0.1</v>
      </c>
      <c r="F14" s="84" t="s">
        <v>176</v>
      </c>
      <c r="G14" s="84" t="s">
        <v>176</v>
      </c>
      <c r="H14" s="84" t="s">
        <v>176</v>
      </c>
      <c r="I14" s="84" t="s">
        <v>176</v>
      </c>
      <c r="J14" s="84" t="s">
        <v>176</v>
      </c>
      <c r="K14" s="84" t="s">
        <v>176</v>
      </c>
      <c r="L14" s="84" t="s">
        <v>176</v>
      </c>
      <c r="M14" s="84" t="s">
        <v>176</v>
      </c>
      <c r="N14" s="84" t="s">
        <v>176</v>
      </c>
      <c r="O14" s="84" t="s">
        <v>176</v>
      </c>
      <c r="P14" s="84" t="s">
        <v>176</v>
      </c>
      <c r="Q14" s="84" t="s">
        <v>176</v>
      </c>
      <c r="R14" s="84" t="s">
        <v>176</v>
      </c>
      <c r="S14" s="84" t="s">
        <v>176</v>
      </c>
      <c r="T14" s="84" t="s">
        <v>176</v>
      </c>
      <c r="U14" s="84" t="s">
        <v>176</v>
      </c>
      <c r="V14" s="84" t="s">
        <v>176</v>
      </c>
      <c r="W14" s="84" t="s">
        <v>176</v>
      </c>
      <c r="X14" s="84" t="s">
        <v>176</v>
      </c>
      <c r="Y14" s="84" t="s">
        <v>176</v>
      </c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</row>
    <row r="15" spans="1:85" x14ac:dyDescent="0.25">
      <c r="A15" s="32">
        <v>8</v>
      </c>
      <c r="B15" s="20" t="str">
        <f>IF(AND($B$2&lt;&gt;"",'Ficha Cadastral'!C24&lt;&gt;""),'Ficha Cadastral'!C24,"")</f>
        <v>Guilherme da Silva Azevedo</v>
      </c>
      <c r="C15" s="32">
        <f t="shared" si="3"/>
        <v>0</v>
      </c>
      <c r="D15" s="86">
        <f ca="1">IF(B15&lt;&gt;"",IF(ISNA(VLOOKUP($B15,'Ficha Cadastral'!$C$17:$E$56,3,FALSE)),0,VLOOKUP($B15,'Ficha Cadastral'!$C$17:$E$56,3,FALSE)),"")</f>
        <v>4</v>
      </c>
      <c r="E15" s="85">
        <f ca="1">IF(B15&lt;&gt;"",IF(ISNA(VLOOKUP($B15,'Ficha Cadastral'!$C$17:$R$56,$E$1,FALSE)),0,VLOOKUP($B15,'Ficha Cadastral'!$C$17:$R$56,$E$1,FALSE)),"")</f>
        <v>0.05</v>
      </c>
      <c r="F15" s="84" t="s">
        <v>176</v>
      </c>
      <c r="G15" s="84" t="s">
        <v>176</v>
      </c>
      <c r="H15" s="84" t="s">
        <v>176</v>
      </c>
      <c r="I15" s="84" t="s">
        <v>176</v>
      </c>
      <c r="J15" s="84" t="s">
        <v>176</v>
      </c>
      <c r="K15" s="84" t="s">
        <v>176</v>
      </c>
      <c r="L15" s="84" t="s">
        <v>176</v>
      </c>
      <c r="M15" s="84" t="s">
        <v>176</v>
      </c>
      <c r="N15" s="84" t="s">
        <v>176</v>
      </c>
      <c r="O15" s="84" t="s">
        <v>176</v>
      </c>
      <c r="P15" s="84" t="s">
        <v>176</v>
      </c>
      <c r="Q15" s="84" t="s">
        <v>176</v>
      </c>
      <c r="R15" s="84" t="s">
        <v>176</v>
      </c>
      <c r="S15" s="84" t="s">
        <v>176</v>
      </c>
      <c r="T15" s="84" t="s">
        <v>176</v>
      </c>
      <c r="U15" s="84" t="s">
        <v>176</v>
      </c>
      <c r="V15" s="84" t="s">
        <v>176</v>
      </c>
      <c r="W15" s="84" t="s">
        <v>176</v>
      </c>
      <c r="X15" s="84" t="s">
        <v>176</v>
      </c>
      <c r="Y15" s="84" t="s">
        <v>176</v>
      </c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</row>
    <row r="16" spans="1:85" x14ac:dyDescent="0.25">
      <c r="A16" s="32">
        <v>9</v>
      </c>
      <c r="B16" s="20" t="str">
        <f>IF(AND($B$2&lt;&gt;"",'Ficha Cadastral'!C25&lt;&gt;""),'Ficha Cadastral'!C25,"")</f>
        <v>Guilherme Vanelli da Silva Zago</v>
      </c>
      <c r="C16" s="32">
        <f t="shared" si="3"/>
        <v>0</v>
      </c>
      <c r="D16" s="86">
        <f ca="1">IF(B16&lt;&gt;"",IF(ISNA(VLOOKUP($B16,'Ficha Cadastral'!$C$17:$E$56,3,FALSE)),0,VLOOKUP($B16,'Ficha Cadastral'!$C$17:$E$56,3,FALSE)),"")</f>
        <v>8</v>
      </c>
      <c r="E16" s="85">
        <f ca="1">IF(B16&lt;&gt;"",IF(ISNA(VLOOKUP($B16,'Ficha Cadastral'!$C$17:$R$56,$E$1,FALSE)),0,VLOOKUP($B16,'Ficha Cadastral'!$C$17:$R$56,$E$1,FALSE)),"")</f>
        <v>0.1</v>
      </c>
      <c r="F16" s="84" t="s">
        <v>176</v>
      </c>
      <c r="G16" s="84" t="s">
        <v>176</v>
      </c>
      <c r="H16" s="84" t="s">
        <v>176</v>
      </c>
      <c r="I16" s="84" t="s">
        <v>176</v>
      </c>
      <c r="J16" s="84" t="s">
        <v>176</v>
      </c>
      <c r="K16" s="84" t="s">
        <v>176</v>
      </c>
      <c r="L16" s="84" t="s">
        <v>176</v>
      </c>
      <c r="M16" s="84" t="s">
        <v>176</v>
      </c>
      <c r="N16" s="84" t="s">
        <v>176</v>
      </c>
      <c r="O16" s="84" t="s">
        <v>176</v>
      </c>
      <c r="P16" s="84" t="s">
        <v>176</v>
      </c>
      <c r="Q16" s="84" t="s">
        <v>176</v>
      </c>
      <c r="R16" s="84" t="s">
        <v>176</v>
      </c>
      <c r="S16" s="84" t="s">
        <v>176</v>
      </c>
      <c r="T16" s="84" t="s">
        <v>176</v>
      </c>
      <c r="U16" s="84" t="s">
        <v>176</v>
      </c>
      <c r="V16" s="84" t="s">
        <v>176</v>
      </c>
      <c r="W16" s="84" t="s">
        <v>176</v>
      </c>
      <c r="X16" s="84" t="s">
        <v>176</v>
      </c>
      <c r="Y16" s="84" t="s">
        <v>176</v>
      </c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</row>
    <row r="17" spans="1:85" x14ac:dyDescent="0.25">
      <c r="A17" s="32">
        <v>10</v>
      </c>
      <c r="B17" s="20" t="str">
        <f>IF(AND($B$2&lt;&gt;"",'Ficha Cadastral'!C26&lt;&gt;""),'Ficha Cadastral'!C26,"")</f>
        <v>Igor Arnaldo de Alencar Feitoza</v>
      </c>
      <c r="C17" s="32">
        <f t="shared" si="3"/>
        <v>0</v>
      </c>
      <c r="D17" s="86">
        <f ca="1">IF(B17&lt;&gt;"",IF(ISNA(VLOOKUP($B17,'Ficha Cadastral'!$C$17:$E$56,3,FALSE)),0,VLOOKUP($B17,'Ficha Cadastral'!$C$17:$E$56,3,FALSE)),"")</f>
        <v>0</v>
      </c>
      <c r="E17" s="85">
        <f ca="1">IF(B17&lt;&gt;"",IF(ISNA(VLOOKUP($B17,'Ficha Cadastral'!$C$17:$R$56,$E$1,FALSE)),0,VLOOKUP($B17,'Ficha Cadastral'!$C$17:$R$56,$E$1,FALSE)),"")</f>
        <v>0</v>
      </c>
      <c r="F17" s="84" t="s">
        <v>176</v>
      </c>
      <c r="G17" s="84" t="s">
        <v>176</v>
      </c>
      <c r="H17" s="84" t="s">
        <v>176</v>
      </c>
      <c r="I17" s="84" t="s">
        <v>176</v>
      </c>
      <c r="J17" s="84" t="s">
        <v>176</v>
      </c>
      <c r="K17" s="84" t="s">
        <v>176</v>
      </c>
      <c r="L17" s="84" t="s">
        <v>176</v>
      </c>
      <c r="M17" s="84" t="s">
        <v>176</v>
      </c>
      <c r="N17" s="84" t="s">
        <v>176</v>
      </c>
      <c r="O17" s="84" t="s">
        <v>176</v>
      </c>
      <c r="P17" s="84" t="s">
        <v>176</v>
      </c>
      <c r="Q17" s="84" t="s">
        <v>176</v>
      </c>
      <c r="R17" s="84" t="s">
        <v>176</v>
      </c>
      <c r="S17" s="84" t="s">
        <v>176</v>
      </c>
      <c r="T17" s="84" t="s">
        <v>176</v>
      </c>
      <c r="U17" s="84" t="s">
        <v>176</v>
      </c>
      <c r="V17" s="84" t="s">
        <v>176</v>
      </c>
      <c r="W17" s="84" t="s">
        <v>176</v>
      </c>
      <c r="X17" s="84" t="s">
        <v>176</v>
      </c>
      <c r="Y17" s="84" t="s">
        <v>176</v>
      </c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</row>
    <row r="18" spans="1:85" x14ac:dyDescent="0.25">
      <c r="A18" s="32">
        <v>11</v>
      </c>
      <c r="B18" s="20" t="str">
        <f>IF(AND($B$2&lt;&gt;"",'Ficha Cadastral'!C27&lt;&gt;""),'Ficha Cadastral'!C27,"")</f>
        <v>Ivan de Macedo Dias</v>
      </c>
      <c r="C18" s="32">
        <f t="shared" si="3"/>
        <v>0</v>
      </c>
      <c r="D18" s="86">
        <f ca="1">IF(B18&lt;&gt;"",IF(ISNA(VLOOKUP($B18,'Ficha Cadastral'!$C$17:$E$56,3,FALSE)),0,VLOOKUP($B18,'Ficha Cadastral'!$C$17:$E$56,3,FALSE)),"")</f>
        <v>4</v>
      </c>
      <c r="E18" s="85">
        <f ca="1">IF(B18&lt;&gt;"",IF(ISNA(VLOOKUP($B18,'Ficha Cadastral'!$C$17:$R$56,$E$1,FALSE)),0,VLOOKUP($B18,'Ficha Cadastral'!$C$17:$R$56,$E$1,FALSE)),"")</f>
        <v>0.05</v>
      </c>
      <c r="F18" s="84" t="s">
        <v>176</v>
      </c>
      <c r="G18" s="84" t="s">
        <v>176</v>
      </c>
      <c r="H18" s="84" t="s">
        <v>176</v>
      </c>
      <c r="I18" s="84" t="s">
        <v>176</v>
      </c>
      <c r="J18" s="84" t="s">
        <v>176</v>
      </c>
      <c r="K18" s="84" t="s">
        <v>176</v>
      </c>
      <c r="L18" s="84" t="s">
        <v>176</v>
      </c>
      <c r="M18" s="84" t="s">
        <v>176</v>
      </c>
      <c r="N18" s="84" t="s">
        <v>176</v>
      </c>
      <c r="O18" s="84" t="s">
        <v>176</v>
      </c>
      <c r="P18" s="84" t="s">
        <v>176</v>
      </c>
      <c r="Q18" s="84" t="s">
        <v>176</v>
      </c>
      <c r="R18" s="84" t="s">
        <v>176</v>
      </c>
      <c r="S18" s="84" t="s">
        <v>176</v>
      </c>
      <c r="T18" s="84" t="s">
        <v>176</v>
      </c>
      <c r="U18" s="84" t="s">
        <v>176</v>
      </c>
      <c r="V18" s="84" t="s">
        <v>176</v>
      </c>
      <c r="W18" s="84" t="s">
        <v>176</v>
      </c>
      <c r="X18" s="84" t="s">
        <v>176</v>
      </c>
      <c r="Y18" s="84" t="s">
        <v>176</v>
      </c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</row>
    <row r="19" spans="1:85" x14ac:dyDescent="0.25">
      <c r="A19" s="32">
        <v>12</v>
      </c>
      <c r="B19" s="20" t="str">
        <f>IF(AND($B$2&lt;&gt;"",'Ficha Cadastral'!C28&lt;&gt;""),'Ficha Cadastral'!C28,"")</f>
        <v>Jefferson de Jesus Costa</v>
      </c>
      <c r="C19" s="32">
        <f t="shared" si="3"/>
        <v>4</v>
      </c>
      <c r="D19" s="86">
        <f ca="1">IF(B19&lt;&gt;"",IF(ISNA(VLOOKUP($B19,'Ficha Cadastral'!$C$17:$E$56,3,FALSE)),0,VLOOKUP($B19,'Ficha Cadastral'!$C$17:$E$56,3,FALSE)),"")</f>
        <v>8</v>
      </c>
      <c r="E19" s="85">
        <f ca="1">IF(B19&lt;&gt;"",IF(ISNA(VLOOKUP($B19,'Ficha Cadastral'!$C$17:$R$56,$E$1,FALSE)),0,VLOOKUP($B19,'Ficha Cadastral'!$C$17:$R$56,$E$1,FALSE)),"")</f>
        <v>0.1</v>
      </c>
      <c r="F19" s="84" t="s">
        <v>176</v>
      </c>
      <c r="G19" s="84" t="s">
        <v>176</v>
      </c>
      <c r="H19" s="84" t="s">
        <v>176</v>
      </c>
      <c r="I19" s="84" t="s">
        <v>176</v>
      </c>
      <c r="J19" s="84" t="s">
        <v>176</v>
      </c>
      <c r="K19" s="84" t="s">
        <v>176</v>
      </c>
      <c r="L19" s="84" t="s">
        <v>176</v>
      </c>
      <c r="M19" s="84" t="s">
        <v>176</v>
      </c>
      <c r="N19" s="84" t="s">
        <v>206</v>
      </c>
      <c r="O19" s="84" t="s">
        <v>206</v>
      </c>
      <c r="P19" s="84" t="s">
        <v>206</v>
      </c>
      <c r="Q19" s="84" t="s">
        <v>206</v>
      </c>
      <c r="R19" s="84" t="s">
        <v>176</v>
      </c>
      <c r="S19" s="84" t="s">
        <v>176</v>
      </c>
      <c r="T19" s="84" t="s">
        <v>176</v>
      </c>
      <c r="U19" s="84" t="s">
        <v>176</v>
      </c>
      <c r="V19" s="84" t="s">
        <v>176</v>
      </c>
      <c r="W19" s="84" t="s">
        <v>176</v>
      </c>
      <c r="X19" s="84" t="s">
        <v>176</v>
      </c>
      <c r="Y19" s="84" t="s">
        <v>176</v>
      </c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</row>
    <row r="20" spans="1:85" x14ac:dyDescent="0.25">
      <c r="A20" s="32">
        <v>13</v>
      </c>
      <c r="B20" s="20" t="str">
        <f>IF(AND($B$2&lt;&gt;"",'Ficha Cadastral'!C29&lt;&gt;""),'Ficha Cadastral'!C29,"")</f>
        <v>Leon Carlo Stulpen Veiga</v>
      </c>
      <c r="C20" s="32">
        <f t="shared" si="3"/>
        <v>0</v>
      </c>
      <c r="D20" s="86">
        <f ca="1">IF(B20&lt;&gt;"",IF(ISNA(VLOOKUP($B20,'Ficha Cadastral'!$C$17:$E$56,3,FALSE)),0,VLOOKUP($B20,'Ficha Cadastral'!$C$17:$E$56,3,FALSE)),"")</f>
        <v>0</v>
      </c>
      <c r="E20" s="85">
        <f ca="1">IF(B20&lt;&gt;"",IF(ISNA(VLOOKUP($B20,'Ficha Cadastral'!$C$17:$R$56,$E$1,FALSE)),0,VLOOKUP($B20,'Ficha Cadastral'!$C$17:$R$56,$E$1,FALSE)),"")</f>
        <v>0</v>
      </c>
      <c r="F20" s="84" t="s">
        <v>176</v>
      </c>
      <c r="G20" s="84" t="s">
        <v>176</v>
      </c>
      <c r="H20" s="84" t="s">
        <v>176</v>
      </c>
      <c r="I20" s="84" t="s">
        <v>176</v>
      </c>
      <c r="J20" s="84" t="s">
        <v>176</v>
      </c>
      <c r="K20" s="84" t="s">
        <v>176</v>
      </c>
      <c r="L20" s="84" t="s">
        <v>176</v>
      </c>
      <c r="M20" s="84" t="s">
        <v>176</v>
      </c>
      <c r="N20" s="84" t="s">
        <v>176</v>
      </c>
      <c r="O20" s="84" t="s">
        <v>176</v>
      </c>
      <c r="P20" s="84" t="s">
        <v>176</v>
      </c>
      <c r="Q20" s="84" t="s">
        <v>176</v>
      </c>
      <c r="R20" s="84" t="s">
        <v>176</v>
      </c>
      <c r="S20" s="84" t="s">
        <v>176</v>
      </c>
      <c r="T20" s="84" t="s">
        <v>176</v>
      </c>
      <c r="U20" s="84" t="s">
        <v>176</v>
      </c>
      <c r="V20" s="84" t="s">
        <v>176</v>
      </c>
      <c r="W20" s="84" t="s">
        <v>176</v>
      </c>
      <c r="X20" s="84" t="s">
        <v>176</v>
      </c>
      <c r="Y20" s="84" t="s">
        <v>176</v>
      </c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</row>
    <row r="21" spans="1:85" x14ac:dyDescent="0.25">
      <c r="A21" s="32">
        <v>14</v>
      </c>
      <c r="B21" s="20" t="str">
        <f>IF(AND($B$2&lt;&gt;"",'Ficha Cadastral'!C30&lt;&gt;""),'Ficha Cadastral'!C30,"")</f>
        <v>Leticia Brantes Gravino</v>
      </c>
      <c r="C21" s="32">
        <f t="shared" si="3"/>
        <v>0</v>
      </c>
      <c r="D21" s="86">
        <f ca="1">IF(B21&lt;&gt;"",IF(ISNA(VLOOKUP($B21,'Ficha Cadastral'!$C$17:$E$56,3,FALSE)),0,VLOOKUP($B21,'Ficha Cadastral'!$C$17:$E$56,3,FALSE)),"")</f>
        <v>4</v>
      </c>
      <c r="E21" s="85">
        <f ca="1">IF(B21&lt;&gt;"",IF(ISNA(VLOOKUP($B21,'Ficha Cadastral'!$C$17:$R$56,$E$1,FALSE)),0,VLOOKUP($B21,'Ficha Cadastral'!$C$17:$R$56,$E$1,FALSE)),"")</f>
        <v>0.05</v>
      </c>
      <c r="F21" s="84" t="s">
        <v>176</v>
      </c>
      <c r="G21" s="84" t="s">
        <v>176</v>
      </c>
      <c r="H21" s="84" t="s">
        <v>176</v>
      </c>
      <c r="I21" s="84" t="s">
        <v>176</v>
      </c>
      <c r="J21" s="84" t="s">
        <v>176</v>
      </c>
      <c r="K21" s="84" t="s">
        <v>176</v>
      </c>
      <c r="L21" s="84" t="s">
        <v>176</v>
      </c>
      <c r="M21" s="84" t="s">
        <v>176</v>
      </c>
      <c r="N21" s="84" t="s">
        <v>176</v>
      </c>
      <c r="O21" s="84" t="s">
        <v>176</v>
      </c>
      <c r="P21" s="84" t="s">
        <v>176</v>
      </c>
      <c r="Q21" s="84" t="s">
        <v>176</v>
      </c>
      <c r="R21" s="84" t="s">
        <v>176</v>
      </c>
      <c r="S21" s="84" t="s">
        <v>176</v>
      </c>
      <c r="T21" s="84" t="s">
        <v>176</v>
      </c>
      <c r="U21" s="84" t="s">
        <v>176</v>
      </c>
      <c r="V21" s="84" t="s">
        <v>176</v>
      </c>
      <c r="W21" s="84" t="s">
        <v>176</v>
      </c>
      <c r="X21" s="84" t="s">
        <v>176</v>
      </c>
      <c r="Y21" s="84" t="s">
        <v>176</v>
      </c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</row>
    <row r="22" spans="1:85" x14ac:dyDescent="0.25">
      <c r="A22" s="32">
        <v>15</v>
      </c>
      <c r="B22" s="20" t="str">
        <f>IF(AND($B$2&lt;&gt;"",'Ficha Cadastral'!C31&lt;&gt;""),'Ficha Cadastral'!C31,"")</f>
        <v>Marcio Eduardo Latini</v>
      </c>
      <c r="C22" s="32">
        <f t="shared" si="3"/>
        <v>4</v>
      </c>
      <c r="D22" s="86">
        <f ca="1">IF(B22&lt;&gt;"",IF(ISNA(VLOOKUP($B22,'Ficha Cadastral'!$C$17:$E$56,3,FALSE)),0,VLOOKUP($B22,'Ficha Cadastral'!$C$17:$E$56,3,FALSE)),"")</f>
        <v>4</v>
      </c>
      <c r="E22" s="85">
        <f ca="1">IF(B22&lt;&gt;"",IF(ISNA(VLOOKUP($B22,'Ficha Cadastral'!$C$17:$R$56,$E$1,FALSE)),0,VLOOKUP($B22,'Ficha Cadastral'!$C$17:$R$56,$E$1,FALSE)),"")</f>
        <v>0.05</v>
      </c>
      <c r="F22" s="84" t="s">
        <v>176</v>
      </c>
      <c r="G22" s="84" t="s">
        <v>176</v>
      </c>
      <c r="H22" s="84" t="s">
        <v>176</v>
      </c>
      <c r="I22" s="84" t="s">
        <v>176</v>
      </c>
      <c r="J22" s="84" t="s">
        <v>176</v>
      </c>
      <c r="K22" s="84" t="s">
        <v>176</v>
      </c>
      <c r="L22" s="84" t="s">
        <v>176</v>
      </c>
      <c r="M22" s="84" t="s">
        <v>176</v>
      </c>
      <c r="N22" s="84" t="s">
        <v>176</v>
      </c>
      <c r="O22" s="84" t="s">
        <v>176</v>
      </c>
      <c r="P22" s="84" t="s">
        <v>176</v>
      </c>
      <c r="Q22" s="84" t="s">
        <v>176</v>
      </c>
      <c r="R22" s="84" t="s">
        <v>176</v>
      </c>
      <c r="S22" s="84" t="s">
        <v>176</v>
      </c>
      <c r="T22" s="84" t="s">
        <v>176</v>
      </c>
      <c r="U22" s="84" t="s">
        <v>176</v>
      </c>
      <c r="V22" s="84" t="s">
        <v>206</v>
      </c>
      <c r="W22" s="84" t="s">
        <v>206</v>
      </c>
      <c r="X22" s="84" t="s">
        <v>206</v>
      </c>
      <c r="Y22" s="84" t="s">
        <v>206</v>
      </c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</row>
    <row r="23" spans="1:85" x14ac:dyDescent="0.25">
      <c r="A23" s="32">
        <v>16</v>
      </c>
      <c r="B23" s="20" t="str">
        <f>IF(AND($B$2&lt;&gt;"",'Ficha Cadastral'!C32&lt;&gt;""),'Ficha Cadastral'!C32,"")</f>
        <v>Matheus Pinheiro Raposo</v>
      </c>
      <c r="C23" s="32">
        <f t="shared" si="3"/>
        <v>0</v>
      </c>
      <c r="D23" s="86">
        <f ca="1">IF(B23&lt;&gt;"",IF(ISNA(VLOOKUP($B23,'Ficha Cadastral'!$C$17:$E$56,3,FALSE)),0,VLOOKUP($B23,'Ficha Cadastral'!$C$17:$E$56,3,FALSE)),"")</f>
        <v>4</v>
      </c>
      <c r="E23" s="85">
        <f ca="1">IF(B23&lt;&gt;"",IF(ISNA(VLOOKUP($B23,'Ficha Cadastral'!$C$17:$R$56,$E$1,FALSE)),0,VLOOKUP($B23,'Ficha Cadastral'!$C$17:$R$56,$E$1,FALSE)),"")</f>
        <v>0.05</v>
      </c>
      <c r="F23" s="84" t="s">
        <v>176</v>
      </c>
      <c r="G23" s="84" t="s">
        <v>176</v>
      </c>
      <c r="H23" s="84" t="s">
        <v>176</v>
      </c>
      <c r="I23" s="84" t="s">
        <v>176</v>
      </c>
      <c r="J23" s="84" t="s">
        <v>176</v>
      </c>
      <c r="K23" s="84" t="s">
        <v>176</v>
      </c>
      <c r="L23" s="84" t="s">
        <v>176</v>
      </c>
      <c r="M23" s="84" t="s">
        <v>176</v>
      </c>
      <c r="N23" s="84" t="s">
        <v>176</v>
      </c>
      <c r="O23" s="84" t="s">
        <v>176</v>
      </c>
      <c r="P23" s="84" t="s">
        <v>176</v>
      </c>
      <c r="Q23" s="84" t="s">
        <v>176</v>
      </c>
      <c r="R23" s="84" t="s">
        <v>176</v>
      </c>
      <c r="S23" s="84" t="s">
        <v>176</v>
      </c>
      <c r="T23" s="84" t="s">
        <v>176</v>
      </c>
      <c r="U23" s="84" t="s">
        <v>176</v>
      </c>
      <c r="V23" s="84" t="s">
        <v>176</v>
      </c>
      <c r="W23" s="84" t="s">
        <v>176</v>
      </c>
      <c r="X23" s="84" t="s">
        <v>176</v>
      </c>
      <c r="Y23" s="84" t="s">
        <v>176</v>
      </c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</row>
    <row r="24" spans="1:85" x14ac:dyDescent="0.25">
      <c r="A24" s="32">
        <v>17</v>
      </c>
      <c r="B24" s="20" t="str">
        <f>IF(AND($B$2&lt;&gt;"",'Ficha Cadastral'!C33&lt;&gt;""),'Ficha Cadastral'!C33,"")</f>
        <v>Rafael Magalhães Storck</v>
      </c>
      <c r="C24" s="32">
        <f t="shared" si="3"/>
        <v>0</v>
      </c>
      <c r="D24" s="86">
        <f ca="1">IF(B24&lt;&gt;"",IF(ISNA(VLOOKUP($B24,'Ficha Cadastral'!$C$17:$E$56,3,FALSE)),0,VLOOKUP($B24,'Ficha Cadastral'!$C$17:$E$56,3,FALSE)),"")</f>
        <v>4</v>
      </c>
      <c r="E24" s="85">
        <f ca="1">IF(B24&lt;&gt;"",IF(ISNA(VLOOKUP($B24,'Ficha Cadastral'!$C$17:$R$56,$E$1,FALSE)),0,VLOOKUP($B24,'Ficha Cadastral'!$C$17:$R$56,$E$1,FALSE)),"")</f>
        <v>0.05</v>
      </c>
      <c r="F24" s="84" t="s">
        <v>176</v>
      </c>
      <c r="G24" s="84" t="s">
        <v>176</v>
      </c>
      <c r="H24" s="84" t="s">
        <v>176</v>
      </c>
      <c r="I24" s="84" t="s">
        <v>176</v>
      </c>
      <c r="J24" s="84" t="s">
        <v>176</v>
      </c>
      <c r="K24" s="84" t="s">
        <v>176</v>
      </c>
      <c r="L24" s="84" t="s">
        <v>176</v>
      </c>
      <c r="M24" s="84" t="s">
        <v>176</v>
      </c>
      <c r="N24" s="84" t="s">
        <v>176</v>
      </c>
      <c r="O24" s="84" t="s">
        <v>176</v>
      </c>
      <c r="P24" s="84" t="s">
        <v>176</v>
      </c>
      <c r="Q24" s="84" t="s">
        <v>176</v>
      </c>
      <c r="R24" s="84" t="s">
        <v>176</v>
      </c>
      <c r="S24" s="84" t="s">
        <v>176</v>
      </c>
      <c r="T24" s="84" t="s">
        <v>176</v>
      </c>
      <c r="U24" s="84" t="s">
        <v>176</v>
      </c>
      <c r="V24" s="84" t="s">
        <v>176</v>
      </c>
      <c r="W24" s="84" t="s">
        <v>176</v>
      </c>
      <c r="X24" s="84" t="s">
        <v>176</v>
      </c>
      <c r="Y24" s="84" t="s">
        <v>176</v>
      </c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</row>
    <row r="25" spans="1:85" x14ac:dyDescent="0.25">
      <c r="A25" s="32">
        <v>18</v>
      </c>
      <c r="B25" s="20" t="str">
        <f>IF(AND($B$2&lt;&gt;"",'Ficha Cadastral'!C34&lt;&gt;""),'Ficha Cadastral'!C34,"")</f>
        <v>Rayssa Schottz Gonçalves</v>
      </c>
      <c r="C25" s="32">
        <f t="shared" si="3"/>
        <v>0</v>
      </c>
      <c r="D25" s="86">
        <f ca="1">IF(B25&lt;&gt;"",IF(ISNA(VLOOKUP($B25,'Ficha Cadastral'!$C$17:$E$56,3,FALSE)),0,VLOOKUP($B25,'Ficha Cadastral'!$C$17:$E$56,3,FALSE)),"")</f>
        <v>8</v>
      </c>
      <c r="E25" s="85">
        <f ca="1">IF(B25&lt;&gt;"",IF(ISNA(VLOOKUP($B25,'Ficha Cadastral'!$C$17:$R$56,$E$1,FALSE)),0,VLOOKUP($B25,'Ficha Cadastral'!$C$17:$R$56,$E$1,FALSE)),"")</f>
        <v>0.1</v>
      </c>
      <c r="F25" s="84" t="s">
        <v>176</v>
      </c>
      <c r="G25" s="84" t="s">
        <v>176</v>
      </c>
      <c r="H25" s="84" t="s">
        <v>176</v>
      </c>
      <c r="I25" s="84" t="s">
        <v>176</v>
      </c>
      <c r="J25" s="84" t="s">
        <v>176</v>
      </c>
      <c r="K25" s="84" t="s">
        <v>176</v>
      </c>
      <c r="L25" s="84" t="s">
        <v>176</v>
      </c>
      <c r="M25" s="84" t="s">
        <v>176</v>
      </c>
      <c r="N25" s="84" t="s">
        <v>176</v>
      </c>
      <c r="O25" s="84" t="s">
        <v>176</v>
      </c>
      <c r="P25" s="84" t="s">
        <v>176</v>
      </c>
      <c r="Q25" s="84" t="s">
        <v>176</v>
      </c>
      <c r="R25" s="84" t="s">
        <v>176</v>
      </c>
      <c r="S25" s="84" t="s">
        <v>176</v>
      </c>
      <c r="T25" s="84" t="s">
        <v>176</v>
      </c>
      <c r="U25" s="84" t="s">
        <v>176</v>
      </c>
      <c r="V25" s="84" t="s">
        <v>176</v>
      </c>
      <c r="W25" s="84" t="s">
        <v>176</v>
      </c>
      <c r="X25" s="84" t="s">
        <v>176</v>
      </c>
      <c r="Y25" s="84" t="s">
        <v>176</v>
      </c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</row>
    <row r="26" spans="1:85" x14ac:dyDescent="0.25">
      <c r="A26" s="32">
        <v>19</v>
      </c>
      <c r="B26" s="20" t="str">
        <f>IF(AND($B$2&lt;&gt;"",'Ficha Cadastral'!C35&lt;&gt;""),'Ficha Cadastral'!C35,"")</f>
        <v>Rodrigo Rocha Gibelli</v>
      </c>
      <c r="C26" s="32">
        <f t="shared" si="3"/>
        <v>0</v>
      </c>
      <c r="D26" s="86">
        <f ca="1">IF(B26&lt;&gt;"",IF(ISNA(VLOOKUP($B26,'Ficha Cadastral'!$C$17:$E$56,3,FALSE)),0,VLOOKUP($B26,'Ficha Cadastral'!$C$17:$E$56,3,FALSE)),"")</f>
        <v>4</v>
      </c>
      <c r="E26" s="85">
        <f ca="1">IF(B26&lt;&gt;"",IF(ISNA(VLOOKUP($B26,'Ficha Cadastral'!$C$17:$R$56,$E$1,FALSE)),0,VLOOKUP($B26,'Ficha Cadastral'!$C$17:$R$56,$E$1,FALSE)),"")</f>
        <v>0.05</v>
      </c>
      <c r="F26" s="84" t="s">
        <v>176</v>
      </c>
      <c r="G26" s="84" t="s">
        <v>176</v>
      </c>
      <c r="H26" s="84" t="s">
        <v>176</v>
      </c>
      <c r="I26" s="84" t="s">
        <v>176</v>
      </c>
      <c r="J26" s="84" t="s">
        <v>176</v>
      </c>
      <c r="K26" s="84" t="s">
        <v>176</v>
      </c>
      <c r="L26" s="84" t="s">
        <v>176</v>
      </c>
      <c r="M26" s="84" t="s">
        <v>176</v>
      </c>
      <c r="N26" s="84" t="s">
        <v>176</v>
      </c>
      <c r="O26" s="84" t="s">
        <v>176</v>
      </c>
      <c r="P26" s="84" t="s">
        <v>176</v>
      </c>
      <c r="Q26" s="84" t="s">
        <v>176</v>
      </c>
      <c r="R26" s="84" t="s">
        <v>176</v>
      </c>
      <c r="S26" s="84" t="s">
        <v>176</v>
      </c>
      <c r="T26" s="84" t="s">
        <v>176</v>
      </c>
      <c r="U26" s="84" t="s">
        <v>176</v>
      </c>
      <c r="V26" s="84" t="s">
        <v>176</v>
      </c>
      <c r="W26" s="84" t="s">
        <v>176</v>
      </c>
      <c r="X26" s="84" t="s">
        <v>176</v>
      </c>
      <c r="Y26" s="84" t="s">
        <v>176</v>
      </c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</row>
    <row r="27" spans="1:85" x14ac:dyDescent="0.25">
      <c r="A27" s="32">
        <v>20</v>
      </c>
      <c r="B27" s="20" t="str">
        <f>IF(AND($B$2&lt;&gt;"",'Ficha Cadastral'!C36&lt;&gt;""),'Ficha Cadastral'!C36,"")</f>
        <v>Wesley Pereira Pinto</v>
      </c>
      <c r="C27" s="32">
        <f t="shared" si="3"/>
        <v>0</v>
      </c>
      <c r="D27" s="86">
        <f ca="1">IF(B27&lt;&gt;"",IF(ISNA(VLOOKUP($B27,'Ficha Cadastral'!$C$17:$E$56,3,FALSE)),0,VLOOKUP($B27,'Ficha Cadastral'!$C$17:$E$56,3,FALSE)),"")</f>
        <v>12</v>
      </c>
      <c r="E27" s="85">
        <f ca="1">IF(B27&lt;&gt;"",IF(ISNA(VLOOKUP($B27,'Ficha Cadastral'!$C$17:$R$56,$E$1,FALSE)),0,VLOOKUP($B27,'Ficha Cadastral'!$C$17:$R$56,$E$1,FALSE)),"")</f>
        <v>0.15</v>
      </c>
      <c r="F27" s="84" t="s">
        <v>176</v>
      </c>
      <c r="G27" s="84" t="s">
        <v>176</v>
      </c>
      <c r="H27" s="84" t="s">
        <v>176</v>
      </c>
      <c r="I27" s="84" t="s">
        <v>176</v>
      </c>
      <c r="J27" s="84" t="s">
        <v>176</v>
      </c>
      <c r="K27" s="84" t="s">
        <v>176</v>
      </c>
      <c r="L27" s="84" t="s">
        <v>176</v>
      </c>
      <c r="M27" s="84" t="s">
        <v>176</v>
      </c>
      <c r="N27" s="84" t="s">
        <v>176</v>
      </c>
      <c r="O27" s="84" t="s">
        <v>176</v>
      </c>
      <c r="P27" s="84" t="s">
        <v>176</v>
      </c>
      <c r="Q27" s="84" t="s">
        <v>176</v>
      </c>
      <c r="R27" s="84" t="s">
        <v>176</v>
      </c>
      <c r="S27" s="84" t="s">
        <v>176</v>
      </c>
      <c r="T27" s="84" t="s">
        <v>176</v>
      </c>
      <c r="U27" s="84" t="s">
        <v>176</v>
      </c>
      <c r="V27" s="84" t="s">
        <v>176</v>
      </c>
      <c r="W27" s="84" t="s">
        <v>176</v>
      </c>
      <c r="X27" s="84" t="s">
        <v>176</v>
      </c>
      <c r="Y27" s="84" t="s">
        <v>176</v>
      </c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</row>
    <row r="28" spans="1:85" x14ac:dyDescent="0.25">
      <c r="A28" s="32">
        <v>21</v>
      </c>
      <c r="B28" s="20" t="str">
        <f>IF(AND($B$2&lt;&gt;"",'Ficha Cadastral'!C37&lt;&gt;""),'Ficha Cadastral'!C37,"")</f>
        <v/>
      </c>
      <c r="C28" s="32" t="str">
        <f t="shared" si="3"/>
        <v/>
      </c>
      <c r="D28" s="86" t="str">
        <f>IF(B28&lt;&gt;"",IF(ISNA(VLOOKUP($B28,'Ficha Cadastral'!$C$17:$E$56,3,FALSE)),0,VLOOKUP($B28,'Ficha Cadastral'!$C$17:$E$56,3,FALSE)),"")</f>
        <v/>
      </c>
      <c r="E28" s="85" t="str">
        <f>IF(B28&lt;&gt;"",IF(ISNA(VLOOKUP($B28,'Ficha Cadastral'!$C$17:$R$56,$E$1,FALSE)),0,VLOOKUP($B28,'Ficha Cadastral'!$C$17:$R$56,$E$1,FALSE)),"")</f>
        <v/>
      </c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37"/>
      <c r="Q28" s="84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</row>
    <row r="29" spans="1:85" x14ac:dyDescent="0.25">
      <c r="A29" s="32">
        <v>22</v>
      </c>
      <c r="B29" s="20" t="str">
        <f>IF(AND($B$2&lt;&gt;"",'Ficha Cadastral'!C38&lt;&gt;""),'Ficha Cadastral'!C38,"")</f>
        <v/>
      </c>
      <c r="C29" s="32" t="str">
        <f>IF(B29&lt;&gt;"",COUNTIF(F29:CG29,"F"),"")</f>
        <v/>
      </c>
      <c r="D29" s="86" t="str">
        <f>IF(B29&lt;&gt;"",IF(ISNA(VLOOKUP($B29,'Ficha Cadastral'!$C$17:$E$56,3,FALSE)),0,VLOOKUP($B29,'Ficha Cadastral'!$C$17:$E$56,3,FALSE)),"")</f>
        <v/>
      </c>
      <c r="E29" s="85" t="str">
        <f>IF(B29&lt;&gt;"",IF(ISNA(VLOOKUP($B29,'Ficha Cadastral'!$C$17:$R$56,$E$1,FALSE)),0,VLOOKUP($B29,'Ficha Cadastral'!$C$17:$R$56,$E$1,FALSE)),"")</f>
        <v/>
      </c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37"/>
      <c r="Q29" s="84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</row>
    <row r="30" spans="1:85" x14ac:dyDescent="0.25">
      <c r="A30" s="32">
        <v>23</v>
      </c>
      <c r="B30" s="20" t="str">
        <f>IF(AND($B$2&lt;&gt;"",'Ficha Cadastral'!C39&lt;&gt;""),'Ficha Cadastral'!C39,"")</f>
        <v/>
      </c>
      <c r="C30" s="32" t="str">
        <f t="shared" si="3"/>
        <v/>
      </c>
      <c r="D30" s="86" t="str">
        <f>IF(B30&lt;&gt;"",IF(ISNA(VLOOKUP($B30,'Ficha Cadastral'!$C$17:$E$56,3,FALSE)),0,VLOOKUP($B30,'Ficha Cadastral'!$C$17:$E$56,3,FALSE)),"")</f>
        <v/>
      </c>
      <c r="E30" s="85" t="str">
        <f>IF(B30&lt;&gt;"",IF(ISNA(VLOOKUP($B30,'Ficha Cadastral'!$C$17:$R$56,$E$1,FALSE)),0,VLOOKUP($B30,'Ficha Cadastral'!$C$17:$R$56,$E$1,FALSE)),"")</f>
        <v/>
      </c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37"/>
      <c r="Q30" s="84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</row>
    <row r="31" spans="1:85" x14ac:dyDescent="0.25">
      <c r="A31" s="32">
        <v>24</v>
      </c>
      <c r="B31" s="20" t="str">
        <f>IF(AND($B$2&lt;&gt;"",'Ficha Cadastral'!C40&lt;&gt;""),'Ficha Cadastral'!C40,"")</f>
        <v/>
      </c>
      <c r="C31" s="32" t="str">
        <f t="shared" si="3"/>
        <v/>
      </c>
      <c r="D31" s="86" t="str">
        <f>IF(B31&lt;&gt;"",IF(ISNA(VLOOKUP($B31,'Ficha Cadastral'!$C$17:$E$56,3,FALSE)),0,VLOOKUP($B31,'Ficha Cadastral'!$C$17:$E$56,3,FALSE)),"")</f>
        <v/>
      </c>
      <c r="E31" s="85" t="str">
        <f>IF(B31&lt;&gt;"",IF(ISNA(VLOOKUP($B31,'Ficha Cadastral'!$C$17:$R$56,$E$1,FALSE)),0,VLOOKUP($B31,'Ficha Cadastral'!$C$17:$R$56,$E$1,FALSE)),"")</f>
        <v/>
      </c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37"/>
      <c r="Q31" s="84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</row>
    <row r="32" spans="1:85" x14ac:dyDescent="0.25">
      <c r="A32" s="32">
        <v>25</v>
      </c>
      <c r="B32" s="20" t="str">
        <f>IF(AND($B$2&lt;&gt;"",'Ficha Cadastral'!C41&lt;&gt;""),'Ficha Cadastral'!C41,"")</f>
        <v/>
      </c>
      <c r="C32" s="32" t="str">
        <f t="shared" si="3"/>
        <v/>
      </c>
      <c r="D32" s="86" t="str">
        <f>IF(B32&lt;&gt;"",IF(ISNA(VLOOKUP($B32,'Ficha Cadastral'!$C$17:$E$56,3,FALSE)),0,VLOOKUP($B32,'Ficha Cadastral'!$C$17:$E$56,3,FALSE)),"")</f>
        <v/>
      </c>
      <c r="E32" s="85" t="str">
        <f>IF(B32&lt;&gt;"",IF(ISNA(VLOOKUP($B32,'Ficha Cadastral'!$C$17:$R$56,$E$1,FALSE)),0,VLOOKUP($B32,'Ficha Cadastral'!$C$17:$R$56,$E$1,FALSE)),"")</f>
        <v/>
      </c>
      <c r="F32" s="84"/>
      <c r="G32" s="84"/>
      <c r="H32" s="84"/>
      <c r="I32" s="84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</row>
    <row r="33" spans="1:85" x14ac:dyDescent="0.25">
      <c r="A33" s="32">
        <v>26</v>
      </c>
      <c r="B33" s="20" t="str">
        <f>IF(AND($B$2&lt;&gt;"",'Ficha Cadastral'!C42&lt;&gt;""),'Ficha Cadastral'!C42,"")</f>
        <v/>
      </c>
      <c r="C33" s="32" t="str">
        <f t="shared" si="3"/>
        <v/>
      </c>
      <c r="D33" s="86" t="str">
        <f>IF(B33&lt;&gt;"",IF(ISNA(VLOOKUP($B33,'Ficha Cadastral'!$C$17:$E$56,3,FALSE)),0,VLOOKUP($B33,'Ficha Cadastral'!$C$17:$E$56,3,FALSE)),"")</f>
        <v/>
      </c>
      <c r="E33" s="85" t="str">
        <f>IF(B33&lt;&gt;"",IF(ISNA(VLOOKUP($B33,'Ficha Cadastral'!$C$17:$R$56,$E$1,FALSE)),0,VLOOKUP($B33,'Ficha Cadastral'!$C$17:$R$56,$E$1,FALSE)),"")</f>
        <v/>
      </c>
      <c r="F33" s="84"/>
      <c r="G33" s="84"/>
      <c r="H33" s="84"/>
      <c r="I33" s="84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</row>
    <row r="34" spans="1:85" x14ac:dyDescent="0.25">
      <c r="A34" s="32">
        <v>27</v>
      </c>
      <c r="B34" s="20" t="str">
        <f>IF(AND($B$2&lt;&gt;"",'Ficha Cadastral'!C43&lt;&gt;""),'Ficha Cadastral'!C43,"")</f>
        <v/>
      </c>
      <c r="C34" s="32" t="str">
        <f t="shared" si="3"/>
        <v/>
      </c>
      <c r="D34" s="86" t="str">
        <f>IF(B34&lt;&gt;"",IF(ISNA(VLOOKUP($B34,'Ficha Cadastral'!$C$17:$E$56,3,FALSE)),0,VLOOKUP($B34,'Ficha Cadastral'!$C$17:$E$56,3,FALSE)),"")</f>
        <v/>
      </c>
      <c r="E34" s="85" t="str">
        <f>IF(B34&lt;&gt;"",IF(ISNA(VLOOKUP($B34,'Ficha Cadastral'!$C$17:$R$56,$E$1,FALSE)),0,VLOOKUP($B34,'Ficha Cadastral'!$C$17:$R$56,$E$1,FALSE)),"")</f>
        <v/>
      </c>
      <c r="F34" s="84"/>
      <c r="G34" s="84"/>
      <c r="H34" s="84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</row>
    <row r="35" spans="1:85" x14ac:dyDescent="0.25">
      <c r="A35" s="32">
        <v>28</v>
      </c>
      <c r="B35" s="20" t="str">
        <f>IF(AND($B$2&lt;&gt;"",'Ficha Cadastral'!C44&lt;&gt;""),'Ficha Cadastral'!C44,"")</f>
        <v/>
      </c>
      <c r="C35" s="32" t="str">
        <f t="shared" si="3"/>
        <v/>
      </c>
      <c r="D35" s="86" t="str">
        <f>IF(B35&lt;&gt;"",IF(ISNA(VLOOKUP($B35,'Ficha Cadastral'!$C$17:$E$56,3,FALSE)),0,VLOOKUP($B35,'Ficha Cadastral'!$C$17:$E$56,3,FALSE)),"")</f>
        <v/>
      </c>
      <c r="E35" s="85" t="str">
        <f>IF(B35&lt;&gt;"",IF(ISNA(VLOOKUP($B35,'Ficha Cadastral'!$C$17:$R$56,$E$1,FALSE)),0,VLOOKUP($B35,'Ficha Cadastral'!$C$17:$R$56,$E$1,FALSE)),"")</f>
        <v/>
      </c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</row>
    <row r="36" spans="1:85" x14ac:dyDescent="0.25">
      <c r="A36" s="32">
        <v>29</v>
      </c>
      <c r="B36" s="20" t="str">
        <f>IF(AND($B$2&lt;&gt;"",'Ficha Cadastral'!C45&lt;&gt;""),'Ficha Cadastral'!C45,"")</f>
        <v/>
      </c>
      <c r="C36" s="32" t="str">
        <f t="shared" si="3"/>
        <v/>
      </c>
      <c r="D36" s="86" t="str">
        <f>IF(B36&lt;&gt;"",IF(ISNA(VLOOKUP($B36,'Ficha Cadastral'!$C$17:$E$56,3,FALSE)),0,VLOOKUP($B36,'Ficha Cadastral'!$C$17:$E$56,3,FALSE)),"")</f>
        <v/>
      </c>
      <c r="E36" s="85" t="str">
        <f>IF(B36&lt;&gt;"",IF(ISNA(VLOOKUP($B36,'Ficha Cadastral'!$C$17:$R$56,$E$1,FALSE)),0,VLOOKUP($B36,'Ficha Cadastral'!$C$17:$R$56,$E$1,FALSE)),"")</f>
        <v/>
      </c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</row>
    <row r="37" spans="1:85" x14ac:dyDescent="0.25">
      <c r="A37" s="32">
        <v>30</v>
      </c>
      <c r="B37" s="20" t="str">
        <f>IF(AND($B$2&lt;&gt;"",'Ficha Cadastral'!C46&lt;&gt;""),'Ficha Cadastral'!C46,"")</f>
        <v/>
      </c>
      <c r="C37" s="32" t="str">
        <f t="shared" si="3"/>
        <v/>
      </c>
      <c r="D37" s="86" t="str">
        <f>IF(B37&lt;&gt;"",IF(ISNA(VLOOKUP($B37,'Ficha Cadastral'!$C$17:$E$56,3,FALSE)),0,VLOOKUP($B37,'Ficha Cadastral'!$C$17:$E$56,3,FALSE)),"")</f>
        <v/>
      </c>
      <c r="E37" s="85" t="str">
        <f>IF(B37&lt;&gt;"",IF(ISNA(VLOOKUP($B37,'Ficha Cadastral'!$C$17:$R$56,$E$1,FALSE)),0,VLOOKUP($B37,'Ficha Cadastral'!$C$17:$R$56,$E$1,FALSE)),"")</f>
        <v/>
      </c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</row>
    <row r="38" spans="1:85" x14ac:dyDescent="0.25">
      <c r="A38" s="32">
        <v>31</v>
      </c>
      <c r="B38" s="20" t="str">
        <f>IF(AND($B$2&lt;&gt;"",'Ficha Cadastral'!C47&lt;&gt;""),'Ficha Cadastral'!C47,"")</f>
        <v/>
      </c>
      <c r="C38" s="32" t="str">
        <f t="shared" si="3"/>
        <v/>
      </c>
      <c r="D38" s="86" t="str">
        <f>IF(B38&lt;&gt;"",IF(ISNA(VLOOKUP($B38,'Ficha Cadastral'!$C$17:$E$56,3,FALSE)),0,VLOOKUP($B38,'Ficha Cadastral'!$C$17:$E$56,3,FALSE)),"")</f>
        <v/>
      </c>
      <c r="E38" s="85" t="str">
        <f>IF(B38&lt;&gt;"",IF(ISNA(VLOOKUP($B38,'Ficha Cadastral'!$C$17:$R$56,$E$1,FALSE)),0,VLOOKUP($B38,'Ficha Cadastral'!$C$17:$R$56,$E$1,FALSE)),"")</f>
        <v/>
      </c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</row>
    <row r="39" spans="1:85" x14ac:dyDescent="0.25">
      <c r="A39" s="32">
        <v>32</v>
      </c>
      <c r="B39" s="20" t="str">
        <f>IF(AND($B$2&lt;&gt;"",'Ficha Cadastral'!C48&lt;&gt;""),'Ficha Cadastral'!C48,"")</f>
        <v/>
      </c>
      <c r="C39" s="32" t="str">
        <f t="shared" si="3"/>
        <v/>
      </c>
      <c r="D39" s="86" t="str">
        <f>IF(B39&lt;&gt;"",IF(ISNA(VLOOKUP($B39,'Ficha Cadastral'!$C$17:$E$56,3,FALSE)),0,VLOOKUP($B39,'Ficha Cadastral'!$C$17:$E$56,3,FALSE)),"")</f>
        <v/>
      </c>
      <c r="E39" s="85" t="str">
        <f>IF(B39&lt;&gt;"",IF(ISNA(VLOOKUP($B39,'Ficha Cadastral'!$C$17:$R$56,$E$1,FALSE)),0,VLOOKUP($B39,'Ficha Cadastral'!$C$17:$R$56,$E$1,FALSE)),"")</f>
        <v/>
      </c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</row>
    <row r="40" spans="1:85" x14ac:dyDescent="0.25">
      <c r="A40" s="32">
        <v>33</v>
      </c>
      <c r="B40" s="20" t="str">
        <f>IF(AND($B$2&lt;&gt;"",'Ficha Cadastral'!C49&lt;&gt;""),'Ficha Cadastral'!C49,"")</f>
        <v/>
      </c>
      <c r="C40" s="32" t="str">
        <f t="shared" si="3"/>
        <v/>
      </c>
      <c r="D40" s="86" t="str">
        <f>IF(B40&lt;&gt;"",IF(ISNA(VLOOKUP($B40,'Ficha Cadastral'!$C$17:$E$56,3,FALSE)),0,VLOOKUP($B40,'Ficha Cadastral'!$C$17:$E$56,3,FALSE)),"")</f>
        <v/>
      </c>
      <c r="E40" s="85" t="str">
        <f>IF(B40&lt;&gt;"",IF(ISNA(VLOOKUP($B40,'Ficha Cadastral'!$C$17:$R$56,$E$1,FALSE)),0,VLOOKUP($B40,'Ficha Cadastral'!$C$17:$R$56,$E$1,FALSE)),"")</f>
        <v/>
      </c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</row>
    <row r="41" spans="1:85" x14ac:dyDescent="0.25">
      <c r="A41" s="32">
        <v>34</v>
      </c>
      <c r="B41" s="20" t="str">
        <f>IF(AND($B$2&lt;&gt;"",'Ficha Cadastral'!C50&lt;&gt;""),'Ficha Cadastral'!C50,"")</f>
        <v/>
      </c>
      <c r="C41" s="32" t="str">
        <f t="shared" si="3"/>
        <v/>
      </c>
      <c r="D41" s="86" t="str">
        <f>IF(B41&lt;&gt;"",IF(ISNA(VLOOKUP($B41,'Ficha Cadastral'!$C$17:$E$56,3,FALSE)),0,VLOOKUP($B41,'Ficha Cadastral'!$C$17:$E$56,3,FALSE)),"")</f>
        <v/>
      </c>
      <c r="E41" s="85" t="str">
        <f>IF(B41&lt;&gt;"",IF(ISNA(VLOOKUP($B41,'Ficha Cadastral'!$C$17:$R$56,$E$1,FALSE)),0,VLOOKUP($B41,'Ficha Cadastral'!$C$17:$R$56,$E$1,FALSE)),"")</f>
        <v/>
      </c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</row>
    <row r="42" spans="1:85" x14ac:dyDescent="0.25">
      <c r="A42" s="32">
        <v>35</v>
      </c>
      <c r="B42" s="20" t="str">
        <f>IF(AND($B$2&lt;&gt;"",'Ficha Cadastral'!C51&lt;&gt;""),'Ficha Cadastral'!C51,"")</f>
        <v/>
      </c>
      <c r="C42" s="32" t="str">
        <f t="shared" si="3"/>
        <v/>
      </c>
      <c r="D42" s="86" t="str">
        <f>IF(B42&lt;&gt;"",IF(ISNA(VLOOKUP($B42,'Ficha Cadastral'!$C$17:$E$56,3,FALSE)),0,VLOOKUP($B42,'Ficha Cadastral'!$C$17:$E$56,3,FALSE)),"")</f>
        <v/>
      </c>
      <c r="E42" s="85" t="str">
        <f>IF(B42&lt;&gt;"",IF(ISNA(VLOOKUP($B42,'Ficha Cadastral'!$C$17:$R$56,$E$1,FALSE)),0,VLOOKUP($B42,'Ficha Cadastral'!$C$17:$R$56,$E$1,FALSE)),"")</f>
        <v/>
      </c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</row>
    <row r="43" spans="1:85" x14ac:dyDescent="0.25">
      <c r="A43" s="32">
        <v>36</v>
      </c>
      <c r="B43" s="20" t="str">
        <f>IF(AND($B$2&lt;&gt;"",'Ficha Cadastral'!C52&lt;&gt;""),'Ficha Cadastral'!C52,"")</f>
        <v/>
      </c>
      <c r="C43" s="32" t="str">
        <f t="shared" si="3"/>
        <v/>
      </c>
      <c r="D43" s="86" t="str">
        <f>IF(B43&lt;&gt;"",IF(ISNA(VLOOKUP($B43,'Ficha Cadastral'!$C$17:$E$56,3,FALSE)),0,VLOOKUP($B43,'Ficha Cadastral'!$C$17:$E$56,3,FALSE)),"")</f>
        <v/>
      </c>
      <c r="E43" s="85" t="str">
        <f>IF(B43&lt;&gt;"",IF(ISNA(VLOOKUP($B43,'Ficha Cadastral'!$C$17:$R$56,$E$1,FALSE)),0,VLOOKUP($B43,'Ficha Cadastral'!$C$17:$R$56,$E$1,FALSE)),"")</f>
        <v/>
      </c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</row>
    <row r="44" spans="1:85" x14ac:dyDescent="0.25">
      <c r="A44" s="32">
        <v>37</v>
      </c>
      <c r="B44" s="20" t="str">
        <f>IF(AND($B$2&lt;&gt;"",'Ficha Cadastral'!C53&lt;&gt;""),'Ficha Cadastral'!C53,"")</f>
        <v/>
      </c>
      <c r="C44" s="32" t="str">
        <f t="shared" si="3"/>
        <v/>
      </c>
      <c r="D44" s="86" t="str">
        <f>IF(B44&lt;&gt;"",IF(ISNA(VLOOKUP($B44,'Ficha Cadastral'!$C$17:$E$56,3,FALSE)),0,VLOOKUP($B44,'Ficha Cadastral'!$C$17:$E$56,3,FALSE)),"")</f>
        <v/>
      </c>
      <c r="E44" s="85" t="str">
        <f>IF(B44&lt;&gt;"",IF(ISNA(VLOOKUP($B44,'Ficha Cadastral'!$C$17:$R$56,$E$1,FALSE)),0,VLOOKUP($B44,'Ficha Cadastral'!$C$17:$R$56,$E$1,FALSE)),"")</f>
        <v/>
      </c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</row>
    <row r="45" spans="1:85" x14ac:dyDescent="0.25">
      <c r="A45" s="32">
        <v>38</v>
      </c>
      <c r="B45" s="20" t="str">
        <f>IF(AND($B$2&lt;&gt;"",'Ficha Cadastral'!C54&lt;&gt;""),'Ficha Cadastral'!C54,"")</f>
        <v/>
      </c>
      <c r="C45" s="32" t="str">
        <f t="shared" si="3"/>
        <v/>
      </c>
      <c r="D45" s="86" t="str">
        <f>IF(B45&lt;&gt;"",IF(ISNA(VLOOKUP($B45,'Ficha Cadastral'!$C$17:$E$56,3,FALSE)),0,VLOOKUP($B45,'Ficha Cadastral'!$C$17:$E$56,3,FALSE)),"")</f>
        <v/>
      </c>
      <c r="E45" s="85" t="str">
        <f>IF(B45&lt;&gt;"",IF(ISNA(VLOOKUP($B45,'Ficha Cadastral'!$C$17:$R$56,$E$1,FALSE)),0,VLOOKUP($B45,'Ficha Cadastral'!$C$17:$R$56,$E$1,FALSE)),"")</f>
        <v/>
      </c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</row>
    <row r="46" spans="1:85" x14ac:dyDescent="0.25">
      <c r="A46" s="32">
        <v>39</v>
      </c>
      <c r="B46" s="20" t="str">
        <f>IF(AND($B$2&lt;&gt;"",'Ficha Cadastral'!C55&lt;&gt;""),'Ficha Cadastral'!C55,"")</f>
        <v/>
      </c>
      <c r="C46" s="32" t="str">
        <f t="shared" si="3"/>
        <v/>
      </c>
      <c r="D46" s="86" t="str">
        <f>IF(B46&lt;&gt;"",IF(ISNA(VLOOKUP($B46,'Ficha Cadastral'!$C$17:$E$56,3,FALSE)),0,VLOOKUP($B46,'Ficha Cadastral'!$C$17:$E$56,3,FALSE)),"")</f>
        <v/>
      </c>
      <c r="E46" s="85" t="str">
        <f>IF(B46&lt;&gt;"",IF(ISNA(VLOOKUP($B46,'Ficha Cadastral'!$C$17:$R$56,$E$1,FALSE)),0,VLOOKUP($B46,'Ficha Cadastral'!$C$17:$R$56,$E$1,FALSE)),"")</f>
        <v/>
      </c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</row>
    <row r="47" spans="1:85" x14ac:dyDescent="0.25">
      <c r="A47" s="32">
        <v>40</v>
      </c>
      <c r="B47" s="20" t="str">
        <f>IF(AND($B$2&lt;&gt;"",'Ficha Cadastral'!C56&lt;&gt;""),'Ficha Cadastral'!C56,"")</f>
        <v/>
      </c>
      <c r="C47" s="32" t="str">
        <f t="shared" si="3"/>
        <v/>
      </c>
      <c r="D47" s="86" t="str">
        <f>IF(B47&lt;&gt;"",IF(ISNA(VLOOKUP($B47,'Ficha Cadastral'!$C$17:$E$56,3,FALSE)),0,VLOOKUP($B47,'Ficha Cadastral'!$C$17:$E$56,3,FALSE)),"")</f>
        <v/>
      </c>
      <c r="E47" s="85" t="str">
        <f>IF(B47&lt;&gt;"",IF(ISNA(VLOOKUP($B47,'Ficha Cadastral'!$C$17:$R$56,$E$1,FALSE)),0,VLOOKUP($B47,'Ficha Cadastral'!$C$17:$R$56,$E$1,FALSE)),"")</f>
        <v/>
      </c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</row>
    <row r="48" spans="1:85" x14ac:dyDescent="0.25">
      <c r="A48" s="34" t="s">
        <v>9</v>
      </c>
    </row>
    <row r="50" spans="1:4" x14ac:dyDescent="0.25">
      <c r="B50" s="5" t="s">
        <v>10</v>
      </c>
    </row>
    <row r="51" spans="1:4" x14ac:dyDescent="0.25">
      <c r="A51" s="35" t="s">
        <v>11</v>
      </c>
      <c r="B51" s="5" t="s">
        <v>12</v>
      </c>
    </row>
    <row r="52" spans="1:4" s="4" customFormat="1" x14ac:dyDescent="0.25">
      <c r="B52" s="39"/>
    </row>
    <row r="53" spans="1:4" s="4" customFormat="1" x14ac:dyDescent="0.25">
      <c r="B53" s="39"/>
    </row>
    <row r="54" spans="1:4" s="4" customFormat="1" x14ac:dyDescent="0.25">
      <c r="B54" s="40"/>
      <c r="D54" s="41"/>
    </row>
    <row r="55" spans="1:4" s="4" customFormat="1" x14ac:dyDescent="0.25">
      <c r="B55" s="40"/>
      <c r="D55" s="41"/>
    </row>
    <row r="56" spans="1:4" s="4" customFormat="1" x14ac:dyDescent="0.25"/>
    <row r="57" spans="1:4" s="4" customFormat="1" x14ac:dyDescent="0.25">
      <c r="D57" s="41"/>
    </row>
    <row r="58" spans="1:4" s="4" customFormat="1" x14ac:dyDescent="0.25">
      <c r="D58" s="41"/>
    </row>
    <row r="59" spans="1:4" s="4" customFormat="1" x14ac:dyDescent="0.25"/>
    <row r="60" spans="1:4" s="4" customFormat="1" x14ac:dyDescent="0.25">
      <c r="B60" s="39"/>
    </row>
    <row r="61" spans="1:4" s="4" customFormat="1" x14ac:dyDescent="0.25">
      <c r="B61" s="39"/>
    </row>
    <row r="62" spans="1:4" s="4" customFormat="1" x14ac:dyDescent="0.25">
      <c r="B62" s="39"/>
    </row>
    <row r="63" spans="1:4" s="4" customFormat="1" x14ac:dyDescent="0.25">
      <c r="B63" s="39"/>
    </row>
    <row r="64" spans="1: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</sheetData>
  <sheetProtection selectLockedCells="1"/>
  <mergeCells count="7">
    <mergeCell ref="E6:E7"/>
    <mergeCell ref="A6:A7"/>
    <mergeCell ref="B6:B7"/>
    <mergeCell ref="C1:D1"/>
    <mergeCell ref="C2:D2"/>
    <mergeCell ref="C6:C7"/>
    <mergeCell ref="D6:D7"/>
  </mergeCells>
  <phoneticPr fontId="0" type="noConversion"/>
  <conditionalFormatting sqref="E8:E47">
    <cfRule type="cellIs" dxfId="515" priority="236" stopIfTrue="1" operator="greaterThanOrEqual">
      <formula>0.25</formula>
    </cfRule>
    <cfRule type="cellIs" dxfId="514" priority="237" stopIfTrue="1" operator="between">
      <formula>0.2</formula>
      <formula>0.24</formula>
    </cfRule>
    <cfRule type="cellIs" dxfId="513" priority="238" stopIfTrue="1" operator="between">
      <formula>0</formula>
      <formula>0.19</formula>
    </cfRule>
  </conditionalFormatting>
  <conditionalFormatting sqref="CJ5:XFD47 M3:XFD3 T1:XFD2 I4:XFD4 E48:XFD1048576 C7 A6:A7 B52:D1048576 A51:C51 B49:D50 C48:D48 A48 A1:C2 E1:E2 B4:G4 C5:CG6 F3 E7 AO7:CG47 B10:E47 C8:E9 R9:AH9">
    <cfRule type="expression" dxfId="512" priority="234">
      <formula>CELL("proteger",A1)=0</formula>
    </cfRule>
  </conditionalFormatting>
  <conditionalFormatting sqref="CJ8:XFD47 AO8:CG47 B10:E47 C8:E9 R9:AH9">
    <cfRule type="cellIs" dxfId="511" priority="235" stopIfTrue="1" operator="equal">
      <formula>"F"</formula>
    </cfRule>
  </conditionalFormatting>
  <conditionalFormatting sqref="AI9:AN9 AJ7:AM47 R9:S11 F35:AN47 J33:AN34 R7:AN8 J7:M7 J32:M32 P7:P32 R9:Y9 N19:Q19 R10:AN32">
    <cfRule type="expression" dxfId="510" priority="230">
      <formula>CELL("proteger",F7)=0</formula>
    </cfRule>
  </conditionalFormatting>
  <conditionalFormatting sqref="AI9:AN9 AJ8:AM47 R8:AN8 R9:S11 F35:AN47 J33:AN34 J32:M32 P8:P32 R9:Y9 N19:Q19 R10:AN32">
    <cfRule type="cellIs" dxfId="509" priority="231" stopIfTrue="1" operator="equal">
      <formula>"F"</formula>
    </cfRule>
  </conditionalFormatting>
  <conditionalFormatting sqref="AN7:AN47">
    <cfRule type="expression" dxfId="508" priority="225">
      <formula>CELL("proteger",AN7)=0</formula>
    </cfRule>
  </conditionalFormatting>
  <conditionalFormatting sqref="AN8:AN47">
    <cfRule type="cellIs" dxfId="507" priority="226" stopIfTrue="1" operator="equal">
      <formula>"F"</formula>
    </cfRule>
  </conditionalFormatting>
  <conditionalFormatting sqref="F34:I34 F8:I29 F8:Y27">
    <cfRule type="expression" dxfId="506" priority="218">
      <formula>CELL("proteger",F8)=0</formula>
    </cfRule>
  </conditionalFormatting>
  <conditionalFormatting sqref="F34:I34 F8:I29 F8:Y27">
    <cfRule type="cellIs" dxfId="505" priority="219" stopIfTrue="1" operator="equal">
      <formula>"F"</formula>
    </cfRule>
  </conditionalFormatting>
  <conditionalFormatting sqref="F7:I7">
    <cfRule type="expression" dxfId="504" priority="217">
      <formula>CELL("proteger",F7)=0</formula>
    </cfRule>
  </conditionalFormatting>
  <conditionalFormatting sqref="F9:I33">
    <cfRule type="expression" dxfId="503" priority="215">
      <formula>CELL("proteger",F9)=0</formula>
    </cfRule>
  </conditionalFormatting>
  <conditionalFormatting sqref="F9:I33">
    <cfRule type="cellIs" dxfId="502" priority="216" stopIfTrue="1" operator="equal">
      <formula>"F"</formula>
    </cfRule>
  </conditionalFormatting>
  <conditionalFormatting sqref="F32:G32">
    <cfRule type="expression" dxfId="501" priority="213">
      <formula>CELL("proteger",F32)=0</formula>
    </cfRule>
  </conditionalFormatting>
  <conditionalFormatting sqref="F32:G32">
    <cfRule type="cellIs" dxfId="500" priority="214" stopIfTrue="1" operator="equal">
      <formula>"F"</formula>
    </cfRule>
  </conditionalFormatting>
  <conditionalFormatting sqref="F8:Y27">
    <cfRule type="expression" dxfId="499" priority="211">
      <formula>CELL("proteger",F8)=0</formula>
    </cfRule>
  </conditionalFormatting>
  <conditionalFormatting sqref="F8:Y27">
    <cfRule type="cellIs" dxfId="498" priority="212" stopIfTrue="1" operator="equal">
      <formula>"F"</formula>
    </cfRule>
  </conditionalFormatting>
  <conditionalFormatting sqref="F33:G33">
    <cfRule type="expression" dxfId="497" priority="209">
      <formula>CELL("proteger",F33)=0</formula>
    </cfRule>
  </conditionalFormatting>
  <conditionalFormatting sqref="F33:G33">
    <cfRule type="cellIs" dxfId="496" priority="210" stopIfTrue="1" operator="equal">
      <formula>"F"</formula>
    </cfRule>
  </conditionalFormatting>
  <conditionalFormatting sqref="F30:G30">
    <cfRule type="expression" dxfId="495" priority="207">
      <formula>CELL("proteger",F30)=0</formula>
    </cfRule>
  </conditionalFormatting>
  <conditionalFormatting sqref="F30:G30">
    <cfRule type="cellIs" dxfId="494" priority="208" stopIfTrue="1" operator="equal">
      <formula>"F"</formula>
    </cfRule>
  </conditionalFormatting>
  <conditionalFormatting sqref="F31:G31">
    <cfRule type="expression" dxfId="493" priority="205">
      <formula>CELL("proteger",F31)=0</formula>
    </cfRule>
  </conditionalFormatting>
  <conditionalFormatting sqref="F31:G31">
    <cfRule type="cellIs" dxfId="492" priority="206" stopIfTrue="1" operator="equal">
      <formula>"F"</formula>
    </cfRule>
  </conditionalFormatting>
  <conditionalFormatting sqref="F34:G34">
    <cfRule type="expression" dxfId="491" priority="203">
      <formula>CELL("proteger",F34)=0</formula>
    </cfRule>
  </conditionalFormatting>
  <conditionalFormatting sqref="F34:G34">
    <cfRule type="cellIs" dxfId="490" priority="204" stopIfTrue="1" operator="equal">
      <formula>"F"</formula>
    </cfRule>
  </conditionalFormatting>
  <conditionalFormatting sqref="F19:G19">
    <cfRule type="expression" dxfId="489" priority="201">
      <formula>CELL("proteger",F19)=0</formula>
    </cfRule>
  </conditionalFormatting>
  <conditionalFormatting sqref="F19:G19">
    <cfRule type="cellIs" dxfId="488" priority="202" stopIfTrue="1" operator="equal">
      <formula>"F"</formula>
    </cfRule>
  </conditionalFormatting>
  <conditionalFormatting sqref="F20:G20">
    <cfRule type="expression" dxfId="487" priority="199">
      <formula>CELL("proteger",F20)=0</formula>
    </cfRule>
  </conditionalFormatting>
  <conditionalFormatting sqref="F20:G20">
    <cfRule type="cellIs" dxfId="486" priority="200" stopIfTrue="1" operator="equal">
      <formula>"F"</formula>
    </cfRule>
  </conditionalFormatting>
  <conditionalFormatting sqref="F21:G21">
    <cfRule type="expression" dxfId="485" priority="197">
      <formula>CELL("proteger",F21)=0</formula>
    </cfRule>
  </conditionalFormatting>
  <conditionalFormatting sqref="F21:G21">
    <cfRule type="cellIs" dxfId="484" priority="198" stopIfTrue="1" operator="equal">
      <formula>"F"</formula>
    </cfRule>
  </conditionalFormatting>
  <conditionalFormatting sqref="F22:G22">
    <cfRule type="expression" dxfId="483" priority="195">
      <formula>CELL("proteger",F22)=0</formula>
    </cfRule>
  </conditionalFormatting>
  <conditionalFormatting sqref="F22:G22">
    <cfRule type="cellIs" dxfId="482" priority="196" stopIfTrue="1" operator="equal">
      <formula>"F"</formula>
    </cfRule>
  </conditionalFormatting>
  <conditionalFormatting sqref="F23:G23">
    <cfRule type="expression" dxfId="481" priority="193">
      <formula>CELL("proteger",F23)=0</formula>
    </cfRule>
  </conditionalFormatting>
  <conditionalFormatting sqref="F23:G23">
    <cfRule type="cellIs" dxfId="480" priority="194" stopIfTrue="1" operator="equal">
      <formula>"F"</formula>
    </cfRule>
  </conditionalFormatting>
  <conditionalFormatting sqref="F24:G24">
    <cfRule type="expression" dxfId="479" priority="191">
      <formula>CELL("proteger",F24)=0</formula>
    </cfRule>
  </conditionalFormatting>
  <conditionalFormatting sqref="F24:G24">
    <cfRule type="cellIs" dxfId="478" priority="192" stopIfTrue="1" operator="equal">
      <formula>"F"</formula>
    </cfRule>
  </conditionalFormatting>
  <conditionalFormatting sqref="F25:G25">
    <cfRule type="expression" dxfId="477" priority="189">
      <formula>CELL("proteger",F25)=0</formula>
    </cfRule>
  </conditionalFormatting>
  <conditionalFormatting sqref="F25:G25">
    <cfRule type="cellIs" dxfId="476" priority="190" stopIfTrue="1" operator="equal">
      <formula>"F"</formula>
    </cfRule>
  </conditionalFormatting>
  <conditionalFormatting sqref="F26:G26">
    <cfRule type="expression" dxfId="475" priority="187">
      <formula>CELL("proteger",F26)=0</formula>
    </cfRule>
  </conditionalFormatting>
  <conditionalFormatting sqref="F26:G26">
    <cfRule type="cellIs" dxfId="474" priority="188" stopIfTrue="1" operator="equal">
      <formula>"F"</formula>
    </cfRule>
  </conditionalFormatting>
  <conditionalFormatting sqref="F27:G27">
    <cfRule type="expression" dxfId="473" priority="185">
      <formula>CELL("proteger",F27)=0</formula>
    </cfRule>
  </conditionalFormatting>
  <conditionalFormatting sqref="F27:G27">
    <cfRule type="cellIs" dxfId="472" priority="186" stopIfTrue="1" operator="equal">
      <formula>"F"</formula>
    </cfRule>
  </conditionalFormatting>
  <conditionalFormatting sqref="F28:G28">
    <cfRule type="expression" dxfId="471" priority="183">
      <formula>CELL("proteger",F28)=0</formula>
    </cfRule>
  </conditionalFormatting>
  <conditionalFormatting sqref="F28:G28">
    <cfRule type="cellIs" dxfId="470" priority="184" stopIfTrue="1" operator="equal">
      <formula>"F"</formula>
    </cfRule>
  </conditionalFormatting>
  <conditionalFormatting sqref="F29:G29">
    <cfRule type="expression" dxfId="469" priority="181">
      <formula>CELL("proteger",F29)=0</formula>
    </cfRule>
  </conditionalFormatting>
  <conditionalFormatting sqref="F29:G29">
    <cfRule type="cellIs" dxfId="468" priority="182" stopIfTrue="1" operator="equal">
      <formula>"F"</formula>
    </cfRule>
  </conditionalFormatting>
  <conditionalFormatting sqref="F32:I32">
    <cfRule type="expression" dxfId="467" priority="179">
      <formula>CELL("proteger",F32)=0</formula>
    </cfRule>
  </conditionalFormatting>
  <conditionalFormatting sqref="F32:I32">
    <cfRule type="cellIs" dxfId="466" priority="180" stopIfTrue="1" operator="equal">
      <formula>"F"</formula>
    </cfRule>
  </conditionalFormatting>
  <conditionalFormatting sqref="F32:G32">
    <cfRule type="expression" dxfId="465" priority="177">
      <formula>CELL("proteger",F32)=0</formula>
    </cfRule>
  </conditionalFormatting>
  <conditionalFormatting sqref="F32:G32">
    <cfRule type="cellIs" dxfId="464" priority="178" stopIfTrue="1" operator="equal">
      <formula>"F"</formula>
    </cfRule>
  </conditionalFormatting>
  <conditionalFormatting sqref="F33:I33">
    <cfRule type="expression" dxfId="463" priority="175">
      <formula>CELL("proteger",F33)=0</formula>
    </cfRule>
  </conditionalFormatting>
  <conditionalFormatting sqref="F33:I33">
    <cfRule type="cellIs" dxfId="462" priority="176" stopIfTrue="1" operator="equal">
      <formula>"F"</formula>
    </cfRule>
  </conditionalFormatting>
  <conditionalFormatting sqref="F33:G33">
    <cfRule type="expression" dxfId="461" priority="173">
      <formula>CELL("proteger",F33)=0</formula>
    </cfRule>
  </conditionalFormatting>
  <conditionalFormatting sqref="F33:G33">
    <cfRule type="cellIs" dxfId="460" priority="174" stopIfTrue="1" operator="equal">
      <formula>"F"</formula>
    </cfRule>
  </conditionalFormatting>
  <conditionalFormatting sqref="F30:I31">
    <cfRule type="expression" dxfId="459" priority="171">
      <formula>CELL("proteger",F30)=0</formula>
    </cfRule>
  </conditionalFormatting>
  <conditionalFormatting sqref="F30:I31">
    <cfRule type="cellIs" dxfId="458" priority="172" stopIfTrue="1" operator="equal">
      <formula>"F"</formula>
    </cfRule>
  </conditionalFormatting>
  <conditionalFormatting sqref="F18:I18">
    <cfRule type="expression" dxfId="457" priority="169">
      <formula>CELL("proteger",F18)=0</formula>
    </cfRule>
  </conditionalFormatting>
  <conditionalFormatting sqref="F18:I18">
    <cfRule type="cellIs" dxfId="456" priority="170" stopIfTrue="1" operator="equal">
      <formula>"F"</formula>
    </cfRule>
  </conditionalFormatting>
  <conditionalFormatting sqref="F19:I19">
    <cfRule type="expression" dxfId="455" priority="167">
      <formula>CELL("proteger",F19)=0</formula>
    </cfRule>
  </conditionalFormatting>
  <conditionalFormatting sqref="F19:I19">
    <cfRule type="cellIs" dxfId="454" priority="168" stopIfTrue="1" operator="equal">
      <formula>"F"</formula>
    </cfRule>
  </conditionalFormatting>
  <conditionalFormatting sqref="F20:I20">
    <cfRule type="expression" dxfId="453" priority="165">
      <formula>CELL("proteger",F20)=0</formula>
    </cfRule>
  </conditionalFormatting>
  <conditionalFormatting sqref="F20:I20">
    <cfRule type="cellIs" dxfId="452" priority="166" stopIfTrue="1" operator="equal">
      <formula>"F"</formula>
    </cfRule>
  </conditionalFormatting>
  <conditionalFormatting sqref="F22:I22">
    <cfRule type="expression" dxfId="451" priority="163">
      <formula>CELL("proteger",F22)=0</formula>
    </cfRule>
  </conditionalFormatting>
  <conditionalFormatting sqref="F22:I22">
    <cfRule type="cellIs" dxfId="450" priority="164" stopIfTrue="1" operator="equal">
      <formula>"F"</formula>
    </cfRule>
  </conditionalFormatting>
  <conditionalFormatting sqref="F23:I23">
    <cfRule type="expression" dxfId="449" priority="161">
      <formula>CELL("proteger",F23)=0</formula>
    </cfRule>
  </conditionalFormatting>
  <conditionalFormatting sqref="F23:I23">
    <cfRule type="cellIs" dxfId="448" priority="162" stopIfTrue="1" operator="equal">
      <formula>"F"</formula>
    </cfRule>
  </conditionalFormatting>
  <conditionalFormatting sqref="F23:I23">
    <cfRule type="expression" dxfId="447" priority="159">
      <formula>CELL("proteger",F23)=0</formula>
    </cfRule>
  </conditionalFormatting>
  <conditionalFormatting sqref="F23:I23">
    <cfRule type="cellIs" dxfId="446" priority="160" stopIfTrue="1" operator="equal">
      <formula>"F"</formula>
    </cfRule>
  </conditionalFormatting>
  <conditionalFormatting sqref="F24:I24">
    <cfRule type="expression" dxfId="445" priority="157">
      <formula>CELL("proteger",F24)=0</formula>
    </cfRule>
  </conditionalFormatting>
  <conditionalFormatting sqref="F24:I24">
    <cfRule type="cellIs" dxfId="444" priority="158" stopIfTrue="1" operator="equal">
      <formula>"F"</formula>
    </cfRule>
  </conditionalFormatting>
  <conditionalFormatting sqref="F24:I24">
    <cfRule type="expression" dxfId="443" priority="155">
      <formula>CELL("proteger",F24)=0</formula>
    </cfRule>
  </conditionalFormatting>
  <conditionalFormatting sqref="F24:I24">
    <cfRule type="cellIs" dxfId="442" priority="156" stopIfTrue="1" operator="equal">
      <formula>"F"</formula>
    </cfRule>
  </conditionalFormatting>
  <conditionalFormatting sqref="F26:I26">
    <cfRule type="expression" dxfId="441" priority="153">
      <formula>CELL("proteger",F26)=0</formula>
    </cfRule>
  </conditionalFormatting>
  <conditionalFormatting sqref="F26:I26">
    <cfRule type="cellIs" dxfId="440" priority="154" stopIfTrue="1" operator="equal">
      <formula>"F"</formula>
    </cfRule>
  </conditionalFormatting>
  <conditionalFormatting sqref="F26:I26">
    <cfRule type="expression" dxfId="439" priority="151">
      <formula>CELL("proteger",F26)=0</formula>
    </cfRule>
  </conditionalFormatting>
  <conditionalFormatting sqref="F26:I26">
    <cfRule type="cellIs" dxfId="438" priority="152" stopIfTrue="1" operator="equal">
      <formula>"F"</formula>
    </cfRule>
  </conditionalFormatting>
  <conditionalFormatting sqref="F27:I27">
    <cfRule type="expression" dxfId="437" priority="149">
      <formula>CELL("proteger",F27)=0</formula>
    </cfRule>
  </conditionalFormatting>
  <conditionalFormatting sqref="F27:I27">
    <cfRule type="cellIs" dxfId="436" priority="150" stopIfTrue="1" operator="equal">
      <formula>"F"</formula>
    </cfRule>
  </conditionalFormatting>
  <conditionalFormatting sqref="F27:I27">
    <cfRule type="expression" dxfId="435" priority="147">
      <formula>CELL("proteger",F27)=0</formula>
    </cfRule>
  </conditionalFormatting>
  <conditionalFormatting sqref="F27:I27">
    <cfRule type="cellIs" dxfId="434" priority="148" stopIfTrue="1" operator="equal">
      <formula>"F"</formula>
    </cfRule>
  </conditionalFormatting>
  <conditionalFormatting sqref="F28:I28">
    <cfRule type="expression" dxfId="433" priority="145">
      <formula>CELL("proteger",F28)=0</formula>
    </cfRule>
  </conditionalFormatting>
  <conditionalFormatting sqref="F28:I28">
    <cfRule type="cellIs" dxfId="432" priority="146" stopIfTrue="1" operator="equal">
      <formula>"F"</formula>
    </cfRule>
  </conditionalFormatting>
  <conditionalFormatting sqref="F28:I28">
    <cfRule type="expression" dxfId="431" priority="143">
      <formula>CELL("proteger",F28)=0</formula>
    </cfRule>
  </conditionalFormatting>
  <conditionalFormatting sqref="F28:I28">
    <cfRule type="cellIs" dxfId="430" priority="144" stopIfTrue="1" operator="equal">
      <formula>"F"</formula>
    </cfRule>
  </conditionalFormatting>
  <conditionalFormatting sqref="F29:G29">
    <cfRule type="expression" dxfId="429" priority="141">
      <formula>CELL("proteger",F29)=0</formula>
    </cfRule>
  </conditionalFormatting>
  <conditionalFormatting sqref="F29:G29">
    <cfRule type="cellIs" dxfId="428" priority="142" stopIfTrue="1" operator="equal">
      <formula>"F"</formula>
    </cfRule>
  </conditionalFormatting>
  <conditionalFormatting sqref="F29:I29">
    <cfRule type="expression" dxfId="427" priority="139">
      <formula>CELL("proteger",F29)=0</formula>
    </cfRule>
  </conditionalFormatting>
  <conditionalFormatting sqref="F29:I29">
    <cfRule type="cellIs" dxfId="426" priority="140" stopIfTrue="1" operator="equal">
      <formula>"F"</formula>
    </cfRule>
  </conditionalFormatting>
  <conditionalFormatting sqref="F29:I29">
    <cfRule type="expression" dxfId="425" priority="137">
      <formula>CELL("proteger",F29)=0</formula>
    </cfRule>
  </conditionalFormatting>
  <conditionalFormatting sqref="F29:I29">
    <cfRule type="cellIs" dxfId="424" priority="138" stopIfTrue="1" operator="equal">
      <formula>"F"</formula>
    </cfRule>
  </conditionalFormatting>
  <conditionalFormatting sqref="F30:I30">
    <cfRule type="expression" dxfId="423" priority="135">
      <formula>CELL("proteger",F30)=0</formula>
    </cfRule>
  </conditionalFormatting>
  <conditionalFormatting sqref="F30:I30">
    <cfRule type="cellIs" dxfId="422" priority="136" stopIfTrue="1" operator="equal">
      <formula>"F"</formula>
    </cfRule>
  </conditionalFormatting>
  <conditionalFormatting sqref="F30:G30">
    <cfRule type="expression" dxfId="421" priority="133">
      <formula>CELL("proteger",F30)=0</formula>
    </cfRule>
  </conditionalFormatting>
  <conditionalFormatting sqref="F30:G30">
    <cfRule type="cellIs" dxfId="420" priority="134" stopIfTrue="1" operator="equal">
      <formula>"F"</formula>
    </cfRule>
  </conditionalFormatting>
  <conditionalFormatting sqref="F30:I30">
    <cfRule type="expression" dxfId="419" priority="131">
      <formula>CELL("proteger",F30)=0</formula>
    </cfRule>
  </conditionalFormatting>
  <conditionalFormatting sqref="F30:I30">
    <cfRule type="cellIs" dxfId="418" priority="132" stopIfTrue="1" operator="equal">
      <formula>"F"</formula>
    </cfRule>
  </conditionalFormatting>
  <conditionalFormatting sqref="F30:I30">
    <cfRule type="expression" dxfId="417" priority="129">
      <formula>CELL("proteger",F30)=0</formula>
    </cfRule>
  </conditionalFormatting>
  <conditionalFormatting sqref="F30:I30">
    <cfRule type="cellIs" dxfId="416" priority="130" stopIfTrue="1" operator="equal">
      <formula>"F"</formula>
    </cfRule>
  </conditionalFormatting>
  <conditionalFormatting sqref="F31:I31">
    <cfRule type="expression" dxfId="415" priority="127">
      <formula>CELL("proteger",F31)=0</formula>
    </cfRule>
  </conditionalFormatting>
  <conditionalFormatting sqref="F31:I31">
    <cfRule type="cellIs" dxfId="414" priority="128" stopIfTrue="1" operator="equal">
      <formula>"F"</formula>
    </cfRule>
  </conditionalFormatting>
  <conditionalFormatting sqref="F31:G31">
    <cfRule type="expression" dxfId="413" priority="125">
      <formula>CELL("proteger",F31)=0</formula>
    </cfRule>
  </conditionalFormatting>
  <conditionalFormatting sqref="F31:G31">
    <cfRule type="cellIs" dxfId="412" priority="126" stopIfTrue="1" operator="equal">
      <formula>"F"</formula>
    </cfRule>
  </conditionalFormatting>
  <conditionalFormatting sqref="F31:I31">
    <cfRule type="expression" dxfId="411" priority="123">
      <formula>CELL("proteger",F31)=0</formula>
    </cfRule>
  </conditionalFormatting>
  <conditionalFormatting sqref="F31:I31">
    <cfRule type="cellIs" dxfId="410" priority="124" stopIfTrue="1" operator="equal">
      <formula>"F"</formula>
    </cfRule>
  </conditionalFormatting>
  <conditionalFormatting sqref="F31:I31">
    <cfRule type="expression" dxfId="409" priority="121">
      <formula>CELL("proteger",F31)=0</formula>
    </cfRule>
  </conditionalFormatting>
  <conditionalFormatting sqref="F31:I31">
    <cfRule type="cellIs" dxfId="408" priority="122" stopIfTrue="1" operator="equal">
      <formula>"F"</formula>
    </cfRule>
  </conditionalFormatting>
  <conditionalFormatting sqref="F21:I21">
    <cfRule type="expression" dxfId="407" priority="119">
      <formula>CELL("proteger",F21)=0</formula>
    </cfRule>
  </conditionalFormatting>
  <conditionalFormatting sqref="F21:I21">
    <cfRule type="cellIs" dxfId="406" priority="120" stopIfTrue="1" operator="equal">
      <formula>"F"</formula>
    </cfRule>
  </conditionalFormatting>
  <conditionalFormatting sqref="F25:I25">
    <cfRule type="expression" dxfId="405" priority="117">
      <formula>CELL("proteger",F25)=0</formula>
    </cfRule>
  </conditionalFormatting>
  <conditionalFormatting sqref="F25:I25">
    <cfRule type="cellIs" dxfId="404" priority="118" stopIfTrue="1" operator="equal">
      <formula>"F"</formula>
    </cfRule>
  </conditionalFormatting>
  <conditionalFormatting sqref="J8:M8">
    <cfRule type="expression" dxfId="403" priority="114">
      <formula>CELL("proteger",J8)=0</formula>
    </cfRule>
  </conditionalFormatting>
  <conditionalFormatting sqref="J8:M8">
    <cfRule type="cellIs" dxfId="402" priority="115" stopIfTrue="1" operator="equal">
      <formula>"F"</formula>
    </cfRule>
  </conditionalFormatting>
  <conditionalFormatting sqref="J8:M8">
    <cfRule type="expression" dxfId="401" priority="112">
      <formula>CELL("proteger",J8)=0</formula>
    </cfRule>
  </conditionalFormatting>
  <conditionalFormatting sqref="J8:M8">
    <cfRule type="cellIs" dxfId="400" priority="113" stopIfTrue="1" operator="equal">
      <formula>"F"</formula>
    </cfRule>
  </conditionalFormatting>
  <conditionalFormatting sqref="J8:M8">
    <cfRule type="expression" dxfId="399" priority="110">
      <formula>CELL("proteger",J8)=0</formula>
    </cfRule>
  </conditionalFormatting>
  <conditionalFormatting sqref="J8:M8">
    <cfRule type="cellIs" dxfId="398" priority="111" stopIfTrue="1" operator="equal">
      <formula>"F"</formula>
    </cfRule>
  </conditionalFormatting>
  <conditionalFormatting sqref="J9:M20">
    <cfRule type="expression" dxfId="397" priority="107">
      <formula>CELL("proteger",J9)=0</formula>
    </cfRule>
  </conditionalFormatting>
  <conditionalFormatting sqref="J9:M20">
    <cfRule type="cellIs" dxfId="396" priority="108" stopIfTrue="1" operator="equal">
      <formula>"F"</formula>
    </cfRule>
  </conditionalFormatting>
  <conditionalFormatting sqref="J9:M20">
    <cfRule type="expression" dxfId="395" priority="105">
      <formula>CELL("proteger",J9)=0</formula>
    </cfRule>
  </conditionalFormatting>
  <conditionalFormatting sqref="J9:M20">
    <cfRule type="cellIs" dxfId="394" priority="106" stopIfTrue="1" operator="equal">
      <formula>"F"</formula>
    </cfRule>
  </conditionalFormatting>
  <conditionalFormatting sqref="J9:M20">
    <cfRule type="expression" dxfId="393" priority="103">
      <formula>CELL("proteger",J9)=0</formula>
    </cfRule>
  </conditionalFormatting>
  <conditionalFormatting sqref="J9:M20">
    <cfRule type="cellIs" dxfId="392" priority="104" stopIfTrue="1" operator="equal">
      <formula>"F"</formula>
    </cfRule>
  </conditionalFormatting>
  <conditionalFormatting sqref="J21:M30">
    <cfRule type="expression" dxfId="391" priority="100">
      <formula>CELL("proteger",J21)=0</formula>
    </cfRule>
  </conditionalFormatting>
  <conditionalFormatting sqref="J21:M30">
    <cfRule type="cellIs" dxfId="390" priority="101" stopIfTrue="1" operator="equal">
      <formula>"F"</formula>
    </cfRule>
  </conditionalFormatting>
  <conditionalFormatting sqref="J21:M30">
    <cfRule type="expression" dxfId="389" priority="98">
      <formula>CELL("proteger",J21)=0</formula>
    </cfRule>
  </conditionalFormatting>
  <conditionalFormatting sqref="J21:M30">
    <cfRule type="cellIs" dxfId="388" priority="99" stopIfTrue="1" operator="equal">
      <formula>"F"</formula>
    </cfRule>
  </conditionalFormatting>
  <conditionalFormatting sqref="J21:M30">
    <cfRule type="expression" dxfId="387" priority="96">
      <formula>CELL("proteger",J21)=0</formula>
    </cfRule>
  </conditionalFormatting>
  <conditionalFormatting sqref="J21:M30">
    <cfRule type="cellIs" dxfId="386" priority="97" stopIfTrue="1" operator="equal">
      <formula>"F"</formula>
    </cfRule>
  </conditionalFormatting>
  <conditionalFormatting sqref="J31:M31">
    <cfRule type="expression" dxfId="385" priority="93">
      <formula>CELL("proteger",J31)=0</formula>
    </cfRule>
  </conditionalFormatting>
  <conditionalFormatting sqref="J31:M31">
    <cfRule type="cellIs" dxfId="384" priority="94" stopIfTrue="1" operator="equal">
      <formula>"F"</formula>
    </cfRule>
  </conditionalFormatting>
  <conditionalFormatting sqref="J31:M31">
    <cfRule type="expression" dxfId="383" priority="91">
      <formula>CELL("proteger",J31)=0</formula>
    </cfRule>
  </conditionalFormatting>
  <conditionalFormatting sqref="J31:M31">
    <cfRule type="cellIs" dxfId="382" priority="92" stopIfTrue="1" operator="equal">
      <formula>"F"</formula>
    </cfRule>
  </conditionalFormatting>
  <conditionalFormatting sqref="J31:M31">
    <cfRule type="expression" dxfId="381" priority="89">
      <formula>CELL("proteger",J31)=0</formula>
    </cfRule>
  </conditionalFormatting>
  <conditionalFormatting sqref="J31:M31">
    <cfRule type="cellIs" dxfId="380" priority="90" stopIfTrue="1" operator="equal">
      <formula>"F"</formula>
    </cfRule>
  </conditionalFormatting>
  <conditionalFormatting sqref="L7:Q7 L32:Q32">
    <cfRule type="expression" dxfId="379" priority="86">
      <formula>CELL("proteger",L7)=0</formula>
    </cfRule>
  </conditionalFormatting>
  <conditionalFormatting sqref="L32:Q32">
    <cfRule type="cellIs" dxfId="378" priority="87" stopIfTrue="1" operator="equal">
      <formula>"F"</formula>
    </cfRule>
  </conditionalFormatting>
  <conditionalFormatting sqref="L8:Q8">
    <cfRule type="expression" dxfId="377" priority="84">
      <formula>CELL("proteger",L8)=0</formula>
    </cfRule>
  </conditionalFormatting>
  <conditionalFormatting sqref="L8:Q8">
    <cfRule type="cellIs" dxfId="376" priority="85" stopIfTrue="1" operator="equal">
      <formula>"F"</formula>
    </cfRule>
  </conditionalFormatting>
  <conditionalFormatting sqref="L8:Q8">
    <cfRule type="expression" dxfId="375" priority="82">
      <formula>CELL("proteger",L8)=0</formula>
    </cfRule>
  </conditionalFormatting>
  <conditionalFormatting sqref="L8:Q8">
    <cfRule type="cellIs" dxfId="374" priority="83" stopIfTrue="1" operator="equal">
      <formula>"F"</formula>
    </cfRule>
  </conditionalFormatting>
  <conditionalFormatting sqref="L8:Q8">
    <cfRule type="expression" dxfId="373" priority="80">
      <formula>CELL("proteger",L8)=0</formula>
    </cfRule>
  </conditionalFormatting>
  <conditionalFormatting sqref="L8:Q8">
    <cfRule type="cellIs" dxfId="372" priority="81" stopIfTrue="1" operator="equal">
      <formula>"F"</formula>
    </cfRule>
  </conditionalFormatting>
  <conditionalFormatting sqref="L9:Q20">
    <cfRule type="expression" dxfId="371" priority="78">
      <formula>CELL("proteger",L9)=0</formula>
    </cfRule>
  </conditionalFormatting>
  <conditionalFormatting sqref="L9:Q20">
    <cfRule type="cellIs" dxfId="370" priority="79" stopIfTrue="1" operator="equal">
      <formula>"F"</formula>
    </cfRule>
  </conditionalFormatting>
  <conditionalFormatting sqref="L9:Q20">
    <cfRule type="expression" dxfId="369" priority="76">
      <formula>CELL("proteger",L9)=0</formula>
    </cfRule>
  </conditionalFormatting>
  <conditionalFormatting sqref="L9:Q20">
    <cfRule type="cellIs" dxfId="368" priority="77" stopIfTrue="1" operator="equal">
      <formula>"F"</formula>
    </cfRule>
  </conditionalFormatting>
  <conditionalFormatting sqref="L9:Q20">
    <cfRule type="expression" dxfId="367" priority="74">
      <formula>CELL("proteger",L9)=0</formula>
    </cfRule>
  </conditionalFormatting>
  <conditionalFormatting sqref="L9:Q20">
    <cfRule type="cellIs" dxfId="366" priority="75" stopIfTrue="1" operator="equal">
      <formula>"F"</formula>
    </cfRule>
  </conditionalFormatting>
  <conditionalFormatting sqref="L21:Q30">
    <cfRule type="expression" dxfId="365" priority="72">
      <formula>CELL("proteger",L21)=0</formula>
    </cfRule>
  </conditionalFormatting>
  <conditionalFormatting sqref="L21:Q30">
    <cfRule type="cellIs" dxfId="364" priority="73" stopIfTrue="1" operator="equal">
      <formula>"F"</formula>
    </cfRule>
  </conditionalFormatting>
  <conditionalFormatting sqref="L21:Q30">
    <cfRule type="expression" dxfId="363" priority="70">
      <formula>CELL("proteger",L21)=0</formula>
    </cfRule>
  </conditionalFormatting>
  <conditionalFormatting sqref="L21:Q30">
    <cfRule type="cellIs" dxfId="362" priority="71" stopIfTrue="1" operator="equal">
      <formula>"F"</formula>
    </cfRule>
  </conditionalFormatting>
  <conditionalFormatting sqref="L21:Q30">
    <cfRule type="expression" dxfId="361" priority="68">
      <formula>CELL("proteger",L21)=0</formula>
    </cfRule>
  </conditionalFormatting>
  <conditionalFormatting sqref="L21:Q30">
    <cfRule type="cellIs" dxfId="360" priority="69" stopIfTrue="1" operator="equal">
      <formula>"F"</formula>
    </cfRule>
  </conditionalFormatting>
  <conditionalFormatting sqref="L31:Q31">
    <cfRule type="expression" dxfId="359" priority="66">
      <formula>CELL("proteger",L31)=0</formula>
    </cfRule>
  </conditionalFormatting>
  <conditionalFormatting sqref="L31:Q31">
    <cfRule type="cellIs" dxfId="358" priority="67" stopIfTrue="1" operator="equal">
      <formula>"F"</formula>
    </cfRule>
  </conditionalFormatting>
  <conditionalFormatting sqref="L31:Q31">
    <cfRule type="expression" dxfId="357" priority="64">
      <formula>CELL("proteger",L31)=0</formula>
    </cfRule>
  </conditionalFormatting>
  <conditionalFormatting sqref="L31:Q31">
    <cfRule type="cellIs" dxfId="356" priority="65" stopIfTrue="1" operator="equal">
      <formula>"F"</formula>
    </cfRule>
  </conditionalFormatting>
  <conditionalFormatting sqref="L31:Q31">
    <cfRule type="expression" dxfId="355" priority="62">
      <formula>CELL("proteger",L31)=0</formula>
    </cfRule>
  </conditionalFormatting>
  <conditionalFormatting sqref="L31:Q31">
    <cfRule type="cellIs" dxfId="354" priority="63" stopIfTrue="1" operator="equal">
      <formula>"F"</formula>
    </cfRule>
  </conditionalFormatting>
  <conditionalFormatting sqref="P9">
    <cfRule type="expression" dxfId="353" priority="60">
      <formula>CELL("proteger",P9)=0</formula>
    </cfRule>
  </conditionalFormatting>
  <conditionalFormatting sqref="P9">
    <cfRule type="cellIs" dxfId="352" priority="61" stopIfTrue="1" operator="equal">
      <formula>"F"</formula>
    </cfRule>
  </conditionalFormatting>
  <conditionalFormatting sqref="B8:B9">
    <cfRule type="expression" dxfId="351" priority="57">
      <formula>CELL("proteger",B8)=0</formula>
    </cfRule>
  </conditionalFormatting>
  <conditionalFormatting sqref="B8:B9">
    <cfRule type="cellIs" dxfId="350" priority="58" stopIfTrue="1" operator="equal">
      <formula>"F"</formula>
    </cfRule>
  </conditionalFormatting>
  <conditionalFormatting sqref="J8:M8">
    <cfRule type="expression" dxfId="349" priority="55">
      <formula>CELL("proteger",J8)=0</formula>
    </cfRule>
  </conditionalFormatting>
  <conditionalFormatting sqref="J8:M8">
    <cfRule type="cellIs" dxfId="348" priority="56" stopIfTrue="1" operator="equal">
      <formula>"F"</formula>
    </cfRule>
  </conditionalFormatting>
  <conditionalFormatting sqref="J8:M8">
    <cfRule type="expression" dxfId="347" priority="53">
      <formula>CELL("proteger",J8)=0</formula>
    </cfRule>
  </conditionalFormatting>
  <conditionalFormatting sqref="J8:M8">
    <cfRule type="cellIs" dxfId="346" priority="54" stopIfTrue="1" operator="equal">
      <formula>"F"</formula>
    </cfRule>
  </conditionalFormatting>
  <conditionalFormatting sqref="J9:M9">
    <cfRule type="expression" dxfId="345" priority="51">
      <formula>CELL("proteger",J9)=0</formula>
    </cfRule>
  </conditionalFormatting>
  <conditionalFormatting sqref="J9:M9">
    <cfRule type="cellIs" dxfId="344" priority="52" stopIfTrue="1" operator="equal">
      <formula>"F"</formula>
    </cfRule>
  </conditionalFormatting>
  <conditionalFormatting sqref="J9:M9">
    <cfRule type="expression" dxfId="343" priority="49">
      <formula>CELL("proteger",J9)=0</formula>
    </cfRule>
  </conditionalFormatting>
  <conditionalFormatting sqref="J9:M9">
    <cfRule type="cellIs" dxfId="342" priority="50" stopIfTrue="1" operator="equal">
      <formula>"F"</formula>
    </cfRule>
  </conditionalFormatting>
  <conditionalFormatting sqref="J11:M11">
    <cfRule type="expression" dxfId="341" priority="47">
      <formula>CELL("proteger",J11)=0</formula>
    </cfRule>
  </conditionalFormatting>
  <conditionalFormatting sqref="J11:M11">
    <cfRule type="cellIs" dxfId="340" priority="48" stopIfTrue="1" operator="equal">
      <formula>"F"</formula>
    </cfRule>
  </conditionalFormatting>
  <conditionalFormatting sqref="J11:M11">
    <cfRule type="expression" dxfId="339" priority="45">
      <formula>CELL("proteger",J11)=0</formula>
    </cfRule>
  </conditionalFormatting>
  <conditionalFormatting sqref="J11:M11">
    <cfRule type="cellIs" dxfId="338" priority="46" stopIfTrue="1" operator="equal">
      <formula>"F"</formula>
    </cfRule>
  </conditionalFormatting>
  <conditionalFormatting sqref="J12:M12">
    <cfRule type="expression" dxfId="337" priority="43">
      <formula>CELL("proteger",J12)=0</formula>
    </cfRule>
  </conditionalFormatting>
  <conditionalFormatting sqref="J12:M12">
    <cfRule type="cellIs" dxfId="336" priority="44" stopIfTrue="1" operator="equal">
      <formula>"F"</formula>
    </cfRule>
  </conditionalFormatting>
  <conditionalFormatting sqref="J12:M12">
    <cfRule type="expression" dxfId="335" priority="41">
      <formula>CELL("proteger",J12)=0</formula>
    </cfRule>
  </conditionalFormatting>
  <conditionalFormatting sqref="J12:M12">
    <cfRule type="cellIs" dxfId="334" priority="42" stopIfTrue="1" operator="equal">
      <formula>"F"</formula>
    </cfRule>
  </conditionalFormatting>
  <conditionalFormatting sqref="J13:M13">
    <cfRule type="expression" dxfId="333" priority="39">
      <formula>CELL("proteger",J13)=0</formula>
    </cfRule>
  </conditionalFormatting>
  <conditionalFormatting sqref="J13:M13">
    <cfRule type="cellIs" dxfId="332" priority="40" stopIfTrue="1" operator="equal">
      <formula>"F"</formula>
    </cfRule>
  </conditionalFormatting>
  <conditionalFormatting sqref="J13:M13">
    <cfRule type="expression" dxfId="331" priority="37">
      <formula>CELL("proteger",J13)=0</formula>
    </cfRule>
  </conditionalFormatting>
  <conditionalFormatting sqref="J13:M13">
    <cfRule type="cellIs" dxfId="330" priority="38" stopIfTrue="1" operator="equal">
      <formula>"F"</formula>
    </cfRule>
  </conditionalFormatting>
  <conditionalFormatting sqref="J14:M14">
    <cfRule type="expression" dxfId="329" priority="35">
      <formula>CELL("proteger",J14)=0</formula>
    </cfRule>
  </conditionalFormatting>
  <conditionalFormatting sqref="J14:M14">
    <cfRule type="cellIs" dxfId="328" priority="36" stopIfTrue="1" operator="equal">
      <formula>"F"</formula>
    </cfRule>
  </conditionalFormatting>
  <conditionalFormatting sqref="J14:M14">
    <cfRule type="expression" dxfId="327" priority="33">
      <formula>CELL("proteger",J14)=0</formula>
    </cfRule>
  </conditionalFormatting>
  <conditionalFormatting sqref="J14:M14">
    <cfRule type="cellIs" dxfId="326" priority="34" stopIfTrue="1" operator="equal">
      <formula>"F"</formula>
    </cfRule>
  </conditionalFormatting>
  <conditionalFormatting sqref="J16:M16">
    <cfRule type="expression" dxfId="325" priority="31">
      <formula>CELL("proteger",J16)=0</formula>
    </cfRule>
  </conditionalFormatting>
  <conditionalFormatting sqref="J16:M16">
    <cfRule type="cellIs" dxfId="324" priority="32" stopIfTrue="1" operator="equal">
      <formula>"F"</formula>
    </cfRule>
  </conditionalFormatting>
  <conditionalFormatting sqref="J16:M16">
    <cfRule type="expression" dxfId="323" priority="29">
      <formula>CELL("proteger",J16)=0</formula>
    </cfRule>
  </conditionalFormatting>
  <conditionalFormatting sqref="J16:M16">
    <cfRule type="cellIs" dxfId="322" priority="30" stopIfTrue="1" operator="equal">
      <formula>"F"</formula>
    </cfRule>
  </conditionalFormatting>
  <conditionalFormatting sqref="J17:M17">
    <cfRule type="expression" dxfId="321" priority="27">
      <formula>CELL("proteger",J17)=0</formula>
    </cfRule>
  </conditionalFormatting>
  <conditionalFormatting sqref="J17:M17">
    <cfRule type="cellIs" dxfId="320" priority="28" stopIfTrue="1" operator="equal">
      <formula>"F"</formula>
    </cfRule>
  </conditionalFormatting>
  <conditionalFormatting sqref="J17:M17">
    <cfRule type="expression" dxfId="319" priority="25">
      <formula>CELL("proteger",J17)=0</formula>
    </cfRule>
  </conditionalFormatting>
  <conditionalFormatting sqref="J17:M17">
    <cfRule type="cellIs" dxfId="318" priority="26" stopIfTrue="1" operator="equal">
      <formula>"F"</formula>
    </cfRule>
  </conditionalFormatting>
  <conditionalFormatting sqref="J10:M10">
    <cfRule type="expression" dxfId="317" priority="23">
      <formula>CELL("proteger",J10)=0</formula>
    </cfRule>
  </conditionalFormatting>
  <conditionalFormatting sqref="J10:M10">
    <cfRule type="cellIs" dxfId="316" priority="24" stopIfTrue="1" operator="equal">
      <formula>"F"</formula>
    </cfRule>
  </conditionalFormatting>
  <conditionalFormatting sqref="J10:M10">
    <cfRule type="expression" dxfId="315" priority="21">
      <formula>CELL("proteger",J10)=0</formula>
    </cfRule>
  </conditionalFormatting>
  <conditionalFormatting sqref="J10:M10">
    <cfRule type="cellIs" dxfId="314" priority="22" stopIfTrue="1" operator="equal">
      <formula>"F"</formula>
    </cfRule>
  </conditionalFormatting>
  <conditionalFormatting sqref="J10:M10">
    <cfRule type="expression" dxfId="313" priority="19">
      <formula>CELL("proteger",J10)=0</formula>
    </cfRule>
  </conditionalFormatting>
  <conditionalFormatting sqref="J10:M10">
    <cfRule type="cellIs" dxfId="312" priority="20" stopIfTrue="1" operator="equal">
      <formula>"F"</formula>
    </cfRule>
  </conditionalFormatting>
  <conditionalFormatting sqref="J15:M15">
    <cfRule type="expression" dxfId="311" priority="17">
      <formula>CELL("proteger",J15)=0</formula>
    </cfRule>
  </conditionalFormatting>
  <conditionalFormatting sqref="J15:M15">
    <cfRule type="cellIs" dxfId="310" priority="18" stopIfTrue="1" operator="equal">
      <formula>"F"</formula>
    </cfRule>
  </conditionalFormatting>
  <conditionalFormatting sqref="J15:M15">
    <cfRule type="expression" dxfId="309" priority="15">
      <formula>CELL("proteger",J15)=0</formula>
    </cfRule>
  </conditionalFormatting>
  <conditionalFormatting sqref="J15:M15">
    <cfRule type="cellIs" dxfId="308" priority="16" stopIfTrue="1" operator="equal">
      <formula>"F"</formula>
    </cfRule>
  </conditionalFormatting>
  <conditionalFormatting sqref="J15:M15">
    <cfRule type="expression" dxfId="307" priority="13">
      <formula>CELL("proteger",J15)=0</formula>
    </cfRule>
  </conditionalFormatting>
  <conditionalFormatting sqref="J15:M15">
    <cfRule type="cellIs" dxfId="306" priority="14" stopIfTrue="1" operator="equal">
      <formula>"F"</formula>
    </cfRule>
  </conditionalFormatting>
  <conditionalFormatting sqref="L13:M13">
    <cfRule type="expression" dxfId="305" priority="11">
      <formula>CELL("proteger",L13)=0</formula>
    </cfRule>
  </conditionalFormatting>
  <conditionalFormatting sqref="L13:M13">
    <cfRule type="cellIs" dxfId="304" priority="12" stopIfTrue="1" operator="equal">
      <formula>"F"</formula>
    </cfRule>
  </conditionalFormatting>
  <conditionalFormatting sqref="L13:M13">
    <cfRule type="expression" dxfId="303" priority="9">
      <formula>CELL("proteger",L13)=0</formula>
    </cfRule>
  </conditionalFormatting>
  <conditionalFormatting sqref="L13:M13">
    <cfRule type="cellIs" dxfId="302" priority="10" stopIfTrue="1" operator="equal">
      <formula>"F"</formula>
    </cfRule>
  </conditionalFormatting>
  <conditionalFormatting sqref="L13:M13">
    <cfRule type="expression" dxfId="301" priority="7">
      <formula>CELL("proteger",L13)=0</formula>
    </cfRule>
  </conditionalFormatting>
  <conditionalFormatting sqref="L13:M13">
    <cfRule type="cellIs" dxfId="300" priority="8" stopIfTrue="1" operator="equal">
      <formula>"F"</formula>
    </cfRule>
  </conditionalFormatting>
  <conditionalFormatting sqref="R10:U10">
    <cfRule type="expression" dxfId="299" priority="5">
      <formula>CELL("proteger",R10)=0</formula>
    </cfRule>
  </conditionalFormatting>
  <conditionalFormatting sqref="R10:U10">
    <cfRule type="cellIs" dxfId="298" priority="6" stopIfTrue="1" operator="equal">
      <formula>"F"</formula>
    </cfRule>
  </conditionalFormatting>
  <conditionalFormatting sqref="N19:Q19">
    <cfRule type="expression" dxfId="297" priority="3">
      <formula>CELL("proteger",N19)=0</formula>
    </cfRule>
  </conditionalFormatting>
  <conditionalFormatting sqref="N19:Q19">
    <cfRule type="cellIs" dxfId="296" priority="4" stopIfTrue="1" operator="equal">
      <formula>"F"</formula>
    </cfRule>
  </conditionalFormatting>
  <conditionalFormatting sqref="V22:Y22">
    <cfRule type="expression" dxfId="295" priority="1">
      <formula>CELL("proteger",V22)=0</formula>
    </cfRule>
  </conditionalFormatting>
  <conditionalFormatting sqref="V22:Y22">
    <cfRule type="cellIs" dxfId="294" priority="2" stopIfTrue="1" operator="equal">
      <formula>"F"</formula>
    </cfRule>
  </conditionalFormatting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9" stopIfTrue="1" id="{FC958661-8395-48F4-B522-C21D15E8E751}">
            <xm:f>AND($B$2&lt;&gt;"",'Ficha Cadastral'!$D17&lt;&gt;"")</xm:f>
            <x14:dxf>
              <font>
                <b/>
                <i val="0"/>
                <color rgb="FFFF0000"/>
              </font>
              <fill>
                <patternFill>
                  <bgColor rgb="FFFFC000"/>
                </patternFill>
              </fill>
            </x14:dxf>
          </x14:cfRule>
          <xm:sqref>CJ8:XFD47 B8:CG47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30"/>
  <dimension ref="A1:CG195"/>
  <sheetViews>
    <sheetView zoomScale="110" zoomScaleNormal="11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T20" sqref="T20"/>
    </sheetView>
  </sheetViews>
  <sheetFormatPr defaultColWidth="9.140625" defaultRowHeight="15" x14ac:dyDescent="0.25"/>
  <cols>
    <col min="1" max="1" width="9.140625" style="5"/>
    <col min="2" max="2" width="40.7109375" style="5" customWidth="1"/>
    <col min="3" max="3" width="8" style="5" customWidth="1"/>
    <col min="4" max="4" width="9.42578125" style="5" customWidth="1"/>
    <col min="5" max="5" width="8.140625" style="5" customWidth="1"/>
    <col min="6" max="14" width="3.42578125" style="5" customWidth="1"/>
    <col min="15" max="16" width="3.5703125" style="5" customWidth="1"/>
    <col min="17" max="87" width="3.42578125" style="5" customWidth="1"/>
    <col min="88" max="16384" width="9.140625" style="5"/>
  </cols>
  <sheetData>
    <row r="1" spans="1:85" s="14" customFormat="1" x14ac:dyDescent="0.25">
      <c r="A1" s="75" t="s">
        <v>105</v>
      </c>
      <c r="B1" s="79" t="str">
        <f>IF(B2&lt;&gt;"",'Ficha Cadastral'!A6,"")</f>
        <v>Ideação do Projeto</v>
      </c>
      <c r="C1" s="170" t="s">
        <v>107</v>
      </c>
      <c r="D1" s="170"/>
      <c r="E1" s="74">
        <v>4</v>
      </c>
      <c r="G1" s="80"/>
      <c r="H1" s="80"/>
      <c r="I1" s="80"/>
      <c r="J1" s="80"/>
      <c r="K1" s="81"/>
      <c r="M1" s="80"/>
      <c r="N1" s="80"/>
      <c r="O1" s="80"/>
      <c r="P1" s="80"/>
      <c r="Q1" s="80"/>
      <c r="R1" s="80"/>
      <c r="S1" s="80"/>
      <c r="T1" s="80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</row>
    <row r="2" spans="1:85" s="14" customFormat="1" x14ac:dyDescent="0.25">
      <c r="A2" s="75" t="s">
        <v>106</v>
      </c>
      <c r="B2" s="82" t="s">
        <v>175</v>
      </c>
      <c r="C2" s="171" t="s">
        <v>104</v>
      </c>
      <c r="D2" s="171"/>
      <c r="E2" s="73">
        <f>COUNTA($F$7:$CG$7)</f>
        <v>8</v>
      </c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4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</row>
    <row r="3" spans="1:85" s="14" customFormat="1" x14ac:dyDescent="0.25">
      <c r="D3" s="76"/>
      <c r="F3" s="77" t="s">
        <v>5</v>
      </c>
      <c r="M3" s="25"/>
      <c r="N3" s="25"/>
      <c r="O3" s="25"/>
      <c r="P3" s="25"/>
      <c r="R3" s="23"/>
      <c r="S3" s="23"/>
      <c r="T3" s="23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</row>
    <row r="4" spans="1:85" s="14" customFormat="1" x14ac:dyDescent="0.25">
      <c r="F4" s="27" t="s">
        <v>16</v>
      </c>
      <c r="G4" s="26"/>
      <c r="I4" s="27"/>
      <c r="J4" s="27"/>
      <c r="K4" s="28"/>
      <c r="L4" s="21"/>
      <c r="M4" s="21"/>
      <c r="N4" s="21"/>
      <c r="O4" s="29"/>
      <c r="P4" s="29"/>
      <c r="Q4" s="29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</row>
    <row r="5" spans="1:85" x14ac:dyDescent="0.25">
      <c r="C5" s="78"/>
      <c r="D5" s="78"/>
      <c r="E5" s="78"/>
      <c r="F5" s="30"/>
      <c r="G5" s="30"/>
      <c r="H5" s="30"/>
      <c r="I5" s="30"/>
      <c r="J5" s="30"/>
      <c r="K5" s="30"/>
      <c r="L5" s="30"/>
      <c r="M5" s="30"/>
      <c r="N5" s="30">
        <f t="shared" ref="N5:AK5" si="0">COUNTIF(N8:N47,"P")</f>
        <v>0</v>
      </c>
      <c r="O5" s="30">
        <f t="shared" si="0"/>
        <v>0</v>
      </c>
      <c r="P5" s="30">
        <f t="shared" si="0"/>
        <v>0</v>
      </c>
      <c r="Q5" s="30">
        <f t="shared" si="0"/>
        <v>0</v>
      </c>
      <c r="R5" s="30">
        <f t="shared" si="0"/>
        <v>0</v>
      </c>
      <c r="S5" s="30">
        <f t="shared" si="0"/>
        <v>0</v>
      </c>
      <c r="T5" s="30">
        <f t="shared" si="0"/>
        <v>0</v>
      </c>
      <c r="U5" s="30">
        <f t="shared" si="0"/>
        <v>0</v>
      </c>
      <c r="V5" s="30">
        <f t="shared" si="0"/>
        <v>0</v>
      </c>
      <c r="W5" s="30">
        <f t="shared" si="0"/>
        <v>0</v>
      </c>
      <c r="X5" s="30">
        <f t="shared" si="0"/>
        <v>0</v>
      </c>
      <c r="Y5" s="30">
        <f t="shared" si="0"/>
        <v>0</v>
      </c>
      <c r="Z5" s="30">
        <f t="shared" si="0"/>
        <v>0</v>
      </c>
      <c r="AA5" s="30">
        <f t="shared" si="0"/>
        <v>0</v>
      </c>
      <c r="AB5" s="30">
        <f t="shared" si="0"/>
        <v>0</v>
      </c>
      <c r="AC5" s="30">
        <f t="shared" si="0"/>
        <v>0</v>
      </c>
      <c r="AD5" s="30">
        <f t="shared" si="0"/>
        <v>0</v>
      </c>
      <c r="AE5" s="30">
        <f t="shared" si="0"/>
        <v>0</v>
      </c>
      <c r="AF5" s="30">
        <f t="shared" si="0"/>
        <v>0</v>
      </c>
      <c r="AG5" s="30">
        <f t="shared" si="0"/>
        <v>0</v>
      </c>
      <c r="AH5" s="30">
        <f t="shared" si="0"/>
        <v>0</v>
      </c>
      <c r="AI5" s="30">
        <f t="shared" si="0"/>
        <v>0</v>
      </c>
      <c r="AJ5" s="30">
        <f t="shared" si="0"/>
        <v>0</v>
      </c>
      <c r="AK5" s="30">
        <f t="shared" si="0"/>
        <v>0</v>
      </c>
      <c r="AL5" s="30">
        <f t="shared" ref="AL5:BQ5" si="1">COUNTIF(AL8:AL47,"P")</f>
        <v>0</v>
      </c>
      <c r="AM5" s="30">
        <f t="shared" si="1"/>
        <v>0</v>
      </c>
      <c r="AN5" s="30">
        <f t="shared" si="1"/>
        <v>0</v>
      </c>
      <c r="AO5" s="30">
        <f t="shared" si="1"/>
        <v>0</v>
      </c>
      <c r="AP5" s="30">
        <f t="shared" si="1"/>
        <v>0</v>
      </c>
      <c r="AQ5" s="30">
        <f t="shared" si="1"/>
        <v>0</v>
      </c>
      <c r="AR5" s="30">
        <f t="shared" si="1"/>
        <v>0</v>
      </c>
      <c r="AS5" s="30">
        <f t="shared" si="1"/>
        <v>0</v>
      </c>
      <c r="AT5" s="30">
        <f t="shared" si="1"/>
        <v>0</v>
      </c>
      <c r="AU5" s="30">
        <f t="shared" si="1"/>
        <v>0</v>
      </c>
      <c r="AV5" s="30">
        <f t="shared" si="1"/>
        <v>0</v>
      </c>
      <c r="AW5" s="30">
        <f t="shared" si="1"/>
        <v>0</v>
      </c>
      <c r="AX5" s="30">
        <f t="shared" si="1"/>
        <v>0</v>
      </c>
      <c r="AY5" s="30">
        <f t="shared" si="1"/>
        <v>0</v>
      </c>
      <c r="AZ5" s="30">
        <f t="shared" si="1"/>
        <v>0</v>
      </c>
      <c r="BA5" s="30">
        <f t="shared" si="1"/>
        <v>0</v>
      </c>
      <c r="BB5" s="30">
        <f t="shared" si="1"/>
        <v>0</v>
      </c>
      <c r="BC5" s="30">
        <f t="shared" si="1"/>
        <v>0</v>
      </c>
      <c r="BD5" s="30">
        <f t="shared" si="1"/>
        <v>0</v>
      </c>
      <c r="BE5" s="30">
        <f t="shared" si="1"/>
        <v>0</v>
      </c>
      <c r="BF5" s="30">
        <f t="shared" si="1"/>
        <v>0</v>
      </c>
      <c r="BG5" s="30">
        <f t="shared" si="1"/>
        <v>0</v>
      </c>
      <c r="BH5" s="30">
        <f t="shared" si="1"/>
        <v>0</v>
      </c>
      <c r="BI5" s="30">
        <f t="shared" si="1"/>
        <v>0</v>
      </c>
      <c r="BJ5" s="30">
        <f t="shared" si="1"/>
        <v>0</v>
      </c>
      <c r="BK5" s="30">
        <f t="shared" si="1"/>
        <v>0</v>
      </c>
      <c r="BL5" s="30">
        <f t="shared" si="1"/>
        <v>0</v>
      </c>
      <c r="BM5" s="30">
        <f t="shared" si="1"/>
        <v>0</v>
      </c>
      <c r="BN5" s="30">
        <f t="shared" si="1"/>
        <v>0</v>
      </c>
      <c r="BO5" s="30">
        <f t="shared" si="1"/>
        <v>0</v>
      </c>
      <c r="BP5" s="30">
        <f t="shared" si="1"/>
        <v>0</v>
      </c>
      <c r="BQ5" s="30">
        <f t="shared" si="1"/>
        <v>0</v>
      </c>
      <c r="BR5" s="30">
        <f t="shared" ref="BR5:CG5" si="2">COUNTIF(BR8:BR47,"P")</f>
        <v>0</v>
      </c>
      <c r="BS5" s="30">
        <f t="shared" si="2"/>
        <v>0</v>
      </c>
      <c r="BT5" s="30">
        <f t="shared" si="2"/>
        <v>0</v>
      </c>
      <c r="BU5" s="30">
        <f t="shared" si="2"/>
        <v>0</v>
      </c>
      <c r="BV5" s="30">
        <f t="shared" si="2"/>
        <v>0</v>
      </c>
      <c r="BW5" s="30">
        <f t="shared" si="2"/>
        <v>0</v>
      </c>
      <c r="BX5" s="30">
        <f t="shared" si="2"/>
        <v>0</v>
      </c>
      <c r="BY5" s="30">
        <f t="shared" si="2"/>
        <v>0</v>
      </c>
      <c r="BZ5" s="30">
        <f t="shared" si="2"/>
        <v>0</v>
      </c>
      <c r="CA5" s="30">
        <f t="shared" si="2"/>
        <v>0</v>
      </c>
      <c r="CB5" s="30">
        <f t="shared" si="2"/>
        <v>0</v>
      </c>
      <c r="CC5" s="30">
        <f t="shared" si="2"/>
        <v>0</v>
      </c>
      <c r="CD5" s="30">
        <f t="shared" si="2"/>
        <v>0</v>
      </c>
      <c r="CE5" s="30">
        <f t="shared" si="2"/>
        <v>0</v>
      </c>
      <c r="CF5" s="30">
        <f t="shared" si="2"/>
        <v>0</v>
      </c>
      <c r="CG5" s="30">
        <f t="shared" si="2"/>
        <v>0</v>
      </c>
    </row>
    <row r="6" spans="1:85" ht="14.1" customHeight="1" x14ac:dyDescent="0.25">
      <c r="A6" s="172" t="s">
        <v>6</v>
      </c>
      <c r="B6" s="173" t="s">
        <v>7</v>
      </c>
      <c r="C6" s="175" t="s">
        <v>18</v>
      </c>
      <c r="D6" s="175" t="s">
        <v>19</v>
      </c>
      <c r="E6" s="168" t="s">
        <v>17</v>
      </c>
      <c r="F6" s="76">
        <v>22</v>
      </c>
      <c r="G6" s="76">
        <v>22</v>
      </c>
      <c r="H6" s="76">
        <v>22</v>
      </c>
      <c r="I6" s="76">
        <v>22</v>
      </c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</row>
    <row r="7" spans="1:85" s="31" customFormat="1" x14ac:dyDescent="0.25">
      <c r="A7" s="172"/>
      <c r="B7" s="174"/>
      <c r="C7" s="175"/>
      <c r="D7" s="175"/>
      <c r="E7" s="169"/>
      <c r="F7" s="36">
        <v>27</v>
      </c>
      <c r="G7" s="36">
        <v>27</v>
      </c>
      <c r="H7" s="36">
        <v>27</v>
      </c>
      <c r="I7" s="36">
        <v>27</v>
      </c>
      <c r="J7" s="36">
        <v>28</v>
      </c>
      <c r="K7" s="36">
        <v>28</v>
      </c>
      <c r="L7" s="36">
        <v>28</v>
      </c>
      <c r="M7" s="36">
        <v>28</v>
      </c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</row>
    <row r="8" spans="1:85" x14ac:dyDescent="0.25">
      <c r="A8" s="32">
        <v>1</v>
      </c>
      <c r="B8" s="131" t="str">
        <f>IF(AND($B$2&lt;&gt;"",'Ficha Cadastral'!C17&lt;&gt;""),'Ficha Cadastral'!C17,"")</f>
        <v>Bruna Gonçalves Ferreira</v>
      </c>
      <c r="C8" s="32">
        <f t="shared" ref="C8:C47" si="3">IF(B8&lt;&gt;"",COUNTIF(F8:CG8,"F"),"")</f>
        <v>0</v>
      </c>
      <c r="D8" s="32">
        <f ca="1">IF(B8&lt;&gt;"",IF(ISNA(VLOOKUP($B8,'Ficha Cadastral'!$C$17:$E$56,3,FALSE)),0,VLOOKUP($B8,'Ficha Cadastral'!$C$17:$E$56,3,FALSE)),"")</f>
        <v>0</v>
      </c>
      <c r="E8" s="85">
        <f ca="1">IF(B8&lt;&gt;"",IF(ISNA(VLOOKUP($B8,'Ficha Cadastral'!$C$17:$R$56,$E$1,FALSE)),0,VLOOKUP($B8,'Ficha Cadastral'!$C$17:$R$56,$E$1,FALSE)),"")</f>
        <v>0</v>
      </c>
      <c r="F8" s="84" t="s">
        <v>176</v>
      </c>
      <c r="G8" s="84" t="s">
        <v>176</v>
      </c>
      <c r="H8" s="84" t="s">
        <v>176</v>
      </c>
      <c r="I8" s="84" t="s">
        <v>176</v>
      </c>
      <c r="J8" s="84" t="s">
        <v>176</v>
      </c>
      <c r="K8" s="84" t="s">
        <v>176</v>
      </c>
      <c r="L8" s="84" t="s">
        <v>176</v>
      </c>
      <c r="M8" s="84" t="s">
        <v>176</v>
      </c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</row>
    <row r="9" spans="1:85" x14ac:dyDescent="0.25">
      <c r="A9" s="32">
        <v>2</v>
      </c>
      <c r="B9" s="132" t="str">
        <f>IF(AND($B$2&lt;&gt;"",'Ficha Cadastral'!C18&lt;&gt;""),'Ficha Cadastral'!C18,"")</f>
        <v>Bruno de Jesus Cereja</v>
      </c>
      <c r="C9" s="32">
        <f t="shared" si="3"/>
        <v>0</v>
      </c>
      <c r="D9" s="86">
        <f ca="1">IF(B9&lt;&gt;"",IF(ISNA(VLOOKUP($B9,'Ficha Cadastral'!$C$17:$E$56,3,FALSE)),0,VLOOKUP($B9,'Ficha Cadastral'!$C$17:$E$56,3,FALSE)),"")</f>
        <v>60</v>
      </c>
      <c r="E9" s="85">
        <f ca="1">IF(B9&lt;&gt;"",IF(ISNA(VLOOKUP($B9,'Ficha Cadastral'!$C$17:$R$56,$E$1,FALSE)),0,VLOOKUP($B9,'Ficha Cadastral'!$C$17:$R$56,$E$1,FALSE)),"")</f>
        <v>0.75</v>
      </c>
      <c r="F9" s="84" t="s">
        <v>176</v>
      </c>
      <c r="G9" s="84" t="s">
        <v>176</v>
      </c>
      <c r="H9" s="84" t="s">
        <v>176</v>
      </c>
      <c r="I9" s="84" t="s">
        <v>176</v>
      </c>
      <c r="J9" s="84" t="s">
        <v>176</v>
      </c>
      <c r="K9" s="84" t="s">
        <v>176</v>
      </c>
      <c r="L9" s="84" t="s">
        <v>176</v>
      </c>
      <c r="M9" s="84" t="s">
        <v>176</v>
      </c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</row>
    <row r="10" spans="1:85" x14ac:dyDescent="0.25">
      <c r="A10" s="32">
        <v>3</v>
      </c>
      <c r="B10" s="132" t="str">
        <f>IF(AND($B$2&lt;&gt;"",'Ficha Cadastral'!C19&lt;&gt;""),'Ficha Cadastral'!C19,"")</f>
        <v>Carlos Alberto dos Santos Mattos</v>
      </c>
      <c r="C10" s="32">
        <f t="shared" si="3"/>
        <v>0</v>
      </c>
      <c r="D10" s="86">
        <f ca="1">IF(B10&lt;&gt;"",IF(ISNA(VLOOKUP($B10,'Ficha Cadastral'!$C$17:$E$56,3,FALSE)),0,VLOOKUP($B10,'Ficha Cadastral'!$C$17:$E$56,3,FALSE)),"")</f>
        <v>4</v>
      </c>
      <c r="E10" s="85">
        <f ca="1">IF(B10&lt;&gt;"",IF(ISNA(VLOOKUP($B10,'Ficha Cadastral'!$C$17:$R$56,$E$1,FALSE)),0,VLOOKUP($B10,'Ficha Cadastral'!$C$17:$R$56,$E$1,FALSE)),"")</f>
        <v>0.05</v>
      </c>
      <c r="F10" s="84" t="s">
        <v>176</v>
      </c>
      <c r="G10" s="84" t="s">
        <v>176</v>
      </c>
      <c r="H10" s="84" t="s">
        <v>176</v>
      </c>
      <c r="I10" s="84" t="s">
        <v>176</v>
      </c>
      <c r="J10" s="84" t="s">
        <v>176</v>
      </c>
      <c r="K10" s="84" t="s">
        <v>176</v>
      </c>
      <c r="L10" s="84" t="s">
        <v>176</v>
      </c>
      <c r="M10" s="84" t="s">
        <v>176</v>
      </c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</row>
    <row r="11" spans="1:85" x14ac:dyDescent="0.25">
      <c r="A11" s="32">
        <v>4</v>
      </c>
      <c r="B11" s="132" t="str">
        <f>IF(AND($B$2&lt;&gt;"",'Ficha Cadastral'!C20&lt;&gt;""),'Ficha Cadastral'!C20,"")</f>
        <v>Carlos Roberto Sanches Junior</v>
      </c>
      <c r="C11" s="32">
        <f t="shared" si="3"/>
        <v>0</v>
      </c>
      <c r="D11" s="86">
        <f ca="1">IF(B11&lt;&gt;"",IF(ISNA(VLOOKUP($B11,'Ficha Cadastral'!$C$17:$E$56,3,FALSE)),0,VLOOKUP($B11,'Ficha Cadastral'!$C$17:$E$56,3,FALSE)),"")</f>
        <v>4</v>
      </c>
      <c r="E11" s="85">
        <f ca="1">IF(B11&lt;&gt;"",IF(ISNA(VLOOKUP($B11,'Ficha Cadastral'!$C$17:$R$56,$E$1,FALSE)),0,VLOOKUP($B11,'Ficha Cadastral'!$C$17:$R$56,$E$1,FALSE)),"")</f>
        <v>0.05</v>
      </c>
      <c r="F11" s="84" t="s">
        <v>176</v>
      </c>
      <c r="G11" s="84" t="s">
        <v>176</v>
      </c>
      <c r="H11" s="84" t="s">
        <v>176</v>
      </c>
      <c r="I11" s="84" t="s">
        <v>176</v>
      </c>
      <c r="J11" s="84" t="s">
        <v>176</v>
      </c>
      <c r="K11" s="84" t="s">
        <v>176</v>
      </c>
      <c r="L11" s="84" t="s">
        <v>176</v>
      </c>
      <c r="M11" s="84" t="s">
        <v>176</v>
      </c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</row>
    <row r="12" spans="1:85" x14ac:dyDescent="0.25">
      <c r="A12" s="32">
        <v>5</v>
      </c>
      <c r="B12" s="132" t="str">
        <f>IF(AND($B$2&lt;&gt;"",'Ficha Cadastral'!C21&lt;&gt;""),'Ficha Cadastral'!C21,"")</f>
        <v>Edward Lages Rodrigues</v>
      </c>
      <c r="C12" s="32">
        <f t="shared" si="3"/>
        <v>0</v>
      </c>
      <c r="D12" s="86">
        <f ca="1">IF(B12&lt;&gt;"",IF(ISNA(VLOOKUP($B12,'Ficha Cadastral'!$C$17:$E$56,3,FALSE)),0,VLOOKUP($B12,'Ficha Cadastral'!$C$17:$E$56,3,FALSE)),"")</f>
        <v>0</v>
      </c>
      <c r="E12" s="85">
        <f ca="1">IF(B12&lt;&gt;"",IF(ISNA(VLOOKUP($B12,'Ficha Cadastral'!$C$17:$R$56,$E$1,FALSE)),0,VLOOKUP($B12,'Ficha Cadastral'!$C$17:$R$56,$E$1,FALSE)),"")</f>
        <v>0</v>
      </c>
      <c r="F12" s="84" t="s">
        <v>176</v>
      </c>
      <c r="G12" s="84" t="s">
        <v>176</v>
      </c>
      <c r="H12" s="84" t="s">
        <v>176</v>
      </c>
      <c r="I12" s="84" t="s">
        <v>176</v>
      </c>
      <c r="J12" s="84" t="s">
        <v>176</v>
      </c>
      <c r="K12" s="84" t="s">
        <v>176</v>
      </c>
      <c r="L12" s="84" t="s">
        <v>176</v>
      </c>
      <c r="M12" s="84" t="s">
        <v>176</v>
      </c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</row>
    <row r="13" spans="1:85" x14ac:dyDescent="0.25">
      <c r="A13" s="32">
        <v>6</v>
      </c>
      <c r="B13" s="132" t="str">
        <f>IF(AND($B$2&lt;&gt;"",'Ficha Cadastral'!C22&lt;&gt;""),'Ficha Cadastral'!C22,"")</f>
        <v>Felipe de Oliveira Celestino</v>
      </c>
      <c r="C13" s="32">
        <f t="shared" si="3"/>
        <v>0</v>
      </c>
      <c r="D13" s="86">
        <f ca="1">IF(B13&lt;&gt;"",IF(ISNA(VLOOKUP($B13,'Ficha Cadastral'!$C$17:$E$56,3,FALSE)),0,VLOOKUP($B13,'Ficha Cadastral'!$C$17:$E$56,3,FALSE)),"")</f>
        <v>4</v>
      </c>
      <c r="E13" s="85">
        <f ca="1">IF(B13&lt;&gt;"",IF(ISNA(VLOOKUP($B13,'Ficha Cadastral'!$C$17:$R$56,$E$1,FALSE)),0,VLOOKUP($B13,'Ficha Cadastral'!$C$17:$R$56,$E$1,FALSE)),"")</f>
        <v>0.05</v>
      </c>
      <c r="F13" s="84" t="s">
        <v>176</v>
      </c>
      <c r="G13" s="84" t="s">
        <v>176</v>
      </c>
      <c r="H13" s="84" t="s">
        <v>176</v>
      </c>
      <c r="I13" s="84" t="s">
        <v>176</v>
      </c>
      <c r="J13" s="84" t="s">
        <v>176</v>
      </c>
      <c r="K13" s="84" t="s">
        <v>176</v>
      </c>
      <c r="L13" s="84" t="s">
        <v>176</v>
      </c>
      <c r="M13" s="84" t="s">
        <v>176</v>
      </c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</row>
    <row r="14" spans="1:85" x14ac:dyDescent="0.25">
      <c r="A14" s="32">
        <v>7</v>
      </c>
      <c r="B14" s="132" t="str">
        <f>IF(AND($B$2&lt;&gt;"",'Ficha Cadastral'!C23&lt;&gt;""),'Ficha Cadastral'!C23,"")</f>
        <v>Gabriel da Silva Mattos</v>
      </c>
      <c r="C14" s="32">
        <f t="shared" si="3"/>
        <v>0</v>
      </c>
      <c r="D14" s="86">
        <f ca="1">IF(B14&lt;&gt;"",IF(ISNA(VLOOKUP($B14,'Ficha Cadastral'!$C$17:$E$56,3,FALSE)),0,VLOOKUP($B14,'Ficha Cadastral'!$C$17:$E$56,3,FALSE)),"")</f>
        <v>8</v>
      </c>
      <c r="E14" s="85">
        <f ca="1">IF(B14&lt;&gt;"",IF(ISNA(VLOOKUP($B14,'Ficha Cadastral'!$C$17:$R$56,$E$1,FALSE)),0,VLOOKUP($B14,'Ficha Cadastral'!$C$17:$R$56,$E$1,FALSE)),"")</f>
        <v>0.1</v>
      </c>
      <c r="F14" s="84" t="s">
        <v>176</v>
      </c>
      <c r="G14" s="84" t="s">
        <v>176</v>
      </c>
      <c r="H14" s="84" t="s">
        <v>176</v>
      </c>
      <c r="I14" s="84" t="s">
        <v>176</v>
      </c>
      <c r="J14" s="84" t="s">
        <v>176</v>
      </c>
      <c r="K14" s="84" t="s">
        <v>176</v>
      </c>
      <c r="L14" s="84" t="s">
        <v>176</v>
      </c>
      <c r="M14" s="84" t="s">
        <v>176</v>
      </c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</row>
    <row r="15" spans="1:85" x14ac:dyDescent="0.25">
      <c r="A15" s="32">
        <v>8</v>
      </c>
      <c r="B15" s="132" t="str">
        <f>IF(AND($B$2&lt;&gt;"",'Ficha Cadastral'!C24&lt;&gt;""),'Ficha Cadastral'!C24,"")</f>
        <v>Guilherme da Silva Azevedo</v>
      </c>
      <c r="C15" s="32">
        <f t="shared" si="3"/>
        <v>0</v>
      </c>
      <c r="D15" s="86">
        <f ca="1">IF(B15&lt;&gt;"",IF(ISNA(VLOOKUP($B15,'Ficha Cadastral'!$C$17:$E$56,3,FALSE)),0,VLOOKUP($B15,'Ficha Cadastral'!$C$17:$E$56,3,FALSE)),"")</f>
        <v>4</v>
      </c>
      <c r="E15" s="85">
        <f ca="1">IF(B15&lt;&gt;"",IF(ISNA(VLOOKUP($B15,'Ficha Cadastral'!$C$17:$R$56,$E$1,FALSE)),0,VLOOKUP($B15,'Ficha Cadastral'!$C$17:$R$56,$E$1,FALSE)),"")</f>
        <v>0.05</v>
      </c>
      <c r="F15" s="84" t="s">
        <v>176</v>
      </c>
      <c r="G15" s="84" t="s">
        <v>176</v>
      </c>
      <c r="H15" s="84" t="s">
        <v>176</v>
      </c>
      <c r="I15" s="84" t="s">
        <v>176</v>
      </c>
      <c r="J15" s="84" t="s">
        <v>176</v>
      </c>
      <c r="K15" s="84" t="s">
        <v>176</v>
      </c>
      <c r="L15" s="84" t="s">
        <v>176</v>
      </c>
      <c r="M15" s="84" t="s">
        <v>176</v>
      </c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</row>
    <row r="16" spans="1:85" x14ac:dyDescent="0.25">
      <c r="A16" s="32">
        <v>9</v>
      </c>
      <c r="B16" s="132" t="str">
        <f>IF(AND($B$2&lt;&gt;"",'Ficha Cadastral'!C25&lt;&gt;""),'Ficha Cadastral'!C25,"")</f>
        <v>Guilherme Vanelli da Silva Zago</v>
      </c>
      <c r="C16" s="32">
        <f t="shared" si="3"/>
        <v>0</v>
      </c>
      <c r="D16" s="86">
        <f ca="1">IF(B16&lt;&gt;"",IF(ISNA(VLOOKUP($B16,'Ficha Cadastral'!$C$17:$E$56,3,FALSE)),0,VLOOKUP($B16,'Ficha Cadastral'!$C$17:$E$56,3,FALSE)),"")</f>
        <v>8</v>
      </c>
      <c r="E16" s="85">
        <f ca="1">IF(B16&lt;&gt;"",IF(ISNA(VLOOKUP($B16,'Ficha Cadastral'!$C$17:$R$56,$E$1,FALSE)),0,VLOOKUP($B16,'Ficha Cadastral'!$C$17:$R$56,$E$1,FALSE)),"")</f>
        <v>0.1</v>
      </c>
      <c r="F16" s="84" t="s">
        <v>176</v>
      </c>
      <c r="G16" s="84" t="s">
        <v>176</v>
      </c>
      <c r="H16" s="84" t="s">
        <v>176</v>
      </c>
      <c r="I16" s="84" t="s">
        <v>176</v>
      </c>
      <c r="J16" s="84" t="s">
        <v>176</v>
      </c>
      <c r="K16" s="84" t="s">
        <v>176</v>
      </c>
      <c r="L16" s="84" t="s">
        <v>176</v>
      </c>
      <c r="M16" s="84" t="s">
        <v>176</v>
      </c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</row>
    <row r="17" spans="1:85" x14ac:dyDescent="0.25">
      <c r="A17" s="32">
        <v>10</v>
      </c>
      <c r="B17" s="132" t="str">
        <f>IF(AND($B$2&lt;&gt;"",'Ficha Cadastral'!C26&lt;&gt;""),'Ficha Cadastral'!C26,"")</f>
        <v>Igor Arnaldo de Alencar Feitoza</v>
      </c>
      <c r="C17" s="32">
        <f t="shared" si="3"/>
        <v>0</v>
      </c>
      <c r="D17" s="86">
        <f ca="1">IF(B17&lt;&gt;"",IF(ISNA(VLOOKUP($B17,'Ficha Cadastral'!$C$17:$E$56,3,FALSE)),0,VLOOKUP($B17,'Ficha Cadastral'!$C$17:$E$56,3,FALSE)),"")</f>
        <v>0</v>
      </c>
      <c r="E17" s="85">
        <f ca="1">IF(B17&lt;&gt;"",IF(ISNA(VLOOKUP($B17,'Ficha Cadastral'!$C$17:$R$56,$E$1,FALSE)),0,VLOOKUP($B17,'Ficha Cadastral'!$C$17:$R$56,$E$1,FALSE)),"")</f>
        <v>0</v>
      </c>
      <c r="F17" s="84" t="s">
        <v>176</v>
      </c>
      <c r="G17" s="84" t="s">
        <v>176</v>
      </c>
      <c r="H17" s="84" t="s">
        <v>176</v>
      </c>
      <c r="I17" s="84" t="s">
        <v>176</v>
      </c>
      <c r="J17" s="84" t="s">
        <v>176</v>
      </c>
      <c r="K17" s="84" t="s">
        <v>176</v>
      </c>
      <c r="L17" s="84" t="s">
        <v>176</v>
      </c>
      <c r="M17" s="84" t="s">
        <v>176</v>
      </c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</row>
    <row r="18" spans="1:85" x14ac:dyDescent="0.25">
      <c r="A18" s="32">
        <v>11</v>
      </c>
      <c r="B18" s="132" t="str">
        <f>IF(AND($B$2&lt;&gt;"",'Ficha Cadastral'!C27&lt;&gt;""),'Ficha Cadastral'!C27,"")</f>
        <v>Ivan de Macedo Dias</v>
      </c>
      <c r="C18" s="32">
        <f t="shared" si="3"/>
        <v>0</v>
      </c>
      <c r="D18" s="86">
        <f ca="1">IF(B18&lt;&gt;"",IF(ISNA(VLOOKUP($B18,'Ficha Cadastral'!$C$17:$E$56,3,FALSE)),0,VLOOKUP($B18,'Ficha Cadastral'!$C$17:$E$56,3,FALSE)),"")</f>
        <v>4</v>
      </c>
      <c r="E18" s="85">
        <f ca="1">IF(B18&lt;&gt;"",IF(ISNA(VLOOKUP($B18,'Ficha Cadastral'!$C$17:$R$56,$E$1,FALSE)),0,VLOOKUP($B18,'Ficha Cadastral'!$C$17:$R$56,$E$1,FALSE)),"")</f>
        <v>0.05</v>
      </c>
      <c r="F18" s="84" t="s">
        <v>176</v>
      </c>
      <c r="G18" s="84" t="s">
        <v>176</v>
      </c>
      <c r="H18" s="84" t="s">
        <v>176</v>
      </c>
      <c r="I18" s="84" t="s">
        <v>176</v>
      </c>
      <c r="J18" s="84" t="s">
        <v>176</v>
      </c>
      <c r="K18" s="84" t="s">
        <v>176</v>
      </c>
      <c r="L18" s="84" t="s">
        <v>176</v>
      </c>
      <c r="M18" s="84" t="s">
        <v>176</v>
      </c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</row>
    <row r="19" spans="1:85" x14ac:dyDescent="0.25">
      <c r="A19" s="32">
        <v>12</v>
      </c>
      <c r="B19" s="132" t="str">
        <f>IF(AND($B$2&lt;&gt;"",'Ficha Cadastral'!C28&lt;&gt;""),'Ficha Cadastral'!C28,"")</f>
        <v>Jefferson de Jesus Costa</v>
      </c>
      <c r="C19" s="32">
        <f t="shared" si="3"/>
        <v>0</v>
      </c>
      <c r="D19" s="86">
        <f ca="1">IF(B19&lt;&gt;"",IF(ISNA(VLOOKUP($B19,'Ficha Cadastral'!$C$17:$E$56,3,FALSE)),0,VLOOKUP($B19,'Ficha Cadastral'!$C$17:$E$56,3,FALSE)),"")</f>
        <v>8</v>
      </c>
      <c r="E19" s="85">
        <f ca="1">IF(B19&lt;&gt;"",IF(ISNA(VLOOKUP($B19,'Ficha Cadastral'!$C$17:$R$56,$E$1,FALSE)),0,VLOOKUP($B19,'Ficha Cadastral'!$C$17:$R$56,$E$1,FALSE)),"")</f>
        <v>0.1</v>
      </c>
      <c r="F19" s="84" t="s">
        <v>176</v>
      </c>
      <c r="G19" s="84" t="s">
        <v>176</v>
      </c>
      <c r="H19" s="84" t="s">
        <v>176</v>
      </c>
      <c r="I19" s="84" t="s">
        <v>176</v>
      </c>
      <c r="J19" s="84" t="s">
        <v>176</v>
      </c>
      <c r="K19" s="84" t="s">
        <v>176</v>
      </c>
      <c r="L19" s="84" t="s">
        <v>176</v>
      </c>
      <c r="M19" s="84" t="s">
        <v>176</v>
      </c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</row>
    <row r="20" spans="1:85" x14ac:dyDescent="0.25">
      <c r="A20" s="32">
        <v>13</v>
      </c>
      <c r="B20" s="132" t="str">
        <f>IF(AND($B$2&lt;&gt;"",'Ficha Cadastral'!C29&lt;&gt;""),'Ficha Cadastral'!C29,"")</f>
        <v>Leon Carlo Stulpen Veiga</v>
      </c>
      <c r="C20" s="32">
        <f t="shared" si="3"/>
        <v>0</v>
      </c>
      <c r="D20" s="86">
        <f ca="1">IF(B20&lt;&gt;"",IF(ISNA(VLOOKUP($B20,'Ficha Cadastral'!$C$17:$E$56,3,FALSE)),0,VLOOKUP($B20,'Ficha Cadastral'!$C$17:$E$56,3,FALSE)),"")</f>
        <v>0</v>
      </c>
      <c r="E20" s="85">
        <f ca="1">IF(B20&lt;&gt;"",IF(ISNA(VLOOKUP($B20,'Ficha Cadastral'!$C$17:$R$56,$E$1,FALSE)),0,VLOOKUP($B20,'Ficha Cadastral'!$C$17:$R$56,$E$1,FALSE)),"")</f>
        <v>0</v>
      </c>
      <c r="F20" s="84" t="s">
        <v>176</v>
      </c>
      <c r="G20" s="84" t="s">
        <v>176</v>
      </c>
      <c r="H20" s="84" t="s">
        <v>176</v>
      </c>
      <c r="I20" s="84" t="s">
        <v>176</v>
      </c>
      <c r="J20" s="84" t="s">
        <v>176</v>
      </c>
      <c r="K20" s="84" t="s">
        <v>176</v>
      </c>
      <c r="L20" s="84" t="s">
        <v>176</v>
      </c>
      <c r="M20" s="84" t="s">
        <v>176</v>
      </c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</row>
    <row r="21" spans="1:85" x14ac:dyDescent="0.25">
      <c r="A21" s="32">
        <v>14</v>
      </c>
      <c r="B21" s="132" t="str">
        <f>IF(AND($B$2&lt;&gt;"",'Ficha Cadastral'!C30&lt;&gt;""),'Ficha Cadastral'!C30,"")</f>
        <v>Leticia Brantes Gravino</v>
      </c>
      <c r="C21" s="32">
        <f t="shared" si="3"/>
        <v>0</v>
      </c>
      <c r="D21" s="86">
        <f ca="1">IF(B21&lt;&gt;"",IF(ISNA(VLOOKUP($B21,'Ficha Cadastral'!$C$17:$E$56,3,FALSE)),0,VLOOKUP($B21,'Ficha Cadastral'!$C$17:$E$56,3,FALSE)),"")</f>
        <v>4</v>
      </c>
      <c r="E21" s="85">
        <f ca="1">IF(B21&lt;&gt;"",IF(ISNA(VLOOKUP($B21,'Ficha Cadastral'!$C$17:$R$56,$E$1,FALSE)),0,VLOOKUP($B21,'Ficha Cadastral'!$C$17:$R$56,$E$1,FALSE)),"")</f>
        <v>0.05</v>
      </c>
      <c r="F21" s="84" t="s">
        <v>176</v>
      </c>
      <c r="G21" s="84" t="s">
        <v>176</v>
      </c>
      <c r="H21" s="84" t="s">
        <v>176</v>
      </c>
      <c r="I21" s="84" t="s">
        <v>176</v>
      </c>
      <c r="J21" s="84" t="s">
        <v>176</v>
      </c>
      <c r="K21" s="84" t="s">
        <v>176</v>
      </c>
      <c r="L21" s="84" t="s">
        <v>176</v>
      </c>
      <c r="M21" s="84" t="s">
        <v>176</v>
      </c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</row>
    <row r="22" spans="1:85" x14ac:dyDescent="0.25">
      <c r="A22" s="32">
        <v>15</v>
      </c>
      <c r="B22" s="132" t="str">
        <f>IF(AND($B$2&lt;&gt;"",'Ficha Cadastral'!C31&lt;&gt;""),'Ficha Cadastral'!C31,"")</f>
        <v>Marcio Eduardo Latini</v>
      </c>
      <c r="C22" s="32">
        <f t="shared" si="3"/>
        <v>0</v>
      </c>
      <c r="D22" s="86">
        <f ca="1">IF(B22&lt;&gt;"",IF(ISNA(VLOOKUP($B22,'Ficha Cadastral'!$C$17:$E$56,3,FALSE)),0,VLOOKUP($B22,'Ficha Cadastral'!$C$17:$E$56,3,FALSE)),"")</f>
        <v>4</v>
      </c>
      <c r="E22" s="85">
        <f ca="1">IF(B22&lt;&gt;"",IF(ISNA(VLOOKUP($B22,'Ficha Cadastral'!$C$17:$R$56,$E$1,FALSE)),0,VLOOKUP($B22,'Ficha Cadastral'!$C$17:$R$56,$E$1,FALSE)),"")</f>
        <v>0.05</v>
      </c>
      <c r="F22" s="84" t="s">
        <v>176</v>
      </c>
      <c r="G22" s="84" t="s">
        <v>176</v>
      </c>
      <c r="H22" s="84" t="s">
        <v>176</v>
      </c>
      <c r="I22" s="84" t="s">
        <v>176</v>
      </c>
      <c r="J22" s="84" t="s">
        <v>176</v>
      </c>
      <c r="K22" s="84" t="s">
        <v>176</v>
      </c>
      <c r="L22" s="84" t="s">
        <v>176</v>
      </c>
      <c r="M22" s="84" t="s">
        <v>176</v>
      </c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</row>
    <row r="23" spans="1:85" x14ac:dyDescent="0.25">
      <c r="A23" s="32">
        <v>16</v>
      </c>
      <c r="B23" s="132" t="str">
        <f>IF(AND($B$2&lt;&gt;"",'Ficha Cadastral'!C32&lt;&gt;""),'Ficha Cadastral'!C32,"")</f>
        <v>Matheus Pinheiro Raposo</v>
      </c>
      <c r="C23" s="32">
        <f t="shared" si="3"/>
        <v>0</v>
      </c>
      <c r="D23" s="86">
        <f ca="1">IF(B23&lt;&gt;"",IF(ISNA(VLOOKUP($B23,'Ficha Cadastral'!$C$17:$E$56,3,FALSE)),0,VLOOKUP($B23,'Ficha Cadastral'!$C$17:$E$56,3,FALSE)),"")</f>
        <v>4</v>
      </c>
      <c r="E23" s="85">
        <f ca="1">IF(B23&lt;&gt;"",IF(ISNA(VLOOKUP($B23,'Ficha Cadastral'!$C$17:$R$56,$E$1,FALSE)),0,VLOOKUP($B23,'Ficha Cadastral'!$C$17:$R$56,$E$1,FALSE)),"")</f>
        <v>0.05</v>
      </c>
      <c r="F23" s="84" t="s">
        <v>176</v>
      </c>
      <c r="G23" s="84" t="s">
        <v>176</v>
      </c>
      <c r="H23" s="84" t="s">
        <v>176</v>
      </c>
      <c r="I23" s="84" t="s">
        <v>176</v>
      </c>
      <c r="J23" s="84" t="s">
        <v>176</v>
      </c>
      <c r="K23" s="84" t="s">
        <v>176</v>
      </c>
      <c r="L23" s="84" t="s">
        <v>176</v>
      </c>
      <c r="M23" s="84" t="s">
        <v>176</v>
      </c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</row>
    <row r="24" spans="1:85" x14ac:dyDescent="0.25">
      <c r="A24" s="32">
        <v>17</v>
      </c>
      <c r="B24" s="132" t="str">
        <f>IF(AND($B$2&lt;&gt;"",'Ficha Cadastral'!C33&lt;&gt;""),'Ficha Cadastral'!C33,"")</f>
        <v>Rafael Magalhães Storck</v>
      </c>
      <c r="C24" s="32">
        <f t="shared" si="3"/>
        <v>0</v>
      </c>
      <c r="D24" s="86">
        <f ca="1">IF(B24&lt;&gt;"",IF(ISNA(VLOOKUP($B24,'Ficha Cadastral'!$C$17:$E$56,3,FALSE)),0,VLOOKUP($B24,'Ficha Cadastral'!$C$17:$E$56,3,FALSE)),"")</f>
        <v>4</v>
      </c>
      <c r="E24" s="85">
        <f ca="1">IF(B24&lt;&gt;"",IF(ISNA(VLOOKUP($B24,'Ficha Cadastral'!$C$17:$R$56,$E$1,FALSE)),0,VLOOKUP($B24,'Ficha Cadastral'!$C$17:$R$56,$E$1,FALSE)),"")</f>
        <v>0.05</v>
      </c>
      <c r="F24" s="84" t="s">
        <v>176</v>
      </c>
      <c r="G24" s="84" t="s">
        <v>176</v>
      </c>
      <c r="H24" s="84" t="s">
        <v>176</v>
      </c>
      <c r="I24" s="84" t="s">
        <v>176</v>
      </c>
      <c r="J24" s="84" t="s">
        <v>176</v>
      </c>
      <c r="K24" s="84" t="s">
        <v>176</v>
      </c>
      <c r="L24" s="84" t="s">
        <v>176</v>
      </c>
      <c r="M24" s="84" t="s">
        <v>176</v>
      </c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</row>
    <row r="25" spans="1:85" x14ac:dyDescent="0.25">
      <c r="A25" s="32">
        <v>18</v>
      </c>
      <c r="B25" s="132" t="str">
        <f>IF(AND($B$2&lt;&gt;"",'Ficha Cadastral'!C34&lt;&gt;""),'Ficha Cadastral'!C34,"")</f>
        <v>Rayssa Schottz Gonçalves</v>
      </c>
      <c r="C25" s="32">
        <f t="shared" si="3"/>
        <v>0</v>
      </c>
      <c r="D25" s="86">
        <f ca="1">IF(B25&lt;&gt;"",IF(ISNA(VLOOKUP($B25,'Ficha Cadastral'!$C$17:$E$56,3,FALSE)),0,VLOOKUP($B25,'Ficha Cadastral'!$C$17:$E$56,3,FALSE)),"")</f>
        <v>8</v>
      </c>
      <c r="E25" s="85">
        <f ca="1">IF(B25&lt;&gt;"",IF(ISNA(VLOOKUP($B25,'Ficha Cadastral'!$C$17:$R$56,$E$1,FALSE)),0,VLOOKUP($B25,'Ficha Cadastral'!$C$17:$R$56,$E$1,FALSE)),"")</f>
        <v>0.1</v>
      </c>
      <c r="F25" s="84" t="s">
        <v>176</v>
      </c>
      <c r="G25" s="84" t="s">
        <v>176</v>
      </c>
      <c r="H25" s="84" t="s">
        <v>176</v>
      </c>
      <c r="I25" s="84" t="s">
        <v>176</v>
      </c>
      <c r="J25" s="84" t="s">
        <v>176</v>
      </c>
      <c r="K25" s="84" t="s">
        <v>176</v>
      </c>
      <c r="L25" s="84" t="s">
        <v>176</v>
      </c>
      <c r="M25" s="84" t="s">
        <v>176</v>
      </c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</row>
    <row r="26" spans="1:85" x14ac:dyDescent="0.25">
      <c r="A26" s="32">
        <v>19</v>
      </c>
      <c r="B26" s="132" t="str">
        <f>IF(AND($B$2&lt;&gt;"",'Ficha Cadastral'!C35&lt;&gt;""),'Ficha Cadastral'!C35,"")</f>
        <v>Rodrigo Rocha Gibelli</v>
      </c>
      <c r="C26" s="32">
        <f t="shared" si="3"/>
        <v>0</v>
      </c>
      <c r="D26" s="86">
        <f ca="1">IF(B26&lt;&gt;"",IF(ISNA(VLOOKUP($B26,'Ficha Cadastral'!$C$17:$E$56,3,FALSE)),0,VLOOKUP($B26,'Ficha Cadastral'!$C$17:$E$56,3,FALSE)),"")</f>
        <v>4</v>
      </c>
      <c r="E26" s="85">
        <f ca="1">IF(B26&lt;&gt;"",IF(ISNA(VLOOKUP($B26,'Ficha Cadastral'!$C$17:$R$56,$E$1,FALSE)),0,VLOOKUP($B26,'Ficha Cadastral'!$C$17:$R$56,$E$1,FALSE)),"")</f>
        <v>0.05</v>
      </c>
      <c r="F26" s="84" t="s">
        <v>176</v>
      </c>
      <c r="G26" s="84" t="s">
        <v>176</v>
      </c>
      <c r="H26" s="84" t="s">
        <v>176</v>
      </c>
      <c r="I26" s="84" t="s">
        <v>176</v>
      </c>
      <c r="J26" s="84" t="s">
        <v>176</v>
      </c>
      <c r="K26" s="84" t="s">
        <v>176</v>
      </c>
      <c r="L26" s="84" t="s">
        <v>176</v>
      </c>
      <c r="M26" s="84" t="s">
        <v>176</v>
      </c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</row>
    <row r="27" spans="1:85" x14ac:dyDescent="0.25">
      <c r="A27" s="32">
        <v>20</v>
      </c>
      <c r="B27" s="132" t="str">
        <f>IF(AND($B$2&lt;&gt;"",'Ficha Cadastral'!C36&lt;&gt;""),'Ficha Cadastral'!C36,"")</f>
        <v>Wesley Pereira Pinto</v>
      </c>
      <c r="C27" s="32">
        <f t="shared" si="3"/>
        <v>0</v>
      </c>
      <c r="D27" s="86">
        <f ca="1">IF(B27&lt;&gt;"",IF(ISNA(VLOOKUP($B27,'Ficha Cadastral'!$C$17:$E$56,3,FALSE)),0,VLOOKUP($B27,'Ficha Cadastral'!$C$17:$E$56,3,FALSE)),"")</f>
        <v>12</v>
      </c>
      <c r="E27" s="85">
        <f ca="1">IF(B27&lt;&gt;"",IF(ISNA(VLOOKUP($B27,'Ficha Cadastral'!$C$17:$R$56,$E$1,FALSE)),0,VLOOKUP($B27,'Ficha Cadastral'!$C$17:$R$56,$E$1,FALSE)),"")</f>
        <v>0.15</v>
      </c>
      <c r="F27" s="84" t="s">
        <v>176</v>
      </c>
      <c r="G27" s="84" t="s">
        <v>176</v>
      </c>
      <c r="H27" s="84" t="s">
        <v>176</v>
      </c>
      <c r="I27" s="84" t="s">
        <v>176</v>
      </c>
      <c r="J27" s="84" t="s">
        <v>176</v>
      </c>
      <c r="K27" s="84" t="s">
        <v>176</v>
      </c>
      <c r="L27" s="84" t="s">
        <v>176</v>
      </c>
      <c r="M27" s="84" t="s">
        <v>176</v>
      </c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</row>
    <row r="28" spans="1:85" x14ac:dyDescent="0.25">
      <c r="A28" s="32">
        <v>21</v>
      </c>
      <c r="B28" s="132" t="str">
        <f>IF(AND($B$2&lt;&gt;"",'Ficha Cadastral'!C37&lt;&gt;""),'Ficha Cadastral'!C37,"")</f>
        <v/>
      </c>
      <c r="C28" s="32" t="str">
        <f t="shared" si="3"/>
        <v/>
      </c>
      <c r="D28" s="86" t="str">
        <f>IF(B28&lt;&gt;"",IF(ISNA(VLOOKUP($B28,'Ficha Cadastral'!$C$17:$E$56,3,FALSE)),0,VLOOKUP($B28,'Ficha Cadastral'!$C$17:$E$56,3,FALSE)),"")</f>
        <v/>
      </c>
      <c r="E28" s="85" t="str">
        <f>IF(B28&lt;&gt;"",IF(ISNA(VLOOKUP($B28,'Ficha Cadastral'!$C$17:$R$56,$E$1,FALSE)),0,VLOOKUP($B28,'Ficha Cadastral'!$C$17:$R$56,$E$1,FALSE)),"")</f>
        <v/>
      </c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</row>
    <row r="29" spans="1:85" x14ac:dyDescent="0.25">
      <c r="A29" s="32">
        <v>22</v>
      </c>
      <c r="B29" s="132" t="str">
        <f>IF(AND($B$2&lt;&gt;"",'Ficha Cadastral'!C38&lt;&gt;""),'Ficha Cadastral'!C38,"")</f>
        <v/>
      </c>
      <c r="C29" s="32" t="str">
        <f t="shared" si="3"/>
        <v/>
      </c>
      <c r="D29" s="86" t="str">
        <f>IF(B29&lt;&gt;"",IF(ISNA(VLOOKUP($B29,'Ficha Cadastral'!$C$17:$E$56,3,FALSE)),0,VLOOKUP($B29,'Ficha Cadastral'!$C$17:$E$56,3,FALSE)),"")</f>
        <v/>
      </c>
      <c r="E29" s="85" t="str">
        <f>IF(B29&lt;&gt;"",IF(ISNA(VLOOKUP($B29,'Ficha Cadastral'!$C$17:$R$56,$E$1,FALSE)),0,VLOOKUP($B29,'Ficha Cadastral'!$C$17:$R$56,$E$1,FALSE)),"")</f>
        <v/>
      </c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</row>
    <row r="30" spans="1:85" x14ac:dyDescent="0.25">
      <c r="A30" s="32">
        <v>23</v>
      </c>
      <c r="B30" s="132" t="str">
        <f>IF(AND($B$2&lt;&gt;"",'Ficha Cadastral'!C39&lt;&gt;""),'Ficha Cadastral'!C39,"")</f>
        <v/>
      </c>
      <c r="C30" s="32" t="str">
        <f t="shared" si="3"/>
        <v/>
      </c>
      <c r="D30" s="86" t="str">
        <f>IF(B30&lt;&gt;"",IF(ISNA(VLOOKUP($B30,'Ficha Cadastral'!$C$17:$E$56,3,FALSE)),0,VLOOKUP($B30,'Ficha Cadastral'!$C$17:$E$56,3,FALSE)),"")</f>
        <v/>
      </c>
      <c r="E30" s="85" t="str">
        <f>IF(B30&lt;&gt;"",IF(ISNA(VLOOKUP($B30,'Ficha Cadastral'!$C$17:$R$56,$E$1,FALSE)),0,VLOOKUP($B30,'Ficha Cadastral'!$C$17:$R$56,$E$1,FALSE)),"")</f>
        <v/>
      </c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</row>
    <row r="31" spans="1:85" x14ac:dyDescent="0.25">
      <c r="A31" s="32">
        <v>24</v>
      </c>
      <c r="B31" s="132" t="str">
        <f>IF(AND($B$2&lt;&gt;"",'Ficha Cadastral'!C40&lt;&gt;""),'Ficha Cadastral'!C40,"")</f>
        <v/>
      </c>
      <c r="C31" s="32" t="str">
        <f t="shared" si="3"/>
        <v/>
      </c>
      <c r="D31" s="86" t="str">
        <f>IF(B31&lt;&gt;"",IF(ISNA(VLOOKUP($B31,'Ficha Cadastral'!$C$17:$E$56,3,FALSE)),0,VLOOKUP($B31,'Ficha Cadastral'!$C$17:$E$56,3,FALSE)),"")</f>
        <v/>
      </c>
      <c r="E31" s="85" t="str">
        <f>IF(B31&lt;&gt;"",IF(ISNA(VLOOKUP($B31,'Ficha Cadastral'!$C$17:$R$56,$E$1,FALSE)),0,VLOOKUP($B31,'Ficha Cadastral'!$C$17:$R$56,$E$1,FALSE)),"")</f>
        <v/>
      </c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</row>
    <row r="32" spans="1:85" x14ac:dyDescent="0.25">
      <c r="A32" s="32">
        <v>25</v>
      </c>
      <c r="B32" s="132" t="str">
        <f>IF(AND($B$2&lt;&gt;"",'Ficha Cadastral'!C41&lt;&gt;""),'Ficha Cadastral'!C41,"")</f>
        <v/>
      </c>
      <c r="C32" s="32" t="str">
        <f t="shared" si="3"/>
        <v/>
      </c>
      <c r="D32" s="86" t="str">
        <f>IF(B32&lt;&gt;"",IF(ISNA(VLOOKUP($B32,'Ficha Cadastral'!$C$17:$E$56,3,FALSE)),0,VLOOKUP($B32,'Ficha Cadastral'!$C$17:$E$56,3,FALSE)),"")</f>
        <v/>
      </c>
      <c r="E32" s="85" t="str">
        <f>IF(B32&lt;&gt;"",IF(ISNA(VLOOKUP($B32,'Ficha Cadastral'!$C$17:$R$56,$E$1,FALSE)),0,VLOOKUP($B32,'Ficha Cadastral'!$C$17:$R$56,$E$1,FALSE)),"")</f>
        <v/>
      </c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</row>
    <row r="33" spans="1:85" x14ac:dyDescent="0.25">
      <c r="A33" s="32">
        <v>26</v>
      </c>
      <c r="B33" s="132" t="str">
        <f>IF(AND($B$2&lt;&gt;"",'Ficha Cadastral'!C42&lt;&gt;""),'Ficha Cadastral'!C42,"")</f>
        <v/>
      </c>
      <c r="C33" s="32" t="str">
        <f t="shared" si="3"/>
        <v/>
      </c>
      <c r="D33" s="86" t="str">
        <f>IF(B33&lt;&gt;"",IF(ISNA(VLOOKUP($B33,'Ficha Cadastral'!$C$17:$E$56,3,FALSE)),0,VLOOKUP($B33,'Ficha Cadastral'!$C$17:$E$56,3,FALSE)),"")</f>
        <v/>
      </c>
      <c r="E33" s="85" t="str">
        <f>IF(B33&lt;&gt;"",IF(ISNA(VLOOKUP($B33,'Ficha Cadastral'!$C$17:$R$56,$E$1,FALSE)),0,VLOOKUP($B33,'Ficha Cadastral'!$C$17:$R$56,$E$1,FALSE)),"")</f>
        <v/>
      </c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</row>
    <row r="34" spans="1:85" x14ac:dyDescent="0.25">
      <c r="A34" s="32">
        <v>27</v>
      </c>
      <c r="B34" s="132" t="str">
        <f>IF(AND($B$2&lt;&gt;"",'Ficha Cadastral'!C43&lt;&gt;""),'Ficha Cadastral'!C43,"")</f>
        <v/>
      </c>
      <c r="C34" s="32" t="str">
        <f t="shared" si="3"/>
        <v/>
      </c>
      <c r="D34" s="86" t="str">
        <f>IF(B34&lt;&gt;"",IF(ISNA(VLOOKUP($B34,'Ficha Cadastral'!$C$17:$E$56,3,FALSE)),0,VLOOKUP($B34,'Ficha Cadastral'!$C$17:$E$56,3,FALSE)),"")</f>
        <v/>
      </c>
      <c r="E34" s="85" t="str">
        <f>IF(B34&lt;&gt;"",IF(ISNA(VLOOKUP($B34,'Ficha Cadastral'!$C$17:$R$56,$E$1,FALSE)),0,VLOOKUP($B34,'Ficha Cadastral'!$C$17:$R$56,$E$1,FALSE)),"")</f>
        <v/>
      </c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</row>
    <row r="35" spans="1:85" x14ac:dyDescent="0.25">
      <c r="A35" s="32">
        <v>28</v>
      </c>
      <c r="B35" s="132" t="str">
        <f>IF(AND($B$2&lt;&gt;"",'Ficha Cadastral'!C44&lt;&gt;""),'Ficha Cadastral'!C44,"")</f>
        <v/>
      </c>
      <c r="C35" s="32" t="str">
        <f t="shared" si="3"/>
        <v/>
      </c>
      <c r="D35" s="86" t="str">
        <f>IF(B35&lt;&gt;"",IF(ISNA(VLOOKUP($B35,'Ficha Cadastral'!$C$17:$E$56,3,FALSE)),0,VLOOKUP($B35,'Ficha Cadastral'!$C$17:$E$56,3,FALSE)),"")</f>
        <v/>
      </c>
      <c r="E35" s="85" t="str">
        <f>IF(B35&lt;&gt;"",IF(ISNA(VLOOKUP($B35,'Ficha Cadastral'!$C$17:$R$56,$E$1,FALSE)),0,VLOOKUP($B35,'Ficha Cadastral'!$C$17:$R$56,$E$1,FALSE)),"")</f>
        <v/>
      </c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</row>
    <row r="36" spans="1:85" x14ac:dyDescent="0.25">
      <c r="A36" s="32">
        <v>29</v>
      </c>
      <c r="B36" s="132" t="str">
        <f>IF(AND($B$2&lt;&gt;"",'Ficha Cadastral'!C45&lt;&gt;""),'Ficha Cadastral'!C45,"")</f>
        <v/>
      </c>
      <c r="C36" s="32" t="str">
        <f t="shared" si="3"/>
        <v/>
      </c>
      <c r="D36" s="86" t="str">
        <f>IF(B36&lt;&gt;"",IF(ISNA(VLOOKUP($B36,'Ficha Cadastral'!$C$17:$E$56,3,FALSE)),0,VLOOKUP($B36,'Ficha Cadastral'!$C$17:$E$56,3,FALSE)),"")</f>
        <v/>
      </c>
      <c r="E36" s="85" t="str">
        <f>IF(B36&lt;&gt;"",IF(ISNA(VLOOKUP($B36,'Ficha Cadastral'!$C$17:$R$56,$E$1,FALSE)),0,VLOOKUP($B36,'Ficha Cadastral'!$C$17:$R$56,$E$1,FALSE)),"")</f>
        <v/>
      </c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</row>
    <row r="37" spans="1:85" x14ac:dyDescent="0.25">
      <c r="A37" s="32">
        <v>30</v>
      </c>
      <c r="B37" s="132" t="str">
        <f>IF(AND($B$2&lt;&gt;"",'Ficha Cadastral'!C46&lt;&gt;""),'Ficha Cadastral'!C46,"")</f>
        <v/>
      </c>
      <c r="C37" s="32" t="str">
        <f t="shared" si="3"/>
        <v/>
      </c>
      <c r="D37" s="86" t="str">
        <f>IF(B37&lt;&gt;"",IF(ISNA(VLOOKUP($B37,'Ficha Cadastral'!$C$17:$E$56,3,FALSE)),0,VLOOKUP($B37,'Ficha Cadastral'!$C$17:$E$56,3,FALSE)),"")</f>
        <v/>
      </c>
      <c r="E37" s="85" t="str">
        <f>IF(B37&lt;&gt;"",IF(ISNA(VLOOKUP($B37,'Ficha Cadastral'!$C$17:$R$56,$E$1,FALSE)),0,VLOOKUP($B37,'Ficha Cadastral'!$C$17:$R$56,$E$1,FALSE)),"")</f>
        <v/>
      </c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</row>
    <row r="38" spans="1:85" x14ac:dyDescent="0.25">
      <c r="A38" s="32">
        <v>31</v>
      </c>
      <c r="B38" s="132" t="str">
        <f>IF(AND($B$2&lt;&gt;"",'Ficha Cadastral'!C47&lt;&gt;""),'Ficha Cadastral'!C47,"")</f>
        <v/>
      </c>
      <c r="C38" s="32" t="str">
        <f t="shared" si="3"/>
        <v/>
      </c>
      <c r="D38" s="86" t="str">
        <f>IF(B38&lt;&gt;"",IF(ISNA(VLOOKUP($B38,'Ficha Cadastral'!$C$17:$E$56,3,FALSE)),0,VLOOKUP($B38,'Ficha Cadastral'!$C$17:$E$56,3,FALSE)),"")</f>
        <v/>
      </c>
      <c r="E38" s="85" t="str">
        <f>IF(B38&lt;&gt;"",IF(ISNA(VLOOKUP($B38,'Ficha Cadastral'!$C$17:$R$56,$E$1,FALSE)),0,VLOOKUP($B38,'Ficha Cadastral'!$C$17:$R$56,$E$1,FALSE)),"")</f>
        <v/>
      </c>
      <c r="F38" s="84"/>
      <c r="G38" s="37"/>
      <c r="H38" s="84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</row>
    <row r="39" spans="1:85" x14ac:dyDescent="0.25">
      <c r="A39" s="32">
        <v>32</v>
      </c>
      <c r="B39" s="132" t="str">
        <f>IF(AND($B$2&lt;&gt;"",'Ficha Cadastral'!C48&lt;&gt;""),'Ficha Cadastral'!C48,"")</f>
        <v/>
      </c>
      <c r="C39" s="32" t="str">
        <f t="shared" si="3"/>
        <v/>
      </c>
      <c r="D39" s="86" t="str">
        <f>IF(B39&lt;&gt;"",IF(ISNA(VLOOKUP($B39,'Ficha Cadastral'!$C$17:$E$56,3,FALSE)),0,VLOOKUP($B39,'Ficha Cadastral'!$C$17:$E$56,3,FALSE)),"")</f>
        <v/>
      </c>
      <c r="E39" s="85" t="str">
        <f>IF(B39&lt;&gt;"",IF(ISNA(VLOOKUP($B39,'Ficha Cadastral'!$C$17:$R$56,$E$1,FALSE)),0,VLOOKUP($B39,'Ficha Cadastral'!$C$17:$R$56,$E$1,FALSE)),"")</f>
        <v/>
      </c>
      <c r="F39" s="84"/>
      <c r="G39" s="37"/>
      <c r="H39" s="84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</row>
    <row r="40" spans="1:85" x14ac:dyDescent="0.25">
      <c r="A40" s="32">
        <v>33</v>
      </c>
      <c r="B40" s="132" t="str">
        <f>IF(AND($B$2&lt;&gt;"",'Ficha Cadastral'!C49&lt;&gt;""),'Ficha Cadastral'!C49,"")</f>
        <v/>
      </c>
      <c r="C40" s="32" t="str">
        <f t="shared" si="3"/>
        <v/>
      </c>
      <c r="D40" s="86" t="str">
        <f>IF(B40&lt;&gt;"",IF(ISNA(VLOOKUP($B40,'Ficha Cadastral'!$C$17:$E$56,3,FALSE)),0,VLOOKUP($B40,'Ficha Cadastral'!$C$17:$E$56,3,FALSE)),"")</f>
        <v/>
      </c>
      <c r="E40" s="85" t="str">
        <f>IF(B40&lt;&gt;"",IF(ISNA(VLOOKUP($B40,'Ficha Cadastral'!$C$17:$R$56,$E$1,FALSE)),0,VLOOKUP($B40,'Ficha Cadastral'!$C$17:$R$56,$E$1,FALSE)),"")</f>
        <v/>
      </c>
      <c r="F40" s="84"/>
      <c r="G40" s="37"/>
      <c r="H40" s="84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</row>
    <row r="41" spans="1:85" x14ac:dyDescent="0.25">
      <c r="A41" s="32">
        <v>34</v>
      </c>
      <c r="B41" s="132" t="str">
        <f>IF(AND($B$2&lt;&gt;"",'Ficha Cadastral'!C50&lt;&gt;""),'Ficha Cadastral'!C50,"")</f>
        <v/>
      </c>
      <c r="C41" s="32" t="str">
        <f t="shared" si="3"/>
        <v/>
      </c>
      <c r="D41" s="86" t="str">
        <f>IF(B41&lt;&gt;"",IF(ISNA(VLOOKUP($B41,'Ficha Cadastral'!$C$17:$E$56,3,FALSE)),0,VLOOKUP($B41,'Ficha Cadastral'!$C$17:$E$56,3,FALSE)),"")</f>
        <v/>
      </c>
      <c r="E41" s="85" t="str">
        <f>IF(B41&lt;&gt;"",IF(ISNA(VLOOKUP($B41,'Ficha Cadastral'!$C$17:$R$56,$E$1,FALSE)),0,VLOOKUP($B41,'Ficha Cadastral'!$C$17:$R$56,$E$1,FALSE)),"")</f>
        <v/>
      </c>
      <c r="F41" s="84"/>
      <c r="G41" s="37"/>
      <c r="H41" s="84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</row>
    <row r="42" spans="1:85" x14ac:dyDescent="0.25">
      <c r="A42" s="32">
        <v>35</v>
      </c>
      <c r="B42" s="132" t="str">
        <f>IF(AND($B$2&lt;&gt;"",'Ficha Cadastral'!C51&lt;&gt;""),'Ficha Cadastral'!C51,"")</f>
        <v/>
      </c>
      <c r="C42" s="32" t="str">
        <f t="shared" si="3"/>
        <v/>
      </c>
      <c r="D42" s="86" t="str">
        <f>IF(B42&lt;&gt;"",IF(ISNA(VLOOKUP($B42,'Ficha Cadastral'!$C$17:$E$56,3,FALSE)),0,VLOOKUP($B42,'Ficha Cadastral'!$C$17:$E$56,3,FALSE)),"")</f>
        <v/>
      </c>
      <c r="E42" s="85" t="str">
        <f>IF(B42&lt;&gt;"",IF(ISNA(VLOOKUP($B42,'Ficha Cadastral'!$C$17:$R$56,$E$1,FALSE)),0,VLOOKUP($B42,'Ficha Cadastral'!$C$17:$R$56,$E$1,FALSE)),"")</f>
        <v/>
      </c>
      <c r="F42" s="84"/>
      <c r="G42" s="37"/>
      <c r="H42" s="84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</row>
    <row r="43" spans="1:85" x14ac:dyDescent="0.25">
      <c r="A43" s="32">
        <v>36</v>
      </c>
      <c r="B43" s="132" t="str">
        <f>IF(AND($B$2&lt;&gt;"",'Ficha Cadastral'!C52&lt;&gt;""),'Ficha Cadastral'!C52,"")</f>
        <v/>
      </c>
      <c r="C43" s="32" t="str">
        <f t="shared" si="3"/>
        <v/>
      </c>
      <c r="D43" s="86" t="str">
        <f>IF(B43&lt;&gt;"",IF(ISNA(VLOOKUP($B43,'Ficha Cadastral'!$C$17:$E$56,3,FALSE)),0,VLOOKUP($B43,'Ficha Cadastral'!$C$17:$E$56,3,FALSE)),"")</f>
        <v/>
      </c>
      <c r="E43" s="85" t="str">
        <f>IF(B43&lt;&gt;"",IF(ISNA(VLOOKUP($B43,'Ficha Cadastral'!$C$17:$R$56,$E$1,FALSE)),0,VLOOKUP($B43,'Ficha Cadastral'!$C$17:$R$56,$E$1,FALSE)),"")</f>
        <v/>
      </c>
      <c r="F43" s="84"/>
      <c r="G43" s="37"/>
      <c r="H43" s="84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</row>
    <row r="44" spans="1:85" x14ac:dyDescent="0.25">
      <c r="A44" s="32">
        <v>37</v>
      </c>
      <c r="B44" s="132" t="str">
        <f>IF(AND($B$2&lt;&gt;"",'Ficha Cadastral'!C53&lt;&gt;""),'Ficha Cadastral'!C53,"")</f>
        <v/>
      </c>
      <c r="C44" s="32" t="str">
        <f t="shared" si="3"/>
        <v/>
      </c>
      <c r="D44" s="86" t="str">
        <f>IF(B44&lt;&gt;"",IF(ISNA(VLOOKUP($B44,'Ficha Cadastral'!$C$17:$E$56,3,FALSE)),0,VLOOKUP($B44,'Ficha Cadastral'!$C$17:$E$56,3,FALSE)),"")</f>
        <v/>
      </c>
      <c r="E44" s="85" t="str">
        <f>IF(B44&lt;&gt;"",IF(ISNA(VLOOKUP($B44,'Ficha Cadastral'!$C$17:$R$56,$E$1,FALSE)),0,VLOOKUP($B44,'Ficha Cadastral'!$C$17:$R$56,$E$1,FALSE)),"")</f>
        <v/>
      </c>
      <c r="F44" s="84"/>
      <c r="G44" s="37"/>
      <c r="H44" s="84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</row>
    <row r="45" spans="1:85" x14ac:dyDescent="0.25">
      <c r="A45" s="32">
        <v>38</v>
      </c>
      <c r="B45" s="132" t="str">
        <f>IF(AND($B$2&lt;&gt;"",'Ficha Cadastral'!C54&lt;&gt;""),'Ficha Cadastral'!C54,"")</f>
        <v/>
      </c>
      <c r="C45" s="32" t="str">
        <f t="shared" si="3"/>
        <v/>
      </c>
      <c r="D45" s="86" t="str">
        <f>IF(B45&lt;&gt;"",IF(ISNA(VLOOKUP($B45,'Ficha Cadastral'!$C$17:$E$56,3,FALSE)),0,VLOOKUP($B45,'Ficha Cadastral'!$C$17:$E$56,3,FALSE)),"")</f>
        <v/>
      </c>
      <c r="E45" s="85" t="str">
        <f>IF(B45&lt;&gt;"",IF(ISNA(VLOOKUP($B45,'Ficha Cadastral'!$C$17:$R$56,$E$1,FALSE)),0,VLOOKUP($B45,'Ficha Cadastral'!$C$17:$R$56,$E$1,FALSE)),"")</f>
        <v/>
      </c>
      <c r="F45" s="84"/>
      <c r="G45" s="37"/>
      <c r="H45" s="84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</row>
    <row r="46" spans="1:85" x14ac:dyDescent="0.25">
      <c r="A46" s="32">
        <v>39</v>
      </c>
      <c r="B46" s="132" t="str">
        <f>IF(AND($B$2&lt;&gt;"",'Ficha Cadastral'!C55&lt;&gt;""),'Ficha Cadastral'!C55,"")</f>
        <v/>
      </c>
      <c r="C46" s="32" t="str">
        <f t="shared" si="3"/>
        <v/>
      </c>
      <c r="D46" s="86" t="str">
        <f>IF(B46&lt;&gt;"",IF(ISNA(VLOOKUP($B46,'Ficha Cadastral'!$C$17:$E$56,3,FALSE)),0,VLOOKUP($B46,'Ficha Cadastral'!$C$17:$E$56,3,FALSE)),"")</f>
        <v/>
      </c>
      <c r="E46" s="85" t="str">
        <f>IF(B46&lt;&gt;"",IF(ISNA(VLOOKUP($B46,'Ficha Cadastral'!$C$17:$R$56,$E$1,FALSE)),0,VLOOKUP($B46,'Ficha Cadastral'!$C$17:$R$56,$E$1,FALSE)),"")</f>
        <v/>
      </c>
      <c r="F46" s="84"/>
      <c r="G46" s="37"/>
      <c r="H46" s="84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</row>
    <row r="47" spans="1:85" x14ac:dyDescent="0.25">
      <c r="A47" s="32">
        <v>40</v>
      </c>
      <c r="B47" s="132" t="str">
        <f>IF(AND($B$2&lt;&gt;"",'Ficha Cadastral'!C56&lt;&gt;""),'Ficha Cadastral'!C56,"")</f>
        <v/>
      </c>
      <c r="C47" s="32" t="str">
        <f t="shared" si="3"/>
        <v/>
      </c>
      <c r="D47" s="86" t="str">
        <f>IF(B47&lt;&gt;"",IF(ISNA(VLOOKUP($B47,'Ficha Cadastral'!$C$17:$E$56,3,FALSE)),0,VLOOKUP($B47,'Ficha Cadastral'!$C$17:$E$56,3,FALSE)),"")</f>
        <v/>
      </c>
      <c r="E47" s="85" t="str">
        <f>IF(B47&lt;&gt;"",IF(ISNA(VLOOKUP($B47,'Ficha Cadastral'!$C$17:$R$56,$E$1,FALSE)),0,VLOOKUP($B47,'Ficha Cadastral'!$C$17:$R$56,$E$1,FALSE)),"")</f>
        <v/>
      </c>
      <c r="F47" s="84"/>
      <c r="G47" s="37"/>
      <c r="H47" s="84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</row>
    <row r="48" spans="1:85" x14ac:dyDescent="0.25">
      <c r="A48" s="34" t="s">
        <v>9</v>
      </c>
    </row>
    <row r="50" spans="1:4" x14ac:dyDescent="0.25">
      <c r="B50" s="5" t="s">
        <v>10</v>
      </c>
    </row>
    <row r="51" spans="1:4" x14ac:dyDescent="0.25">
      <c r="A51" s="35" t="s">
        <v>11</v>
      </c>
      <c r="B51" s="5" t="s">
        <v>12</v>
      </c>
    </row>
    <row r="52" spans="1:4" s="4" customFormat="1" x14ac:dyDescent="0.25">
      <c r="B52" s="39"/>
    </row>
    <row r="53" spans="1:4" s="4" customFormat="1" x14ac:dyDescent="0.25">
      <c r="B53" s="39"/>
    </row>
    <row r="54" spans="1:4" s="4" customFormat="1" x14ac:dyDescent="0.25">
      <c r="B54" s="40"/>
      <c r="D54" s="41"/>
    </row>
    <row r="55" spans="1:4" s="4" customFormat="1" x14ac:dyDescent="0.25">
      <c r="B55" s="40"/>
      <c r="D55" s="41"/>
    </row>
    <row r="56" spans="1:4" s="4" customFormat="1" x14ac:dyDescent="0.25"/>
    <row r="57" spans="1:4" s="4" customFormat="1" x14ac:dyDescent="0.25">
      <c r="D57" s="41"/>
    </row>
    <row r="58" spans="1:4" s="4" customFormat="1" x14ac:dyDescent="0.25">
      <c r="D58" s="41"/>
    </row>
    <row r="59" spans="1:4" s="4" customFormat="1" x14ac:dyDescent="0.25"/>
    <row r="60" spans="1:4" s="4" customFormat="1" x14ac:dyDescent="0.25">
      <c r="B60" s="39"/>
    </row>
    <row r="61" spans="1:4" s="4" customFormat="1" x14ac:dyDescent="0.25">
      <c r="B61" s="39"/>
    </row>
    <row r="62" spans="1:4" s="4" customFormat="1" x14ac:dyDescent="0.25">
      <c r="B62" s="39"/>
    </row>
    <row r="63" spans="1:4" s="4" customFormat="1" x14ac:dyDescent="0.25">
      <c r="B63" s="39"/>
    </row>
    <row r="64" spans="1: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</sheetData>
  <sheetProtection selectLockedCells="1"/>
  <sortState xmlns:xlrd2="http://schemas.microsoft.com/office/spreadsheetml/2017/richdata2" ref="C8:I33">
    <sortCondition ref="C8"/>
  </sortState>
  <mergeCells count="7">
    <mergeCell ref="E6:E7"/>
    <mergeCell ref="C2:D2"/>
    <mergeCell ref="C1:D1"/>
    <mergeCell ref="A6:A7"/>
    <mergeCell ref="B6:B7"/>
    <mergeCell ref="D6:D7"/>
    <mergeCell ref="C6:C7"/>
  </mergeCells>
  <phoneticPr fontId="0" type="noConversion"/>
  <conditionalFormatting sqref="E8:E47">
    <cfRule type="cellIs" dxfId="292" priority="477" stopIfTrue="1" operator="greaterThanOrEqual">
      <formula>0.25</formula>
    </cfRule>
    <cfRule type="cellIs" dxfId="291" priority="478" stopIfTrue="1" operator="between">
      <formula>0.2</formula>
      <formula>0.24</formula>
    </cfRule>
    <cfRule type="cellIs" dxfId="290" priority="479" stopIfTrue="1" operator="between">
      <formula>0</formula>
      <formula>0.19</formula>
    </cfRule>
  </conditionalFormatting>
  <conditionalFormatting sqref="CJ5:XFD47 M3:XFD3 T1:XFD2 I4:XFD4 E48:XFD1048576 C7 A6:A7 B52:D1048576 A51:C51 B49:D50 C48:D48 A48 A1:C1 E1:E2 B4:G4 F3 E7 AH7:CG7 AF25:CG29 P34:CG39 J40:CG47 J39:M39 Z30:CG33 AD8:CG8 B34:I47 F34:Y37 C5:CG6 A2 C2 B28:Y33 B8:E27 Z9:CG24">
    <cfRule type="expression" dxfId="289" priority="441">
      <formula>CELL("proteger",A1)=0</formula>
    </cfRule>
  </conditionalFormatting>
  <conditionalFormatting sqref="CJ8:XFD47 AF25:CG29 P34:CG39 J40:CG47 J39:M39 Z30:CG33 AD8:CG8 B34:I47 F34:Y37 B28:Y33 B8:E27 Z9:CG24">
    <cfRule type="cellIs" dxfId="288" priority="442" stopIfTrue="1" operator="equal">
      <formula>"F"</formula>
    </cfRule>
  </conditionalFormatting>
  <conditionalFormatting sqref="Z7:AG7">
    <cfRule type="expression" dxfId="287" priority="438">
      <formula>CELL("proteger",Z7)=0</formula>
    </cfRule>
  </conditionalFormatting>
  <conditionalFormatting sqref="J34:M38">
    <cfRule type="expression" dxfId="286" priority="429">
      <formula>CELL("proteger",J34)=0</formula>
    </cfRule>
  </conditionalFormatting>
  <conditionalFormatting sqref="J34:M38">
    <cfRule type="cellIs" dxfId="285" priority="430" stopIfTrue="1" operator="equal">
      <formula>"F"</formula>
    </cfRule>
  </conditionalFormatting>
  <conditionalFormatting sqref="Z25:AE29">
    <cfRule type="expression" dxfId="284" priority="424">
      <formula>CELL("proteger",Z25)=0</formula>
    </cfRule>
  </conditionalFormatting>
  <conditionalFormatting sqref="Z25:AE29">
    <cfRule type="cellIs" dxfId="283" priority="425" stopIfTrue="1" operator="equal">
      <formula>"F"</formula>
    </cfRule>
  </conditionalFormatting>
  <conditionalFormatting sqref="N34:O39">
    <cfRule type="expression" dxfId="282" priority="418">
      <formula>CELL("proteger",N34)=0</formula>
    </cfRule>
  </conditionalFormatting>
  <conditionalFormatting sqref="N34:O39">
    <cfRule type="cellIs" dxfId="281" priority="419" stopIfTrue="1" operator="equal">
      <formula>"F"</formula>
    </cfRule>
  </conditionalFormatting>
  <conditionalFormatting sqref="Z25:AC25">
    <cfRule type="expression" dxfId="280" priority="227">
      <formula>CELL("proteger",Z25)=0</formula>
    </cfRule>
  </conditionalFormatting>
  <conditionalFormatting sqref="Z25:AC25">
    <cfRule type="cellIs" dxfId="279" priority="228" stopIfTrue="1" operator="equal">
      <formula>"F"</formula>
    </cfRule>
  </conditionalFormatting>
  <conditionalFormatting sqref="Z26:AC26">
    <cfRule type="expression" dxfId="278" priority="225">
      <formula>CELL("proteger",Z26)=0</formula>
    </cfRule>
  </conditionalFormatting>
  <conditionalFormatting sqref="Z26:AC26">
    <cfRule type="cellIs" dxfId="277" priority="226" stopIfTrue="1" operator="equal">
      <formula>"F"</formula>
    </cfRule>
  </conditionalFormatting>
  <conditionalFormatting sqref="Z28:AC28">
    <cfRule type="expression" dxfId="276" priority="221">
      <formula>CELL("proteger",Z28)=0</formula>
    </cfRule>
  </conditionalFormatting>
  <conditionalFormatting sqref="Z28:AC28">
    <cfRule type="cellIs" dxfId="275" priority="222" stopIfTrue="1" operator="equal">
      <formula>"F"</formula>
    </cfRule>
  </conditionalFormatting>
  <conditionalFormatting sqref="Z29:AC29">
    <cfRule type="expression" dxfId="274" priority="219">
      <formula>CELL("proteger",Z29)=0</formula>
    </cfRule>
  </conditionalFormatting>
  <conditionalFormatting sqref="Z29:AC29">
    <cfRule type="cellIs" dxfId="273" priority="220" stopIfTrue="1" operator="equal">
      <formula>"F"</formula>
    </cfRule>
  </conditionalFormatting>
  <conditionalFormatting sqref="Z27:AC27">
    <cfRule type="expression" dxfId="272" priority="217">
      <formula>CELL("proteger",Z27)=0</formula>
    </cfRule>
  </conditionalFormatting>
  <conditionalFormatting sqref="Z27:AC27">
    <cfRule type="cellIs" dxfId="271" priority="218" stopIfTrue="1" operator="equal">
      <formula>"F"</formula>
    </cfRule>
  </conditionalFormatting>
  <conditionalFormatting sqref="Z27:AC27">
    <cfRule type="expression" dxfId="270" priority="215">
      <formula>CELL("proteger",Z27)=0</formula>
    </cfRule>
  </conditionalFormatting>
  <conditionalFormatting sqref="Z27:AC27">
    <cfRule type="cellIs" dxfId="269" priority="216" stopIfTrue="1" operator="equal">
      <formula>"F"</formula>
    </cfRule>
  </conditionalFormatting>
  <conditionalFormatting sqref="Z27:AC27">
    <cfRule type="expression" dxfId="268" priority="213">
      <formula>CELL("proteger",Z27)=0</formula>
    </cfRule>
  </conditionalFormatting>
  <conditionalFormatting sqref="Z27:AC27">
    <cfRule type="cellIs" dxfId="267" priority="214" stopIfTrue="1" operator="equal">
      <formula>"F"</formula>
    </cfRule>
  </conditionalFormatting>
  <conditionalFormatting sqref="Z23:AC24">
    <cfRule type="expression" dxfId="266" priority="211">
      <formula>CELL("proteger",Z23)=0</formula>
    </cfRule>
  </conditionalFormatting>
  <conditionalFormatting sqref="Z23:AC24">
    <cfRule type="cellIs" dxfId="265" priority="212" stopIfTrue="1" operator="equal">
      <formula>"F"</formula>
    </cfRule>
  </conditionalFormatting>
  <conditionalFormatting sqref="Z23:AC24">
    <cfRule type="expression" dxfId="264" priority="209">
      <formula>CELL("proteger",Z23)=0</formula>
    </cfRule>
  </conditionalFormatting>
  <conditionalFormatting sqref="Z23:AC24">
    <cfRule type="cellIs" dxfId="263" priority="210" stopIfTrue="1" operator="equal">
      <formula>"F"</formula>
    </cfRule>
  </conditionalFormatting>
  <conditionalFormatting sqref="Z17:AC17">
    <cfRule type="expression" dxfId="262" priority="203">
      <formula>CELL("proteger",Z17)=0</formula>
    </cfRule>
  </conditionalFormatting>
  <conditionalFormatting sqref="Z17:AC17">
    <cfRule type="cellIs" dxfId="261" priority="204" stopIfTrue="1" operator="equal">
      <formula>"F"</formula>
    </cfRule>
  </conditionalFormatting>
  <conditionalFormatting sqref="Z17:AC17">
    <cfRule type="expression" dxfId="260" priority="201">
      <formula>CELL("proteger",Z17)=0</formula>
    </cfRule>
  </conditionalFormatting>
  <conditionalFormatting sqref="Z17:AC17">
    <cfRule type="cellIs" dxfId="259" priority="202" stopIfTrue="1" operator="equal">
      <formula>"F"</formula>
    </cfRule>
  </conditionalFormatting>
  <conditionalFormatting sqref="Z18:AC18">
    <cfRule type="expression" dxfId="258" priority="199">
      <formula>CELL("proteger",Z18)=0</formula>
    </cfRule>
  </conditionalFormatting>
  <conditionalFormatting sqref="Z18:AC18">
    <cfRule type="cellIs" dxfId="257" priority="200" stopIfTrue="1" operator="equal">
      <formula>"F"</formula>
    </cfRule>
  </conditionalFormatting>
  <conditionalFormatting sqref="Z18:AC18">
    <cfRule type="expression" dxfId="256" priority="197">
      <formula>CELL("proteger",Z18)=0</formula>
    </cfRule>
  </conditionalFormatting>
  <conditionalFormatting sqref="Z18:AC18">
    <cfRule type="cellIs" dxfId="255" priority="198" stopIfTrue="1" operator="equal">
      <formula>"F"</formula>
    </cfRule>
  </conditionalFormatting>
  <conditionalFormatting sqref="Z15:AC15">
    <cfRule type="expression" dxfId="254" priority="195">
      <formula>CELL("proteger",Z15)=0</formula>
    </cfRule>
  </conditionalFormatting>
  <conditionalFormatting sqref="Z15:AC15">
    <cfRule type="cellIs" dxfId="253" priority="196" stopIfTrue="1" operator="equal">
      <formula>"F"</formula>
    </cfRule>
  </conditionalFormatting>
  <conditionalFormatting sqref="Z15:AC15">
    <cfRule type="expression" dxfId="252" priority="193">
      <formula>CELL("proteger",Z15)=0</formula>
    </cfRule>
  </conditionalFormatting>
  <conditionalFormatting sqref="Z15:AC15">
    <cfRule type="cellIs" dxfId="251" priority="194" stopIfTrue="1" operator="equal">
      <formula>"F"</formula>
    </cfRule>
  </conditionalFormatting>
  <conditionalFormatting sqref="AA8:AC8">
    <cfRule type="expression" dxfId="250" priority="185">
      <formula>CELL("proteger",AA8)=0</formula>
    </cfRule>
  </conditionalFormatting>
  <conditionalFormatting sqref="AA8:AC8">
    <cfRule type="cellIs" dxfId="249" priority="186" stopIfTrue="1" operator="equal">
      <formula>"F"</formula>
    </cfRule>
  </conditionalFormatting>
  <conditionalFormatting sqref="AA8:AC8">
    <cfRule type="expression" dxfId="248" priority="183">
      <formula>CELL("proteger",AA8)=0</formula>
    </cfRule>
  </conditionalFormatting>
  <conditionalFormatting sqref="AA8:AC8">
    <cfRule type="cellIs" dxfId="247" priority="184" stopIfTrue="1" operator="equal">
      <formula>"F"</formula>
    </cfRule>
  </conditionalFormatting>
  <conditionalFormatting sqref="Z8">
    <cfRule type="expression" dxfId="246" priority="180">
      <formula>CELL("proteger",Z8)=0</formula>
    </cfRule>
  </conditionalFormatting>
  <conditionalFormatting sqref="Z8">
    <cfRule type="cellIs" dxfId="245" priority="181" stopIfTrue="1" operator="equal">
      <formula>"F"</formula>
    </cfRule>
  </conditionalFormatting>
  <conditionalFormatting sqref="B2">
    <cfRule type="expression" dxfId="244" priority="179">
      <formula>CELL("proteger",B2)=0</formula>
    </cfRule>
  </conditionalFormatting>
  <conditionalFormatting sqref="Z8:AC8">
    <cfRule type="expression" dxfId="243" priority="177">
      <formula>CELL("proteger",Z8)=0</formula>
    </cfRule>
  </conditionalFormatting>
  <conditionalFormatting sqref="Z8:AC8">
    <cfRule type="cellIs" dxfId="242" priority="178" stopIfTrue="1" operator="equal">
      <formula>"F"</formula>
    </cfRule>
  </conditionalFormatting>
  <conditionalFormatting sqref="Z25:AC25">
    <cfRule type="expression" dxfId="241" priority="175">
      <formula>CELL("proteger",Z25)=0</formula>
    </cfRule>
  </conditionalFormatting>
  <conditionalFormatting sqref="Z25:AC25">
    <cfRule type="cellIs" dxfId="240" priority="176" stopIfTrue="1" operator="equal">
      <formula>"F"</formula>
    </cfRule>
  </conditionalFormatting>
  <conditionalFormatting sqref="Z26:AC26">
    <cfRule type="expression" dxfId="239" priority="173">
      <formula>CELL("proteger",Z26)=0</formula>
    </cfRule>
  </conditionalFormatting>
  <conditionalFormatting sqref="Z26:AC26">
    <cfRule type="cellIs" dxfId="238" priority="174" stopIfTrue="1" operator="equal">
      <formula>"F"</formula>
    </cfRule>
  </conditionalFormatting>
  <conditionalFormatting sqref="Z27:AC27">
    <cfRule type="expression" dxfId="237" priority="171">
      <formula>CELL("proteger",Z27)=0</formula>
    </cfRule>
  </conditionalFormatting>
  <conditionalFormatting sqref="Z27:AC27">
    <cfRule type="cellIs" dxfId="236" priority="172" stopIfTrue="1" operator="equal">
      <formula>"F"</formula>
    </cfRule>
  </conditionalFormatting>
  <conditionalFormatting sqref="Z26:AC26">
    <cfRule type="expression" dxfId="235" priority="169">
      <formula>CELL("proteger",Z26)=0</formula>
    </cfRule>
  </conditionalFormatting>
  <conditionalFormatting sqref="Z26:AC26">
    <cfRule type="cellIs" dxfId="234" priority="170" stopIfTrue="1" operator="equal">
      <formula>"F"</formula>
    </cfRule>
  </conditionalFormatting>
  <conditionalFormatting sqref="AE8:AG27">
    <cfRule type="expression" dxfId="233" priority="167">
      <formula>CELL("proteger",AE8)=0</formula>
    </cfRule>
  </conditionalFormatting>
  <conditionalFormatting sqref="AE8:AG27">
    <cfRule type="cellIs" dxfId="232" priority="168" stopIfTrue="1" operator="equal">
      <formula>"F"</formula>
    </cfRule>
  </conditionalFormatting>
  <conditionalFormatting sqref="AE8:AG27">
    <cfRule type="expression" dxfId="231" priority="165">
      <formula>CELL("proteger",AE8)=0</formula>
    </cfRule>
  </conditionalFormatting>
  <conditionalFormatting sqref="AE8:AG27">
    <cfRule type="cellIs" dxfId="230" priority="166" stopIfTrue="1" operator="equal">
      <formula>"F"</formula>
    </cfRule>
  </conditionalFormatting>
  <conditionalFormatting sqref="AD8:AD27">
    <cfRule type="expression" dxfId="229" priority="163">
      <formula>CELL("proteger",AD8)=0</formula>
    </cfRule>
  </conditionalFormatting>
  <conditionalFormatting sqref="AD8:AD27">
    <cfRule type="cellIs" dxfId="228" priority="164" stopIfTrue="1" operator="equal">
      <formula>"F"</formula>
    </cfRule>
  </conditionalFormatting>
  <conditionalFormatting sqref="AD8:AG27">
    <cfRule type="expression" dxfId="227" priority="161">
      <formula>CELL("proteger",AD8)=0</formula>
    </cfRule>
  </conditionalFormatting>
  <conditionalFormatting sqref="AD8:AG27">
    <cfRule type="cellIs" dxfId="226" priority="162" stopIfTrue="1" operator="equal">
      <formula>"F"</formula>
    </cfRule>
  </conditionalFormatting>
  <conditionalFormatting sqref="X25:Y27 V8:Y8 R9:Y24">
    <cfRule type="expression" dxfId="225" priority="158">
      <formula>CELL("proteger",R8)=0</formula>
    </cfRule>
  </conditionalFormatting>
  <conditionalFormatting sqref="X25:Y27 V8:Y8 R9:Y24">
    <cfRule type="cellIs" dxfId="224" priority="159" stopIfTrue="1" operator="equal">
      <formula>"F"</formula>
    </cfRule>
  </conditionalFormatting>
  <conditionalFormatting sqref="R7:Y7">
    <cfRule type="expression" dxfId="223" priority="157">
      <formula>CELL("proteger",R7)=0</formula>
    </cfRule>
  </conditionalFormatting>
  <conditionalFormatting sqref="R25:W27">
    <cfRule type="expression" dxfId="222" priority="155">
      <formula>CELL("proteger",R25)=0</formula>
    </cfRule>
  </conditionalFormatting>
  <conditionalFormatting sqref="R25:W27">
    <cfRule type="cellIs" dxfId="221" priority="156" stopIfTrue="1" operator="equal">
      <formula>"F"</formula>
    </cfRule>
  </conditionalFormatting>
  <conditionalFormatting sqref="R25:U25">
    <cfRule type="expression" dxfId="220" priority="153">
      <formula>CELL("proteger",R25)=0</formula>
    </cfRule>
  </conditionalFormatting>
  <conditionalFormatting sqref="R25:U25">
    <cfRule type="cellIs" dxfId="219" priority="154" stopIfTrue="1" operator="equal">
      <formula>"F"</formula>
    </cfRule>
  </conditionalFormatting>
  <conditionalFormatting sqref="R26:U26">
    <cfRule type="expression" dxfId="218" priority="151">
      <formula>CELL("proteger",R26)=0</formula>
    </cfRule>
  </conditionalFormatting>
  <conditionalFormatting sqref="R26:U26">
    <cfRule type="cellIs" dxfId="217" priority="152" stopIfTrue="1" operator="equal">
      <formula>"F"</formula>
    </cfRule>
  </conditionalFormatting>
  <conditionalFormatting sqref="R27:U27">
    <cfRule type="expression" dxfId="216" priority="149">
      <formula>CELL("proteger",R27)=0</formula>
    </cfRule>
  </conditionalFormatting>
  <conditionalFormatting sqref="R27:U27">
    <cfRule type="cellIs" dxfId="215" priority="150" stopIfTrue="1" operator="equal">
      <formula>"F"</formula>
    </cfRule>
  </conditionalFormatting>
  <conditionalFormatting sqref="R27:U27">
    <cfRule type="expression" dxfId="214" priority="147">
      <formula>CELL("proteger",R27)=0</formula>
    </cfRule>
  </conditionalFormatting>
  <conditionalFormatting sqref="R27:U27">
    <cfRule type="cellIs" dxfId="213" priority="148" stopIfTrue="1" operator="equal">
      <formula>"F"</formula>
    </cfRule>
  </conditionalFormatting>
  <conditionalFormatting sqref="R27:U27">
    <cfRule type="expression" dxfId="212" priority="145">
      <formula>CELL("proteger",R27)=0</formula>
    </cfRule>
  </conditionalFormatting>
  <conditionalFormatting sqref="R27:U27">
    <cfRule type="cellIs" dxfId="211" priority="146" stopIfTrue="1" operator="equal">
      <formula>"F"</formula>
    </cfRule>
  </conditionalFormatting>
  <conditionalFormatting sqref="R23:U24">
    <cfRule type="expression" dxfId="210" priority="143">
      <formula>CELL("proteger",R23)=0</formula>
    </cfRule>
  </conditionalFormatting>
  <conditionalFormatting sqref="R23:U24">
    <cfRule type="cellIs" dxfId="209" priority="144" stopIfTrue="1" operator="equal">
      <formula>"F"</formula>
    </cfRule>
  </conditionalFormatting>
  <conditionalFormatting sqref="R23:U24">
    <cfRule type="expression" dxfId="208" priority="141">
      <formula>CELL("proteger",R23)=0</formula>
    </cfRule>
  </conditionalFormatting>
  <conditionalFormatting sqref="R23:U24">
    <cfRule type="cellIs" dxfId="207" priority="142" stopIfTrue="1" operator="equal">
      <formula>"F"</formula>
    </cfRule>
  </conditionalFormatting>
  <conditionalFormatting sqref="R17:U17">
    <cfRule type="expression" dxfId="206" priority="139">
      <formula>CELL("proteger",R17)=0</formula>
    </cfRule>
  </conditionalFormatting>
  <conditionalFormatting sqref="R17:U17">
    <cfRule type="cellIs" dxfId="205" priority="140" stopIfTrue="1" operator="equal">
      <formula>"F"</formula>
    </cfRule>
  </conditionalFormatting>
  <conditionalFormatting sqref="R17:U17">
    <cfRule type="expression" dxfId="204" priority="137">
      <formula>CELL("proteger",R17)=0</formula>
    </cfRule>
  </conditionalFormatting>
  <conditionalFormatting sqref="R17:U17">
    <cfRule type="cellIs" dxfId="203" priority="138" stopIfTrue="1" operator="equal">
      <formula>"F"</formula>
    </cfRule>
  </conditionalFormatting>
  <conditionalFormatting sqref="R18:U18">
    <cfRule type="expression" dxfId="202" priority="135">
      <formula>CELL("proteger",R18)=0</formula>
    </cfRule>
  </conditionalFormatting>
  <conditionalFormatting sqref="R18:U18">
    <cfRule type="cellIs" dxfId="201" priority="136" stopIfTrue="1" operator="equal">
      <formula>"F"</formula>
    </cfRule>
  </conditionalFormatting>
  <conditionalFormatting sqref="R18:U18">
    <cfRule type="expression" dxfId="200" priority="133">
      <formula>CELL("proteger",R18)=0</formula>
    </cfRule>
  </conditionalFormatting>
  <conditionalFormatting sqref="R18:U18">
    <cfRule type="cellIs" dxfId="199" priority="134" stopIfTrue="1" operator="equal">
      <formula>"F"</formula>
    </cfRule>
  </conditionalFormatting>
  <conditionalFormatting sqref="R15:U15">
    <cfRule type="expression" dxfId="198" priority="131">
      <formula>CELL("proteger",R15)=0</formula>
    </cfRule>
  </conditionalFormatting>
  <conditionalFormatting sqref="R15:U15">
    <cfRule type="cellIs" dxfId="197" priority="132" stopIfTrue="1" operator="equal">
      <formula>"F"</formula>
    </cfRule>
  </conditionalFormatting>
  <conditionalFormatting sqref="R15:U15">
    <cfRule type="expression" dxfId="196" priority="129">
      <formula>CELL("proteger",R15)=0</formula>
    </cfRule>
  </conditionalFormatting>
  <conditionalFormatting sqref="R15:U15">
    <cfRule type="cellIs" dxfId="195" priority="130" stopIfTrue="1" operator="equal">
      <formula>"F"</formula>
    </cfRule>
  </conditionalFormatting>
  <conditionalFormatting sqref="S8:U8">
    <cfRule type="expression" dxfId="194" priority="127">
      <formula>CELL("proteger",S8)=0</formula>
    </cfRule>
  </conditionalFormatting>
  <conditionalFormatting sqref="S8:U8">
    <cfRule type="cellIs" dxfId="193" priority="128" stopIfTrue="1" operator="equal">
      <formula>"F"</formula>
    </cfRule>
  </conditionalFormatting>
  <conditionalFormatting sqref="S8:U8">
    <cfRule type="expression" dxfId="192" priority="125">
      <formula>CELL("proteger",S8)=0</formula>
    </cfRule>
  </conditionalFormatting>
  <conditionalFormatting sqref="S8:U8">
    <cfRule type="cellIs" dxfId="191" priority="126" stopIfTrue="1" operator="equal">
      <formula>"F"</formula>
    </cfRule>
  </conditionalFormatting>
  <conditionalFormatting sqref="R8:AC27">
    <cfRule type="expression" dxfId="190" priority="123">
      <formula>CELL("proteger",R8)=0</formula>
    </cfRule>
  </conditionalFormatting>
  <conditionalFormatting sqref="R8:AC27">
    <cfRule type="cellIs" dxfId="189" priority="124" stopIfTrue="1" operator="equal">
      <formula>"F"</formula>
    </cfRule>
  </conditionalFormatting>
  <conditionalFormatting sqref="R8:AC27">
    <cfRule type="expression" dxfId="188" priority="121">
      <formula>CELL("proteger",R8)=0</formula>
    </cfRule>
  </conditionalFormatting>
  <conditionalFormatting sqref="R8:AC27">
    <cfRule type="cellIs" dxfId="187" priority="122" stopIfTrue="1" operator="equal">
      <formula>"F"</formula>
    </cfRule>
  </conditionalFormatting>
  <conditionalFormatting sqref="R25:U25">
    <cfRule type="expression" dxfId="186" priority="119">
      <formula>CELL("proteger",R25)=0</formula>
    </cfRule>
  </conditionalFormatting>
  <conditionalFormatting sqref="R25:U25">
    <cfRule type="cellIs" dxfId="185" priority="120" stopIfTrue="1" operator="equal">
      <formula>"F"</formula>
    </cfRule>
  </conditionalFormatting>
  <conditionalFormatting sqref="R26:U26">
    <cfRule type="expression" dxfId="184" priority="117">
      <formula>CELL("proteger",R26)=0</formula>
    </cfRule>
  </conditionalFormatting>
  <conditionalFormatting sqref="R26:U26">
    <cfRule type="cellIs" dxfId="183" priority="118" stopIfTrue="1" operator="equal">
      <formula>"F"</formula>
    </cfRule>
  </conditionalFormatting>
  <conditionalFormatting sqref="R27:U27">
    <cfRule type="expression" dxfId="182" priority="115">
      <formula>CELL("proteger",R27)=0</formula>
    </cfRule>
  </conditionalFormatting>
  <conditionalFormatting sqref="R27:U27">
    <cfRule type="cellIs" dxfId="181" priority="116" stopIfTrue="1" operator="equal">
      <formula>"F"</formula>
    </cfRule>
  </conditionalFormatting>
  <conditionalFormatting sqref="R26:U26">
    <cfRule type="expression" dxfId="180" priority="113">
      <formula>CELL("proteger",R26)=0</formula>
    </cfRule>
  </conditionalFormatting>
  <conditionalFormatting sqref="R26:U26">
    <cfRule type="cellIs" dxfId="179" priority="114" stopIfTrue="1" operator="equal">
      <formula>"F"</formula>
    </cfRule>
  </conditionalFormatting>
  <conditionalFormatting sqref="W8:Y27">
    <cfRule type="expression" dxfId="178" priority="111">
      <formula>CELL("proteger",W8)=0</formula>
    </cfRule>
  </conditionalFormatting>
  <conditionalFormatting sqref="W8:Y27">
    <cfRule type="cellIs" dxfId="177" priority="112" stopIfTrue="1" operator="equal">
      <formula>"F"</formula>
    </cfRule>
  </conditionalFormatting>
  <conditionalFormatting sqref="W8:Y27">
    <cfRule type="expression" dxfId="176" priority="109">
      <formula>CELL("proteger",W8)=0</formula>
    </cfRule>
  </conditionalFormatting>
  <conditionalFormatting sqref="W8:Y27">
    <cfRule type="cellIs" dxfId="175" priority="110" stopIfTrue="1" operator="equal">
      <formula>"F"</formula>
    </cfRule>
  </conditionalFormatting>
  <conditionalFormatting sqref="V8:V27">
    <cfRule type="expression" dxfId="174" priority="107">
      <formula>CELL("proteger",V8)=0</formula>
    </cfRule>
  </conditionalFormatting>
  <conditionalFormatting sqref="V8:V27">
    <cfRule type="cellIs" dxfId="173" priority="108" stopIfTrue="1" operator="equal">
      <formula>"F"</formula>
    </cfRule>
  </conditionalFormatting>
  <conditionalFormatting sqref="V8:Y27">
    <cfRule type="expression" dxfId="172" priority="105">
      <formula>CELL("proteger",V8)=0</formula>
    </cfRule>
  </conditionalFormatting>
  <conditionalFormatting sqref="V8:Y27">
    <cfRule type="cellIs" dxfId="171" priority="106" stopIfTrue="1" operator="equal">
      <formula>"F"</formula>
    </cfRule>
  </conditionalFormatting>
  <conditionalFormatting sqref="N9:Q24">
    <cfRule type="expression" dxfId="170" priority="102">
      <formula>CELL("proteger",N9)=0</formula>
    </cfRule>
  </conditionalFormatting>
  <conditionalFormatting sqref="N9:Q24">
    <cfRule type="cellIs" dxfId="169" priority="103" stopIfTrue="1" operator="equal">
      <formula>"F"</formula>
    </cfRule>
  </conditionalFormatting>
  <conditionalFormatting sqref="N7:Q7">
    <cfRule type="expression" dxfId="168" priority="101">
      <formula>CELL("proteger",N7)=0</formula>
    </cfRule>
  </conditionalFormatting>
  <conditionalFormatting sqref="N25:Q27">
    <cfRule type="expression" dxfId="167" priority="99">
      <formula>CELL("proteger",N25)=0</formula>
    </cfRule>
  </conditionalFormatting>
  <conditionalFormatting sqref="N25:Q27">
    <cfRule type="cellIs" dxfId="166" priority="100" stopIfTrue="1" operator="equal">
      <formula>"F"</formula>
    </cfRule>
  </conditionalFormatting>
  <conditionalFormatting sqref="N25:Q25">
    <cfRule type="expression" dxfId="165" priority="97">
      <formula>CELL("proteger",N25)=0</formula>
    </cfRule>
  </conditionalFormatting>
  <conditionalFormatting sqref="N25:Q25">
    <cfRule type="cellIs" dxfId="164" priority="98" stopIfTrue="1" operator="equal">
      <formula>"F"</formula>
    </cfRule>
  </conditionalFormatting>
  <conditionalFormatting sqref="N26:Q26">
    <cfRule type="expression" dxfId="163" priority="95">
      <formula>CELL("proteger",N26)=0</formula>
    </cfRule>
  </conditionalFormatting>
  <conditionalFormatting sqref="N26:Q26">
    <cfRule type="cellIs" dxfId="162" priority="96" stopIfTrue="1" operator="equal">
      <formula>"F"</formula>
    </cfRule>
  </conditionalFormatting>
  <conditionalFormatting sqref="N27:Q27">
    <cfRule type="expression" dxfId="161" priority="93">
      <formula>CELL("proteger",N27)=0</formula>
    </cfRule>
  </conditionalFormatting>
  <conditionalFormatting sqref="N27:Q27">
    <cfRule type="cellIs" dxfId="160" priority="94" stopIfTrue="1" operator="equal">
      <formula>"F"</formula>
    </cfRule>
  </conditionalFormatting>
  <conditionalFormatting sqref="N27:Q27">
    <cfRule type="expression" dxfId="159" priority="91">
      <formula>CELL("proteger",N27)=0</formula>
    </cfRule>
  </conditionalFormatting>
  <conditionalFormatting sqref="N27:Q27">
    <cfRule type="cellIs" dxfId="158" priority="92" stopIfTrue="1" operator="equal">
      <formula>"F"</formula>
    </cfRule>
  </conditionalFormatting>
  <conditionalFormatting sqref="N27:Q27">
    <cfRule type="expression" dxfId="157" priority="89">
      <formula>CELL("proteger",N27)=0</formula>
    </cfRule>
  </conditionalFormatting>
  <conditionalFormatting sqref="N27:Q27">
    <cfRule type="cellIs" dxfId="156" priority="90" stopIfTrue="1" operator="equal">
      <formula>"F"</formula>
    </cfRule>
  </conditionalFormatting>
  <conditionalFormatting sqref="N23:Q24">
    <cfRule type="expression" dxfId="155" priority="87">
      <formula>CELL("proteger",N23)=0</formula>
    </cfRule>
  </conditionalFormatting>
  <conditionalFormatting sqref="N23:Q24">
    <cfRule type="cellIs" dxfId="154" priority="88" stopIfTrue="1" operator="equal">
      <formula>"F"</formula>
    </cfRule>
  </conditionalFormatting>
  <conditionalFormatting sqref="N23:Q24">
    <cfRule type="expression" dxfId="153" priority="85">
      <formula>CELL("proteger",N23)=0</formula>
    </cfRule>
  </conditionalFormatting>
  <conditionalFormatting sqref="N23:Q24">
    <cfRule type="cellIs" dxfId="152" priority="86" stopIfTrue="1" operator="equal">
      <formula>"F"</formula>
    </cfRule>
  </conditionalFormatting>
  <conditionalFormatting sqref="N17:Q17">
    <cfRule type="expression" dxfId="151" priority="83">
      <formula>CELL("proteger",N17)=0</formula>
    </cfRule>
  </conditionalFormatting>
  <conditionalFormatting sqref="N17:Q17">
    <cfRule type="cellIs" dxfId="150" priority="84" stopIfTrue="1" operator="equal">
      <formula>"F"</formula>
    </cfRule>
  </conditionalFormatting>
  <conditionalFormatting sqref="N17:Q17">
    <cfRule type="expression" dxfId="149" priority="81">
      <formula>CELL("proteger",N17)=0</formula>
    </cfRule>
  </conditionalFormatting>
  <conditionalFormatting sqref="N17:Q17">
    <cfRule type="cellIs" dxfId="148" priority="82" stopIfTrue="1" operator="equal">
      <formula>"F"</formula>
    </cfRule>
  </conditionalFormatting>
  <conditionalFormatting sqref="N18:Q18">
    <cfRule type="expression" dxfId="147" priority="79">
      <formula>CELL("proteger",N18)=0</formula>
    </cfRule>
  </conditionalFormatting>
  <conditionalFormatting sqref="N18:Q18">
    <cfRule type="cellIs" dxfId="146" priority="80" stopIfTrue="1" operator="equal">
      <formula>"F"</formula>
    </cfRule>
  </conditionalFormatting>
  <conditionalFormatting sqref="N18:Q18">
    <cfRule type="expression" dxfId="145" priority="77">
      <formula>CELL("proteger",N18)=0</formula>
    </cfRule>
  </conditionalFormatting>
  <conditionalFormatting sqref="N18:Q18">
    <cfRule type="cellIs" dxfId="144" priority="78" stopIfTrue="1" operator="equal">
      <formula>"F"</formula>
    </cfRule>
  </conditionalFormatting>
  <conditionalFormatting sqref="N15:Q15">
    <cfRule type="expression" dxfId="143" priority="75">
      <formula>CELL("proteger",N15)=0</formula>
    </cfRule>
  </conditionalFormatting>
  <conditionalFormatting sqref="N15:Q15">
    <cfRule type="cellIs" dxfId="142" priority="76" stopIfTrue="1" operator="equal">
      <formula>"F"</formula>
    </cfRule>
  </conditionalFormatting>
  <conditionalFormatting sqref="N15:Q15">
    <cfRule type="expression" dxfId="141" priority="73">
      <formula>CELL("proteger",N15)=0</formula>
    </cfRule>
  </conditionalFormatting>
  <conditionalFormatting sqref="N15:Q15">
    <cfRule type="cellIs" dxfId="140" priority="74" stopIfTrue="1" operator="equal">
      <formula>"F"</formula>
    </cfRule>
  </conditionalFormatting>
  <conditionalFormatting sqref="O8:Q8">
    <cfRule type="expression" dxfId="139" priority="71">
      <formula>CELL("proteger",O8)=0</formula>
    </cfRule>
  </conditionalFormatting>
  <conditionalFormatting sqref="O8:Q8">
    <cfRule type="cellIs" dxfId="138" priority="72" stopIfTrue="1" operator="equal">
      <formula>"F"</formula>
    </cfRule>
  </conditionalFormatting>
  <conditionalFormatting sqref="O8:Q8">
    <cfRule type="expression" dxfId="137" priority="69">
      <formula>CELL("proteger",O8)=0</formula>
    </cfRule>
  </conditionalFormatting>
  <conditionalFormatting sqref="O8:Q8">
    <cfRule type="cellIs" dxfId="136" priority="70" stopIfTrue="1" operator="equal">
      <formula>"F"</formula>
    </cfRule>
  </conditionalFormatting>
  <conditionalFormatting sqref="N8">
    <cfRule type="expression" dxfId="135" priority="67">
      <formula>CELL("proteger",N8)=0</formula>
    </cfRule>
  </conditionalFormatting>
  <conditionalFormatting sqref="N8">
    <cfRule type="cellIs" dxfId="134" priority="68" stopIfTrue="1" operator="equal">
      <formula>"F"</formula>
    </cfRule>
  </conditionalFormatting>
  <conditionalFormatting sqref="N8:Q8">
    <cfRule type="expression" dxfId="133" priority="65">
      <formula>CELL("proteger",N8)=0</formula>
    </cfRule>
  </conditionalFormatting>
  <conditionalFormatting sqref="N8:Q8">
    <cfRule type="cellIs" dxfId="132" priority="66" stopIfTrue="1" operator="equal">
      <formula>"F"</formula>
    </cfRule>
  </conditionalFormatting>
  <conditionalFormatting sqref="N25:Q25">
    <cfRule type="expression" dxfId="131" priority="63">
      <formula>CELL("proteger",N25)=0</formula>
    </cfRule>
  </conditionalFormatting>
  <conditionalFormatting sqref="N25:Q25">
    <cfRule type="cellIs" dxfId="130" priority="64" stopIfTrue="1" operator="equal">
      <formula>"F"</formula>
    </cfRule>
  </conditionalFormatting>
  <conditionalFormatting sqref="N26:Q26">
    <cfRule type="expression" dxfId="129" priority="61">
      <formula>CELL("proteger",N26)=0</formula>
    </cfRule>
  </conditionalFormatting>
  <conditionalFormatting sqref="N26:Q26">
    <cfRule type="cellIs" dxfId="128" priority="62" stopIfTrue="1" operator="equal">
      <formula>"F"</formula>
    </cfRule>
  </conditionalFormatting>
  <conditionalFormatting sqref="N27:Q27">
    <cfRule type="expression" dxfId="127" priority="59">
      <formula>CELL("proteger",N27)=0</formula>
    </cfRule>
  </conditionalFormatting>
  <conditionalFormatting sqref="N27:Q27">
    <cfRule type="cellIs" dxfId="126" priority="60" stopIfTrue="1" operator="equal">
      <formula>"F"</formula>
    </cfRule>
  </conditionalFormatting>
  <conditionalFormatting sqref="N26:Q26">
    <cfRule type="expression" dxfId="125" priority="57">
      <formula>CELL("proteger",N26)=0</formula>
    </cfRule>
  </conditionalFormatting>
  <conditionalFormatting sqref="N26:Q26">
    <cfRule type="cellIs" dxfId="124" priority="58" stopIfTrue="1" operator="equal">
      <formula>"F"</formula>
    </cfRule>
  </conditionalFormatting>
  <conditionalFormatting sqref="F8:M27">
    <cfRule type="expression" dxfId="123" priority="54">
      <formula>CELL("proteger",F8)=0</formula>
    </cfRule>
  </conditionalFormatting>
  <conditionalFormatting sqref="F8:M27">
    <cfRule type="cellIs" dxfId="122" priority="55" stopIfTrue="1" operator="equal">
      <formula>"F"</formula>
    </cfRule>
  </conditionalFormatting>
  <conditionalFormatting sqref="F7:M7">
    <cfRule type="expression" dxfId="121" priority="53">
      <formula>CELL("proteger",F7)=0</formula>
    </cfRule>
  </conditionalFormatting>
  <conditionalFormatting sqref="F25:K27">
    <cfRule type="expression" dxfId="120" priority="51">
      <formula>CELL("proteger",F25)=0</formula>
    </cfRule>
  </conditionalFormatting>
  <conditionalFormatting sqref="F25:K27">
    <cfRule type="cellIs" dxfId="119" priority="52" stopIfTrue="1" operator="equal">
      <formula>"F"</formula>
    </cfRule>
  </conditionalFormatting>
  <conditionalFormatting sqref="F25:I25">
    <cfRule type="expression" dxfId="118" priority="49">
      <formula>CELL("proteger",F25)=0</formula>
    </cfRule>
  </conditionalFormatting>
  <conditionalFormatting sqref="F25:I25">
    <cfRule type="cellIs" dxfId="117" priority="50" stopIfTrue="1" operator="equal">
      <formula>"F"</formula>
    </cfRule>
  </conditionalFormatting>
  <conditionalFormatting sqref="F26:I26">
    <cfRule type="expression" dxfId="116" priority="47">
      <formula>CELL("proteger",F26)=0</formula>
    </cfRule>
  </conditionalFormatting>
  <conditionalFormatting sqref="F26:I26">
    <cfRule type="cellIs" dxfId="115" priority="48" stopIfTrue="1" operator="equal">
      <formula>"F"</formula>
    </cfRule>
  </conditionalFormatting>
  <conditionalFormatting sqref="F27:I27">
    <cfRule type="expression" dxfId="114" priority="45">
      <formula>CELL("proteger",F27)=0</formula>
    </cfRule>
  </conditionalFormatting>
  <conditionalFormatting sqref="F27:I27">
    <cfRule type="cellIs" dxfId="113" priority="46" stopIfTrue="1" operator="equal">
      <formula>"F"</formula>
    </cfRule>
  </conditionalFormatting>
  <conditionalFormatting sqref="F27:I27">
    <cfRule type="expression" dxfId="112" priority="43">
      <formula>CELL("proteger",F27)=0</formula>
    </cfRule>
  </conditionalFormatting>
  <conditionalFormatting sqref="F27:I27">
    <cfRule type="cellIs" dxfId="111" priority="44" stopIfTrue="1" operator="equal">
      <formula>"F"</formula>
    </cfRule>
  </conditionalFormatting>
  <conditionalFormatting sqref="F27:I27">
    <cfRule type="expression" dxfId="110" priority="41">
      <formula>CELL("proteger",F27)=0</formula>
    </cfRule>
  </conditionalFormatting>
  <conditionalFormatting sqref="F27:I27">
    <cfRule type="cellIs" dxfId="109" priority="42" stopIfTrue="1" operator="equal">
      <formula>"F"</formula>
    </cfRule>
  </conditionalFormatting>
  <conditionalFormatting sqref="F23:I24">
    <cfRule type="expression" dxfId="108" priority="39">
      <formula>CELL("proteger",F23)=0</formula>
    </cfRule>
  </conditionalFormatting>
  <conditionalFormatting sqref="F23:I24">
    <cfRule type="cellIs" dxfId="107" priority="40" stopIfTrue="1" operator="equal">
      <formula>"F"</formula>
    </cfRule>
  </conditionalFormatting>
  <conditionalFormatting sqref="F23:I24">
    <cfRule type="expression" dxfId="106" priority="37">
      <formula>CELL("proteger",F23)=0</formula>
    </cfRule>
  </conditionalFormatting>
  <conditionalFormatting sqref="F23:I24">
    <cfRule type="cellIs" dxfId="105" priority="38" stopIfTrue="1" operator="equal">
      <formula>"F"</formula>
    </cfRule>
  </conditionalFormatting>
  <conditionalFormatting sqref="F17:I17">
    <cfRule type="expression" dxfId="104" priority="35">
      <formula>CELL("proteger",F17)=0</formula>
    </cfRule>
  </conditionalFormatting>
  <conditionalFormatting sqref="F17:I17">
    <cfRule type="cellIs" dxfId="103" priority="36" stopIfTrue="1" operator="equal">
      <formula>"F"</formula>
    </cfRule>
  </conditionalFormatting>
  <conditionalFormatting sqref="F17:I17">
    <cfRule type="expression" dxfId="102" priority="33">
      <formula>CELL("proteger",F17)=0</formula>
    </cfRule>
  </conditionalFormatting>
  <conditionalFormatting sqref="F17:I17">
    <cfRule type="cellIs" dxfId="101" priority="34" stopIfTrue="1" operator="equal">
      <formula>"F"</formula>
    </cfRule>
  </conditionalFormatting>
  <conditionalFormatting sqref="F18:I18">
    <cfRule type="expression" dxfId="100" priority="31">
      <formula>CELL("proteger",F18)=0</formula>
    </cfRule>
  </conditionalFormatting>
  <conditionalFormatting sqref="F18:I18">
    <cfRule type="cellIs" dxfId="99" priority="32" stopIfTrue="1" operator="equal">
      <formula>"F"</formula>
    </cfRule>
  </conditionalFormatting>
  <conditionalFormatting sqref="F18:I18">
    <cfRule type="expression" dxfId="98" priority="29">
      <formula>CELL("proteger",F18)=0</formula>
    </cfRule>
  </conditionalFormatting>
  <conditionalFormatting sqref="F18:I18">
    <cfRule type="cellIs" dxfId="97" priority="30" stopIfTrue="1" operator="equal">
      <formula>"F"</formula>
    </cfRule>
  </conditionalFormatting>
  <conditionalFormatting sqref="F15:I15">
    <cfRule type="expression" dxfId="96" priority="27">
      <formula>CELL("proteger",F15)=0</formula>
    </cfRule>
  </conditionalFormatting>
  <conditionalFormatting sqref="F15:I15">
    <cfRule type="cellIs" dxfId="95" priority="28" stopIfTrue="1" operator="equal">
      <formula>"F"</formula>
    </cfRule>
  </conditionalFormatting>
  <conditionalFormatting sqref="F15:I15">
    <cfRule type="expression" dxfId="94" priority="25">
      <formula>CELL("proteger",F15)=0</formula>
    </cfRule>
  </conditionalFormatting>
  <conditionalFormatting sqref="F15:I15">
    <cfRule type="cellIs" dxfId="93" priority="26" stopIfTrue="1" operator="equal">
      <formula>"F"</formula>
    </cfRule>
  </conditionalFormatting>
  <conditionalFormatting sqref="G8:I8">
    <cfRule type="expression" dxfId="92" priority="23">
      <formula>CELL("proteger",G8)=0</formula>
    </cfRule>
  </conditionalFormatting>
  <conditionalFormatting sqref="G8:I8">
    <cfRule type="cellIs" dxfId="91" priority="24" stopIfTrue="1" operator="equal">
      <formula>"F"</formula>
    </cfRule>
  </conditionalFormatting>
  <conditionalFormatting sqref="G8:I8">
    <cfRule type="expression" dxfId="90" priority="21">
      <formula>CELL("proteger",G8)=0</formula>
    </cfRule>
  </conditionalFormatting>
  <conditionalFormatting sqref="G8:I8">
    <cfRule type="cellIs" dxfId="89" priority="22" stopIfTrue="1" operator="equal">
      <formula>"F"</formula>
    </cfRule>
  </conditionalFormatting>
  <conditionalFormatting sqref="F8:Q27">
    <cfRule type="expression" dxfId="88" priority="19">
      <formula>CELL("proteger",F8)=0</formula>
    </cfRule>
  </conditionalFormatting>
  <conditionalFormatting sqref="F8:Q27">
    <cfRule type="cellIs" dxfId="87" priority="20" stopIfTrue="1" operator="equal">
      <formula>"F"</formula>
    </cfRule>
  </conditionalFormatting>
  <conditionalFormatting sqref="F8:Q27">
    <cfRule type="expression" dxfId="86" priority="17">
      <formula>CELL("proteger",F8)=0</formula>
    </cfRule>
  </conditionalFormatting>
  <conditionalFormatting sqref="F8:Q27">
    <cfRule type="cellIs" dxfId="85" priority="18" stopIfTrue="1" operator="equal">
      <formula>"F"</formula>
    </cfRule>
  </conditionalFormatting>
  <conditionalFormatting sqref="F25:I25">
    <cfRule type="expression" dxfId="84" priority="15">
      <formula>CELL("proteger",F25)=0</formula>
    </cfRule>
  </conditionalFormatting>
  <conditionalFormatting sqref="F25:I25">
    <cfRule type="cellIs" dxfId="83" priority="16" stopIfTrue="1" operator="equal">
      <formula>"F"</formula>
    </cfRule>
  </conditionalFormatting>
  <conditionalFormatting sqref="F26:I26">
    <cfRule type="expression" dxfId="82" priority="13">
      <formula>CELL("proteger",F26)=0</formula>
    </cfRule>
  </conditionalFormatting>
  <conditionalFormatting sqref="F26:I26">
    <cfRule type="cellIs" dxfId="81" priority="14" stopIfTrue="1" operator="equal">
      <formula>"F"</formula>
    </cfRule>
  </conditionalFormatting>
  <conditionalFormatting sqref="F27:I27">
    <cfRule type="expression" dxfId="80" priority="11">
      <formula>CELL("proteger",F27)=0</formula>
    </cfRule>
  </conditionalFormatting>
  <conditionalFormatting sqref="F27:I27">
    <cfRule type="cellIs" dxfId="79" priority="12" stopIfTrue="1" operator="equal">
      <formula>"F"</formula>
    </cfRule>
  </conditionalFormatting>
  <conditionalFormatting sqref="F26:I26">
    <cfRule type="expression" dxfId="78" priority="9">
      <formula>CELL("proteger",F26)=0</formula>
    </cfRule>
  </conditionalFormatting>
  <conditionalFormatting sqref="F26:I26">
    <cfRule type="cellIs" dxfId="77" priority="10" stopIfTrue="1" operator="equal">
      <formula>"F"</formula>
    </cfRule>
  </conditionalFormatting>
  <conditionalFormatting sqref="K8:M27">
    <cfRule type="expression" dxfId="76" priority="7">
      <formula>CELL("proteger",K8)=0</formula>
    </cfRule>
  </conditionalFormatting>
  <conditionalFormatting sqref="K8:M27">
    <cfRule type="cellIs" dxfId="75" priority="8" stopIfTrue="1" operator="equal">
      <formula>"F"</formula>
    </cfRule>
  </conditionalFormatting>
  <conditionalFormatting sqref="K8:M27">
    <cfRule type="expression" dxfId="74" priority="5">
      <formula>CELL("proteger",K8)=0</formula>
    </cfRule>
  </conditionalFormatting>
  <conditionalFormatting sqref="K8:M27">
    <cfRule type="cellIs" dxfId="73" priority="6" stopIfTrue="1" operator="equal">
      <formula>"F"</formula>
    </cfRule>
  </conditionalFormatting>
  <conditionalFormatting sqref="J8:J27">
    <cfRule type="expression" dxfId="72" priority="3">
      <formula>CELL("proteger",J8)=0</formula>
    </cfRule>
  </conditionalFormatting>
  <conditionalFormatting sqref="J8:J27">
    <cfRule type="cellIs" dxfId="71" priority="4" stopIfTrue="1" operator="equal">
      <formula>"F"</formula>
    </cfRule>
  </conditionalFormatting>
  <conditionalFormatting sqref="J8:M27">
    <cfRule type="expression" dxfId="70" priority="1">
      <formula>CELL("proteger",J8)=0</formula>
    </cfRule>
  </conditionalFormatting>
  <conditionalFormatting sqref="J8:M27">
    <cfRule type="cellIs" dxfId="69" priority="2" stopIfTrue="1" operator="equal">
      <formula>"F"</formula>
    </cfRule>
  </conditionalFormatting>
  <pageMargins left="0.51180555555555551" right="0.51180555555555551" top="0.78749999999999998" bottom="0.78749999999999998" header="0.51180555555555551" footer="0.51180555555555551"/>
  <pageSetup firstPageNumber="0" orientation="portrait" horizontalDpi="300" vertic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10" stopIfTrue="1" id="{B0E643D1-C63D-4B49-8557-E4B277F5109C}">
            <xm:f>AND($B$2&lt;&gt;"",'Ficha Cadastral'!$D17&lt;&gt;"")</xm:f>
            <x14:dxf>
              <font>
                <b/>
                <i val="0"/>
                <color rgb="FFFF0000"/>
              </font>
              <fill>
                <patternFill>
                  <bgColor rgb="FFFFC000"/>
                </patternFill>
              </fill>
            </x14:dxf>
          </x14:cfRule>
          <xm:sqref>CJ8:XFD47 B8:CG47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34"/>
  <dimension ref="A1:V68"/>
  <sheetViews>
    <sheetView topLeftCell="A10" zoomScale="120" zoomScaleNormal="120" workbookViewId="0">
      <selection activeCell="C24" sqref="C24"/>
    </sheetView>
  </sheetViews>
  <sheetFormatPr defaultColWidth="9.140625" defaultRowHeight="15" x14ac:dyDescent="0.25"/>
  <cols>
    <col min="1" max="1" width="7.28515625" style="42" customWidth="1"/>
    <col min="2" max="2" width="10.7109375" style="42" customWidth="1"/>
    <col min="3" max="3" width="45.7109375" style="42" customWidth="1"/>
    <col min="4" max="4" width="13.5703125" style="42" customWidth="1"/>
    <col min="5" max="18" width="12.5703125" style="42" customWidth="1"/>
    <col min="19" max="19" width="10.42578125" style="42" bestFit="1" customWidth="1"/>
    <col min="20" max="20" width="9.140625" style="42"/>
    <col min="21" max="21" width="9.7109375" style="42" bestFit="1" customWidth="1"/>
    <col min="22" max="16384" width="9.140625" style="42"/>
  </cols>
  <sheetData>
    <row r="1" spans="1:22" x14ac:dyDescent="0.25">
      <c r="A1" s="202" t="s">
        <v>0</v>
      </c>
      <c r="B1" s="203"/>
      <c r="C1" s="203"/>
      <c r="D1" s="203"/>
      <c r="E1" s="203"/>
      <c r="F1" s="204"/>
      <c r="G1" s="199" t="s">
        <v>2</v>
      </c>
      <c r="H1" s="200"/>
      <c r="J1" s="43"/>
      <c r="L1" s="43"/>
      <c r="N1" s="43"/>
      <c r="P1" s="43"/>
      <c r="R1" s="43"/>
    </row>
    <row r="2" spans="1:22" x14ac:dyDescent="0.25">
      <c r="A2" s="178" t="s">
        <v>1</v>
      </c>
      <c r="B2" s="179"/>
      <c r="C2" s="179"/>
      <c r="D2" s="179"/>
      <c r="E2" s="179"/>
      <c r="F2" s="180"/>
      <c r="G2" s="206" t="s">
        <v>198</v>
      </c>
      <c r="H2" s="205"/>
      <c r="J2" s="43"/>
      <c r="L2" s="43"/>
      <c r="N2" s="43"/>
      <c r="P2" s="43"/>
      <c r="R2" s="43"/>
    </row>
    <row r="3" spans="1:22" x14ac:dyDescent="0.25">
      <c r="A3" s="207" t="s">
        <v>52</v>
      </c>
      <c r="B3" s="207"/>
      <c r="C3" s="207"/>
      <c r="D3" s="207"/>
      <c r="E3" s="207"/>
      <c r="F3" s="207"/>
      <c r="G3" s="207"/>
      <c r="H3" s="208"/>
      <c r="J3" s="44"/>
      <c r="L3" s="44"/>
      <c r="N3" s="44"/>
      <c r="P3" s="44"/>
      <c r="R3" s="44"/>
    </row>
    <row r="4" spans="1:22" x14ac:dyDescent="0.25">
      <c r="A4" s="178" t="s">
        <v>177</v>
      </c>
      <c r="B4" s="179"/>
      <c r="C4" s="179"/>
      <c r="D4" s="179"/>
      <c r="E4" s="179"/>
      <c r="F4" s="179"/>
      <c r="G4" s="179"/>
      <c r="H4" s="205"/>
      <c r="I4" s="45"/>
      <c r="J4" s="46"/>
      <c r="L4" s="46"/>
      <c r="N4" s="46"/>
      <c r="P4" s="46"/>
      <c r="R4" s="46"/>
    </row>
    <row r="5" spans="1:22" x14ac:dyDescent="0.25">
      <c r="A5" s="197" t="s">
        <v>4</v>
      </c>
      <c r="B5" s="195"/>
      <c r="C5" s="195"/>
      <c r="D5" s="195"/>
      <c r="E5" s="198"/>
      <c r="F5" s="190" t="s">
        <v>24</v>
      </c>
      <c r="G5" s="201"/>
      <c r="H5" s="191"/>
      <c r="J5" s="47"/>
      <c r="L5" s="47"/>
      <c r="N5" s="47"/>
      <c r="O5" s="48"/>
      <c r="P5" s="47"/>
      <c r="Q5" s="48"/>
      <c r="R5" s="47"/>
    </row>
    <row r="6" spans="1:22" x14ac:dyDescent="0.25">
      <c r="A6" s="178" t="s">
        <v>204</v>
      </c>
      <c r="B6" s="179"/>
      <c r="C6" s="179"/>
      <c r="D6" s="179"/>
      <c r="E6" s="180"/>
      <c r="F6" s="49"/>
      <c r="G6" s="50" t="s">
        <v>14</v>
      </c>
      <c r="H6" s="51"/>
      <c r="J6" s="52"/>
      <c r="L6" s="52"/>
      <c r="N6" s="52"/>
      <c r="O6" s="48"/>
      <c r="P6" s="52"/>
      <c r="Q6" s="48"/>
      <c r="R6" s="52"/>
    </row>
    <row r="7" spans="1:22" x14ac:dyDescent="0.25">
      <c r="A7" s="197" t="s">
        <v>3</v>
      </c>
      <c r="B7" s="198"/>
      <c r="C7" s="53" t="s">
        <v>15</v>
      </c>
      <c r="D7" s="53" t="s">
        <v>13</v>
      </c>
      <c r="E7" s="53" t="str">
        <f ca="1">IF(C8&gt;D8,"Aulas Restantes",IF(D8&gt;C8,"Aulas Extras","Unidade Finalizada"))</f>
        <v>Aulas Extras</v>
      </c>
      <c r="F7" s="67" t="s">
        <v>55</v>
      </c>
      <c r="G7" s="190" t="s">
        <v>54</v>
      </c>
      <c r="H7" s="191"/>
      <c r="J7" s="54"/>
      <c r="L7" s="54"/>
      <c r="N7" s="54"/>
      <c r="O7" s="48"/>
      <c r="P7" s="54"/>
      <c r="Q7" s="48"/>
      <c r="R7" s="54"/>
    </row>
    <row r="8" spans="1:22" x14ac:dyDescent="0.25">
      <c r="A8" s="178">
        <v>2018017</v>
      </c>
      <c r="B8" s="180"/>
      <c r="C8" s="117">
        <v>68</v>
      </c>
      <c r="D8" s="19">
        <f ca="1">SUM(G16:R16)</f>
        <v>80</v>
      </c>
      <c r="E8" s="19">
        <f ca="1">IF(C8&gt;=D8,C8-D8,D8-C8)</f>
        <v>12</v>
      </c>
      <c r="F8" s="68">
        <f ca="1">IF(C8&gt;=D8,C8,D8)</f>
        <v>80</v>
      </c>
      <c r="G8" s="192">
        <v>43285</v>
      </c>
      <c r="H8" s="193"/>
      <c r="J8" s="55"/>
      <c r="L8" s="55"/>
      <c r="N8" s="55"/>
      <c r="O8" s="48"/>
      <c r="P8" s="55"/>
      <c r="Q8" s="48"/>
      <c r="R8" s="55"/>
    </row>
    <row r="9" spans="1:22" x14ac:dyDescent="0.25">
      <c r="A9" s="197" t="s">
        <v>46</v>
      </c>
      <c r="B9" s="195"/>
      <c r="C9" s="195"/>
      <c r="D9" s="198"/>
      <c r="E9" s="194" t="s">
        <v>50</v>
      </c>
      <c r="F9" s="195"/>
      <c r="G9" s="195"/>
      <c r="H9" s="196"/>
      <c r="I9" s="56"/>
      <c r="J9" s="57"/>
      <c r="L9" s="57"/>
      <c r="N9" s="57"/>
      <c r="O9" s="58"/>
      <c r="P9" s="57"/>
      <c r="Q9" s="58"/>
      <c r="R9" s="57"/>
    </row>
    <row r="10" spans="1:22" ht="15.75" thickBot="1" x14ac:dyDescent="0.3">
      <c r="A10" s="181" t="s">
        <v>154</v>
      </c>
      <c r="B10" s="182"/>
      <c r="C10" s="182"/>
      <c r="D10" s="183"/>
      <c r="E10" s="184" t="s">
        <v>170</v>
      </c>
      <c r="F10" s="184"/>
      <c r="G10" s="184"/>
      <c r="H10" s="185"/>
      <c r="I10" s="56"/>
      <c r="J10" s="54"/>
      <c r="L10" s="54"/>
      <c r="N10" s="54"/>
      <c r="P10" s="54"/>
      <c r="R10" s="54"/>
    </row>
    <row r="11" spans="1:22" x14ac:dyDescent="0.25">
      <c r="E11" s="59"/>
      <c r="F11" s="60"/>
      <c r="G11" s="45"/>
    </row>
    <row r="12" spans="1:22" x14ac:dyDescent="0.25">
      <c r="F12" s="59"/>
      <c r="G12" s="42" t="s">
        <v>23</v>
      </c>
    </row>
    <row r="13" spans="1:22" s="59" customFormat="1" x14ac:dyDescent="0.25">
      <c r="G13" s="59">
        <v>1</v>
      </c>
      <c r="I13" s="59">
        <f>G13+1</f>
        <v>2</v>
      </c>
      <c r="K13" s="59">
        <f>I13+1</f>
        <v>3</v>
      </c>
      <c r="M13" s="59">
        <f>K13+1</f>
        <v>4</v>
      </c>
      <c r="O13" s="59">
        <f>M13+1</f>
        <v>5</v>
      </c>
      <c r="Q13" s="59">
        <f>O13+1</f>
        <v>6</v>
      </c>
      <c r="S13" s="59">
        <v>7</v>
      </c>
      <c r="U13" s="59">
        <v>8</v>
      </c>
    </row>
    <row r="14" spans="1:22" ht="15" customHeight="1" x14ac:dyDescent="0.25">
      <c r="A14" s="176" t="s">
        <v>6</v>
      </c>
      <c r="B14" s="176" t="s">
        <v>171</v>
      </c>
      <c r="C14" s="176" t="s">
        <v>7</v>
      </c>
      <c r="D14" s="177" t="s">
        <v>51</v>
      </c>
      <c r="E14" s="211" t="s">
        <v>53</v>
      </c>
      <c r="F14" s="212"/>
      <c r="G14" s="212"/>
      <c r="H14" s="212"/>
      <c r="I14" s="212"/>
      <c r="J14" s="212"/>
      <c r="K14" s="212"/>
      <c r="L14" s="212"/>
      <c r="M14" s="212"/>
      <c r="N14" s="212"/>
      <c r="O14" s="212"/>
      <c r="P14" s="212"/>
      <c r="Q14" s="212"/>
      <c r="R14" s="212"/>
      <c r="S14" s="212"/>
      <c r="T14" s="212"/>
      <c r="U14" s="212"/>
      <c r="V14" s="213"/>
    </row>
    <row r="15" spans="1:22" ht="15" customHeight="1" x14ac:dyDescent="0.25">
      <c r="A15" s="176"/>
      <c r="B15" s="176"/>
      <c r="C15" s="176"/>
      <c r="D15" s="177"/>
      <c r="E15" s="188" t="s">
        <v>22</v>
      </c>
      <c r="F15" s="186" t="s">
        <v>20</v>
      </c>
      <c r="G15" s="61" t="str">
        <f ca="1">IF(INDIRECT("'"&amp;G$13&amp;"'!$b$2")&lt;&gt;"",INDIRECT("'"&amp;G$13&amp;"'!$b$2"),"")</f>
        <v>Março</v>
      </c>
      <c r="H15" s="188" t="s">
        <v>21</v>
      </c>
      <c r="I15" s="61" t="str">
        <f ca="1">IF(INDIRECT("'"&amp;I$13&amp;"'!$b$2")&lt;&gt;"",INDIRECT("'"&amp;I$13&amp;"'!$b$2"),"")</f>
        <v>Abril</v>
      </c>
      <c r="J15" s="188" t="s">
        <v>21</v>
      </c>
      <c r="K15" s="61" t="str">
        <f ca="1">IF(INDIRECT("'"&amp;K$13&amp;"'!$b$2")&lt;&gt;"",INDIRECT("'"&amp;K$13&amp;"'!$b$2"),"")</f>
        <v>MAIO</v>
      </c>
      <c r="L15" s="188" t="s">
        <v>21</v>
      </c>
      <c r="M15" s="61" t="str">
        <f ca="1">IF(INDIRECT("'"&amp;M$13&amp;"'!$b$2")&lt;&gt;"",INDIRECT("'"&amp;M$13&amp;"'!$b$2"),"")</f>
        <v>JUNHO</v>
      </c>
      <c r="N15" s="188" t="s">
        <v>21</v>
      </c>
      <c r="O15" s="61" t="str">
        <f ca="1">IF(INDIRECT("'"&amp;O$13&amp;"'!$b$2")&lt;&gt;"",INDIRECT("'"&amp;O$13&amp;"'!$b$2"),"")</f>
        <v/>
      </c>
      <c r="P15" s="188" t="s">
        <v>21</v>
      </c>
      <c r="Q15" s="61" t="str">
        <f ca="1">IF(INDIRECT("'"&amp;Q$13&amp;"'!$b$2")&lt;&gt;"",INDIRECT("'"&amp;Q$13&amp;"'!$b$2"),"")</f>
        <v/>
      </c>
      <c r="R15" s="188" t="s">
        <v>21</v>
      </c>
      <c r="S15" s="61" t="str">
        <f ca="1">IF(INDIRECT("'"&amp;S$13&amp;"'!$b$2")&lt;&gt;"",INDIRECT("'"&amp;S$13&amp;"'!$b$2"),"")</f>
        <v/>
      </c>
      <c r="T15" s="188" t="s">
        <v>21</v>
      </c>
      <c r="U15" s="61" t="str">
        <f ca="1">IF(INDIRECT("'"&amp;U$13&amp;"'!$b$2")&lt;&gt;"",INDIRECT("'"&amp;U$13&amp;"'!$b$2"),"")</f>
        <v/>
      </c>
      <c r="V15" s="188" t="s">
        <v>21</v>
      </c>
    </row>
    <row r="16" spans="1:22" x14ac:dyDescent="0.25">
      <c r="A16" s="176"/>
      <c r="B16" s="176"/>
      <c r="C16" s="176"/>
      <c r="D16" s="177"/>
      <c r="E16" s="189"/>
      <c r="F16" s="187"/>
      <c r="G16" s="19">
        <f ca="1">IF(AND(INDIRECT("'"&amp;G$13&amp;"'!$e$2")&lt;&gt;"",G15&lt;&gt;""),INDIRECT("'"&amp;G$13&amp;"'!$e$2"),"")</f>
        <v>8</v>
      </c>
      <c r="H16" s="189"/>
      <c r="I16" s="19">
        <f ca="1">IF(AND(INDIRECT("'"&amp;I$13&amp;"'!$e$2")&lt;&gt;"",I15&lt;&gt;""),INDIRECT("'"&amp;I$13&amp;"'!$e$2"),"")</f>
        <v>20</v>
      </c>
      <c r="J16" s="189"/>
      <c r="K16" s="19">
        <f ca="1">IF(AND(INDIRECT("'"&amp;K$13&amp;"'!$e$2")&lt;&gt;"",K15&lt;&gt;""),INDIRECT("'"&amp;K$13&amp;"'!$e$2"),"")</f>
        <v>32</v>
      </c>
      <c r="L16" s="189"/>
      <c r="M16" s="19">
        <f ca="1">IF(AND(INDIRECT("'"&amp;M$13&amp;"'!$e$2")&lt;&gt;"",M15&lt;&gt;""),INDIRECT("'"&amp;M$13&amp;"'!$e$2"),"")</f>
        <v>20</v>
      </c>
      <c r="N16" s="189"/>
      <c r="O16" s="19" t="str">
        <f ca="1">IF(AND(INDIRECT("'"&amp;O$13&amp;"'!$e$2")&lt;&gt;"",O15&lt;&gt;""),INDIRECT("'"&amp;O$13&amp;"'!$e$2"),"")</f>
        <v/>
      </c>
      <c r="P16" s="189"/>
      <c r="Q16" s="19" t="str">
        <f ca="1">IF(AND(INDIRECT("'"&amp;Q$13&amp;"'!$e$2")&lt;&gt;"",Q15&lt;&gt;""),INDIRECT("'"&amp;Q$13&amp;"'!$e$2"),"")</f>
        <v/>
      </c>
      <c r="R16" s="189"/>
      <c r="S16" s="19" t="str">
        <f ca="1">IF(AND(INDIRECT("'"&amp;S$13&amp;"'!$e$2")&lt;&gt;"",S15&lt;&gt;""),INDIRECT("'"&amp;S$13&amp;"'!$e$2"),"")</f>
        <v/>
      </c>
      <c r="T16" s="189"/>
      <c r="U16" s="19" t="str">
        <f ca="1">IF(AND(INDIRECT("'"&amp;U$13&amp;"'!$e$2")&lt;&gt;"",U15&lt;&gt;""),INDIRECT("'"&amp;U$13&amp;"'!$e$2"),"")</f>
        <v/>
      </c>
      <c r="V16" s="189"/>
    </row>
    <row r="17" spans="1:22" x14ac:dyDescent="0.25">
      <c r="A17" s="61">
        <v>1</v>
      </c>
      <c r="B17" s="69"/>
      <c r="C17" s="129" t="s">
        <v>195</v>
      </c>
      <c r="D17" s="69"/>
      <c r="E17" s="19">
        <f ca="1">SUM(G17,I17,K17,M17,O17,Q17,S17,U17)</f>
        <v>0</v>
      </c>
      <c r="F17" s="63">
        <f ca="1">IF(ISERR(E17/$F$8),0,E17/$F$8)</f>
        <v>0</v>
      </c>
      <c r="G17" s="61">
        <f ca="1">IF($G$15&lt;&gt;"",IF(ISNA(VLOOKUP($C17,INDIRECT("'"&amp;G$13&amp;"'!$b$8:$c$100"),2,FALSE)),0,VLOOKUP($C17,INDIRECT("'"&amp;G$13&amp;"'!$b$8:$c$100"),2,FALSE)),"")</f>
        <v>0</v>
      </c>
      <c r="H17" s="64">
        <f ca="1">IF(ISERR(G17/$F$8),"",IF(G$15&lt;&gt;"",G17/$F$8,""))</f>
        <v>0</v>
      </c>
      <c r="I17" s="61">
        <f t="shared" ref="I17:U56" ca="1" si="0">IF($G$15&lt;&gt;"",IF(ISNA(VLOOKUP($C17,INDIRECT("'"&amp;I$13&amp;"'!$b$8:$c$100"),2,FALSE)),0,VLOOKUP($C17,INDIRECT("'"&amp;I$13&amp;"'!$b$8:$c$100"),2,FALSE)),"")</f>
        <v>0</v>
      </c>
      <c r="J17" s="64">
        <f ca="1">IF(ISERR(SUM($G17,$I17)/$F$8),"",IF(I$15&lt;&gt;0,SUM($G17,$I17)/$F$8,""))</f>
        <v>0</v>
      </c>
      <c r="K17" s="61">
        <f t="shared" ca="1" si="0"/>
        <v>0</v>
      </c>
      <c r="L17" s="64">
        <f ca="1">IF(ISERR(SUM($G17,$I17,$K17)/$F$8),"",IF(K$15&lt;&gt;"",SUM($G17,$I17,$K17)/$F$8,""))</f>
        <v>0</v>
      </c>
      <c r="M17" s="61">
        <f t="shared" ca="1" si="0"/>
        <v>0</v>
      </c>
      <c r="N17" s="64">
        <f ca="1">IF(ISERR(SUM($G17,$I17,$K17,$M17)/$F$8),"",IF(M$15&lt;&gt;"",SUM($G17,$I17,$K17,$M17)/$F$8,""))</f>
        <v>0</v>
      </c>
      <c r="O17" s="61">
        <f t="shared" ca="1" si="0"/>
        <v>0</v>
      </c>
      <c r="P17" s="64" t="str">
        <f ca="1">IF(ISERR(SUM($G17,$I17,$K17,$M17,$O17)/$F$8),"",IF(O$15&lt;&gt;"",SUM($G17,$I17,$K17,$M17,$O17)/$F$8,""))</f>
        <v/>
      </c>
      <c r="Q17" s="61">
        <f t="shared" ca="1" si="0"/>
        <v>0</v>
      </c>
      <c r="R17" s="64" t="str">
        <f ca="1">IF(ISERR(SUM($G17,$I17,$K17,$M17,$O17,$Q17)/$F$8),"",IF(Q$15&lt;&gt;"",SUM($G17,$I17,$K17,$M17,$O17,$Q17)/$F$8,""))</f>
        <v/>
      </c>
      <c r="S17" s="61">
        <f ca="1">IF($G$15&lt;&gt;"",IF(ISNA(VLOOKUP($C17,INDIRECT("'"&amp;S$13&amp;"'!$b$8:$c$100"),2,FALSE)),0,VLOOKUP($C17,INDIRECT("'"&amp;S$13&amp;"'!$b$8:$c$100"),2,FALSE)),"")</f>
        <v>0</v>
      </c>
      <c r="T17" s="64" t="str">
        <f ca="1">IF(ISERR(SUM($G17,$I17,$K17,$M17,$O17,$Q17,S17)/$F$8),"",IF(S$15&lt;&gt;"",SUM($G17,$I17,$K17,$M17,$O17,$Q17)/$F$8,""))</f>
        <v/>
      </c>
      <c r="U17" s="61">
        <f t="shared" ca="1" si="0"/>
        <v>0</v>
      </c>
      <c r="V17" s="64" t="str">
        <f ca="1">IF(ISERR(SUM($G17,$I17,$K17,$M17,$O17,$Q17)/$F$8),"",IF(U$15&lt;&gt;"",SUM($G17,$I17,$K17,$M17,$O17,$Q17)/$F$8,""))</f>
        <v/>
      </c>
    </row>
    <row r="18" spans="1:22" x14ac:dyDescent="0.25">
      <c r="A18" s="61">
        <v>2</v>
      </c>
      <c r="B18" s="69"/>
      <c r="C18" s="129" t="s">
        <v>178</v>
      </c>
      <c r="D18" s="69"/>
      <c r="E18" s="19">
        <f t="shared" ref="E18:E56" ca="1" si="1">SUM(G18,I18,K18,M18,O18,Q18,S18,U18)</f>
        <v>60</v>
      </c>
      <c r="F18" s="63">
        <f ca="1">IF(ISERR(E18/$F$8),0,E18/$F$8)</f>
        <v>0.75</v>
      </c>
      <c r="G18" s="61">
        <f t="shared" ref="G18:G56" ca="1" si="2">IF($G$15&lt;&gt;"",IF(ISNA(VLOOKUP($C18,INDIRECT("'"&amp;G$13&amp;"'!$b$8:$c$100"),2,FALSE)),0,VLOOKUP($C18,INDIRECT("'"&amp;G$13&amp;"'!$b$8:$c$100"),2,FALSE)),"")</f>
        <v>0</v>
      </c>
      <c r="H18" s="64">
        <f ca="1">IF(ISERR(G18/$F$8),"",IF(G$15&lt;&gt;"",G18/$F$8,""))</f>
        <v>0</v>
      </c>
      <c r="I18" s="61">
        <f t="shared" ca="1" si="0"/>
        <v>8</v>
      </c>
      <c r="J18" s="64">
        <f ca="1">IF(ISERR(SUM($G18,$I18)/$F$8),"",IF(I$15&lt;&gt;0,SUM($G18,$I18)/$F$8,""))</f>
        <v>0.1</v>
      </c>
      <c r="K18" s="61">
        <f t="shared" ca="1" si="0"/>
        <v>32</v>
      </c>
      <c r="L18" s="64">
        <f ca="1">IF(ISERR(SUM($G18,$I18,$K18)/$F$8),"",IF(K$15&lt;&gt;"",SUM($G18,$I18,$K18)/$F$8,""))</f>
        <v>0.5</v>
      </c>
      <c r="M18" s="61">
        <f t="shared" ca="1" si="0"/>
        <v>20</v>
      </c>
      <c r="N18" s="64">
        <f t="shared" ref="N18:N56" ca="1" si="3">IF(ISERR(SUM($G18,$I18,$K18,$M18)/$F$8),"",IF(M$15&lt;&gt;"",SUM($G18,$I18,$K18,$M18)/$F$8,""))</f>
        <v>0.75</v>
      </c>
      <c r="O18" s="61">
        <f t="shared" ca="1" si="0"/>
        <v>0</v>
      </c>
      <c r="P18" s="64" t="str">
        <f t="shared" ref="P18:P56" ca="1" si="4">IF(ISERR(SUM($G18,$I18,$K18,$M18,$O18)/$F$8),"",IF(O$15&lt;&gt;"",SUM($G18,$I18,$K18,$M18,$O18)/$F$8,""))</f>
        <v/>
      </c>
      <c r="Q18" s="61">
        <f t="shared" ca="1" si="0"/>
        <v>0</v>
      </c>
      <c r="R18" s="64" t="str">
        <f t="shared" ref="R18:R56" ca="1" si="5">IF(ISERR(SUM($G18,$I18,$K18,$M18,$O18,$Q18)/$F$8),"",IF(Q$15&lt;&gt;"",SUM($G18,$I18,$K18,$M18,$O18,$Q18)/$F$8,""))</f>
        <v/>
      </c>
      <c r="S18" s="61">
        <f ca="1">IF($G$15&lt;&gt;"",IF(ISNA(VLOOKUP($C18,INDIRECT("'"&amp;S$13&amp;"'!$b$8:$c$100"),2,FALSE)),0,VLOOKUP($C18,INDIRECT("'"&amp;S$13&amp;"'!$b$8:$c$100"),2,FALSE)),"")</f>
        <v>0</v>
      </c>
      <c r="T18" s="64" t="str">
        <f t="shared" ref="T18:T56" ca="1" si="6">IF(ISERR(SUM($G18,$I18,$K18,$M18,$O18,$Q18,S18)/$F$8),"",IF(S$15&lt;&gt;"",SUM($G18,$I18,$K18,$M18,$O18,$Q18)/$F$8,""))</f>
        <v/>
      </c>
      <c r="U18" s="61">
        <f t="shared" ca="1" si="0"/>
        <v>0</v>
      </c>
      <c r="V18" s="64" t="str">
        <f ca="1">IF(ISERR(SUM($G18,$I18,$K18,$M18,$O18,$Q18,S18,U18)/$F$8),"",IF(U$15&lt;&gt;"",SUM($G18,$I18,$K18,$M18,$O18,$Q18,S18,U18)/$F$8,""))</f>
        <v/>
      </c>
    </row>
    <row r="19" spans="1:22" x14ac:dyDescent="0.25">
      <c r="A19" s="61">
        <v>3</v>
      </c>
      <c r="B19" s="69"/>
      <c r="C19" s="129" t="s">
        <v>192</v>
      </c>
      <c r="D19" s="69"/>
      <c r="E19" s="19">
        <f t="shared" ca="1" si="1"/>
        <v>4</v>
      </c>
      <c r="F19" s="63">
        <f t="shared" ref="F19:F56" ca="1" si="7">IF(ISERR(E19/$F$8),0,E19/$F$8)</f>
        <v>0.05</v>
      </c>
      <c r="G19" s="61">
        <f t="shared" ca="1" si="2"/>
        <v>0</v>
      </c>
      <c r="H19" s="64">
        <f t="shared" ref="H19:H56" ca="1" si="8">IF(ISERR(G19/$F$8),"",IF(G$15&lt;&gt;"",G19/$F$8,""))</f>
        <v>0</v>
      </c>
      <c r="I19" s="61">
        <f t="shared" ca="1" si="0"/>
        <v>4</v>
      </c>
      <c r="J19" s="64">
        <f t="shared" ref="J19:J56" ca="1" si="9">IF(ISERR(SUM($G19,$I19)/$F$8),"",IF(I$15&lt;&gt;0,SUM($G19,$I19)/$F$8,""))</f>
        <v>0.05</v>
      </c>
      <c r="K19" s="61">
        <f t="shared" ca="1" si="0"/>
        <v>0</v>
      </c>
      <c r="L19" s="64">
        <f t="shared" ref="L19:L56" ca="1" si="10">IF(ISERR(SUM($G19,$I19,$K19)/$F$8),"",IF(K$15&lt;&gt;"",SUM($G19,$I19,$K19)/$F$8,""))</f>
        <v>0.05</v>
      </c>
      <c r="M19" s="61">
        <f t="shared" ca="1" si="0"/>
        <v>0</v>
      </c>
      <c r="N19" s="64">
        <f t="shared" ca="1" si="3"/>
        <v>0.05</v>
      </c>
      <c r="O19" s="61">
        <f t="shared" ca="1" si="0"/>
        <v>0</v>
      </c>
      <c r="P19" s="64" t="str">
        <f t="shared" ca="1" si="4"/>
        <v/>
      </c>
      <c r="Q19" s="61">
        <f t="shared" ca="1" si="0"/>
        <v>0</v>
      </c>
      <c r="R19" s="64" t="str">
        <f t="shared" ca="1" si="5"/>
        <v/>
      </c>
      <c r="S19" s="61">
        <f t="shared" ca="1" si="0"/>
        <v>0</v>
      </c>
      <c r="T19" s="64" t="str">
        <f t="shared" ca="1" si="6"/>
        <v/>
      </c>
      <c r="U19" s="61">
        <f t="shared" ca="1" si="0"/>
        <v>0</v>
      </c>
      <c r="V19" s="64" t="str">
        <f t="shared" ref="V19:V56" ca="1" si="11">IF(ISERR(SUM($G19,$I19,$K19,$M19,$O19,$Q19,S19,U19)/$F$8),"",IF(U$15&lt;&gt;"",SUM($G19,$I19,$K19,$M19,$O19,$Q19,S19,U19)/$F$8,""))</f>
        <v/>
      </c>
    </row>
    <row r="20" spans="1:22" x14ac:dyDescent="0.25">
      <c r="A20" s="61">
        <v>4</v>
      </c>
      <c r="B20" s="69"/>
      <c r="C20" s="129" t="s">
        <v>179</v>
      </c>
      <c r="D20" s="70"/>
      <c r="E20" s="19">
        <f t="shared" ca="1" si="1"/>
        <v>4</v>
      </c>
      <c r="F20" s="63">
        <f t="shared" ca="1" si="7"/>
        <v>0.05</v>
      </c>
      <c r="G20" s="61">
        <f t="shared" ca="1" si="2"/>
        <v>0</v>
      </c>
      <c r="H20" s="64">
        <f t="shared" ca="1" si="8"/>
        <v>0</v>
      </c>
      <c r="I20" s="61">
        <f t="shared" ca="1" si="0"/>
        <v>0</v>
      </c>
      <c r="J20" s="64">
        <f t="shared" ca="1" si="9"/>
        <v>0</v>
      </c>
      <c r="K20" s="61">
        <f t="shared" ca="1" si="0"/>
        <v>0</v>
      </c>
      <c r="L20" s="64">
        <f t="shared" ca="1" si="10"/>
        <v>0</v>
      </c>
      <c r="M20" s="61">
        <f t="shared" ca="1" si="0"/>
        <v>4</v>
      </c>
      <c r="N20" s="64">
        <f t="shared" ca="1" si="3"/>
        <v>0.05</v>
      </c>
      <c r="O20" s="61">
        <f t="shared" ca="1" si="0"/>
        <v>0</v>
      </c>
      <c r="P20" s="64" t="str">
        <f t="shared" ca="1" si="4"/>
        <v/>
      </c>
      <c r="Q20" s="61">
        <f t="shared" ca="1" si="0"/>
        <v>0</v>
      </c>
      <c r="R20" s="64" t="str">
        <f t="shared" ca="1" si="5"/>
        <v/>
      </c>
      <c r="S20" s="61">
        <f t="shared" ca="1" si="0"/>
        <v>0</v>
      </c>
      <c r="T20" s="64" t="str">
        <f t="shared" ca="1" si="6"/>
        <v/>
      </c>
      <c r="U20" s="61">
        <f t="shared" ca="1" si="0"/>
        <v>0</v>
      </c>
      <c r="V20" s="64" t="str">
        <f t="shared" ca="1" si="11"/>
        <v/>
      </c>
    </row>
    <row r="21" spans="1:22" x14ac:dyDescent="0.25">
      <c r="A21" s="61">
        <v>5</v>
      </c>
      <c r="B21" s="69"/>
      <c r="C21" s="129" t="s">
        <v>180</v>
      </c>
      <c r="D21" s="69"/>
      <c r="E21" s="19">
        <f t="shared" ca="1" si="1"/>
        <v>0</v>
      </c>
      <c r="F21" s="63">
        <f t="shared" ca="1" si="7"/>
        <v>0</v>
      </c>
      <c r="G21" s="61">
        <f t="shared" ca="1" si="2"/>
        <v>0</v>
      </c>
      <c r="H21" s="64">
        <f t="shared" ca="1" si="8"/>
        <v>0</v>
      </c>
      <c r="I21" s="61">
        <f t="shared" ca="1" si="0"/>
        <v>0</v>
      </c>
      <c r="J21" s="64">
        <f t="shared" ca="1" si="9"/>
        <v>0</v>
      </c>
      <c r="K21" s="61">
        <f t="shared" ca="1" si="0"/>
        <v>0</v>
      </c>
      <c r="L21" s="64">
        <f t="shared" ca="1" si="10"/>
        <v>0</v>
      </c>
      <c r="M21" s="61">
        <f t="shared" ca="1" si="0"/>
        <v>0</v>
      </c>
      <c r="N21" s="64">
        <f t="shared" ca="1" si="3"/>
        <v>0</v>
      </c>
      <c r="O21" s="61">
        <f t="shared" ca="1" si="0"/>
        <v>0</v>
      </c>
      <c r="P21" s="64" t="str">
        <f t="shared" ca="1" si="4"/>
        <v/>
      </c>
      <c r="Q21" s="61">
        <f t="shared" ca="1" si="0"/>
        <v>0</v>
      </c>
      <c r="R21" s="64" t="str">
        <f t="shared" ca="1" si="5"/>
        <v/>
      </c>
      <c r="S21" s="61">
        <f t="shared" ca="1" si="0"/>
        <v>0</v>
      </c>
      <c r="T21" s="64" t="str">
        <f t="shared" ca="1" si="6"/>
        <v/>
      </c>
      <c r="U21" s="61">
        <f t="shared" ca="1" si="0"/>
        <v>0</v>
      </c>
      <c r="V21" s="64" t="str">
        <f t="shared" ca="1" si="11"/>
        <v/>
      </c>
    </row>
    <row r="22" spans="1:22" x14ac:dyDescent="0.25">
      <c r="A22" s="61">
        <v>6</v>
      </c>
      <c r="B22" s="69"/>
      <c r="C22" s="129" t="s">
        <v>181</v>
      </c>
      <c r="D22" s="69"/>
      <c r="E22" s="19">
        <f t="shared" ca="1" si="1"/>
        <v>4</v>
      </c>
      <c r="F22" s="63">
        <f t="shared" ca="1" si="7"/>
        <v>0.05</v>
      </c>
      <c r="G22" s="61">
        <f t="shared" ca="1" si="2"/>
        <v>0</v>
      </c>
      <c r="H22" s="64">
        <f t="shared" ca="1" si="8"/>
        <v>0</v>
      </c>
      <c r="I22" s="61">
        <f t="shared" ca="1" si="0"/>
        <v>0</v>
      </c>
      <c r="J22" s="64">
        <f t="shared" ca="1" si="9"/>
        <v>0</v>
      </c>
      <c r="K22" s="61">
        <f t="shared" ca="1" si="0"/>
        <v>0</v>
      </c>
      <c r="L22" s="64">
        <f t="shared" ca="1" si="10"/>
        <v>0</v>
      </c>
      <c r="M22" s="61">
        <f t="shared" ca="1" si="0"/>
        <v>4</v>
      </c>
      <c r="N22" s="64">
        <f t="shared" ca="1" si="3"/>
        <v>0.05</v>
      </c>
      <c r="O22" s="61">
        <f t="shared" ca="1" si="0"/>
        <v>0</v>
      </c>
      <c r="P22" s="64" t="str">
        <f t="shared" ca="1" si="4"/>
        <v/>
      </c>
      <c r="Q22" s="61">
        <f t="shared" ca="1" si="0"/>
        <v>0</v>
      </c>
      <c r="R22" s="64" t="str">
        <f t="shared" ca="1" si="5"/>
        <v/>
      </c>
      <c r="S22" s="61">
        <f t="shared" ca="1" si="0"/>
        <v>0</v>
      </c>
      <c r="T22" s="64" t="str">
        <f t="shared" ca="1" si="6"/>
        <v/>
      </c>
      <c r="U22" s="61">
        <f t="shared" ca="1" si="0"/>
        <v>0</v>
      </c>
      <c r="V22" s="64" t="str">
        <f t="shared" ca="1" si="11"/>
        <v/>
      </c>
    </row>
    <row r="23" spans="1:22" x14ac:dyDescent="0.25">
      <c r="A23" s="61">
        <v>7</v>
      </c>
      <c r="B23" s="69"/>
      <c r="C23" s="129" t="s">
        <v>182</v>
      </c>
      <c r="D23" s="70"/>
      <c r="E23" s="19">
        <f t="shared" ca="1" si="1"/>
        <v>8</v>
      </c>
      <c r="F23" s="63">
        <f t="shared" ca="1" si="7"/>
        <v>0.1</v>
      </c>
      <c r="G23" s="61">
        <f t="shared" ca="1" si="2"/>
        <v>0</v>
      </c>
      <c r="H23" s="64">
        <f t="shared" ca="1" si="8"/>
        <v>0</v>
      </c>
      <c r="I23" s="61">
        <f t="shared" ca="1" si="0"/>
        <v>0</v>
      </c>
      <c r="J23" s="64">
        <f t="shared" ca="1" si="9"/>
        <v>0</v>
      </c>
      <c r="K23" s="61">
        <f t="shared" ca="1" si="0"/>
        <v>0</v>
      </c>
      <c r="L23" s="64">
        <f t="shared" ca="1" si="10"/>
        <v>0</v>
      </c>
      <c r="M23" s="61">
        <f t="shared" ca="1" si="0"/>
        <v>8</v>
      </c>
      <c r="N23" s="64">
        <f t="shared" ca="1" si="3"/>
        <v>0.1</v>
      </c>
      <c r="O23" s="61">
        <f t="shared" ca="1" si="0"/>
        <v>0</v>
      </c>
      <c r="P23" s="64" t="str">
        <f t="shared" ca="1" si="4"/>
        <v/>
      </c>
      <c r="Q23" s="61">
        <f t="shared" ca="1" si="0"/>
        <v>0</v>
      </c>
      <c r="R23" s="64" t="str">
        <f t="shared" ca="1" si="5"/>
        <v/>
      </c>
      <c r="S23" s="61">
        <f t="shared" ca="1" si="0"/>
        <v>0</v>
      </c>
      <c r="T23" s="64" t="str">
        <f t="shared" ca="1" si="6"/>
        <v/>
      </c>
      <c r="U23" s="61">
        <f t="shared" ca="1" si="0"/>
        <v>0</v>
      </c>
      <c r="V23" s="64" t="str">
        <f t="shared" ca="1" si="11"/>
        <v/>
      </c>
    </row>
    <row r="24" spans="1:22" x14ac:dyDescent="0.25">
      <c r="A24" s="61">
        <v>8</v>
      </c>
      <c r="B24" s="69"/>
      <c r="C24" s="129" t="s">
        <v>183</v>
      </c>
      <c r="D24" s="62"/>
      <c r="E24" s="19">
        <f t="shared" ca="1" si="1"/>
        <v>4</v>
      </c>
      <c r="F24" s="63">
        <f t="shared" ca="1" si="7"/>
        <v>0.05</v>
      </c>
      <c r="G24" s="61">
        <f t="shared" ca="1" si="2"/>
        <v>0</v>
      </c>
      <c r="H24" s="64">
        <f t="shared" ca="1" si="8"/>
        <v>0</v>
      </c>
      <c r="I24" s="61">
        <f t="shared" ca="1" si="0"/>
        <v>0</v>
      </c>
      <c r="J24" s="64">
        <f t="shared" ca="1" si="9"/>
        <v>0</v>
      </c>
      <c r="K24" s="61">
        <f t="shared" ca="1" si="0"/>
        <v>0</v>
      </c>
      <c r="L24" s="64">
        <f t="shared" ca="1" si="10"/>
        <v>0</v>
      </c>
      <c r="M24" s="61">
        <f t="shared" ca="1" si="0"/>
        <v>4</v>
      </c>
      <c r="N24" s="64">
        <f t="shared" ca="1" si="3"/>
        <v>0.05</v>
      </c>
      <c r="O24" s="61">
        <f t="shared" ca="1" si="0"/>
        <v>0</v>
      </c>
      <c r="P24" s="64" t="str">
        <f t="shared" ca="1" si="4"/>
        <v/>
      </c>
      <c r="Q24" s="61">
        <f t="shared" ca="1" si="0"/>
        <v>0</v>
      </c>
      <c r="R24" s="64" t="str">
        <f t="shared" ca="1" si="5"/>
        <v/>
      </c>
      <c r="S24" s="61">
        <f t="shared" ca="1" si="0"/>
        <v>0</v>
      </c>
      <c r="T24" s="64" t="str">
        <f t="shared" ca="1" si="6"/>
        <v/>
      </c>
      <c r="U24" s="61">
        <f t="shared" ca="1" si="0"/>
        <v>0</v>
      </c>
      <c r="V24" s="64" t="str">
        <f t="shared" ca="1" si="11"/>
        <v/>
      </c>
    </row>
    <row r="25" spans="1:22" x14ac:dyDescent="0.25">
      <c r="A25" s="61">
        <v>9</v>
      </c>
      <c r="B25" s="69"/>
      <c r="C25" s="129" t="s">
        <v>221</v>
      </c>
      <c r="D25" s="69"/>
      <c r="E25" s="19">
        <f t="shared" ca="1" si="1"/>
        <v>8</v>
      </c>
      <c r="F25" s="63">
        <f t="shared" ca="1" si="7"/>
        <v>0.1</v>
      </c>
      <c r="G25" s="61">
        <f t="shared" ca="1" si="2"/>
        <v>0</v>
      </c>
      <c r="H25" s="64">
        <f t="shared" ca="1" si="8"/>
        <v>0</v>
      </c>
      <c r="I25" s="61">
        <f t="shared" ca="1" si="0"/>
        <v>0</v>
      </c>
      <c r="J25" s="64">
        <f t="shared" ca="1" si="9"/>
        <v>0</v>
      </c>
      <c r="K25" s="61">
        <f t="shared" ca="1" si="0"/>
        <v>4</v>
      </c>
      <c r="L25" s="64">
        <f t="shared" ca="1" si="10"/>
        <v>0.05</v>
      </c>
      <c r="M25" s="61">
        <f t="shared" ca="1" si="0"/>
        <v>4</v>
      </c>
      <c r="N25" s="64">
        <f t="shared" ca="1" si="3"/>
        <v>0.1</v>
      </c>
      <c r="O25" s="61">
        <f t="shared" ca="1" si="0"/>
        <v>0</v>
      </c>
      <c r="P25" s="64" t="str">
        <f t="shared" ca="1" si="4"/>
        <v/>
      </c>
      <c r="Q25" s="61">
        <f t="shared" ca="1" si="0"/>
        <v>0</v>
      </c>
      <c r="R25" s="64" t="str">
        <f t="shared" ca="1" si="5"/>
        <v/>
      </c>
      <c r="S25" s="61">
        <f t="shared" ca="1" si="0"/>
        <v>0</v>
      </c>
      <c r="T25" s="64" t="str">
        <f t="shared" ca="1" si="6"/>
        <v/>
      </c>
      <c r="U25" s="61">
        <f t="shared" ca="1" si="0"/>
        <v>0</v>
      </c>
      <c r="V25" s="64" t="str">
        <f t="shared" ca="1" si="11"/>
        <v/>
      </c>
    </row>
    <row r="26" spans="1:22" x14ac:dyDescent="0.25">
      <c r="A26" s="61">
        <v>10</v>
      </c>
      <c r="B26" s="69"/>
      <c r="C26" s="129" t="s">
        <v>222</v>
      </c>
      <c r="D26" s="62"/>
      <c r="E26" s="19">
        <f t="shared" ca="1" si="1"/>
        <v>0</v>
      </c>
      <c r="F26" s="63">
        <f t="shared" ca="1" si="7"/>
        <v>0</v>
      </c>
      <c r="G26" s="61">
        <f t="shared" ca="1" si="2"/>
        <v>0</v>
      </c>
      <c r="H26" s="64">
        <f t="shared" ca="1" si="8"/>
        <v>0</v>
      </c>
      <c r="I26" s="61">
        <f t="shared" ca="1" si="0"/>
        <v>0</v>
      </c>
      <c r="J26" s="64">
        <f t="shared" ca="1" si="9"/>
        <v>0</v>
      </c>
      <c r="K26" s="61">
        <f t="shared" ca="1" si="0"/>
        <v>0</v>
      </c>
      <c r="L26" s="64">
        <f t="shared" ca="1" si="10"/>
        <v>0</v>
      </c>
      <c r="M26" s="61">
        <f t="shared" ca="1" si="0"/>
        <v>0</v>
      </c>
      <c r="N26" s="64">
        <f t="shared" ca="1" si="3"/>
        <v>0</v>
      </c>
      <c r="O26" s="61">
        <f t="shared" ca="1" si="0"/>
        <v>0</v>
      </c>
      <c r="P26" s="64" t="str">
        <f t="shared" ca="1" si="4"/>
        <v/>
      </c>
      <c r="Q26" s="61">
        <f t="shared" ca="1" si="0"/>
        <v>0</v>
      </c>
      <c r="R26" s="64" t="str">
        <f t="shared" ca="1" si="5"/>
        <v/>
      </c>
      <c r="S26" s="61">
        <f t="shared" ca="1" si="0"/>
        <v>0</v>
      </c>
      <c r="T26" s="64" t="str">
        <f t="shared" ca="1" si="6"/>
        <v/>
      </c>
      <c r="U26" s="61">
        <f t="shared" ca="1" si="0"/>
        <v>0</v>
      </c>
      <c r="V26" s="64" t="str">
        <f t="shared" ca="1" si="11"/>
        <v/>
      </c>
    </row>
    <row r="27" spans="1:22" x14ac:dyDescent="0.25">
      <c r="A27" s="61">
        <v>11</v>
      </c>
      <c r="B27" s="69"/>
      <c r="C27" s="129" t="s">
        <v>193</v>
      </c>
      <c r="D27" s="70"/>
      <c r="E27" s="19">
        <f t="shared" ca="1" si="1"/>
        <v>4</v>
      </c>
      <c r="F27" s="63">
        <f t="shared" ca="1" si="7"/>
        <v>0.05</v>
      </c>
      <c r="G27" s="61">
        <f t="shared" ca="1" si="2"/>
        <v>0</v>
      </c>
      <c r="H27" s="64">
        <f t="shared" ca="1" si="8"/>
        <v>0</v>
      </c>
      <c r="I27" s="61">
        <f t="shared" ca="1" si="0"/>
        <v>0</v>
      </c>
      <c r="J27" s="64">
        <f t="shared" ca="1" si="9"/>
        <v>0</v>
      </c>
      <c r="K27" s="61">
        <f t="shared" ca="1" si="0"/>
        <v>0</v>
      </c>
      <c r="L27" s="64">
        <f t="shared" ca="1" si="10"/>
        <v>0</v>
      </c>
      <c r="M27" s="61">
        <f t="shared" ca="1" si="0"/>
        <v>4</v>
      </c>
      <c r="N27" s="64">
        <f t="shared" ca="1" si="3"/>
        <v>0.05</v>
      </c>
      <c r="O27" s="61">
        <f t="shared" ca="1" si="0"/>
        <v>0</v>
      </c>
      <c r="P27" s="64" t="str">
        <f t="shared" ca="1" si="4"/>
        <v/>
      </c>
      <c r="Q27" s="61">
        <f t="shared" ca="1" si="0"/>
        <v>0</v>
      </c>
      <c r="R27" s="64" t="str">
        <f t="shared" ca="1" si="5"/>
        <v/>
      </c>
      <c r="S27" s="61">
        <f t="shared" ca="1" si="0"/>
        <v>0</v>
      </c>
      <c r="T27" s="64" t="str">
        <f t="shared" ca="1" si="6"/>
        <v/>
      </c>
      <c r="U27" s="61">
        <f t="shared" ca="1" si="0"/>
        <v>0</v>
      </c>
      <c r="V27" s="64" t="str">
        <f t="shared" ca="1" si="11"/>
        <v/>
      </c>
    </row>
    <row r="28" spans="1:22" x14ac:dyDescent="0.25">
      <c r="A28" s="61">
        <v>12</v>
      </c>
      <c r="B28" s="69"/>
      <c r="C28" s="129" t="s">
        <v>184</v>
      </c>
      <c r="D28" s="69"/>
      <c r="E28" s="19">
        <f t="shared" ca="1" si="1"/>
        <v>8</v>
      </c>
      <c r="F28" s="63">
        <f t="shared" ca="1" si="7"/>
        <v>0.1</v>
      </c>
      <c r="G28" s="61">
        <f t="shared" ca="1" si="2"/>
        <v>0</v>
      </c>
      <c r="H28" s="64">
        <f t="shared" ca="1" si="8"/>
        <v>0</v>
      </c>
      <c r="I28" s="61">
        <f t="shared" ca="1" si="0"/>
        <v>4</v>
      </c>
      <c r="J28" s="64">
        <f t="shared" ca="1" si="9"/>
        <v>0.05</v>
      </c>
      <c r="K28" s="61">
        <f t="shared" ca="1" si="0"/>
        <v>4</v>
      </c>
      <c r="L28" s="64">
        <f t="shared" ca="1" si="10"/>
        <v>0.1</v>
      </c>
      <c r="M28" s="61">
        <f t="shared" ca="1" si="0"/>
        <v>0</v>
      </c>
      <c r="N28" s="64">
        <f t="shared" ca="1" si="3"/>
        <v>0.1</v>
      </c>
      <c r="O28" s="61">
        <f t="shared" ca="1" si="0"/>
        <v>0</v>
      </c>
      <c r="P28" s="64" t="str">
        <f t="shared" ca="1" si="4"/>
        <v/>
      </c>
      <c r="Q28" s="61">
        <f t="shared" ca="1" si="0"/>
        <v>0</v>
      </c>
      <c r="R28" s="64" t="str">
        <f t="shared" ca="1" si="5"/>
        <v/>
      </c>
      <c r="S28" s="61">
        <f t="shared" ca="1" si="0"/>
        <v>0</v>
      </c>
      <c r="T28" s="64" t="str">
        <f t="shared" ca="1" si="6"/>
        <v/>
      </c>
      <c r="U28" s="61">
        <f t="shared" ca="1" si="0"/>
        <v>0</v>
      </c>
      <c r="V28" s="64" t="str">
        <f t="shared" ca="1" si="11"/>
        <v/>
      </c>
    </row>
    <row r="29" spans="1:22" x14ac:dyDescent="0.25">
      <c r="A29" s="61">
        <v>13</v>
      </c>
      <c r="B29" s="69"/>
      <c r="C29" s="129" t="s">
        <v>185</v>
      </c>
      <c r="D29" s="69"/>
      <c r="E29" s="19">
        <f t="shared" ca="1" si="1"/>
        <v>0</v>
      </c>
      <c r="F29" s="63">
        <f t="shared" ca="1" si="7"/>
        <v>0</v>
      </c>
      <c r="G29" s="61">
        <f t="shared" ca="1" si="2"/>
        <v>0</v>
      </c>
      <c r="H29" s="64">
        <f t="shared" ca="1" si="8"/>
        <v>0</v>
      </c>
      <c r="I29" s="61">
        <f t="shared" ca="1" si="0"/>
        <v>0</v>
      </c>
      <c r="J29" s="64">
        <f t="shared" ca="1" si="9"/>
        <v>0</v>
      </c>
      <c r="K29" s="61">
        <f t="shared" ca="1" si="0"/>
        <v>0</v>
      </c>
      <c r="L29" s="64">
        <f t="shared" ca="1" si="10"/>
        <v>0</v>
      </c>
      <c r="M29" s="61">
        <f t="shared" ca="1" si="0"/>
        <v>0</v>
      </c>
      <c r="N29" s="64">
        <f t="shared" ca="1" si="3"/>
        <v>0</v>
      </c>
      <c r="O29" s="61">
        <f t="shared" ca="1" si="0"/>
        <v>0</v>
      </c>
      <c r="P29" s="64" t="str">
        <f t="shared" ca="1" si="4"/>
        <v/>
      </c>
      <c r="Q29" s="61">
        <f t="shared" ca="1" si="0"/>
        <v>0</v>
      </c>
      <c r="R29" s="64" t="str">
        <f t="shared" ca="1" si="5"/>
        <v/>
      </c>
      <c r="S29" s="61">
        <f t="shared" ca="1" si="0"/>
        <v>0</v>
      </c>
      <c r="T29" s="64" t="str">
        <f t="shared" ca="1" si="6"/>
        <v/>
      </c>
      <c r="U29" s="61">
        <f t="shared" ca="1" si="0"/>
        <v>0</v>
      </c>
      <c r="V29" s="64" t="str">
        <f t="shared" ca="1" si="11"/>
        <v/>
      </c>
    </row>
    <row r="30" spans="1:22" x14ac:dyDescent="0.25">
      <c r="A30" s="61">
        <v>14</v>
      </c>
      <c r="B30" s="69"/>
      <c r="C30" s="129" t="s">
        <v>186</v>
      </c>
      <c r="D30" s="70"/>
      <c r="E30" s="19">
        <f t="shared" ca="1" si="1"/>
        <v>4</v>
      </c>
      <c r="F30" s="63">
        <f t="shared" ca="1" si="7"/>
        <v>0.05</v>
      </c>
      <c r="G30" s="61">
        <f t="shared" ca="1" si="2"/>
        <v>0</v>
      </c>
      <c r="H30" s="64">
        <f t="shared" ca="1" si="8"/>
        <v>0</v>
      </c>
      <c r="I30" s="61">
        <f t="shared" ca="1" si="0"/>
        <v>0</v>
      </c>
      <c r="J30" s="64">
        <f t="shared" ca="1" si="9"/>
        <v>0</v>
      </c>
      <c r="K30" s="61">
        <f t="shared" ca="1" si="0"/>
        <v>0</v>
      </c>
      <c r="L30" s="64">
        <f t="shared" ca="1" si="10"/>
        <v>0</v>
      </c>
      <c r="M30" s="61">
        <f t="shared" ca="1" si="0"/>
        <v>4</v>
      </c>
      <c r="N30" s="64">
        <f t="shared" ca="1" si="3"/>
        <v>0.05</v>
      </c>
      <c r="O30" s="61">
        <f t="shared" ca="1" si="0"/>
        <v>0</v>
      </c>
      <c r="P30" s="64" t="str">
        <f t="shared" ca="1" si="4"/>
        <v/>
      </c>
      <c r="Q30" s="61">
        <f t="shared" ca="1" si="0"/>
        <v>0</v>
      </c>
      <c r="R30" s="64" t="str">
        <f t="shared" ca="1" si="5"/>
        <v/>
      </c>
      <c r="S30" s="61">
        <f t="shared" ca="1" si="0"/>
        <v>0</v>
      </c>
      <c r="T30" s="64" t="str">
        <f t="shared" ca="1" si="6"/>
        <v/>
      </c>
      <c r="U30" s="61">
        <f t="shared" ca="1" si="0"/>
        <v>0</v>
      </c>
      <c r="V30" s="64" t="str">
        <f t="shared" ca="1" si="11"/>
        <v/>
      </c>
    </row>
    <row r="31" spans="1:22" ht="15" customHeight="1" x14ac:dyDescent="0.25">
      <c r="A31" s="61">
        <v>15</v>
      </c>
      <c r="B31" s="69"/>
      <c r="C31" s="129" t="s">
        <v>187</v>
      </c>
      <c r="D31" s="70"/>
      <c r="E31" s="19">
        <f t="shared" ca="1" si="1"/>
        <v>4</v>
      </c>
      <c r="F31" s="63">
        <f t="shared" ca="1" si="7"/>
        <v>0.05</v>
      </c>
      <c r="G31" s="61">
        <f t="shared" ca="1" si="2"/>
        <v>0</v>
      </c>
      <c r="H31" s="64">
        <f t="shared" ca="1" si="8"/>
        <v>0</v>
      </c>
      <c r="I31" s="61">
        <f t="shared" ca="1" si="0"/>
        <v>4</v>
      </c>
      <c r="J31" s="64">
        <f t="shared" ca="1" si="9"/>
        <v>0.05</v>
      </c>
      <c r="K31" s="61">
        <f t="shared" ca="1" si="0"/>
        <v>0</v>
      </c>
      <c r="L31" s="64">
        <f t="shared" ca="1" si="10"/>
        <v>0.05</v>
      </c>
      <c r="M31" s="61">
        <f t="shared" ca="1" si="0"/>
        <v>0</v>
      </c>
      <c r="N31" s="64">
        <f t="shared" ca="1" si="3"/>
        <v>0.05</v>
      </c>
      <c r="O31" s="61">
        <f t="shared" ca="1" si="0"/>
        <v>0</v>
      </c>
      <c r="P31" s="64" t="str">
        <f t="shared" ca="1" si="4"/>
        <v/>
      </c>
      <c r="Q31" s="61">
        <f t="shared" ca="1" si="0"/>
        <v>0</v>
      </c>
      <c r="R31" s="64" t="str">
        <f t="shared" ca="1" si="5"/>
        <v/>
      </c>
      <c r="S31" s="61">
        <f t="shared" ca="1" si="0"/>
        <v>0</v>
      </c>
      <c r="T31" s="64" t="str">
        <f t="shared" ca="1" si="6"/>
        <v/>
      </c>
      <c r="U31" s="61">
        <f t="shared" ca="1" si="0"/>
        <v>0</v>
      </c>
      <c r="V31" s="64" t="str">
        <f t="shared" ca="1" si="11"/>
        <v/>
      </c>
    </row>
    <row r="32" spans="1:22" x14ac:dyDescent="0.25">
      <c r="A32" s="61">
        <v>16</v>
      </c>
      <c r="B32" s="69"/>
      <c r="C32" s="129" t="s">
        <v>188</v>
      </c>
      <c r="D32" s="62"/>
      <c r="E32" s="19">
        <f t="shared" ca="1" si="1"/>
        <v>4</v>
      </c>
      <c r="F32" s="63">
        <f t="shared" ca="1" si="7"/>
        <v>0.05</v>
      </c>
      <c r="G32" s="61">
        <f t="shared" ca="1" si="2"/>
        <v>0</v>
      </c>
      <c r="H32" s="64">
        <f t="shared" ca="1" si="8"/>
        <v>0</v>
      </c>
      <c r="I32" s="61">
        <f t="shared" ca="1" si="0"/>
        <v>0</v>
      </c>
      <c r="J32" s="64">
        <f t="shared" ca="1" si="9"/>
        <v>0</v>
      </c>
      <c r="K32" s="61">
        <f t="shared" ca="1" si="0"/>
        <v>0</v>
      </c>
      <c r="L32" s="64">
        <f t="shared" ca="1" si="10"/>
        <v>0</v>
      </c>
      <c r="M32" s="61">
        <f t="shared" ca="1" si="0"/>
        <v>4</v>
      </c>
      <c r="N32" s="64">
        <f t="shared" ca="1" si="3"/>
        <v>0.05</v>
      </c>
      <c r="O32" s="61">
        <f t="shared" ca="1" si="0"/>
        <v>0</v>
      </c>
      <c r="P32" s="64" t="str">
        <f t="shared" ca="1" si="4"/>
        <v/>
      </c>
      <c r="Q32" s="61">
        <f t="shared" ca="1" si="0"/>
        <v>0</v>
      </c>
      <c r="R32" s="64" t="str">
        <f t="shared" ca="1" si="5"/>
        <v/>
      </c>
      <c r="S32" s="61">
        <f t="shared" ca="1" si="0"/>
        <v>0</v>
      </c>
      <c r="T32" s="64" t="str">
        <f t="shared" ca="1" si="6"/>
        <v/>
      </c>
      <c r="U32" s="61">
        <f t="shared" ca="1" si="0"/>
        <v>0</v>
      </c>
      <c r="V32" s="64" t="str">
        <f t="shared" ca="1" si="11"/>
        <v/>
      </c>
    </row>
    <row r="33" spans="1:22" x14ac:dyDescent="0.25">
      <c r="A33" s="61">
        <v>17</v>
      </c>
      <c r="B33" s="69"/>
      <c r="C33" s="129" t="s">
        <v>189</v>
      </c>
      <c r="D33" s="62"/>
      <c r="E33" s="19">
        <f t="shared" ca="1" si="1"/>
        <v>4</v>
      </c>
      <c r="F33" s="63">
        <f t="shared" ca="1" si="7"/>
        <v>0.05</v>
      </c>
      <c r="G33" s="61">
        <f t="shared" ca="1" si="2"/>
        <v>0</v>
      </c>
      <c r="H33" s="64">
        <f t="shared" ca="1" si="8"/>
        <v>0</v>
      </c>
      <c r="I33" s="61">
        <f t="shared" ca="1" si="0"/>
        <v>0</v>
      </c>
      <c r="J33" s="64">
        <f t="shared" ca="1" si="9"/>
        <v>0</v>
      </c>
      <c r="K33" s="61">
        <f t="shared" ca="1" si="0"/>
        <v>0</v>
      </c>
      <c r="L33" s="64">
        <f t="shared" ca="1" si="10"/>
        <v>0</v>
      </c>
      <c r="M33" s="61">
        <f t="shared" ca="1" si="0"/>
        <v>4</v>
      </c>
      <c r="N33" s="64">
        <f t="shared" ca="1" si="3"/>
        <v>0.05</v>
      </c>
      <c r="O33" s="61">
        <f t="shared" ca="1" si="0"/>
        <v>0</v>
      </c>
      <c r="P33" s="64" t="str">
        <f t="shared" ca="1" si="4"/>
        <v/>
      </c>
      <c r="Q33" s="61">
        <f t="shared" ca="1" si="0"/>
        <v>0</v>
      </c>
      <c r="R33" s="64" t="str">
        <f t="shared" ca="1" si="5"/>
        <v/>
      </c>
      <c r="S33" s="61">
        <f t="shared" ca="1" si="0"/>
        <v>0</v>
      </c>
      <c r="T33" s="64" t="str">
        <f t="shared" ca="1" si="6"/>
        <v/>
      </c>
      <c r="U33" s="61">
        <f t="shared" ca="1" si="0"/>
        <v>0</v>
      </c>
      <c r="V33" s="64" t="str">
        <f t="shared" ca="1" si="11"/>
        <v/>
      </c>
    </row>
    <row r="34" spans="1:22" x14ac:dyDescent="0.25">
      <c r="A34" s="61">
        <v>18</v>
      </c>
      <c r="B34" s="69"/>
      <c r="C34" s="129" t="s">
        <v>190</v>
      </c>
      <c r="D34" s="62"/>
      <c r="E34" s="19">
        <f t="shared" ca="1" si="1"/>
        <v>8</v>
      </c>
      <c r="F34" s="63">
        <f t="shared" ca="1" si="7"/>
        <v>0.1</v>
      </c>
      <c r="G34" s="61">
        <f t="shared" ca="1" si="2"/>
        <v>0</v>
      </c>
      <c r="H34" s="64">
        <f t="shared" ca="1" si="8"/>
        <v>0</v>
      </c>
      <c r="I34" s="61">
        <f t="shared" ca="1" si="0"/>
        <v>0</v>
      </c>
      <c r="J34" s="64">
        <f t="shared" ca="1" si="9"/>
        <v>0</v>
      </c>
      <c r="K34" s="61">
        <f t="shared" ca="1" si="0"/>
        <v>4</v>
      </c>
      <c r="L34" s="64">
        <f t="shared" ca="1" si="10"/>
        <v>0.05</v>
      </c>
      <c r="M34" s="61">
        <f t="shared" ca="1" si="0"/>
        <v>4</v>
      </c>
      <c r="N34" s="64">
        <f t="shared" ca="1" si="3"/>
        <v>0.1</v>
      </c>
      <c r="O34" s="61">
        <f t="shared" ca="1" si="0"/>
        <v>0</v>
      </c>
      <c r="P34" s="64" t="str">
        <f t="shared" ca="1" si="4"/>
        <v/>
      </c>
      <c r="Q34" s="61">
        <f t="shared" ca="1" si="0"/>
        <v>0</v>
      </c>
      <c r="R34" s="64" t="str">
        <f t="shared" ca="1" si="5"/>
        <v/>
      </c>
      <c r="S34" s="61">
        <f t="shared" ca="1" si="0"/>
        <v>0</v>
      </c>
      <c r="T34" s="64" t="str">
        <f t="shared" ca="1" si="6"/>
        <v/>
      </c>
      <c r="U34" s="61">
        <f t="shared" ca="1" si="0"/>
        <v>0</v>
      </c>
      <c r="V34" s="64" t="str">
        <f t="shared" ca="1" si="11"/>
        <v/>
      </c>
    </row>
    <row r="35" spans="1:22" x14ac:dyDescent="0.25">
      <c r="A35" s="61">
        <v>19</v>
      </c>
      <c r="B35" s="69"/>
      <c r="C35" s="129" t="s">
        <v>194</v>
      </c>
      <c r="D35" s="62"/>
      <c r="E35" s="19">
        <f t="shared" ca="1" si="1"/>
        <v>4</v>
      </c>
      <c r="F35" s="63">
        <f t="shared" ca="1" si="7"/>
        <v>0.05</v>
      </c>
      <c r="G35" s="61">
        <f t="shared" ca="1" si="2"/>
        <v>0</v>
      </c>
      <c r="H35" s="64">
        <f t="shared" ca="1" si="8"/>
        <v>0</v>
      </c>
      <c r="I35" s="61">
        <f t="shared" ca="1" si="0"/>
        <v>0</v>
      </c>
      <c r="J35" s="64">
        <f t="shared" ca="1" si="9"/>
        <v>0</v>
      </c>
      <c r="K35" s="61">
        <f t="shared" ca="1" si="0"/>
        <v>0</v>
      </c>
      <c r="L35" s="64">
        <f t="shared" ca="1" si="10"/>
        <v>0</v>
      </c>
      <c r="M35" s="61">
        <f t="shared" ca="1" si="0"/>
        <v>4</v>
      </c>
      <c r="N35" s="64">
        <f t="shared" ca="1" si="3"/>
        <v>0.05</v>
      </c>
      <c r="O35" s="61">
        <f t="shared" ca="1" si="0"/>
        <v>0</v>
      </c>
      <c r="P35" s="64" t="str">
        <f t="shared" ca="1" si="4"/>
        <v/>
      </c>
      <c r="Q35" s="61">
        <f t="shared" ca="1" si="0"/>
        <v>0</v>
      </c>
      <c r="R35" s="64" t="str">
        <f t="shared" ca="1" si="5"/>
        <v/>
      </c>
      <c r="S35" s="61">
        <f t="shared" ca="1" si="0"/>
        <v>0</v>
      </c>
      <c r="T35" s="64" t="str">
        <f t="shared" ca="1" si="6"/>
        <v/>
      </c>
      <c r="U35" s="61">
        <f t="shared" ca="1" si="0"/>
        <v>0</v>
      </c>
      <c r="V35" s="64" t="str">
        <f t="shared" ca="1" si="11"/>
        <v/>
      </c>
    </row>
    <row r="36" spans="1:22" x14ac:dyDescent="0.25">
      <c r="A36" s="61">
        <v>20</v>
      </c>
      <c r="B36" s="69"/>
      <c r="C36" s="129" t="s">
        <v>191</v>
      </c>
      <c r="D36" s="62"/>
      <c r="E36" s="19">
        <f t="shared" ca="1" si="1"/>
        <v>12</v>
      </c>
      <c r="F36" s="63">
        <f t="shared" ca="1" si="7"/>
        <v>0.15</v>
      </c>
      <c r="G36" s="61">
        <f t="shared" ref="G36:G49" ca="1" si="12">IF($G$15&lt;&gt;"",IF(ISNA(VLOOKUP($C36,INDIRECT("'"&amp;G$13&amp;"'!$b$8:$c$100"),2,FALSE)),0,VLOOKUP($C36,INDIRECT("'"&amp;G$13&amp;"'!$b$8:$c$100"),2,FALSE)),"")</f>
        <v>0</v>
      </c>
      <c r="H36" s="64">
        <f t="shared" ca="1" si="8"/>
        <v>0</v>
      </c>
      <c r="I36" s="61">
        <f t="shared" ref="I36:I49" ca="1" si="13">IF($G$15&lt;&gt;"",IF(ISNA(VLOOKUP($C36,INDIRECT("'"&amp;I$13&amp;"'!$b$8:$c$100"),2,FALSE)),0,VLOOKUP($C36,INDIRECT("'"&amp;I$13&amp;"'!$b$8:$c$100"),2,FALSE)),"")</f>
        <v>0</v>
      </c>
      <c r="J36" s="64">
        <f t="shared" ca="1" si="9"/>
        <v>0</v>
      </c>
      <c r="K36" s="61">
        <f t="shared" ref="K36:K49" ca="1" si="14">IF($G$15&lt;&gt;"",IF(ISNA(VLOOKUP($C36,INDIRECT("'"&amp;K$13&amp;"'!$b$8:$c$100"),2,FALSE)),0,VLOOKUP($C36,INDIRECT("'"&amp;K$13&amp;"'!$b$8:$c$100"),2,FALSE)),"")</f>
        <v>0</v>
      </c>
      <c r="L36" s="64">
        <f t="shared" ca="1" si="10"/>
        <v>0</v>
      </c>
      <c r="M36" s="61">
        <f t="shared" ref="M36:M49" ca="1" si="15">IF($G$15&lt;&gt;"",IF(ISNA(VLOOKUP($C36,INDIRECT("'"&amp;M$13&amp;"'!$b$8:$c$100"),2,FALSE)),0,VLOOKUP($C36,INDIRECT("'"&amp;M$13&amp;"'!$b$8:$c$100"),2,FALSE)),"")</f>
        <v>12</v>
      </c>
      <c r="N36" s="64">
        <f t="shared" ca="1" si="3"/>
        <v>0.15</v>
      </c>
      <c r="O36" s="61">
        <f t="shared" ref="O36:O49" ca="1" si="16">IF($G$15&lt;&gt;"",IF(ISNA(VLOOKUP($C36,INDIRECT("'"&amp;O$13&amp;"'!$b$8:$c$100"),2,FALSE)),0,VLOOKUP($C36,INDIRECT("'"&amp;O$13&amp;"'!$b$8:$c$100"),2,FALSE)),"")</f>
        <v>0</v>
      </c>
      <c r="P36" s="64" t="str">
        <f t="shared" ca="1" si="4"/>
        <v/>
      </c>
      <c r="Q36" s="61">
        <f t="shared" ref="Q36:U49" ca="1" si="17">IF($G$15&lt;&gt;"",IF(ISNA(VLOOKUP($C36,INDIRECT("'"&amp;Q$13&amp;"'!$b$8:$c$100"),2,FALSE)),0,VLOOKUP($C36,INDIRECT("'"&amp;Q$13&amp;"'!$b$8:$c$100"),2,FALSE)),"")</f>
        <v>0</v>
      </c>
      <c r="R36" s="64" t="str">
        <f t="shared" ca="1" si="5"/>
        <v/>
      </c>
      <c r="S36" s="61">
        <f t="shared" ca="1" si="17"/>
        <v>0</v>
      </c>
      <c r="T36" s="64" t="str">
        <f t="shared" ca="1" si="6"/>
        <v/>
      </c>
      <c r="U36" s="61">
        <f t="shared" ca="1" si="17"/>
        <v>0</v>
      </c>
      <c r="V36" s="64" t="str">
        <f t="shared" ca="1" si="11"/>
        <v/>
      </c>
    </row>
    <row r="37" spans="1:22" x14ac:dyDescent="0.25">
      <c r="A37" s="61">
        <v>21</v>
      </c>
      <c r="B37" s="62"/>
      <c r="C37" s="129"/>
      <c r="D37" s="62"/>
      <c r="E37" s="19">
        <f t="shared" ca="1" si="1"/>
        <v>0</v>
      </c>
      <c r="F37" s="63">
        <f t="shared" ca="1" si="7"/>
        <v>0</v>
      </c>
      <c r="G37" s="61">
        <f t="shared" ca="1" si="12"/>
        <v>0</v>
      </c>
      <c r="H37" s="64">
        <f t="shared" ca="1" si="8"/>
        <v>0</v>
      </c>
      <c r="I37" s="61">
        <f t="shared" ca="1" si="13"/>
        <v>0</v>
      </c>
      <c r="J37" s="64">
        <f t="shared" ca="1" si="9"/>
        <v>0</v>
      </c>
      <c r="K37" s="61">
        <f t="shared" ca="1" si="14"/>
        <v>0</v>
      </c>
      <c r="L37" s="64">
        <f t="shared" ca="1" si="10"/>
        <v>0</v>
      </c>
      <c r="M37" s="61">
        <f t="shared" ca="1" si="15"/>
        <v>0</v>
      </c>
      <c r="N37" s="64">
        <f t="shared" ca="1" si="3"/>
        <v>0</v>
      </c>
      <c r="O37" s="61">
        <f t="shared" ca="1" si="16"/>
        <v>0</v>
      </c>
      <c r="P37" s="64" t="str">
        <f t="shared" ca="1" si="4"/>
        <v/>
      </c>
      <c r="Q37" s="61">
        <f t="shared" ca="1" si="17"/>
        <v>0</v>
      </c>
      <c r="R37" s="64" t="str">
        <f t="shared" ca="1" si="5"/>
        <v/>
      </c>
      <c r="S37" s="61">
        <f t="shared" ca="1" si="17"/>
        <v>0</v>
      </c>
      <c r="T37" s="64" t="str">
        <f t="shared" ca="1" si="6"/>
        <v/>
      </c>
      <c r="U37" s="61">
        <f t="shared" ca="1" si="17"/>
        <v>0</v>
      </c>
      <c r="V37" s="64" t="str">
        <f t="shared" ca="1" si="11"/>
        <v/>
      </c>
    </row>
    <row r="38" spans="1:22" x14ac:dyDescent="0.25">
      <c r="A38" s="61">
        <v>22</v>
      </c>
      <c r="B38" s="62"/>
      <c r="C38" s="129"/>
      <c r="D38" s="62"/>
      <c r="E38" s="19">
        <f t="shared" ca="1" si="1"/>
        <v>0</v>
      </c>
      <c r="F38" s="63">
        <f t="shared" ca="1" si="7"/>
        <v>0</v>
      </c>
      <c r="G38" s="61">
        <f t="shared" ca="1" si="12"/>
        <v>0</v>
      </c>
      <c r="H38" s="64">
        <f t="shared" ca="1" si="8"/>
        <v>0</v>
      </c>
      <c r="I38" s="61">
        <f t="shared" ca="1" si="13"/>
        <v>0</v>
      </c>
      <c r="J38" s="64">
        <f t="shared" ca="1" si="9"/>
        <v>0</v>
      </c>
      <c r="K38" s="61">
        <f t="shared" ca="1" si="14"/>
        <v>0</v>
      </c>
      <c r="L38" s="64">
        <f t="shared" ca="1" si="10"/>
        <v>0</v>
      </c>
      <c r="M38" s="61">
        <f t="shared" ca="1" si="15"/>
        <v>0</v>
      </c>
      <c r="N38" s="64">
        <f t="shared" ca="1" si="3"/>
        <v>0</v>
      </c>
      <c r="O38" s="61">
        <f t="shared" ca="1" si="16"/>
        <v>0</v>
      </c>
      <c r="P38" s="64" t="str">
        <f t="shared" ca="1" si="4"/>
        <v/>
      </c>
      <c r="Q38" s="61">
        <f t="shared" ca="1" si="17"/>
        <v>0</v>
      </c>
      <c r="R38" s="64" t="str">
        <f t="shared" ca="1" si="5"/>
        <v/>
      </c>
      <c r="S38" s="61">
        <f t="shared" ca="1" si="17"/>
        <v>0</v>
      </c>
      <c r="T38" s="64" t="str">
        <f t="shared" ca="1" si="6"/>
        <v/>
      </c>
      <c r="U38" s="61">
        <f t="shared" ca="1" si="17"/>
        <v>0</v>
      </c>
      <c r="V38" s="64" t="str">
        <f t="shared" ca="1" si="11"/>
        <v/>
      </c>
    </row>
    <row r="39" spans="1:22" x14ac:dyDescent="0.25">
      <c r="A39" s="61">
        <v>23</v>
      </c>
      <c r="B39" s="62"/>
      <c r="C39" s="129"/>
      <c r="D39" s="62"/>
      <c r="E39" s="19">
        <f t="shared" ca="1" si="1"/>
        <v>0</v>
      </c>
      <c r="F39" s="63">
        <f t="shared" ca="1" si="7"/>
        <v>0</v>
      </c>
      <c r="G39" s="61">
        <f t="shared" ca="1" si="12"/>
        <v>0</v>
      </c>
      <c r="H39" s="64">
        <f t="shared" ca="1" si="8"/>
        <v>0</v>
      </c>
      <c r="I39" s="61">
        <f t="shared" ca="1" si="13"/>
        <v>0</v>
      </c>
      <c r="J39" s="64">
        <f t="shared" ca="1" si="9"/>
        <v>0</v>
      </c>
      <c r="K39" s="61">
        <f t="shared" ca="1" si="14"/>
        <v>0</v>
      </c>
      <c r="L39" s="64">
        <f t="shared" ca="1" si="10"/>
        <v>0</v>
      </c>
      <c r="M39" s="61">
        <f t="shared" ca="1" si="15"/>
        <v>0</v>
      </c>
      <c r="N39" s="64">
        <f t="shared" ca="1" si="3"/>
        <v>0</v>
      </c>
      <c r="O39" s="61">
        <f t="shared" ca="1" si="16"/>
        <v>0</v>
      </c>
      <c r="P39" s="64" t="str">
        <f t="shared" ca="1" si="4"/>
        <v/>
      </c>
      <c r="Q39" s="61">
        <f t="shared" ca="1" si="17"/>
        <v>0</v>
      </c>
      <c r="R39" s="64" t="str">
        <f t="shared" ca="1" si="5"/>
        <v/>
      </c>
      <c r="S39" s="61">
        <f t="shared" ca="1" si="17"/>
        <v>0</v>
      </c>
      <c r="T39" s="64" t="str">
        <f t="shared" ca="1" si="6"/>
        <v/>
      </c>
      <c r="U39" s="61">
        <f t="shared" ca="1" si="17"/>
        <v>0</v>
      </c>
      <c r="V39" s="64" t="str">
        <f t="shared" ca="1" si="11"/>
        <v/>
      </c>
    </row>
    <row r="40" spans="1:22" x14ac:dyDescent="0.25">
      <c r="A40" s="61">
        <v>24</v>
      </c>
      <c r="B40" s="62"/>
      <c r="C40" s="129"/>
      <c r="D40" s="62"/>
      <c r="E40" s="19">
        <f t="shared" ca="1" si="1"/>
        <v>0</v>
      </c>
      <c r="F40" s="63">
        <f t="shared" ca="1" si="7"/>
        <v>0</v>
      </c>
      <c r="G40" s="61">
        <f t="shared" ca="1" si="12"/>
        <v>0</v>
      </c>
      <c r="H40" s="64">
        <f t="shared" ca="1" si="8"/>
        <v>0</v>
      </c>
      <c r="I40" s="61">
        <f t="shared" ca="1" si="13"/>
        <v>0</v>
      </c>
      <c r="J40" s="64">
        <f t="shared" ca="1" si="9"/>
        <v>0</v>
      </c>
      <c r="K40" s="61">
        <f t="shared" ca="1" si="14"/>
        <v>0</v>
      </c>
      <c r="L40" s="64">
        <f t="shared" ca="1" si="10"/>
        <v>0</v>
      </c>
      <c r="M40" s="61">
        <f t="shared" ca="1" si="15"/>
        <v>0</v>
      </c>
      <c r="N40" s="64">
        <f t="shared" ca="1" si="3"/>
        <v>0</v>
      </c>
      <c r="O40" s="61">
        <f t="shared" ca="1" si="16"/>
        <v>0</v>
      </c>
      <c r="P40" s="64" t="str">
        <f t="shared" ca="1" si="4"/>
        <v/>
      </c>
      <c r="Q40" s="61">
        <f t="shared" ca="1" si="17"/>
        <v>0</v>
      </c>
      <c r="R40" s="64" t="str">
        <f t="shared" ca="1" si="5"/>
        <v/>
      </c>
      <c r="S40" s="61">
        <f t="shared" ca="1" si="17"/>
        <v>0</v>
      </c>
      <c r="T40" s="64" t="str">
        <f t="shared" ca="1" si="6"/>
        <v/>
      </c>
      <c r="U40" s="61">
        <f t="shared" ca="1" si="17"/>
        <v>0</v>
      </c>
      <c r="V40" s="64" t="str">
        <f t="shared" ca="1" si="11"/>
        <v/>
      </c>
    </row>
    <row r="41" spans="1:22" x14ac:dyDescent="0.25">
      <c r="A41" s="61">
        <v>25</v>
      </c>
      <c r="B41" s="62"/>
      <c r="C41" s="129"/>
      <c r="D41" s="69"/>
      <c r="E41" s="19">
        <f t="shared" ca="1" si="1"/>
        <v>0</v>
      </c>
      <c r="F41" s="63">
        <f t="shared" ca="1" si="7"/>
        <v>0</v>
      </c>
      <c r="G41" s="61">
        <f t="shared" ca="1" si="12"/>
        <v>0</v>
      </c>
      <c r="H41" s="64">
        <f t="shared" ca="1" si="8"/>
        <v>0</v>
      </c>
      <c r="I41" s="61">
        <f t="shared" ca="1" si="13"/>
        <v>0</v>
      </c>
      <c r="J41" s="64">
        <f t="shared" ca="1" si="9"/>
        <v>0</v>
      </c>
      <c r="K41" s="61">
        <f t="shared" ca="1" si="14"/>
        <v>0</v>
      </c>
      <c r="L41" s="64">
        <f t="shared" ca="1" si="10"/>
        <v>0</v>
      </c>
      <c r="M41" s="61">
        <f t="shared" ca="1" si="15"/>
        <v>0</v>
      </c>
      <c r="N41" s="64">
        <f t="shared" ca="1" si="3"/>
        <v>0</v>
      </c>
      <c r="O41" s="61">
        <f t="shared" ca="1" si="16"/>
        <v>0</v>
      </c>
      <c r="P41" s="64" t="str">
        <f t="shared" ca="1" si="4"/>
        <v/>
      </c>
      <c r="Q41" s="61">
        <f t="shared" ca="1" si="17"/>
        <v>0</v>
      </c>
      <c r="R41" s="64" t="str">
        <f t="shared" ca="1" si="5"/>
        <v/>
      </c>
      <c r="S41" s="61">
        <f t="shared" ca="1" si="17"/>
        <v>0</v>
      </c>
      <c r="T41" s="64" t="str">
        <f t="shared" ca="1" si="6"/>
        <v/>
      </c>
      <c r="U41" s="61">
        <f t="shared" ca="1" si="17"/>
        <v>0</v>
      </c>
      <c r="V41" s="64" t="str">
        <f t="shared" ca="1" si="11"/>
        <v/>
      </c>
    </row>
    <row r="42" spans="1:22" x14ac:dyDescent="0.25">
      <c r="A42" s="61">
        <v>26</v>
      </c>
      <c r="B42" s="62"/>
      <c r="C42" s="129"/>
      <c r="D42" s="62"/>
      <c r="E42" s="19">
        <f t="shared" ca="1" si="1"/>
        <v>0</v>
      </c>
      <c r="F42" s="63">
        <f t="shared" ca="1" si="7"/>
        <v>0</v>
      </c>
      <c r="G42" s="61">
        <f t="shared" ca="1" si="12"/>
        <v>0</v>
      </c>
      <c r="H42" s="64">
        <f t="shared" ca="1" si="8"/>
        <v>0</v>
      </c>
      <c r="I42" s="61">
        <f t="shared" ca="1" si="13"/>
        <v>0</v>
      </c>
      <c r="J42" s="64">
        <f t="shared" ca="1" si="9"/>
        <v>0</v>
      </c>
      <c r="K42" s="61">
        <f t="shared" ca="1" si="14"/>
        <v>0</v>
      </c>
      <c r="L42" s="64">
        <f t="shared" ca="1" si="10"/>
        <v>0</v>
      </c>
      <c r="M42" s="61">
        <f t="shared" ca="1" si="15"/>
        <v>0</v>
      </c>
      <c r="N42" s="64">
        <f t="shared" ca="1" si="3"/>
        <v>0</v>
      </c>
      <c r="O42" s="61">
        <f t="shared" ca="1" si="16"/>
        <v>0</v>
      </c>
      <c r="P42" s="64" t="str">
        <f t="shared" ca="1" si="4"/>
        <v/>
      </c>
      <c r="Q42" s="61">
        <f t="shared" ca="1" si="17"/>
        <v>0</v>
      </c>
      <c r="R42" s="64" t="str">
        <f t="shared" ca="1" si="5"/>
        <v/>
      </c>
      <c r="S42" s="61">
        <f t="shared" ca="1" si="17"/>
        <v>0</v>
      </c>
      <c r="T42" s="64" t="str">
        <f t="shared" ca="1" si="6"/>
        <v/>
      </c>
      <c r="U42" s="61">
        <f t="shared" ca="1" si="17"/>
        <v>0</v>
      </c>
      <c r="V42" s="64" t="str">
        <f t="shared" ca="1" si="11"/>
        <v/>
      </c>
    </row>
    <row r="43" spans="1:22" x14ac:dyDescent="0.25">
      <c r="A43" s="61">
        <v>27</v>
      </c>
      <c r="B43" s="62"/>
      <c r="C43" s="129"/>
      <c r="D43" s="65"/>
      <c r="E43" s="19">
        <f t="shared" ca="1" si="1"/>
        <v>0</v>
      </c>
      <c r="F43" s="63">
        <f t="shared" ca="1" si="7"/>
        <v>0</v>
      </c>
      <c r="G43" s="61">
        <f t="shared" ca="1" si="12"/>
        <v>0</v>
      </c>
      <c r="H43" s="64">
        <f t="shared" ca="1" si="8"/>
        <v>0</v>
      </c>
      <c r="I43" s="61">
        <f t="shared" ca="1" si="13"/>
        <v>0</v>
      </c>
      <c r="J43" s="64">
        <f t="shared" ca="1" si="9"/>
        <v>0</v>
      </c>
      <c r="K43" s="61">
        <f t="shared" ca="1" si="14"/>
        <v>0</v>
      </c>
      <c r="L43" s="64">
        <f t="shared" ca="1" si="10"/>
        <v>0</v>
      </c>
      <c r="M43" s="61">
        <f t="shared" ca="1" si="15"/>
        <v>0</v>
      </c>
      <c r="N43" s="64">
        <f t="shared" ca="1" si="3"/>
        <v>0</v>
      </c>
      <c r="O43" s="61">
        <f t="shared" ca="1" si="16"/>
        <v>0</v>
      </c>
      <c r="P43" s="64" t="str">
        <f t="shared" ca="1" si="4"/>
        <v/>
      </c>
      <c r="Q43" s="61">
        <f t="shared" ca="1" si="17"/>
        <v>0</v>
      </c>
      <c r="R43" s="64" t="str">
        <f t="shared" ca="1" si="5"/>
        <v/>
      </c>
      <c r="S43" s="61">
        <f t="shared" ca="1" si="17"/>
        <v>0</v>
      </c>
      <c r="T43" s="64" t="str">
        <f t="shared" ca="1" si="6"/>
        <v/>
      </c>
      <c r="U43" s="61">
        <f t="shared" ca="1" si="17"/>
        <v>0</v>
      </c>
      <c r="V43" s="64" t="str">
        <f t="shared" ca="1" si="11"/>
        <v/>
      </c>
    </row>
    <row r="44" spans="1:22" x14ac:dyDescent="0.25">
      <c r="A44" s="61">
        <v>28</v>
      </c>
      <c r="B44" s="62"/>
      <c r="C44" s="133"/>
      <c r="D44" s="62"/>
      <c r="E44" s="19">
        <f t="shared" ca="1" si="1"/>
        <v>0</v>
      </c>
      <c r="F44" s="63">
        <f t="shared" ca="1" si="7"/>
        <v>0</v>
      </c>
      <c r="G44" s="61">
        <f t="shared" ca="1" si="12"/>
        <v>0</v>
      </c>
      <c r="H44" s="64">
        <f t="shared" ca="1" si="8"/>
        <v>0</v>
      </c>
      <c r="I44" s="61">
        <f t="shared" ca="1" si="13"/>
        <v>0</v>
      </c>
      <c r="J44" s="64">
        <f t="shared" ca="1" si="9"/>
        <v>0</v>
      </c>
      <c r="K44" s="61">
        <f t="shared" ca="1" si="14"/>
        <v>0</v>
      </c>
      <c r="L44" s="64">
        <f t="shared" ca="1" si="10"/>
        <v>0</v>
      </c>
      <c r="M44" s="61">
        <f t="shared" ca="1" si="15"/>
        <v>0</v>
      </c>
      <c r="N44" s="64">
        <f t="shared" ca="1" si="3"/>
        <v>0</v>
      </c>
      <c r="O44" s="61">
        <f t="shared" ca="1" si="16"/>
        <v>0</v>
      </c>
      <c r="P44" s="64" t="str">
        <f t="shared" ca="1" si="4"/>
        <v/>
      </c>
      <c r="Q44" s="61">
        <f t="shared" ca="1" si="17"/>
        <v>0</v>
      </c>
      <c r="R44" s="64" t="str">
        <f t="shared" ca="1" si="5"/>
        <v/>
      </c>
      <c r="S44" s="61">
        <f t="shared" ca="1" si="17"/>
        <v>0</v>
      </c>
      <c r="T44" s="64" t="str">
        <f t="shared" ca="1" si="6"/>
        <v/>
      </c>
      <c r="U44" s="61">
        <f t="shared" ca="1" si="17"/>
        <v>0</v>
      </c>
      <c r="V44" s="64" t="str">
        <f t="shared" ca="1" si="11"/>
        <v/>
      </c>
    </row>
    <row r="45" spans="1:22" x14ac:dyDescent="0.25">
      <c r="A45" s="61">
        <v>29</v>
      </c>
      <c r="B45" s="62"/>
      <c r="C45" s="133"/>
      <c r="D45" s="70"/>
      <c r="E45" s="19">
        <f t="shared" ca="1" si="1"/>
        <v>0</v>
      </c>
      <c r="F45" s="63">
        <f t="shared" ca="1" si="7"/>
        <v>0</v>
      </c>
      <c r="G45" s="61">
        <f t="shared" ca="1" si="12"/>
        <v>0</v>
      </c>
      <c r="H45" s="64">
        <f t="shared" ca="1" si="8"/>
        <v>0</v>
      </c>
      <c r="I45" s="61">
        <f t="shared" ca="1" si="13"/>
        <v>0</v>
      </c>
      <c r="J45" s="64">
        <f t="shared" ca="1" si="9"/>
        <v>0</v>
      </c>
      <c r="K45" s="61">
        <f t="shared" ca="1" si="14"/>
        <v>0</v>
      </c>
      <c r="L45" s="64">
        <f t="shared" ca="1" si="10"/>
        <v>0</v>
      </c>
      <c r="M45" s="61">
        <f t="shared" ca="1" si="15"/>
        <v>0</v>
      </c>
      <c r="N45" s="64">
        <f t="shared" ca="1" si="3"/>
        <v>0</v>
      </c>
      <c r="O45" s="61">
        <f t="shared" ca="1" si="16"/>
        <v>0</v>
      </c>
      <c r="P45" s="64" t="str">
        <f t="shared" ca="1" si="4"/>
        <v/>
      </c>
      <c r="Q45" s="61">
        <f t="shared" ca="1" si="17"/>
        <v>0</v>
      </c>
      <c r="R45" s="64" t="str">
        <f t="shared" ca="1" si="5"/>
        <v/>
      </c>
      <c r="S45" s="61">
        <f t="shared" ca="1" si="17"/>
        <v>0</v>
      </c>
      <c r="T45" s="64" t="str">
        <f t="shared" ca="1" si="6"/>
        <v/>
      </c>
      <c r="U45" s="61">
        <f t="shared" ca="1" si="17"/>
        <v>0</v>
      </c>
      <c r="V45" s="64" t="str">
        <f t="shared" ca="1" si="11"/>
        <v/>
      </c>
    </row>
    <row r="46" spans="1:22" x14ac:dyDescent="0.25">
      <c r="A46" s="61">
        <v>30</v>
      </c>
      <c r="B46" s="62"/>
      <c r="C46" s="133"/>
      <c r="D46" s="62"/>
      <c r="E46" s="19">
        <f t="shared" ca="1" si="1"/>
        <v>0</v>
      </c>
      <c r="F46" s="63">
        <f t="shared" ca="1" si="7"/>
        <v>0</v>
      </c>
      <c r="G46" s="61">
        <f t="shared" ca="1" si="12"/>
        <v>0</v>
      </c>
      <c r="H46" s="64">
        <f t="shared" ca="1" si="8"/>
        <v>0</v>
      </c>
      <c r="I46" s="61">
        <f t="shared" ca="1" si="13"/>
        <v>0</v>
      </c>
      <c r="J46" s="64">
        <f t="shared" ca="1" si="9"/>
        <v>0</v>
      </c>
      <c r="K46" s="61">
        <f t="shared" ca="1" si="14"/>
        <v>0</v>
      </c>
      <c r="L46" s="64">
        <f t="shared" ca="1" si="10"/>
        <v>0</v>
      </c>
      <c r="M46" s="61">
        <f t="shared" ca="1" si="15"/>
        <v>0</v>
      </c>
      <c r="N46" s="64">
        <f t="shared" ca="1" si="3"/>
        <v>0</v>
      </c>
      <c r="O46" s="61">
        <f t="shared" ca="1" si="16"/>
        <v>0</v>
      </c>
      <c r="P46" s="64" t="str">
        <f t="shared" ca="1" si="4"/>
        <v/>
      </c>
      <c r="Q46" s="61">
        <f t="shared" ca="1" si="17"/>
        <v>0</v>
      </c>
      <c r="R46" s="64" t="str">
        <f t="shared" ca="1" si="5"/>
        <v/>
      </c>
      <c r="S46" s="61">
        <f t="shared" ca="1" si="17"/>
        <v>0</v>
      </c>
      <c r="T46" s="64" t="str">
        <f t="shared" ca="1" si="6"/>
        <v/>
      </c>
      <c r="U46" s="61">
        <f t="shared" ca="1" si="17"/>
        <v>0</v>
      </c>
      <c r="V46" s="64" t="str">
        <f t="shared" ca="1" si="11"/>
        <v/>
      </c>
    </row>
    <row r="47" spans="1:22" x14ac:dyDescent="0.25">
      <c r="A47" s="61">
        <v>31</v>
      </c>
      <c r="B47" s="62"/>
      <c r="C47" s="133"/>
      <c r="D47" s="62"/>
      <c r="E47" s="19">
        <f t="shared" ca="1" si="1"/>
        <v>0</v>
      </c>
      <c r="F47" s="63">
        <f t="shared" ca="1" si="7"/>
        <v>0</v>
      </c>
      <c r="G47" s="61">
        <f t="shared" ca="1" si="12"/>
        <v>0</v>
      </c>
      <c r="H47" s="64">
        <f t="shared" ca="1" si="8"/>
        <v>0</v>
      </c>
      <c r="I47" s="61">
        <f t="shared" ca="1" si="13"/>
        <v>0</v>
      </c>
      <c r="J47" s="64">
        <f t="shared" ca="1" si="9"/>
        <v>0</v>
      </c>
      <c r="K47" s="61">
        <f t="shared" ca="1" si="14"/>
        <v>0</v>
      </c>
      <c r="L47" s="64">
        <f t="shared" ca="1" si="10"/>
        <v>0</v>
      </c>
      <c r="M47" s="61">
        <f t="shared" ca="1" si="15"/>
        <v>0</v>
      </c>
      <c r="N47" s="64">
        <f t="shared" ca="1" si="3"/>
        <v>0</v>
      </c>
      <c r="O47" s="61">
        <f t="shared" ca="1" si="16"/>
        <v>0</v>
      </c>
      <c r="P47" s="64" t="str">
        <f t="shared" ca="1" si="4"/>
        <v/>
      </c>
      <c r="Q47" s="61">
        <f t="shared" ca="1" si="17"/>
        <v>0</v>
      </c>
      <c r="R47" s="64" t="str">
        <f t="shared" ca="1" si="5"/>
        <v/>
      </c>
      <c r="S47" s="61">
        <f t="shared" ca="1" si="17"/>
        <v>0</v>
      </c>
      <c r="T47" s="64" t="str">
        <f t="shared" ca="1" si="6"/>
        <v/>
      </c>
      <c r="U47" s="61">
        <f t="shared" ca="1" si="17"/>
        <v>0</v>
      </c>
      <c r="V47" s="64" t="str">
        <f t="shared" ca="1" si="11"/>
        <v/>
      </c>
    </row>
    <row r="48" spans="1:22" x14ac:dyDescent="0.25">
      <c r="A48" s="61">
        <v>32</v>
      </c>
      <c r="B48" s="62"/>
      <c r="C48" s="133"/>
      <c r="D48" s="62"/>
      <c r="E48" s="19">
        <f t="shared" ca="1" si="1"/>
        <v>0</v>
      </c>
      <c r="F48" s="63">
        <f t="shared" ca="1" si="7"/>
        <v>0</v>
      </c>
      <c r="G48" s="61">
        <f t="shared" ca="1" si="12"/>
        <v>0</v>
      </c>
      <c r="H48" s="64">
        <f t="shared" ca="1" si="8"/>
        <v>0</v>
      </c>
      <c r="I48" s="61">
        <f t="shared" ca="1" si="13"/>
        <v>0</v>
      </c>
      <c r="J48" s="64">
        <f t="shared" ca="1" si="9"/>
        <v>0</v>
      </c>
      <c r="K48" s="61">
        <f t="shared" ca="1" si="14"/>
        <v>0</v>
      </c>
      <c r="L48" s="64">
        <f t="shared" ca="1" si="10"/>
        <v>0</v>
      </c>
      <c r="M48" s="61">
        <f t="shared" ca="1" si="15"/>
        <v>0</v>
      </c>
      <c r="N48" s="64">
        <f t="shared" ca="1" si="3"/>
        <v>0</v>
      </c>
      <c r="O48" s="61">
        <f t="shared" ca="1" si="16"/>
        <v>0</v>
      </c>
      <c r="P48" s="64" t="str">
        <f t="shared" ca="1" si="4"/>
        <v/>
      </c>
      <c r="Q48" s="61">
        <f t="shared" ca="1" si="17"/>
        <v>0</v>
      </c>
      <c r="R48" s="64" t="str">
        <f t="shared" ca="1" si="5"/>
        <v/>
      </c>
      <c r="S48" s="61">
        <f t="shared" ca="1" si="17"/>
        <v>0</v>
      </c>
      <c r="T48" s="64" t="str">
        <f t="shared" ca="1" si="6"/>
        <v/>
      </c>
      <c r="U48" s="61">
        <f t="shared" ca="1" si="17"/>
        <v>0</v>
      </c>
      <c r="V48" s="64" t="str">
        <f t="shared" ca="1" si="11"/>
        <v/>
      </c>
    </row>
    <row r="49" spans="1:22" x14ac:dyDescent="0.25">
      <c r="A49" s="61">
        <v>33</v>
      </c>
      <c r="B49" s="62"/>
      <c r="C49" s="133"/>
      <c r="D49" s="62"/>
      <c r="E49" s="19">
        <f t="shared" ca="1" si="1"/>
        <v>0</v>
      </c>
      <c r="F49" s="63">
        <f t="shared" ca="1" si="7"/>
        <v>0</v>
      </c>
      <c r="G49" s="61">
        <f t="shared" ca="1" si="12"/>
        <v>0</v>
      </c>
      <c r="H49" s="64">
        <f t="shared" ca="1" si="8"/>
        <v>0</v>
      </c>
      <c r="I49" s="61">
        <f t="shared" ca="1" si="13"/>
        <v>0</v>
      </c>
      <c r="J49" s="64">
        <f t="shared" ca="1" si="9"/>
        <v>0</v>
      </c>
      <c r="K49" s="61">
        <f t="shared" ca="1" si="14"/>
        <v>0</v>
      </c>
      <c r="L49" s="64">
        <f t="shared" ca="1" si="10"/>
        <v>0</v>
      </c>
      <c r="M49" s="61">
        <f t="shared" ca="1" si="15"/>
        <v>0</v>
      </c>
      <c r="N49" s="64">
        <f t="shared" ca="1" si="3"/>
        <v>0</v>
      </c>
      <c r="O49" s="61">
        <f t="shared" ca="1" si="16"/>
        <v>0</v>
      </c>
      <c r="P49" s="64" t="str">
        <f t="shared" ca="1" si="4"/>
        <v/>
      </c>
      <c r="Q49" s="61">
        <f t="shared" ca="1" si="17"/>
        <v>0</v>
      </c>
      <c r="R49" s="64" t="str">
        <f t="shared" ca="1" si="5"/>
        <v/>
      </c>
      <c r="S49" s="61">
        <f t="shared" ca="1" si="17"/>
        <v>0</v>
      </c>
      <c r="T49" s="64" t="str">
        <f t="shared" ca="1" si="6"/>
        <v/>
      </c>
      <c r="U49" s="61">
        <f t="shared" ca="1" si="17"/>
        <v>0</v>
      </c>
      <c r="V49" s="64" t="str">
        <f t="shared" ca="1" si="11"/>
        <v/>
      </c>
    </row>
    <row r="50" spans="1:22" x14ac:dyDescent="0.25">
      <c r="A50" s="61">
        <v>34</v>
      </c>
      <c r="B50" s="62"/>
      <c r="C50" s="133"/>
      <c r="D50" s="62"/>
      <c r="E50" s="19">
        <f t="shared" ca="1" si="1"/>
        <v>0</v>
      </c>
      <c r="F50" s="63">
        <f t="shared" ca="1" si="7"/>
        <v>0</v>
      </c>
      <c r="G50" s="61">
        <f t="shared" ca="1" si="2"/>
        <v>0</v>
      </c>
      <c r="H50" s="64">
        <f t="shared" ca="1" si="8"/>
        <v>0</v>
      </c>
      <c r="I50" s="61">
        <f t="shared" ca="1" si="0"/>
        <v>0</v>
      </c>
      <c r="J50" s="64">
        <f t="shared" ca="1" si="9"/>
        <v>0</v>
      </c>
      <c r="K50" s="61">
        <f t="shared" ca="1" si="0"/>
        <v>0</v>
      </c>
      <c r="L50" s="64">
        <f t="shared" ca="1" si="10"/>
        <v>0</v>
      </c>
      <c r="M50" s="61">
        <f t="shared" ca="1" si="0"/>
        <v>0</v>
      </c>
      <c r="N50" s="64">
        <f t="shared" ca="1" si="3"/>
        <v>0</v>
      </c>
      <c r="O50" s="61">
        <f t="shared" ca="1" si="0"/>
        <v>0</v>
      </c>
      <c r="P50" s="64" t="str">
        <f t="shared" ca="1" si="4"/>
        <v/>
      </c>
      <c r="Q50" s="61">
        <f t="shared" ca="1" si="0"/>
        <v>0</v>
      </c>
      <c r="R50" s="64" t="str">
        <f t="shared" ca="1" si="5"/>
        <v/>
      </c>
      <c r="S50" s="61">
        <f t="shared" ca="1" si="0"/>
        <v>0</v>
      </c>
      <c r="T50" s="64" t="str">
        <f t="shared" ca="1" si="6"/>
        <v/>
      </c>
      <c r="U50" s="61">
        <f t="shared" ca="1" si="0"/>
        <v>0</v>
      </c>
      <c r="V50" s="64" t="str">
        <f t="shared" ca="1" si="11"/>
        <v/>
      </c>
    </row>
    <row r="51" spans="1:22" x14ac:dyDescent="0.25">
      <c r="A51" s="61">
        <v>35</v>
      </c>
      <c r="B51" s="62"/>
      <c r="C51" s="133"/>
      <c r="D51" s="62"/>
      <c r="E51" s="19">
        <f t="shared" ca="1" si="1"/>
        <v>0</v>
      </c>
      <c r="F51" s="63">
        <f t="shared" ca="1" si="7"/>
        <v>0</v>
      </c>
      <c r="G51" s="61">
        <f t="shared" ca="1" si="2"/>
        <v>0</v>
      </c>
      <c r="H51" s="64">
        <f t="shared" ca="1" si="8"/>
        <v>0</v>
      </c>
      <c r="I51" s="61">
        <f t="shared" ca="1" si="0"/>
        <v>0</v>
      </c>
      <c r="J51" s="64">
        <f t="shared" ca="1" si="9"/>
        <v>0</v>
      </c>
      <c r="K51" s="61">
        <f t="shared" ca="1" si="0"/>
        <v>0</v>
      </c>
      <c r="L51" s="64">
        <f t="shared" ca="1" si="10"/>
        <v>0</v>
      </c>
      <c r="M51" s="61">
        <f t="shared" ca="1" si="0"/>
        <v>0</v>
      </c>
      <c r="N51" s="64">
        <f t="shared" ca="1" si="3"/>
        <v>0</v>
      </c>
      <c r="O51" s="61">
        <f t="shared" ca="1" si="0"/>
        <v>0</v>
      </c>
      <c r="P51" s="64" t="str">
        <f t="shared" ca="1" si="4"/>
        <v/>
      </c>
      <c r="Q51" s="61">
        <f t="shared" ca="1" si="0"/>
        <v>0</v>
      </c>
      <c r="R51" s="64" t="str">
        <f t="shared" ca="1" si="5"/>
        <v/>
      </c>
      <c r="S51" s="61">
        <f t="shared" ca="1" si="0"/>
        <v>0</v>
      </c>
      <c r="T51" s="64" t="str">
        <f t="shared" ca="1" si="6"/>
        <v/>
      </c>
      <c r="U51" s="61">
        <f t="shared" ca="1" si="0"/>
        <v>0</v>
      </c>
      <c r="V51" s="64" t="str">
        <f t="shared" ca="1" si="11"/>
        <v/>
      </c>
    </row>
    <row r="52" spans="1:22" x14ac:dyDescent="0.25">
      <c r="A52" s="61">
        <v>36</v>
      </c>
      <c r="B52" s="62"/>
      <c r="C52" s="133"/>
      <c r="D52" s="62"/>
      <c r="E52" s="19">
        <f t="shared" ca="1" si="1"/>
        <v>0</v>
      </c>
      <c r="F52" s="63">
        <f t="shared" ca="1" si="7"/>
        <v>0</v>
      </c>
      <c r="G52" s="61">
        <f t="shared" ca="1" si="2"/>
        <v>0</v>
      </c>
      <c r="H52" s="64">
        <f t="shared" ca="1" si="8"/>
        <v>0</v>
      </c>
      <c r="I52" s="61">
        <f t="shared" ca="1" si="0"/>
        <v>0</v>
      </c>
      <c r="J52" s="64">
        <f t="shared" ca="1" si="9"/>
        <v>0</v>
      </c>
      <c r="K52" s="61">
        <f t="shared" ca="1" si="0"/>
        <v>0</v>
      </c>
      <c r="L52" s="64">
        <f t="shared" ca="1" si="10"/>
        <v>0</v>
      </c>
      <c r="M52" s="61">
        <f t="shared" ca="1" si="0"/>
        <v>0</v>
      </c>
      <c r="N52" s="64">
        <f t="shared" ca="1" si="3"/>
        <v>0</v>
      </c>
      <c r="O52" s="61">
        <f t="shared" ca="1" si="0"/>
        <v>0</v>
      </c>
      <c r="P52" s="64" t="str">
        <f t="shared" ca="1" si="4"/>
        <v/>
      </c>
      <c r="Q52" s="61">
        <f t="shared" ca="1" si="0"/>
        <v>0</v>
      </c>
      <c r="R52" s="64" t="str">
        <f t="shared" ca="1" si="5"/>
        <v/>
      </c>
      <c r="S52" s="61">
        <f t="shared" ca="1" si="0"/>
        <v>0</v>
      </c>
      <c r="T52" s="64" t="str">
        <f t="shared" ca="1" si="6"/>
        <v/>
      </c>
      <c r="U52" s="61">
        <f t="shared" ca="1" si="0"/>
        <v>0</v>
      </c>
      <c r="V52" s="64" t="str">
        <f t="shared" ca="1" si="11"/>
        <v/>
      </c>
    </row>
    <row r="53" spans="1:22" x14ac:dyDescent="0.25">
      <c r="A53" s="61">
        <v>37</v>
      </c>
      <c r="B53" s="62"/>
      <c r="C53" s="130"/>
      <c r="D53" s="62"/>
      <c r="E53" s="19">
        <f t="shared" ca="1" si="1"/>
        <v>0</v>
      </c>
      <c r="F53" s="63">
        <f t="shared" ca="1" si="7"/>
        <v>0</v>
      </c>
      <c r="G53" s="61">
        <f t="shared" ca="1" si="2"/>
        <v>0</v>
      </c>
      <c r="H53" s="64">
        <f t="shared" ca="1" si="8"/>
        <v>0</v>
      </c>
      <c r="I53" s="61">
        <f t="shared" ca="1" si="0"/>
        <v>0</v>
      </c>
      <c r="J53" s="64">
        <f t="shared" ca="1" si="9"/>
        <v>0</v>
      </c>
      <c r="K53" s="61">
        <f t="shared" ca="1" si="0"/>
        <v>0</v>
      </c>
      <c r="L53" s="64">
        <f t="shared" ca="1" si="10"/>
        <v>0</v>
      </c>
      <c r="M53" s="61">
        <f t="shared" ca="1" si="0"/>
        <v>0</v>
      </c>
      <c r="N53" s="64">
        <f t="shared" ca="1" si="3"/>
        <v>0</v>
      </c>
      <c r="O53" s="61">
        <f t="shared" ca="1" si="0"/>
        <v>0</v>
      </c>
      <c r="P53" s="64" t="str">
        <f t="shared" ca="1" si="4"/>
        <v/>
      </c>
      <c r="Q53" s="61">
        <f t="shared" ca="1" si="0"/>
        <v>0</v>
      </c>
      <c r="R53" s="64" t="str">
        <f t="shared" ca="1" si="5"/>
        <v/>
      </c>
      <c r="S53" s="61">
        <f t="shared" ca="1" si="0"/>
        <v>0</v>
      </c>
      <c r="T53" s="64" t="str">
        <f t="shared" ca="1" si="6"/>
        <v/>
      </c>
      <c r="U53" s="61">
        <f t="shared" ca="1" si="0"/>
        <v>0</v>
      </c>
      <c r="V53" s="64" t="str">
        <f t="shared" ca="1" si="11"/>
        <v/>
      </c>
    </row>
    <row r="54" spans="1:22" x14ac:dyDescent="0.25">
      <c r="A54" s="61">
        <v>38</v>
      </c>
      <c r="B54" s="62"/>
      <c r="C54" s="130"/>
      <c r="D54" s="62"/>
      <c r="E54" s="19">
        <f t="shared" ca="1" si="1"/>
        <v>0</v>
      </c>
      <c r="F54" s="63">
        <f t="shared" ca="1" si="7"/>
        <v>0</v>
      </c>
      <c r="G54" s="61">
        <f t="shared" ca="1" si="2"/>
        <v>0</v>
      </c>
      <c r="H54" s="64">
        <f t="shared" ca="1" si="8"/>
        <v>0</v>
      </c>
      <c r="I54" s="61">
        <f t="shared" ca="1" si="0"/>
        <v>0</v>
      </c>
      <c r="J54" s="64">
        <f t="shared" ca="1" si="9"/>
        <v>0</v>
      </c>
      <c r="K54" s="61">
        <f t="shared" ca="1" si="0"/>
        <v>0</v>
      </c>
      <c r="L54" s="64">
        <f t="shared" ca="1" si="10"/>
        <v>0</v>
      </c>
      <c r="M54" s="61">
        <f t="shared" ca="1" si="0"/>
        <v>0</v>
      </c>
      <c r="N54" s="64">
        <f t="shared" ca="1" si="3"/>
        <v>0</v>
      </c>
      <c r="O54" s="61">
        <f t="shared" ca="1" si="0"/>
        <v>0</v>
      </c>
      <c r="P54" s="64" t="str">
        <f t="shared" ca="1" si="4"/>
        <v/>
      </c>
      <c r="Q54" s="61">
        <f t="shared" ca="1" si="0"/>
        <v>0</v>
      </c>
      <c r="R54" s="64" t="str">
        <f t="shared" ca="1" si="5"/>
        <v/>
      </c>
      <c r="S54" s="61">
        <f t="shared" ca="1" si="0"/>
        <v>0</v>
      </c>
      <c r="T54" s="64" t="str">
        <f t="shared" ca="1" si="6"/>
        <v/>
      </c>
      <c r="U54" s="61">
        <f t="shared" ca="1" si="0"/>
        <v>0</v>
      </c>
      <c r="V54" s="64" t="str">
        <f t="shared" ca="1" si="11"/>
        <v/>
      </c>
    </row>
    <row r="55" spans="1:22" x14ac:dyDescent="0.25">
      <c r="A55" s="61">
        <v>39</v>
      </c>
      <c r="B55" s="62"/>
      <c r="C55" s="66"/>
      <c r="D55" s="62"/>
      <c r="E55" s="19">
        <f t="shared" ca="1" si="1"/>
        <v>0</v>
      </c>
      <c r="F55" s="63">
        <f t="shared" ca="1" si="7"/>
        <v>0</v>
      </c>
      <c r="G55" s="61">
        <f t="shared" ca="1" si="2"/>
        <v>0</v>
      </c>
      <c r="H55" s="64">
        <f t="shared" ca="1" si="8"/>
        <v>0</v>
      </c>
      <c r="I55" s="61">
        <f t="shared" ca="1" si="0"/>
        <v>0</v>
      </c>
      <c r="J55" s="64">
        <f t="shared" ca="1" si="9"/>
        <v>0</v>
      </c>
      <c r="K55" s="61">
        <f t="shared" ca="1" si="0"/>
        <v>0</v>
      </c>
      <c r="L55" s="64">
        <f t="shared" ca="1" si="10"/>
        <v>0</v>
      </c>
      <c r="M55" s="61">
        <f t="shared" ca="1" si="0"/>
        <v>0</v>
      </c>
      <c r="N55" s="64">
        <f t="shared" ca="1" si="3"/>
        <v>0</v>
      </c>
      <c r="O55" s="61">
        <f t="shared" ca="1" si="0"/>
        <v>0</v>
      </c>
      <c r="P55" s="64" t="str">
        <f t="shared" ca="1" si="4"/>
        <v/>
      </c>
      <c r="Q55" s="61">
        <f t="shared" ca="1" si="0"/>
        <v>0</v>
      </c>
      <c r="R55" s="64" t="str">
        <f t="shared" ca="1" si="5"/>
        <v/>
      </c>
      <c r="S55" s="61">
        <f t="shared" ca="1" si="0"/>
        <v>0</v>
      </c>
      <c r="T55" s="64" t="str">
        <f t="shared" ca="1" si="6"/>
        <v/>
      </c>
      <c r="U55" s="61">
        <f t="shared" ca="1" si="0"/>
        <v>0</v>
      </c>
      <c r="V55" s="64" t="str">
        <f t="shared" ca="1" si="11"/>
        <v/>
      </c>
    </row>
    <row r="56" spans="1:22" x14ac:dyDescent="0.25">
      <c r="A56" s="61">
        <v>40</v>
      </c>
      <c r="B56" s="62"/>
      <c r="C56" s="66"/>
      <c r="D56" s="62"/>
      <c r="E56" s="19">
        <f t="shared" ca="1" si="1"/>
        <v>0</v>
      </c>
      <c r="F56" s="63">
        <f t="shared" ca="1" si="7"/>
        <v>0</v>
      </c>
      <c r="G56" s="61">
        <f t="shared" ca="1" si="2"/>
        <v>0</v>
      </c>
      <c r="H56" s="64">
        <f t="shared" ca="1" si="8"/>
        <v>0</v>
      </c>
      <c r="I56" s="61">
        <f t="shared" ca="1" si="0"/>
        <v>0</v>
      </c>
      <c r="J56" s="64">
        <f t="shared" ca="1" si="9"/>
        <v>0</v>
      </c>
      <c r="K56" s="61">
        <f t="shared" ca="1" si="0"/>
        <v>0</v>
      </c>
      <c r="L56" s="64">
        <f t="shared" ca="1" si="10"/>
        <v>0</v>
      </c>
      <c r="M56" s="61">
        <f t="shared" ca="1" si="0"/>
        <v>0</v>
      </c>
      <c r="N56" s="64">
        <f t="shared" ca="1" si="3"/>
        <v>0</v>
      </c>
      <c r="O56" s="61">
        <f t="shared" ca="1" si="0"/>
        <v>0</v>
      </c>
      <c r="P56" s="64" t="str">
        <f t="shared" ca="1" si="4"/>
        <v/>
      </c>
      <c r="Q56" s="61">
        <f t="shared" ca="1" si="0"/>
        <v>0</v>
      </c>
      <c r="R56" s="64" t="str">
        <f t="shared" ca="1" si="5"/>
        <v/>
      </c>
      <c r="S56" s="61">
        <f t="shared" ca="1" si="0"/>
        <v>0</v>
      </c>
      <c r="T56" s="64" t="str">
        <f t="shared" ca="1" si="6"/>
        <v/>
      </c>
      <c r="U56" s="61">
        <f t="shared" ca="1" si="0"/>
        <v>0</v>
      </c>
      <c r="V56" s="64" t="str">
        <f t="shared" ca="1" si="11"/>
        <v/>
      </c>
    </row>
    <row r="57" spans="1:22" ht="15.75" thickBot="1" x14ac:dyDescent="0.3"/>
    <row r="58" spans="1:22" ht="15.75" thickBot="1" x14ac:dyDescent="0.3">
      <c r="B58" s="209" t="s">
        <v>172</v>
      </c>
      <c r="C58" s="210"/>
    </row>
    <row r="59" spans="1:22" ht="15.75" thickBot="1" x14ac:dyDescent="0.3">
      <c r="B59" s="143" t="s">
        <v>173</v>
      </c>
      <c r="C59" s="143" t="s">
        <v>174</v>
      </c>
    </row>
    <row r="60" spans="1:22" x14ac:dyDescent="0.25">
      <c r="B60" s="140">
        <v>1</v>
      </c>
      <c r="C60" s="144" t="s">
        <v>174</v>
      </c>
    </row>
    <row r="61" spans="1:22" x14ac:dyDescent="0.25">
      <c r="B61" s="141">
        <v>2</v>
      </c>
      <c r="C61" s="145" t="s">
        <v>174</v>
      </c>
    </row>
    <row r="62" spans="1:22" x14ac:dyDescent="0.25">
      <c r="B62" s="141">
        <v>3</v>
      </c>
      <c r="C62" s="146" t="s">
        <v>174</v>
      </c>
    </row>
    <row r="63" spans="1:22" x14ac:dyDescent="0.25">
      <c r="B63" s="141">
        <v>4</v>
      </c>
      <c r="C63" s="147" t="s">
        <v>174</v>
      </c>
    </row>
    <row r="64" spans="1:22" x14ac:dyDescent="0.25">
      <c r="B64" s="141">
        <v>5</v>
      </c>
      <c r="C64" s="148" t="s">
        <v>174</v>
      </c>
    </row>
    <row r="65" spans="2:3" x14ac:dyDescent="0.25">
      <c r="B65" s="141">
        <v>6</v>
      </c>
      <c r="C65" s="149" t="s">
        <v>174</v>
      </c>
    </row>
    <row r="66" spans="2:3" x14ac:dyDescent="0.25">
      <c r="B66" s="141">
        <v>7</v>
      </c>
      <c r="C66" s="150" t="s">
        <v>174</v>
      </c>
    </row>
    <row r="67" spans="2:3" x14ac:dyDescent="0.25">
      <c r="B67" s="141">
        <v>8</v>
      </c>
      <c r="C67" s="151" t="s">
        <v>174</v>
      </c>
    </row>
    <row r="68" spans="2:3" ht="15.75" thickBot="1" x14ac:dyDescent="0.3">
      <c r="B68" s="142">
        <v>9</v>
      </c>
      <c r="C68" s="152" t="s">
        <v>174</v>
      </c>
    </row>
  </sheetData>
  <sheetProtection selectLockedCells="1"/>
  <sortState xmlns:xlrd2="http://schemas.microsoft.com/office/spreadsheetml/2017/richdata2" ref="C18:C56">
    <sortCondition ref="C17"/>
  </sortState>
  <mergeCells count="33">
    <mergeCell ref="B58:C58"/>
    <mergeCell ref="T15:T16"/>
    <mergeCell ref="V15:V16"/>
    <mergeCell ref="E14:V14"/>
    <mergeCell ref="E15:E16"/>
    <mergeCell ref="L15:L16"/>
    <mergeCell ref="N15:N16"/>
    <mergeCell ref="P15:P16"/>
    <mergeCell ref="R15:R16"/>
    <mergeCell ref="J15:J16"/>
    <mergeCell ref="G1:H1"/>
    <mergeCell ref="A5:E5"/>
    <mergeCell ref="F5:H5"/>
    <mergeCell ref="A1:F1"/>
    <mergeCell ref="A2:F2"/>
    <mergeCell ref="A4:H4"/>
    <mergeCell ref="G2:H2"/>
    <mergeCell ref="A3:H3"/>
    <mergeCell ref="A14:A16"/>
    <mergeCell ref="B14:B16"/>
    <mergeCell ref="C14:C16"/>
    <mergeCell ref="D14:D16"/>
    <mergeCell ref="A6:E6"/>
    <mergeCell ref="A8:B8"/>
    <mergeCell ref="A10:D10"/>
    <mergeCell ref="E10:H10"/>
    <mergeCell ref="F15:F16"/>
    <mergeCell ref="H15:H16"/>
    <mergeCell ref="G7:H7"/>
    <mergeCell ref="G8:H8"/>
    <mergeCell ref="E9:H9"/>
    <mergeCell ref="A9:D9"/>
    <mergeCell ref="A7:B7"/>
  </mergeCells>
  <phoneticPr fontId="0" type="noConversion"/>
  <conditionalFormatting sqref="F17:F56">
    <cfRule type="cellIs" dxfId="67" priority="43" stopIfTrue="1" operator="greaterThanOrEqual">
      <formula>0.25</formula>
    </cfRule>
    <cfRule type="cellIs" dxfId="66" priority="44" stopIfTrue="1" operator="between">
      <formula>0.2</formula>
      <formula>0.24</formula>
    </cfRule>
    <cfRule type="cellIs" dxfId="65" priority="45" stopIfTrue="1" operator="between">
      <formula>0</formula>
      <formula>0.19</formula>
    </cfRule>
  </conditionalFormatting>
  <conditionalFormatting sqref="D17:R17 A49:D56 D18:D48 E18:R56 S17:XFD56 A17:B48">
    <cfRule type="expression" dxfId="64" priority="34" stopIfTrue="1">
      <formula>$D17&lt;&gt;""</formula>
    </cfRule>
  </conditionalFormatting>
  <conditionalFormatting sqref="A7:E7 G7 A8:G8 A1:XFD6 I7:XFD8 A9:XFD13 A14:E14 A15:R16 D17:R17 A57:XFD57 A49:D56 W14:XFD14 D18:D48 E18:R56 S15:XFD56 A58:B58 D58:XFD58 A59:XFD59 A69:XFD1048576 A60:B68 D60:XFD68 A17:B48">
    <cfRule type="expression" dxfId="63" priority="36">
      <formula>CELL("proteger",A1)=0</formula>
    </cfRule>
  </conditionalFormatting>
  <conditionalFormatting sqref="F7">
    <cfRule type="expression" dxfId="62" priority="35">
      <formula>CELL("proteger",F7)=0</formula>
    </cfRule>
  </conditionalFormatting>
  <conditionalFormatting sqref="E8">
    <cfRule type="expression" dxfId="61" priority="318" stopIfTrue="1">
      <formula>$C$8&lt;#REF!</formula>
    </cfRule>
  </conditionalFormatting>
  <conditionalFormatting sqref="C37:C43">
    <cfRule type="expression" dxfId="60" priority="31">
      <formula>CELL("proteger",C37)=0</formula>
    </cfRule>
  </conditionalFormatting>
  <conditionalFormatting sqref="C37:C43">
    <cfRule type="cellIs" dxfId="59" priority="32" stopIfTrue="1" operator="equal">
      <formula>"F"</formula>
    </cfRule>
  </conditionalFormatting>
  <conditionalFormatting sqref="C37:C43">
    <cfRule type="expression" dxfId="58" priority="33" stopIfTrue="1">
      <formula>AND($B$2&lt;&gt;"",$D46&lt;&gt;"")</formula>
    </cfRule>
  </conditionalFormatting>
  <conditionalFormatting sqref="C60:C68">
    <cfRule type="expression" dxfId="57" priority="4">
      <formula>CELL("proteger",C60)=0</formula>
    </cfRule>
  </conditionalFormatting>
  <conditionalFormatting sqref="C17:C36">
    <cfRule type="expression" dxfId="56" priority="1">
      <formula>CELL("proteger",C17)=0</formula>
    </cfRule>
  </conditionalFormatting>
  <conditionalFormatting sqref="C17:C36">
    <cfRule type="cellIs" dxfId="55" priority="2" stopIfTrue="1" operator="equal">
      <formula>"F"</formula>
    </cfRule>
  </conditionalFormatting>
  <conditionalFormatting sqref="C17:C36">
    <cfRule type="expression" dxfId="54" priority="3" stopIfTrue="1">
      <formula>AND($B$2&lt;&gt;"",$D26&lt;&gt;"")</formula>
    </cfRule>
  </conditionalFormatting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5</vt:i4>
      </vt:variant>
    </vt:vector>
  </HeadingPairs>
  <TitlesOfParts>
    <vt:vector size="16" baseType="lpstr">
      <vt:lpstr>8</vt:lpstr>
      <vt:lpstr>7</vt:lpstr>
      <vt:lpstr>6</vt:lpstr>
      <vt:lpstr>5</vt:lpstr>
      <vt:lpstr>4</vt:lpstr>
      <vt:lpstr>3</vt:lpstr>
      <vt:lpstr>2</vt:lpstr>
      <vt:lpstr>1</vt:lpstr>
      <vt:lpstr>Ficha Cadastral</vt:lpstr>
      <vt:lpstr>Ficha de Avaliação</vt:lpstr>
      <vt:lpstr>Controle de Avaliação</vt:lpstr>
      <vt:lpstr>'Controle de Avaliação'!Area_de_impressao</vt:lpstr>
      <vt:lpstr>'Ficha de Avaliação'!Area_de_impressao</vt:lpstr>
      <vt:lpstr>Módulo</vt:lpstr>
      <vt:lpstr>Turma</vt:lpstr>
      <vt:lpstr>UnidadeCurricular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Ouverney</dc:creator>
  <cp:lastModifiedBy>FELIPE SANCHES</cp:lastModifiedBy>
  <cp:lastPrinted>2017-06-29T20:18:31Z</cp:lastPrinted>
  <dcterms:created xsi:type="dcterms:W3CDTF">2009-06-12T22:04:30Z</dcterms:created>
  <dcterms:modified xsi:type="dcterms:W3CDTF">2019-04-11T19:35:07Z</dcterms:modified>
</cp:coreProperties>
</file>