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edro\Desktop\"/>
    </mc:Choice>
  </mc:AlternateContent>
  <xr:revisionPtr revIDLastSave="0" documentId="13_ncr:1_{983A18DF-BD92-44C9-8064-E7A4F87D7750}" xr6:coauthVersionLast="47" xr6:coauthVersionMax="47" xr10:uidLastSave="{00000000-0000-0000-0000-000000000000}"/>
  <bookViews>
    <workbookView xWindow="-110" yWindow="-110" windowWidth="25820" windowHeight="15620" firstSheet="2" activeTab="4" xr2:uid="{00000000-000D-0000-FFFF-FFFF00000000}"/>
  </bookViews>
  <sheets>
    <sheet name="Original Pricing - dif Acq Prem" sheetId="4" state="hidden" r:id="rId1"/>
    <sheet name="Original Pricing - Inputs" sheetId="2" state="hidden" r:id="rId2"/>
    <sheet name="Notes on Input Dataset" sheetId="1" r:id="rId3"/>
    <sheet name="Original Pricing - Inputs (2)" sheetId="5" state="hidden" r:id="rId4"/>
    <sheet name="Original Pricing - Inputs (3)" sheetId="6" r:id="rId5"/>
    <sheet name="Modified Pricing - Inputs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2" i="6" l="1"/>
  <c r="C45" i="6" s="1"/>
  <c r="C48" i="6" s="1"/>
  <c r="C52" i="6" s="1"/>
  <c r="B189" i="6"/>
  <c r="B188" i="6"/>
  <c r="B326" i="6"/>
  <c r="C312" i="6"/>
  <c r="C236" i="6" s="1"/>
  <c r="C241" i="6" s="1"/>
  <c r="C306" i="6"/>
  <c r="C235" i="6" s="1"/>
  <c r="C218" i="6" s="1"/>
  <c r="C184" i="6"/>
  <c r="C195" i="6" s="1"/>
  <c r="C318" i="6"/>
  <c r="C237" i="6" s="1"/>
  <c r="C242" i="6" s="1"/>
  <c r="B322" i="6"/>
  <c r="B232" i="6"/>
  <c r="N226" i="6"/>
  <c r="N204" i="6" s="1"/>
  <c r="M226" i="6"/>
  <c r="M204" i="6" s="1"/>
  <c r="L226" i="6"/>
  <c r="L204" i="6" s="1"/>
  <c r="K226" i="6"/>
  <c r="K204" i="6" s="1"/>
  <c r="J226" i="6"/>
  <c r="J204" i="6" s="1"/>
  <c r="I226" i="6"/>
  <c r="I204" i="6" s="1"/>
  <c r="H226" i="6"/>
  <c r="H204" i="6" s="1"/>
  <c r="G226" i="6"/>
  <c r="G204" i="6" s="1"/>
  <c r="F226" i="6"/>
  <c r="F204" i="6" s="1"/>
  <c r="E226" i="6"/>
  <c r="E204" i="6" s="1"/>
  <c r="D226" i="6"/>
  <c r="D204" i="6" s="1"/>
  <c r="C226" i="6"/>
  <c r="C204" i="6" s="1"/>
  <c r="N214" i="6"/>
  <c r="M214" i="6"/>
  <c r="M202" i="6" s="1"/>
  <c r="L214" i="6"/>
  <c r="L202" i="6" s="1"/>
  <c r="K214" i="6"/>
  <c r="K202" i="6" s="1"/>
  <c r="J214" i="6"/>
  <c r="J202" i="6" s="1"/>
  <c r="I214" i="6"/>
  <c r="I202" i="6" s="1"/>
  <c r="H214" i="6"/>
  <c r="H202" i="6" s="1"/>
  <c r="G214" i="6"/>
  <c r="G202" i="6" s="1"/>
  <c r="F214" i="6"/>
  <c r="E214" i="6"/>
  <c r="E202" i="6" s="1"/>
  <c r="D214" i="6"/>
  <c r="D202" i="6" s="1"/>
  <c r="C214" i="6"/>
  <c r="C202" i="6" s="1"/>
  <c r="C192" i="6"/>
  <c r="B186" i="6"/>
  <c r="C93" i="6"/>
  <c r="N84" i="6"/>
  <c r="N88" i="6" s="1"/>
  <c r="M84" i="6"/>
  <c r="M88" i="6" s="1"/>
  <c r="M98" i="6" s="1"/>
  <c r="M109" i="6" s="1"/>
  <c r="L84" i="6"/>
  <c r="L88" i="6" s="1"/>
  <c r="L96" i="6" s="1"/>
  <c r="K84" i="6"/>
  <c r="K88" i="6" s="1"/>
  <c r="J84" i="6"/>
  <c r="J88" i="6" s="1"/>
  <c r="I84" i="6"/>
  <c r="I88" i="6" s="1"/>
  <c r="H84" i="6"/>
  <c r="H88" i="6" s="1"/>
  <c r="G84" i="6"/>
  <c r="G88" i="6" s="1"/>
  <c r="G118" i="6" s="1"/>
  <c r="F84" i="6"/>
  <c r="F88" i="6" s="1"/>
  <c r="E84" i="6"/>
  <c r="E88" i="6" s="1"/>
  <c r="D84" i="6"/>
  <c r="D88" i="6" s="1"/>
  <c r="D99" i="6" s="1"/>
  <c r="D110" i="6" s="1"/>
  <c r="C84" i="6"/>
  <c r="C88" i="6" s="1"/>
  <c r="C5" i="6"/>
  <c r="C9" i="6" s="1"/>
  <c r="C11" i="6" s="1"/>
  <c r="C16" i="6" s="1"/>
  <c r="C4" i="6"/>
  <c r="C3" i="6"/>
  <c r="C184" i="5"/>
  <c r="C219" i="5"/>
  <c r="C263" i="5"/>
  <c r="C262" i="5"/>
  <c r="C261" i="5"/>
  <c r="C264" i="5" s="1"/>
  <c r="C297" i="5" s="1"/>
  <c r="C304" i="5" s="1"/>
  <c r="C278" i="5"/>
  <c r="D272" i="5"/>
  <c r="D271" i="5"/>
  <c r="C271" i="5"/>
  <c r="D261" i="5"/>
  <c r="E261" i="5"/>
  <c r="F261" i="5"/>
  <c r="G261" i="5"/>
  <c r="H261" i="5"/>
  <c r="I261" i="5"/>
  <c r="J261" i="5"/>
  <c r="K261" i="5"/>
  <c r="L261" i="5"/>
  <c r="M261" i="5"/>
  <c r="N261" i="5"/>
  <c r="E262" i="5"/>
  <c r="F262" i="5"/>
  <c r="G262" i="5"/>
  <c r="H262" i="5"/>
  <c r="I262" i="5"/>
  <c r="J262" i="5"/>
  <c r="K262" i="5"/>
  <c r="L262" i="5"/>
  <c r="M262" i="5"/>
  <c r="N262" i="5"/>
  <c r="E263" i="5"/>
  <c r="F263" i="5"/>
  <c r="G263" i="5"/>
  <c r="H263" i="5"/>
  <c r="I263" i="5"/>
  <c r="J263" i="5"/>
  <c r="K263" i="5"/>
  <c r="L263" i="5"/>
  <c r="M263" i="5"/>
  <c r="N263" i="5"/>
  <c r="B186" i="5"/>
  <c r="D262" i="5"/>
  <c r="D263" i="5"/>
  <c r="D284" i="5"/>
  <c r="C332" i="5"/>
  <c r="D202" i="5"/>
  <c r="E202" i="5"/>
  <c r="F202" i="5"/>
  <c r="G202" i="5"/>
  <c r="H202" i="5"/>
  <c r="I202" i="5"/>
  <c r="J202" i="5"/>
  <c r="K202" i="5"/>
  <c r="L202" i="5"/>
  <c r="M202" i="5"/>
  <c r="N202" i="5"/>
  <c r="D204" i="5"/>
  <c r="E204" i="5"/>
  <c r="F204" i="5"/>
  <c r="G204" i="5"/>
  <c r="H204" i="5"/>
  <c r="I204" i="5"/>
  <c r="J204" i="5"/>
  <c r="K204" i="5"/>
  <c r="L204" i="5"/>
  <c r="M204" i="5"/>
  <c r="N204" i="5"/>
  <c r="C204" i="5"/>
  <c r="C207" i="5"/>
  <c r="C205" i="5"/>
  <c r="C203" i="5"/>
  <c r="C202" i="5"/>
  <c r="B304" i="5"/>
  <c r="C293" i="5"/>
  <c r="C292" i="5"/>
  <c r="C284" i="5"/>
  <c r="C272" i="5"/>
  <c r="C230" i="5"/>
  <c r="B233" i="5"/>
  <c r="C241" i="5" s="1"/>
  <c r="C221" i="5"/>
  <c r="C232" i="5" s="1"/>
  <c r="C220" i="5"/>
  <c r="C3" i="5"/>
  <c r="C344" i="5"/>
  <c r="C338" i="5"/>
  <c r="C237" i="5" s="1"/>
  <c r="C242" i="5" s="1"/>
  <c r="C236" i="5"/>
  <c r="C333" i="2"/>
  <c r="C327" i="2"/>
  <c r="C215" i="5"/>
  <c r="C4" i="5"/>
  <c r="B358" i="5"/>
  <c r="C42" i="5" s="1"/>
  <c r="C5" i="5"/>
  <c r="C9" i="5" s="1"/>
  <c r="C238" i="5"/>
  <c r="C243" i="5" s="1"/>
  <c r="C231" i="5"/>
  <c r="N227" i="5"/>
  <c r="M227" i="5"/>
  <c r="L227" i="5"/>
  <c r="K227" i="5"/>
  <c r="J227" i="5"/>
  <c r="I227" i="5"/>
  <c r="H227" i="5"/>
  <c r="G227" i="5"/>
  <c r="F227" i="5"/>
  <c r="E227" i="5"/>
  <c r="D227" i="5"/>
  <c r="C227" i="5"/>
  <c r="N215" i="5"/>
  <c r="M215" i="5"/>
  <c r="L215" i="5"/>
  <c r="K215" i="5"/>
  <c r="J215" i="5"/>
  <c r="I215" i="5"/>
  <c r="H215" i="5"/>
  <c r="G215" i="5"/>
  <c r="F215" i="5"/>
  <c r="E215" i="5"/>
  <c r="D215" i="5"/>
  <c r="C192" i="5"/>
  <c r="M109" i="5"/>
  <c r="C93" i="5"/>
  <c r="N84" i="5"/>
  <c r="N88" i="5" s="1"/>
  <c r="N96" i="5" s="1"/>
  <c r="N145" i="5" s="1"/>
  <c r="N183" i="5" s="1"/>
  <c r="M84" i="5"/>
  <c r="M88" i="5" s="1"/>
  <c r="M98" i="5" s="1"/>
  <c r="M121" i="5" s="1"/>
  <c r="L84" i="5"/>
  <c r="L88" i="5" s="1"/>
  <c r="L97" i="5" s="1"/>
  <c r="K84" i="5"/>
  <c r="K88" i="5" s="1"/>
  <c r="K97" i="5" s="1"/>
  <c r="J84" i="5"/>
  <c r="J88" i="5" s="1"/>
  <c r="I84" i="5"/>
  <c r="I88" i="5" s="1"/>
  <c r="H84" i="5"/>
  <c r="H88" i="5" s="1"/>
  <c r="H118" i="5" s="1"/>
  <c r="G84" i="5"/>
  <c r="G88" i="5" s="1"/>
  <c r="G99" i="5" s="1"/>
  <c r="F84" i="5"/>
  <c r="F88" i="5" s="1"/>
  <c r="F118" i="5" s="1"/>
  <c r="E84" i="5"/>
  <c r="E88" i="5" s="1"/>
  <c r="D84" i="5"/>
  <c r="D88" i="5" s="1"/>
  <c r="C84" i="5"/>
  <c r="C88" i="5" s="1"/>
  <c r="C99" i="5" s="1"/>
  <c r="C3" i="2"/>
  <c r="C215" i="4"/>
  <c r="D215" i="4"/>
  <c r="E215" i="4"/>
  <c r="F215" i="4"/>
  <c r="G215" i="4"/>
  <c r="H215" i="4"/>
  <c r="I215" i="4"/>
  <c r="J215" i="4"/>
  <c r="K215" i="4"/>
  <c r="L215" i="4"/>
  <c r="M215" i="4"/>
  <c r="N215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C149" i="4"/>
  <c r="D204" i="2"/>
  <c r="E204" i="2"/>
  <c r="F204" i="2"/>
  <c r="G204" i="2"/>
  <c r="H204" i="2"/>
  <c r="I204" i="2"/>
  <c r="J204" i="2"/>
  <c r="K204" i="2"/>
  <c r="L204" i="2"/>
  <c r="M204" i="2"/>
  <c r="N204" i="2"/>
  <c r="C204" i="2"/>
  <c r="D194" i="2"/>
  <c r="E194" i="2"/>
  <c r="F194" i="2"/>
  <c r="G194" i="2"/>
  <c r="H194" i="2"/>
  <c r="I194" i="2"/>
  <c r="J194" i="2"/>
  <c r="K194" i="2"/>
  <c r="L194" i="2"/>
  <c r="M194" i="2"/>
  <c r="N194" i="2"/>
  <c r="E195" i="2"/>
  <c r="F195" i="2"/>
  <c r="G195" i="2"/>
  <c r="H195" i="2"/>
  <c r="I195" i="2"/>
  <c r="J195" i="2"/>
  <c r="K195" i="2"/>
  <c r="L195" i="2"/>
  <c r="M195" i="2"/>
  <c r="N195" i="2"/>
  <c r="D195" i="2"/>
  <c r="C195" i="2"/>
  <c r="C194" i="2"/>
  <c r="E193" i="2"/>
  <c r="F193" i="2"/>
  <c r="G193" i="2"/>
  <c r="H193" i="2"/>
  <c r="I193" i="2"/>
  <c r="J193" i="2"/>
  <c r="K193" i="2"/>
  <c r="L193" i="2"/>
  <c r="M193" i="2"/>
  <c r="N193" i="2"/>
  <c r="D193" i="2"/>
  <c r="C193" i="2"/>
  <c r="C189" i="2"/>
  <c r="D192" i="2"/>
  <c r="C192" i="2"/>
  <c r="D43" i="4"/>
  <c r="E43" i="4"/>
  <c r="F43" i="4"/>
  <c r="G43" i="4"/>
  <c r="H43" i="4"/>
  <c r="I43" i="4"/>
  <c r="J43" i="4"/>
  <c r="K43" i="4"/>
  <c r="L43" i="4"/>
  <c r="C43" i="4"/>
  <c r="M43" i="4"/>
  <c r="N43" i="4"/>
  <c r="C188" i="2"/>
  <c r="C42" i="2"/>
  <c r="C187" i="4"/>
  <c r="C265" i="4" s="1"/>
  <c r="D3" i="4"/>
  <c r="E3" i="4"/>
  <c r="F3" i="4"/>
  <c r="G3" i="4"/>
  <c r="H3" i="4"/>
  <c r="I3" i="4"/>
  <c r="J3" i="4"/>
  <c r="K3" i="4"/>
  <c r="L3" i="4"/>
  <c r="M3" i="4"/>
  <c r="N3" i="4"/>
  <c r="D4" i="4"/>
  <c r="E4" i="4"/>
  <c r="F4" i="4"/>
  <c r="G4" i="4"/>
  <c r="H4" i="4"/>
  <c r="I4" i="4"/>
  <c r="J4" i="4"/>
  <c r="K4" i="4"/>
  <c r="L4" i="4"/>
  <c r="M4" i="4"/>
  <c r="N4" i="4"/>
  <c r="D5" i="4"/>
  <c r="E5" i="4"/>
  <c r="F5" i="4"/>
  <c r="G5" i="4"/>
  <c r="H5" i="4"/>
  <c r="I5" i="4"/>
  <c r="J5" i="4"/>
  <c r="K5" i="4"/>
  <c r="L5" i="4"/>
  <c r="M5" i="4"/>
  <c r="N5" i="4"/>
  <c r="C4" i="4"/>
  <c r="C5" i="4"/>
  <c r="C9" i="4" s="1"/>
  <c r="C3" i="4"/>
  <c r="B310" i="4"/>
  <c r="C336" i="4" s="1"/>
  <c r="C241" i="4" s="1"/>
  <c r="C246" i="4" s="1"/>
  <c r="B309" i="4"/>
  <c r="C330" i="4" s="1"/>
  <c r="C240" i="4" s="1"/>
  <c r="C245" i="4" s="1"/>
  <c r="B308" i="4"/>
  <c r="C324" i="4" s="1"/>
  <c r="C239" i="4" s="1"/>
  <c r="C296" i="4"/>
  <c r="C295" i="4"/>
  <c r="C287" i="4"/>
  <c r="C281" i="4"/>
  <c r="C302" i="4" s="1"/>
  <c r="C275" i="4"/>
  <c r="C274" i="4"/>
  <c r="C301" i="4" s="1"/>
  <c r="N230" i="4"/>
  <c r="M230" i="4"/>
  <c r="L230" i="4"/>
  <c r="K230" i="4"/>
  <c r="J230" i="4"/>
  <c r="I230" i="4"/>
  <c r="H230" i="4"/>
  <c r="G230" i="4"/>
  <c r="F230" i="4"/>
  <c r="E230" i="4"/>
  <c r="D230" i="4"/>
  <c r="C230" i="4"/>
  <c r="C225" i="4"/>
  <c r="C195" i="4"/>
  <c r="C95" i="4"/>
  <c r="M90" i="4"/>
  <c r="M100" i="4" s="1"/>
  <c r="N86" i="4"/>
  <c r="N90" i="4" s="1"/>
  <c r="M86" i="4"/>
  <c r="L86" i="4"/>
  <c r="L90" i="4" s="1"/>
  <c r="K86" i="4"/>
  <c r="K90" i="4" s="1"/>
  <c r="K101" i="4" s="1"/>
  <c r="J86" i="4"/>
  <c r="J90" i="4" s="1"/>
  <c r="I86" i="4"/>
  <c r="I90" i="4" s="1"/>
  <c r="H86" i="4"/>
  <c r="H90" i="4" s="1"/>
  <c r="G86" i="4"/>
  <c r="G90" i="4" s="1"/>
  <c r="F86" i="4"/>
  <c r="F90" i="4" s="1"/>
  <c r="F120" i="4" s="1"/>
  <c r="E86" i="4"/>
  <c r="E90" i="4" s="1"/>
  <c r="D86" i="4"/>
  <c r="D90" i="4" s="1"/>
  <c r="C86" i="4"/>
  <c r="C90" i="4" s="1"/>
  <c r="C120" i="4" s="1"/>
  <c r="C100" i="2"/>
  <c r="C184" i="2"/>
  <c r="B307" i="2"/>
  <c r="C238" i="2" s="1"/>
  <c r="C243" i="2" s="1"/>
  <c r="B306" i="2"/>
  <c r="C237" i="2" s="1"/>
  <c r="C242" i="2" s="1"/>
  <c r="C292" i="2"/>
  <c r="C284" i="2"/>
  <c r="C278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C261" i="6" l="1"/>
  <c r="C260" i="6"/>
  <c r="C240" i="6"/>
  <c r="C220" i="6"/>
  <c r="C231" i="6" s="1"/>
  <c r="C262" i="6"/>
  <c r="C6" i="6"/>
  <c r="C229" i="6"/>
  <c r="C245" i="6"/>
  <c r="C271" i="6"/>
  <c r="C270" i="6"/>
  <c r="C193" i="6"/>
  <c r="D97" i="6"/>
  <c r="D98" i="6"/>
  <c r="D121" i="6" s="1"/>
  <c r="D118" i="6"/>
  <c r="D122" i="6"/>
  <c r="D96" i="6"/>
  <c r="C21" i="6"/>
  <c r="C22" i="6"/>
  <c r="C23" i="6"/>
  <c r="C58" i="6"/>
  <c r="C71" i="6"/>
  <c r="C57" i="6"/>
  <c r="C59" i="6"/>
  <c r="I98" i="6"/>
  <c r="I96" i="6"/>
  <c r="I99" i="6"/>
  <c r="I97" i="6"/>
  <c r="I118" i="6"/>
  <c r="M99" i="6"/>
  <c r="M118" i="6"/>
  <c r="M97" i="6"/>
  <c r="C96" i="6"/>
  <c r="C118" i="6"/>
  <c r="C158" i="6" s="1"/>
  <c r="C97" i="6"/>
  <c r="C98" i="6"/>
  <c r="C99" i="6"/>
  <c r="E118" i="6"/>
  <c r="E97" i="6"/>
  <c r="E99" i="6"/>
  <c r="F118" i="6"/>
  <c r="F97" i="6"/>
  <c r="F98" i="6"/>
  <c r="F99" i="6"/>
  <c r="F96" i="6"/>
  <c r="E96" i="6"/>
  <c r="N202" i="6"/>
  <c r="L119" i="6"/>
  <c r="L145" i="6"/>
  <c r="L183" i="6" s="1"/>
  <c r="L107" i="6"/>
  <c r="H118" i="6"/>
  <c r="H97" i="6"/>
  <c r="H99" i="6"/>
  <c r="H96" i="6"/>
  <c r="M96" i="6"/>
  <c r="C238" i="6"/>
  <c r="C206" i="6" s="1"/>
  <c r="C219" i="6"/>
  <c r="L98" i="6"/>
  <c r="L118" i="6"/>
  <c r="L97" i="6"/>
  <c r="E98" i="6"/>
  <c r="K98" i="6"/>
  <c r="K99" i="6"/>
  <c r="K96" i="6"/>
  <c r="K118" i="6"/>
  <c r="K97" i="6"/>
  <c r="H98" i="6"/>
  <c r="M121" i="6"/>
  <c r="F202" i="6"/>
  <c r="L99" i="6"/>
  <c r="N99" i="6"/>
  <c r="N96" i="6"/>
  <c r="N118" i="6"/>
  <c r="N97" i="6"/>
  <c r="N98" i="6"/>
  <c r="J98" i="6"/>
  <c r="J99" i="6"/>
  <c r="J96" i="6"/>
  <c r="J118" i="6"/>
  <c r="J97" i="6"/>
  <c r="G96" i="6"/>
  <c r="G99" i="6"/>
  <c r="G98" i="6"/>
  <c r="G97" i="6"/>
  <c r="C298" i="5"/>
  <c r="C305" i="5" s="1"/>
  <c r="D332" i="5" s="1"/>
  <c r="D236" i="5" s="1"/>
  <c r="D219" i="5" s="1"/>
  <c r="C222" i="5"/>
  <c r="C6" i="5"/>
  <c r="N107" i="5"/>
  <c r="N152" i="5" s="1"/>
  <c r="G118" i="5"/>
  <c r="G122" i="5"/>
  <c r="G110" i="5"/>
  <c r="F96" i="5"/>
  <c r="F145" i="5" s="1"/>
  <c r="F183" i="5" s="1"/>
  <c r="L118" i="5"/>
  <c r="G96" i="5"/>
  <c r="M118" i="5"/>
  <c r="N118" i="5"/>
  <c r="M97" i="5"/>
  <c r="N97" i="5"/>
  <c r="N108" i="5" s="1"/>
  <c r="N98" i="5"/>
  <c r="N109" i="5" s="1"/>
  <c r="F99" i="5"/>
  <c r="F110" i="5" s="1"/>
  <c r="M99" i="5"/>
  <c r="M110" i="5" s="1"/>
  <c r="N99" i="5"/>
  <c r="N110" i="5" s="1"/>
  <c r="C299" i="5"/>
  <c r="C306" i="5" s="1"/>
  <c r="J99" i="5"/>
  <c r="J96" i="5"/>
  <c r="J118" i="5"/>
  <c r="J97" i="5"/>
  <c r="J98" i="5"/>
  <c r="C122" i="5"/>
  <c r="C110" i="5"/>
  <c r="L120" i="5"/>
  <c r="L108" i="5"/>
  <c r="K120" i="5"/>
  <c r="K108" i="5"/>
  <c r="M108" i="5"/>
  <c r="D118" i="5"/>
  <c r="D97" i="5"/>
  <c r="D98" i="5"/>
  <c r="D99" i="5"/>
  <c r="D96" i="5"/>
  <c r="M120" i="5"/>
  <c r="I118" i="5"/>
  <c r="I97" i="5"/>
  <c r="I99" i="5"/>
  <c r="I98" i="5"/>
  <c r="H98" i="5"/>
  <c r="H96" i="5"/>
  <c r="H97" i="5"/>
  <c r="H99" i="5"/>
  <c r="C118" i="5"/>
  <c r="C97" i="5"/>
  <c r="C98" i="5"/>
  <c r="C96" i="5"/>
  <c r="C145" i="5" s="1"/>
  <c r="F119" i="5"/>
  <c r="I96" i="5"/>
  <c r="E118" i="5"/>
  <c r="E98" i="5"/>
  <c r="E99" i="5"/>
  <c r="F98" i="5"/>
  <c r="C233" i="5"/>
  <c r="G98" i="5"/>
  <c r="G97" i="5"/>
  <c r="E96" i="5"/>
  <c r="C195" i="5"/>
  <c r="C193" i="5"/>
  <c r="K99" i="5"/>
  <c r="K98" i="5"/>
  <c r="K100" i="5" s="1"/>
  <c r="K118" i="5"/>
  <c r="K96" i="5"/>
  <c r="L99" i="5"/>
  <c r="L98" i="5"/>
  <c r="L96" i="5"/>
  <c r="E97" i="5"/>
  <c r="N119" i="5"/>
  <c r="F97" i="5"/>
  <c r="C239" i="5"/>
  <c r="C300" i="5"/>
  <c r="M96" i="5"/>
  <c r="C264" i="4"/>
  <c r="K120" i="4"/>
  <c r="E120" i="4"/>
  <c r="E101" i="4"/>
  <c r="E100" i="4"/>
  <c r="E99" i="4"/>
  <c r="E102" i="4" s="1"/>
  <c r="J101" i="4"/>
  <c r="J100" i="4"/>
  <c r="J111" i="4" s="1"/>
  <c r="J120" i="4"/>
  <c r="J99" i="4"/>
  <c r="J110" i="4" s="1"/>
  <c r="J98" i="4"/>
  <c r="L101" i="4"/>
  <c r="L112" i="4" s="1"/>
  <c r="L120" i="4"/>
  <c r="F98" i="4"/>
  <c r="F109" i="4" s="1"/>
  <c r="M99" i="4"/>
  <c r="M101" i="4"/>
  <c r="M124" i="4" s="1"/>
  <c r="C98" i="4"/>
  <c r="C148" i="4" s="1"/>
  <c r="H120" i="4"/>
  <c r="H99" i="4"/>
  <c r="H101" i="4"/>
  <c r="H100" i="4"/>
  <c r="H98" i="4"/>
  <c r="I120" i="4"/>
  <c r="I99" i="4"/>
  <c r="I101" i="4"/>
  <c r="I98" i="4"/>
  <c r="E122" i="4"/>
  <c r="E110" i="4"/>
  <c r="I100" i="4"/>
  <c r="J122" i="4"/>
  <c r="M111" i="4"/>
  <c r="M123" i="4"/>
  <c r="C101" i="4"/>
  <c r="C100" i="4"/>
  <c r="C99" i="4"/>
  <c r="K124" i="4"/>
  <c r="K112" i="4"/>
  <c r="D98" i="4"/>
  <c r="D100" i="4"/>
  <c r="D120" i="4"/>
  <c r="D99" i="4"/>
  <c r="D101" i="4"/>
  <c r="N120" i="4"/>
  <c r="N101" i="4"/>
  <c r="N99" i="4"/>
  <c r="N98" i="4"/>
  <c r="N100" i="4"/>
  <c r="G120" i="4"/>
  <c r="G99" i="4"/>
  <c r="G100" i="4"/>
  <c r="G98" i="4"/>
  <c r="G101" i="4"/>
  <c r="K100" i="4"/>
  <c r="K98" i="4"/>
  <c r="K99" i="4"/>
  <c r="C242" i="4"/>
  <c r="C244" i="4"/>
  <c r="F101" i="4"/>
  <c r="F99" i="4"/>
  <c r="J148" i="4"/>
  <c r="J186" i="4" s="1"/>
  <c r="M98" i="4"/>
  <c r="M120" i="4"/>
  <c r="F100" i="4"/>
  <c r="L100" i="4"/>
  <c r="L98" i="4"/>
  <c r="C266" i="4"/>
  <c r="E98" i="4"/>
  <c r="L99" i="4"/>
  <c r="C303" i="4"/>
  <c r="C299" i="2"/>
  <c r="C261" i="2"/>
  <c r="C146" i="6" l="1"/>
  <c r="C263" i="6"/>
  <c r="C188" i="6" s="1"/>
  <c r="D100" i="6"/>
  <c r="D42" i="6" s="1"/>
  <c r="D45" i="6" s="1"/>
  <c r="D48" i="6" s="1"/>
  <c r="D52" i="6" s="1"/>
  <c r="D58" i="6" s="1"/>
  <c r="C291" i="6"/>
  <c r="C247" i="6"/>
  <c r="C292" i="6"/>
  <c r="C246" i="6"/>
  <c r="C283" i="6"/>
  <c r="C277" i="6"/>
  <c r="D120" i="6"/>
  <c r="D123" i="6" s="1"/>
  <c r="D108" i="6"/>
  <c r="D109" i="6"/>
  <c r="D145" i="6"/>
  <c r="D183" i="6" s="1"/>
  <c r="D107" i="6"/>
  <c r="D152" i="6" s="1"/>
  <c r="D119" i="6"/>
  <c r="D165" i="6" s="1"/>
  <c r="F122" i="6"/>
  <c r="F110" i="6"/>
  <c r="F109" i="6"/>
  <c r="F121" i="6"/>
  <c r="J110" i="6"/>
  <c r="J122" i="6"/>
  <c r="F108" i="6"/>
  <c r="F120" i="6"/>
  <c r="F100" i="6"/>
  <c r="F42" i="6" s="1"/>
  <c r="F45" i="6" s="1"/>
  <c r="F48" i="6" s="1"/>
  <c r="F52" i="6" s="1"/>
  <c r="I108" i="6"/>
  <c r="I100" i="6"/>
  <c r="I42" i="6" s="1"/>
  <c r="I45" i="6" s="1"/>
  <c r="I48" i="6" s="1"/>
  <c r="I52" i="6" s="1"/>
  <c r="I120" i="6"/>
  <c r="G108" i="6"/>
  <c r="G120" i="6"/>
  <c r="G100" i="6"/>
  <c r="G42" i="6" s="1"/>
  <c r="G45" i="6" s="1"/>
  <c r="G48" i="6" s="1"/>
  <c r="G52" i="6" s="1"/>
  <c r="N120" i="6"/>
  <c r="N100" i="6"/>
  <c r="N42" i="6" s="1"/>
  <c r="N45" i="6" s="1"/>
  <c r="N48" i="6" s="1"/>
  <c r="N52" i="6" s="1"/>
  <c r="N108" i="6"/>
  <c r="K110" i="6"/>
  <c r="K122" i="6"/>
  <c r="M107" i="6"/>
  <c r="M119" i="6"/>
  <c r="M145" i="6"/>
  <c r="M183" i="6" s="1"/>
  <c r="I110" i="6"/>
  <c r="I122" i="6"/>
  <c r="K119" i="6"/>
  <c r="K145" i="6"/>
  <c r="K183" i="6" s="1"/>
  <c r="K107" i="6"/>
  <c r="G109" i="6"/>
  <c r="G121" i="6"/>
  <c r="K109" i="6"/>
  <c r="K121" i="6"/>
  <c r="H107" i="6"/>
  <c r="H145" i="6"/>
  <c r="H183" i="6" s="1"/>
  <c r="H119" i="6"/>
  <c r="I119" i="6"/>
  <c r="I145" i="6"/>
  <c r="I183" i="6" s="1"/>
  <c r="I107" i="6"/>
  <c r="F107" i="6"/>
  <c r="F119" i="6"/>
  <c r="F145" i="6"/>
  <c r="F183" i="6" s="1"/>
  <c r="N109" i="6"/>
  <c r="N121" i="6"/>
  <c r="N145" i="6"/>
  <c r="N183" i="6" s="1"/>
  <c r="N107" i="6"/>
  <c r="N119" i="6"/>
  <c r="H122" i="6"/>
  <c r="H110" i="6"/>
  <c r="E122" i="6"/>
  <c r="E110" i="6"/>
  <c r="I121" i="6"/>
  <c r="I109" i="6"/>
  <c r="J109" i="6"/>
  <c r="J121" i="6"/>
  <c r="G122" i="6"/>
  <c r="G110" i="6"/>
  <c r="N110" i="6"/>
  <c r="N122" i="6"/>
  <c r="E109" i="6"/>
  <c r="E121" i="6"/>
  <c r="H120" i="6"/>
  <c r="H100" i="6"/>
  <c r="H42" i="6" s="1"/>
  <c r="H45" i="6" s="1"/>
  <c r="H48" i="6" s="1"/>
  <c r="H52" i="6" s="1"/>
  <c r="H108" i="6"/>
  <c r="E120" i="6"/>
  <c r="E100" i="6"/>
  <c r="E42" i="6" s="1"/>
  <c r="E45" i="6" s="1"/>
  <c r="E48" i="6" s="1"/>
  <c r="E52" i="6" s="1"/>
  <c r="E108" i="6"/>
  <c r="J119" i="6"/>
  <c r="J145" i="6"/>
  <c r="J183" i="6" s="1"/>
  <c r="J107" i="6"/>
  <c r="C110" i="6"/>
  <c r="C122" i="6"/>
  <c r="C76" i="6"/>
  <c r="C68" i="6"/>
  <c r="C61" i="6"/>
  <c r="L108" i="6"/>
  <c r="L100" i="6"/>
  <c r="L42" i="6" s="1"/>
  <c r="L45" i="6" s="1"/>
  <c r="L48" i="6" s="1"/>
  <c r="L52" i="6" s="1"/>
  <c r="L120" i="6"/>
  <c r="C70" i="6"/>
  <c r="C63" i="6"/>
  <c r="C78" i="6"/>
  <c r="L121" i="6"/>
  <c r="L109" i="6"/>
  <c r="L152" i="6"/>
  <c r="C121" i="6"/>
  <c r="C109" i="6"/>
  <c r="C159" i="6"/>
  <c r="C77" i="6"/>
  <c r="C62" i="6"/>
  <c r="C69" i="6"/>
  <c r="G107" i="6"/>
  <c r="G119" i="6"/>
  <c r="G145" i="6"/>
  <c r="G183" i="6" s="1"/>
  <c r="L165" i="6"/>
  <c r="C148" i="6"/>
  <c r="C38" i="6"/>
  <c r="C28" i="6"/>
  <c r="M122" i="6"/>
  <c r="M110" i="6"/>
  <c r="L110" i="6"/>
  <c r="L122" i="6"/>
  <c r="C297" i="6"/>
  <c r="C221" i="6"/>
  <c r="C203" i="6" s="1"/>
  <c r="C145" i="6"/>
  <c r="C183" i="6" s="1"/>
  <c r="C186" i="6" s="1"/>
  <c r="C107" i="6"/>
  <c r="C119" i="6"/>
  <c r="C147" i="6"/>
  <c r="C37" i="6"/>
  <c r="C27" i="6"/>
  <c r="K108" i="6"/>
  <c r="K120" i="6"/>
  <c r="K100" i="6"/>
  <c r="K42" i="6" s="1"/>
  <c r="K45" i="6" s="1"/>
  <c r="K48" i="6" s="1"/>
  <c r="K52" i="6" s="1"/>
  <c r="C100" i="6"/>
  <c r="C108" i="6"/>
  <c r="C120" i="6"/>
  <c r="J108" i="6"/>
  <c r="J120" i="6"/>
  <c r="J100" i="6"/>
  <c r="J42" i="6" s="1"/>
  <c r="J45" i="6" s="1"/>
  <c r="J48" i="6" s="1"/>
  <c r="J52" i="6" s="1"/>
  <c r="H109" i="6"/>
  <c r="H121" i="6"/>
  <c r="M120" i="6"/>
  <c r="M100" i="6"/>
  <c r="M42" i="6" s="1"/>
  <c r="M45" i="6" s="1"/>
  <c r="M48" i="6" s="1"/>
  <c r="M52" i="6" s="1"/>
  <c r="M108" i="6"/>
  <c r="C36" i="6"/>
  <c r="C26" i="6"/>
  <c r="C230" i="6"/>
  <c r="E107" i="6"/>
  <c r="E119" i="6"/>
  <c r="E145" i="6"/>
  <c r="E183" i="6" s="1"/>
  <c r="C307" i="5"/>
  <c r="D344" i="5" s="1"/>
  <c r="D238" i="5" s="1"/>
  <c r="D221" i="5" s="1"/>
  <c r="N120" i="5"/>
  <c r="M122" i="5"/>
  <c r="F122" i="5"/>
  <c r="F107" i="5"/>
  <c r="F152" i="5" s="1"/>
  <c r="N122" i="5"/>
  <c r="M100" i="5"/>
  <c r="N100" i="5"/>
  <c r="N42" i="5" s="1"/>
  <c r="N45" i="5" s="1"/>
  <c r="N48" i="5" s="1"/>
  <c r="N52" i="5" s="1"/>
  <c r="N57" i="5" s="1"/>
  <c r="N3" i="5" s="1"/>
  <c r="N121" i="5"/>
  <c r="N111" i="5"/>
  <c r="G119" i="5"/>
  <c r="G165" i="5" s="1"/>
  <c r="G107" i="5"/>
  <c r="G152" i="5" s="1"/>
  <c r="G145" i="5"/>
  <c r="G183" i="5" s="1"/>
  <c r="M123" i="5"/>
  <c r="N165" i="5"/>
  <c r="I119" i="5"/>
  <c r="I107" i="5"/>
  <c r="I145" i="5"/>
  <c r="I183" i="5" s="1"/>
  <c r="L122" i="5"/>
  <c r="L110" i="5"/>
  <c r="G109" i="5"/>
  <c r="G121" i="5"/>
  <c r="J122" i="5"/>
  <c r="J110" i="5"/>
  <c r="M107" i="5"/>
  <c r="M119" i="5"/>
  <c r="M42" i="5"/>
  <c r="M45" i="5" s="1"/>
  <c r="M48" i="5" s="1"/>
  <c r="M52" i="5" s="1"/>
  <c r="M145" i="5"/>
  <c r="M183" i="5" s="1"/>
  <c r="K107" i="5"/>
  <c r="K119" i="5"/>
  <c r="K42" i="5"/>
  <c r="K45" i="5" s="1"/>
  <c r="K48" i="5" s="1"/>
  <c r="K52" i="5" s="1"/>
  <c r="K145" i="5"/>
  <c r="K183" i="5" s="1"/>
  <c r="F121" i="5"/>
  <c r="F109" i="5"/>
  <c r="E122" i="5"/>
  <c r="E110" i="5"/>
  <c r="D107" i="5"/>
  <c r="D145" i="5"/>
  <c r="D183" i="5" s="1"/>
  <c r="D119" i="5"/>
  <c r="K109" i="5"/>
  <c r="K121" i="5"/>
  <c r="E121" i="5"/>
  <c r="E109" i="5"/>
  <c r="H122" i="5"/>
  <c r="H110" i="5"/>
  <c r="D122" i="5"/>
  <c r="D110" i="5"/>
  <c r="K110" i="5"/>
  <c r="K122" i="5"/>
  <c r="H108" i="5"/>
  <c r="H100" i="5"/>
  <c r="H42" i="5" s="1"/>
  <c r="H45" i="5" s="1"/>
  <c r="H48" i="5" s="1"/>
  <c r="H52" i="5" s="1"/>
  <c r="H120" i="5"/>
  <c r="D109" i="5"/>
  <c r="D121" i="5"/>
  <c r="H119" i="5"/>
  <c r="H145" i="5"/>
  <c r="H183" i="5" s="1"/>
  <c r="H107" i="5"/>
  <c r="D108" i="5"/>
  <c r="D120" i="5"/>
  <c r="D100" i="5"/>
  <c r="D42" i="5" s="1"/>
  <c r="D45" i="5" s="1"/>
  <c r="D48" i="5" s="1"/>
  <c r="D52" i="5" s="1"/>
  <c r="L100" i="5"/>
  <c r="L42" i="5" s="1"/>
  <c r="L45" i="5" s="1"/>
  <c r="L48" i="5" s="1"/>
  <c r="L52" i="5" s="1"/>
  <c r="F120" i="5"/>
  <c r="F108" i="5"/>
  <c r="F100" i="5"/>
  <c r="F42" i="5" s="1"/>
  <c r="F45" i="5" s="1"/>
  <c r="F48" i="5" s="1"/>
  <c r="F52" i="5" s="1"/>
  <c r="H109" i="5"/>
  <c r="H121" i="5"/>
  <c r="N71" i="5"/>
  <c r="N59" i="5"/>
  <c r="N58" i="5"/>
  <c r="N4" i="5" s="1"/>
  <c r="E108" i="5"/>
  <c r="E120" i="5"/>
  <c r="E100" i="5"/>
  <c r="E42" i="5" s="1"/>
  <c r="E45" i="5" s="1"/>
  <c r="E48" i="5" s="1"/>
  <c r="E52" i="5" s="1"/>
  <c r="F165" i="5"/>
  <c r="I121" i="5"/>
  <c r="I109" i="5"/>
  <c r="J121" i="5"/>
  <c r="J109" i="5"/>
  <c r="C107" i="5"/>
  <c r="C45" i="5"/>
  <c r="C48" i="5" s="1"/>
  <c r="C52" i="5" s="1"/>
  <c r="C71" i="5" s="1"/>
  <c r="C159" i="5" s="1"/>
  <c r="C119" i="5"/>
  <c r="C183" i="5"/>
  <c r="I122" i="5"/>
  <c r="I110" i="5"/>
  <c r="J100" i="5"/>
  <c r="J42" i="5" s="1"/>
  <c r="J45" i="5" s="1"/>
  <c r="J48" i="5" s="1"/>
  <c r="J52" i="5" s="1"/>
  <c r="J120" i="5"/>
  <c r="J108" i="5"/>
  <c r="L107" i="5"/>
  <c r="L119" i="5"/>
  <c r="L145" i="5"/>
  <c r="L183" i="5" s="1"/>
  <c r="E145" i="5"/>
  <c r="E183" i="5" s="1"/>
  <c r="E107" i="5"/>
  <c r="E119" i="5"/>
  <c r="C109" i="5"/>
  <c r="C121" i="5"/>
  <c r="I100" i="5"/>
  <c r="I42" i="5" s="1"/>
  <c r="I45" i="5" s="1"/>
  <c r="I48" i="5" s="1"/>
  <c r="I52" i="5" s="1"/>
  <c r="I120" i="5"/>
  <c r="I108" i="5"/>
  <c r="L109" i="5"/>
  <c r="L121" i="5"/>
  <c r="G108" i="5"/>
  <c r="G100" i="5"/>
  <c r="G42" i="5" s="1"/>
  <c r="G45" i="5" s="1"/>
  <c r="G48" i="5" s="1"/>
  <c r="G52" i="5" s="1"/>
  <c r="G120" i="5"/>
  <c r="C120" i="5"/>
  <c r="C100" i="5"/>
  <c r="C108" i="5"/>
  <c r="J145" i="5"/>
  <c r="J183" i="5" s="1"/>
  <c r="J107" i="5"/>
  <c r="J119" i="5"/>
  <c r="M102" i="4"/>
  <c r="C267" i="4"/>
  <c r="C191" i="4" s="1"/>
  <c r="L124" i="4"/>
  <c r="M112" i="4"/>
  <c r="F121" i="4"/>
  <c r="F168" i="4" s="1"/>
  <c r="M110" i="4"/>
  <c r="M122" i="4"/>
  <c r="M125" i="4" s="1"/>
  <c r="F148" i="4"/>
  <c r="F186" i="4" s="1"/>
  <c r="J109" i="4"/>
  <c r="J121" i="4"/>
  <c r="J168" i="4" s="1"/>
  <c r="C186" i="4"/>
  <c r="C189" i="4" s="1"/>
  <c r="J124" i="4"/>
  <c r="J125" i="4" s="1"/>
  <c r="J112" i="4"/>
  <c r="E123" i="4"/>
  <c r="E111" i="4"/>
  <c r="J102" i="4"/>
  <c r="E124" i="4"/>
  <c r="E112" i="4"/>
  <c r="J123" i="4"/>
  <c r="F155" i="4"/>
  <c r="L110" i="4"/>
  <c r="L102" i="4"/>
  <c r="L122" i="4"/>
  <c r="C123" i="4"/>
  <c r="C111" i="4"/>
  <c r="K123" i="4"/>
  <c r="K111" i="4"/>
  <c r="N110" i="4"/>
  <c r="N102" i="4"/>
  <c r="N122" i="4"/>
  <c r="C109" i="4"/>
  <c r="C121" i="4"/>
  <c r="I148" i="4"/>
  <c r="I186" i="4" s="1"/>
  <c r="J46" i="4" s="1"/>
  <c r="J49" i="4" s="1"/>
  <c r="J53" i="4" s="1"/>
  <c r="J58" i="4" s="1"/>
  <c r="I121" i="4"/>
  <c r="I109" i="4"/>
  <c r="F110" i="4"/>
  <c r="F122" i="4"/>
  <c r="F102" i="4"/>
  <c r="F112" i="4"/>
  <c r="F124" i="4"/>
  <c r="C102" i="4"/>
  <c r="C122" i="4"/>
  <c r="C125" i="4" s="1"/>
  <c r="C110" i="4"/>
  <c r="N123" i="4"/>
  <c r="N111" i="4"/>
  <c r="E109" i="4"/>
  <c r="E148" i="4"/>
  <c r="E186" i="4" s="1"/>
  <c r="E121" i="4"/>
  <c r="C112" i="4"/>
  <c r="C124" i="4"/>
  <c r="G124" i="4"/>
  <c r="G112" i="4"/>
  <c r="I112" i="4"/>
  <c r="I124" i="4"/>
  <c r="G109" i="4"/>
  <c r="G148" i="4"/>
  <c r="G186" i="4" s="1"/>
  <c r="H46" i="4" s="1"/>
  <c r="H49" i="4" s="1"/>
  <c r="H53" i="4" s="1"/>
  <c r="G121" i="4"/>
  <c r="D112" i="4"/>
  <c r="D124" i="4"/>
  <c r="H109" i="4"/>
  <c r="H148" i="4"/>
  <c r="H186" i="4" s="1"/>
  <c r="H121" i="4"/>
  <c r="F111" i="4"/>
  <c r="F123" i="4"/>
  <c r="H111" i="4"/>
  <c r="H123" i="4"/>
  <c r="H124" i="4"/>
  <c r="H112" i="4"/>
  <c r="K110" i="4"/>
  <c r="K102" i="4"/>
  <c r="K122" i="4"/>
  <c r="N121" i="4"/>
  <c r="N109" i="4"/>
  <c r="N148" i="4"/>
  <c r="N186" i="4" s="1"/>
  <c r="N112" i="4"/>
  <c r="N124" i="4"/>
  <c r="M121" i="4"/>
  <c r="M109" i="4"/>
  <c r="M148" i="4"/>
  <c r="M186" i="4" s="1"/>
  <c r="N46" i="4" s="1"/>
  <c r="N49" i="4" s="1"/>
  <c r="N53" i="4" s="1"/>
  <c r="D123" i="4"/>
  <c r="D111" i="4"/>
  <c r="H122" i="4"/>
  <c r="H102" i="4"/>
  <c r="H110" i="4"/>
  <c r="K121" i="4"/>
  <c r="K109" i="4"/>
  <c r="K148" i="4"/>
  <c r="K186" i="4" s="1"/>
  <c r="L46" i="4" s="1"/>
  <c r="L49" i="4" s="1"/>
  <c r="L53" i="4" s="1"/>
  <c r="K46" i="4"/>
  <c r="K49" i="4" s="1"/>
  <c r="K53" i="4" s="1"/>
  <c r="L121" i="4"/>
  <c r="L148" i="4"/>
  <c r="L186" i="4" s="1"/>
  <c r="M46" i="4" s="1"/>
  <c r="M49" i="4" s="1"/>
  <c r="M53" i="4" s="1"/>
  <c r="L109" i="4"/>
  <c r="I122" i="4"/>
  <c r="I110" i="4"/>
  <c r="I102" i="4"/>
  <c r="L123" i="4"/>
  <c r="L111" i="4"/>
  <c r="G111" i="4"/>
  <c r="G123" i="4"/>
  <c r="G122" i="4"/>
  <c r="G110" i="4"/>
  <c r="G102" i="4"/>
  <c r="D102" i="4"/>
  <c r="D110" i="4"/>
  <c r="D122" i="4"/>
  <c r="D148" i="4"/>
  <c r="D186" i="4" s="1"/>
  <c r="E46" i="4" s="1"/>
  <c r="E49" i="4" s="1"/>
  <c r="E53" i="4" s="1"/>
  <c r="D121" i="4"/>
  <c r="D109" i="4"/>
  <c r="I123" i="4"/>
  <c r="I111" i="4"/>
  <c r="C296" i="6" l="1"/>
  <c r="C299" i="6"/>
  <c r="C325" i="6" s="1"/>
  <c r="D5" i="6" s="1"/>
  <c r="D9" i="6" s="1"/>
  <c r="D11" i="6" s="1"/>
  <c r="D16" i="6" s="1"/>
  <c r="D158" i="6" s="1"/>
  <c r="D124" i="6"/>
  <c r="C298" i="6"/>
  <c r="C324" i="6" s="1"/>
  <c r="D312" i="6" s="1"/>
  <c r="D236" i="6" s="1"/>
  <c r="C323" i="6"/>
  <c r="K123" i="6"/>
  <c r="K124" i="6" s="1"/>
  <c r="C79" i="6"/>
  <c r="C80" i="6" s="1"/>
  <c r="F123" i="6"/>
  <c r="F124" i="6" s="1"/>
  <c r="D111" i="6"/>
  <c r="D113" i="6" s="1"/>
  <c r="D160" i="6" s="1"/>
  <c r="L111" i="6"/>
  <c r="L113" i="6" s="1"/>
  <c r="L160" i="6" s="1"/>
  <c r="L123" i="6"/>
  <c r="L124" i="6" s="1"/>
  <c r="D57" i="6"/>
  <c r="D76" i="6" s="1"/>
  <c r="C155" i="6"/>
  <c r="C149" i="6"/>
  <c r="D71" i="6"/>
  <c r="D159" i="6" s="1"/>
  <c r="D59" i="6"/>
  <c r="M123" i="6"/>
  <c r="M124" i="6" s="1"/>
  <c r="H123" i="6"/>
  <c r="E71" i="6"/>
  <c r="E57" i="6"/>
  <c r="E59" i="6"/>
  <c r="E58" i="6"/>
  <c r="F58" i="6"/>
  <c r="F71" i="6"/>
  <c r="F57" i="6"/>
  <c r="F59" i="6"/>
  <c r="J71" i="6"/>
  <c r="J59" i="6"/>
  <c r="J57" i="6"/>
  <c r="J58" i="6"/>
  <c r="N58" i="6"/>
  <c r="N57" i="6"/>
  <c r="N59" i="6"/>
  <c r="N71" i="6"/>
  <c r="M58" i="6"/>
  <c r="M57" i="6"/>
  <c r="M59" i="6"/>
  <c r="M71" i="6"/>
  <c r="K58" i="6"/>
  <c r="K57" i="6"/>
  <c r="K59" i="6"/>
  <c r="K71" i="6"/>
  <c r="G71" i="6"/>
  <c r="G59" i="6"/>
  <c r="G57" i="6"/>
  <c r="G58" i="6"/>
  <c r="N152" i="6"/>
  <c r="N111" i="6"/>
  <c r="H152" i="6"/>
  <c r="H111" i="6"/>
  <c r="C153" i="6"/>
  <c r="C29" i="6"/>
  <c r="C33" i="6" s="1"/>
  <c r="C34" i="6" s="1"/>
  <c r="C168" i="6"/>
  <c r="E152" i="6"/>
  <c r="E111" i="6"/>
  <c r="C166" i="6"/>
  <c r="C39" i="6"/>
  <c r="C40" i="6" s="1"/>
  <c r="C154" i="6"/>
  <c r="M165" i="6"/>
  <c r="H58" i="6"/>
  <c r="H71" i="6"/>
  <c r="H59" i="6"/>
  <c r="H57" i="6"/>
  <c r="C167" i="6"/>
  <c r="M152" i="6"/>
  <c r="M111" i="6"/>
  <c r="N165" i="6"/>
  <c r="C165" i="6"/>
  <c r="D69" i="6"/>
  <c r="D62" i="6"/>
  <c r="D77" i="6"/>
  <c r="K152" i="6"/>
  <c r="K111" i="6"/>
  <c r="C189" i="6"/>
  <c r="D184" i="6"/>
  <c r="G165" i="6"/>
  <c r="F165" i="6"/>
  <c r="J152" i="6"/>
  <c r="J111" i="6"/>
  <c r="C232" i="6"/>
  <c r="C205" i="6" s="1"/>
  <c r="G152" i="6"/>
  <c r="G111" i="6"/>
  <c r="J165" i="6"/>
  <c r="F152" i="6"/>
  <c r="F111" i="6"/>
  <c r="K165" i="6"/>
  <c r="N123" i="6"/>
  <c r="N124" i="6" s="1"/>
  <c r="C152" i="6"/>
  <c r="C111" i="6"/>
  <c r="I152" i="6"/>
  <c r="I111" i="6"/>
  <c r="J123" i="6"/>
  <c r="J124" i="6" s="1"/>
  <c r="L71" i="6"/>
  <c r="L59" i="6"/>
  <c r="L57" i="6"/>
  <c r="L58" i="6"/>
  <c r="I57" i="6"/>
  <c r="I59" i="6"/>
  <c r="I58" i="6"/>
  <c r="I71" i="6"/>
  <c r="G123" i="6"/>
  <c r="G124" i="6" s="1"/>
  <c r="E123" i="6"/>
  <c r="E124" i="6" s="1"/>
  <c r="E165" i="6"/>
  <c r="C123" i="6"/>
  <c r="C124" i="6" s="1"/>
  <c r="C322" i="6"/>
  <c r="C64" i="6"/>
  <c r="C73" i="6" s="1"/>
  <c r="C74" i="6" s="1"/>
  <c r="I165" i="6"/>
  <c r="I123" i="6"/>
  <c r="I124" i="6" s="1"/>
  <c r="H165" i="6"/>
  <c r="H124" i="6"/>
  <c r="D5" i="5"/>
  <c r="D338" i="5"/>
  <c r="D237" i="5" s="1"/>
  <c r="D220" i="5" s="1"/>
  <c r="D278" i="5" s="1"/>
  <c r="D4" i="5"/>
  <c r="N123" i="5"/>
  <c r="N124" i="5" s="1"/>
  <c r="K123" i="5"/>
  <c r="N113" i="5"/>
  <c r="N160" i="5" s="1"/>
  <c r="F111" i="5"/>
  <c r="L123" i="5"/>
  <c r="L124" i="5" s="1"/>
  <c r="D123" i="5"/>
  <c r="D124" i="5" s="1"/>
  <c r="E123" i="5"/>
  <c r="G111" i="5"/>
  <c r="G113" i="5" s="1"/>
  <c r="G160" i="5" s="1"/>
  <c r="J123" i="5"/>
  <c r="J124" i="5" s="1"/>
  <c r="C186" i="5"/>
  <c r="D58" i="5"/>
  <c r="D59" i="5"/>
  <c r="D71" i="5"/>
  <c r="D57" i="5"/>
  <c r="E58" i="5"/>
  <c r="E4" i="5" s="1"/>
  <c r="E71" i="5"/>
  <c r="E59" i="5"/>
  <c r="E57" i="5"/>
  <c r="E3" i="5" s="1"/>
  <c r="F113" i="5"/>
  <c r="F160" i="5" s="1"/>
  <c r="N76" i="5"/>
  <c r="N79" i="5" s="1"/>
  <c r="N80" i="5" s="1"/>
  <c r="N68" i="5"/>
  <c r="N61" i="5"/>
  <c r="C165" i="5"/>
  <c r="I71" i="5"/>
  <c r="I59" i="5"/>
  <c r="I57" i="5"/>
  <c r="I3" i="5" s="1"/>
  <c r="I58" i="5"/>
  <c r="I4" i="5" s="1"/>
  <c r="J165" i="5"/>
  <c r="E165" i="5"/>
  <c r="E124" i="5"/>
  <c r="N63" i="5"/>
  <c r="N78" i="5"/>
  <c r="N70" i="5"/>
  <c r="N5" i="5"/>
  <c r="N9" i="5" s="1"/>
  <c r="N11" i="5" s="1"/>
  <c r="N16" i="5" s="1"/>
  <c r="C123" i="5"/>
  <c r="C124" i="5" s="1"/>
  <c r="L58" i="5"/>
  <c r="L4" i="5" s="1"/>
  <c r="L59" i="5"/>
  <c r="L57" i="5"/>
  <c r="L3" i="5" s="1"/>
  <c r="L71" i="5"/>
  <c r="D152" i="5"/>
  <c r="D111" i="5"/>
  <c r="G123" i="5"/>
  <c r="G124" i="5" s="1"/>
  <c r="L165" i="5"/>
  <c r="F123" i="5"/>
  <c r="F124" i="5" s="1"/>
  <c r="G71" i="5"/>
  <c r="G59" i="5"/>
  <c r="G58" i="5"/>
  <c r="G4" i="5" s="1"/>
  <c r="G57" i="5"/>
  <c r="G3" i="5" s="1"/>
  <c r="L152" i="5"/>
  <c r="L111" i="5"/>
  <c r="H71" i="5"/>
  <c r="H59" i="5"/>
  <c r="H57" i="5"/>
  <c r="H3" i="5" s="1"/>
  <c r="H58" i="5"/>
  <c r="H4" i="5" s="1"/>
  <c r="K59" i="5"/>
  <c r="K58" i="5"/>
  <c r="K4" i="5" s="1"/>
  <c r="K57" i="5"/>
  <c r="K3" i="5" s="1"/>
  <c r="K71" i="5"/>
  <c r="I123" i="5"/>
  <c r="I124" i="5" s="1"/>
  <c r="H152" i="5"/>
  <c r="H111" i="5"/>
  <c r="K165" i="5"/>
  <c r="K124" i="5"/>
  <c r="K152" i="5"/>
  <c r="K111" i="5"/>
  <c r="H165" i="5"/>
  <c r="J58" i="5"/>
  <c r="J4" i="5" s="1"/>
  <c r="J57" i="5"/>
  <c r="J3" i="5" s="1"/>
  <c r="J71" i="5"/>
  <c r="J59" i="5"/>
  <c r="N77" i="5"/>
  <c r="N62" i="5"/>
  <c r="N69" i="5"/>
  <c r="C58" i="5"/>
  <c r="C59" i="5"/>
  <c r="C57" i="5"/>
  <c r="D293" i="5"/>
  <c r="D248" i="5"/>
  <c r="D232" i="5"/>
  <c r="D292" i="5"/>
  <c r="I152" i="5"/>
  <c r="I111" i="5"/>
  <c r="J111" i="5"/>
  <c r="J152" i="5"/>
  <c r="E111" i="5"/>
  <c r="E152" i="5"/>
  <c r="C152" i="5"/>
  <c r="C111" i="5"/>
  <c r="N159" i="5"/>
  <c r="M71" i="5"/>
  <c r="M57" i="5"/>
  <c r="M3" i="5" s="1"/>
  <c r="M58" i="5"/>
  <c r="M4" i="5" s="1"/>
  <c r="M59" i="5"/>
  <c r="I165" i="5"/>
  <c r="H123" i="5"/>
  <c r="H124" i="5" s="1"/>
  <c r="D165" i="5"/>
  <c r="M124" i="5"/>
  <c r="M165" i="5"/>
  <c r="M152" i="5"/>
  <c r="M111" i="5"/>
  <c r="F57" i="5"/>
  <c r="F3" i="5" s="1"/>
  <c r="F71" i="5"/>
  <c r="F59" i="5"/>
  <c r="F58" i="5"/>
  <c r="F4" i="5" s="1"/>
  <c r="N114" i="5"/>
  <c r="N115" i="5" s="1"/>
  <c r="J72" i="4"/>
  <c r="J162" i="4" s="1"/>
  <c r="J60" i="4"/>
  <c r="J79" i="4" s="1"/>
  <c r="C46" i="4"/>
  <c r="C49" i="4" s="1"/>
  <c r="C53" i="4" s="1"/>
  <c r="F46" i="4"/>
  <c r="F49" i="4" s="1"/>
  <c r="F53" i="4" s="1"/>
  <c r="F72" i="4" s="1"/>
  <c r="J127" i="4"/>
  <c r="G46" i="4"/>
  <c r="G49" i="4" s="1"/>
  <c r="G53" i="4" s="1"/>
  <c r="G59" i="4" s="1"/>
  <c r="E125" i="4"/>
  <c r="E127" i="4" s="1"/>
  <c r="I46" i="4"/>
  <c r="I49" i="4" s="1"/>
  <c r="I53" i="4" s="1"/>
  <c r="I72" i="4" s="1"/>
  <c r="J59" i="4"/>
  <c r="J70" i="4" s="1"/>
  <c r="C300" i="4"/>
  <c r="C307" i="4" s="1"/>
  <c r="I125" i="4"/>
  <c r="I127" i="4" s="1"/>
  <c r="F125" i="4"/>
  <c r="F127" i="4" s="1"/>
  <c r="F113" i="4"/>
  <c r="F115" i="4" s="1"/>
  <c r="F163" i="4" s="1"/>
  <c r="D125" i="4"/>
  <c r="D127" i="4" s="1"/>
  <c r="D46" i="4"/>
  <c r="D49" i="4" s="1"/>
  <c r="D53" i="4" s="1"/>
  <c r="L125" i="4"/>
  <c r="L127" i="4" s="1"/>
  <c r="J155" i="4"/>
  <c r="J113" i="4"/>
  <c r="M113" i="4"/>
  <c r="M155" i="4"/>
  <c r="K168" i="4"/>
  <c r="H168" i="4"/>
  <c r="E155" i="4"/>
  <c r="E113" i="4"/>
  <c r="L72" i="4"/>
  <c r="L60" i="4"/>
  <c r="L58" i="4"/>
  <c r="L59" i="4"/>
  <c r="G155" i="4"/>
  <c r="G113" i="4"/>
  <c r="L155" i="4"/>
  <c r="L113" i="4"/>
  <c r="L168" i="4"/>
  <c r="K58" i="4"/>
  <c r="K72" i="4"/>
  <c r="K60" i="4"/>
  <c r="K59" i="4"/>
  <c r="M72" i="4"/>
  <c r="M60" i="4"/>
  <c r="M58" i="4"/>
  <c r="M59" i="4"/>
  <c r="I155" i="4"/>
  <c r="I113" i="4"/>
  <c r="I168" i="4"/>
  <c r="K155" i="4"/>
  <c r="K113" i="4"/>
  <c r="H59" i="4"/>
  <c r="H60" i="4"/>
  <c r="H58" i="4"/>
  <c r="H72" i="4"/>
  <c r="E168" i="4"/>
  <c r="M265" i="4"/>
  <c r="M266" i="4"/>
  <c r="M264" i="4"/>
  <c r="M168" i="4"/>
  <c r="M127" i="4"/>
  <c r="G125" i="4"/>
  <c r="G127" i="4" s="1"/>
  <c r="E58" i="4"/>
  <c r="E72" i="4"/>
  <c r="E60" i="4"/>
  <c r="E59" i="4"/>
  <c r="N125" i="4"/>
  <c r="N127" i="4" s="1"/>
  <c r="H155" i="4"/>
  <c r="H113" i="4"/>
  <c r="C113" i="4"/>
  <c r="C155" i="4"/>
  <c r="N168" i="4"/>
  <c r="C192" i="4"/>
  <c r="D195" i="4" s="1"/>
  <c r="D187" i="4"/>
  <c r="D189" i="4" s="1"/>
  <c r="D155" i="4"/>
  <c r="D113" i="4"/>
  <c r="H125" i="4"/>
  <c r="H127" i="4" s="1"/>
  <c r="K125" i="4"/>
  <c r="K127" i="4" s="1"/>
  <c r="G168" i="4"/>
  <c r="C127" i="4"/>
  <c r="N72" i="4"/>
  <c r="N60" i="4"/>
  <c r="N59" i="4"/>
  <c r="N58" i="4"/>
  <c r="N264" i="4"/>
  <c r="N266" i="4"/>
  <c r="N265" i="4"/>
  <c r="C168" i="4"/>
  <c r="N113" i="4"/>
  <c r="N155" i="4"/>
  <c r="J69" i="4"/>
  <c r="J77" i="4"/>
  <c r="J62" i="4"/>
  <c r="D168" i="4"/>
  <c r="C156" i="6" l="1"/>
  <c r="C162" i="6" s="1"/>
  <c r="D4" i="6"/>
  <c r="C326" i="6"/>
  <c r="D3" i="6"/>
  <c r="D306" i="6"/>
  <c r="D235" i="6" s="1"/>
  <c r="D218" i="6" s="1"/>
  <c r="D245" i="6" s="1"/>
  <c r="D318" i="6"/>
  <c r="D237" i="6" s="1"/>
  <c r="D195" i="6"/>
  <c r="D68" i="6"/>
  <c r="D114" i="6"/>
  <c r="D115" i="6" s="1"/>
  <c r="D219" i="6"/>
  <c r="D230" i="6" s="1"/>
  <c r="D241" i="6"/>
  <c r="L114" i="6"/>
  <c r="L115" i="6" s="1"/>
  <c r="D61" i="6"/>
  <c r="D283" i="6"/>
  <c r="D63" i="6"/>
  <c r="D78" i="6"/>
  <c r="D79" i="6" s="1"/>
  <c r="D80" i="6" s="1"/>
  <c r="D70" i="6"/>
  <c r="D21" i="6"/>
  <c r="D22" i="6"/>
  <c r="D23" i="6"/>
  <c r="D148" i="6" s="1"/>
  <c r="D260" i="6"/>
  <c r="D262" i="6"/>
  <c r="D261" i="6"/>
  <c r="N159" i="6"/>
  <c r="H77" i="6"/>
  <c r="H69" i="6"/>
  <c r="H62" i="6"/>
  <c r="H4" i="6"/>
  <c r="N68" i="6"/>
  <c r="N61" i="6"/>
  <c r="N76" i="6"/>
  <c r="N3" i="6"/>
  <c r="N78" i="6"/>
  <c r="N70" i="6"/>
  <c r="N63" i="6"/>
  <c r="N5" i="6"/>
  <c r="N9" i="6" s="1"/>
  <c r="N11" i="6" s="1"/>
  <c r="N16" i="6" s="1"/>
  <c r="G77" i="6"/>
  <c r="G69" i="6"/>
  <c r="G62" i="6"/>
  <c r="G4" i="6"/>
  <c r="N69" i="6"/>
  <c r="N4" i="6"/>
  <c r="N77" i="6"/>
  <c r="N62" i="6"/>
  <c r="H159" i="6"/>
  <c r="I159" i="6"/>
  <c r="G61" i="6"/>
  <c r="G76" i="6"/>
  <c r="G3" i="6"/>
  <c r="G68" i="6"/>
  <c r="J77" i="6"/>
  <c r="J69" i="6"/>
  <c r="J62" i="6"/>
  <c r="J4" i="6"/>
  <c r="I69" i="6"/>
  <c r="I62" i="6"/>
  <c r="I4" i="6"/>
  <c r="I77" i="6"/>
  <c r="G78" i="6"/>
  <c r="G70" i="6"/>
  <c r="G63" i="6"/>
  <c r="G5" i="6"/>
  <c r="G9" i="6" s="1"/>
  <c r="G11" i="6" s="1"/>
  <c r="G16" i="6" s="1"/>
  <c r="J76" i="6"/>
  <c r="J3" i="6"/>
  <c r="J61" i="6"/>
  <c r="J68" i="6"/>
  <c r="I70" i="6"/>
  <c r="I63" i="6"/>
  <c r="I78" i="6"/>
  <c r="I5" i="6"/>
  <c r="I9" i="6" s="1"/>
  <c r="I11" i="6" s="1"/>
  <c r="I16" i="6" s="1"/>
  <c r="F113" i="6"/>
  <c r="F160" i="6" s="1"/>
  <c r="G159" i="6"/>
  <c r="J70" i="6"/>
  <c r="J63" i="6"/>
  <c r="J78" i="6"/>
  <c r="J5" i="6"/>
  <c r="J9" i="6" s="1"/>
  <c r="J11" i="6" s="1"/>
  <c r="J16" i="6" s="1"/>
  <c r="I76" i="6"/>
  <c r="I61" i="6"/>
  <c r="I3" i="6"/>
  <c r="I68" i="6"/>
  <c r="D193" i="6"/>
  <c r="D186" i="6"/>
  <c r="J159" i="6"/>
  <c r="C113" i="6"/>
  <c r="C160" i="6" s="1"/>
  <c r="L77" i="6"/>
  <c r="L69" i="6"/>
  <c r="L62" i="6"/>
  <c r="L4" i="6"/>
  <c r="K159" i="6"/>
  <c r="F70" i="6"/>
  <c r="F63" i="6"/>
  <c r="F78" i="6"/>
  <c r="F5" i="6"/>
  <c r="F9" i="6" s="1"/>
  <c r="F11" i="6" s="1"/>
  <c r="F16" i="6" s="1"/>
  <c r="L68" i="6"/>
  <c r="L61" i="6"/>
  <c r="L76" i="6"/>
  <c r="L3" i="6"/>
  <c r="D192" i="6"/>
  <c r="C194" i="6"/>
  <c r="M113" i="6"/>
  <c r="M160" i="6" s="1"/>
  <c r="K78" i="6"/>
  <c r="K70" i="6"/>
  <c r="K63" i="6"/>
  <c r="K5" i="6"/>
  <c r="K9" i="6" s="1"/>
  <c r="K11" i="6" s="1"/>
  <c r="K16" i="6" s="1"/>
  <c r="F76" i="6"/>
  <c r="F68" i="6"/>
  <c r="F61" i="6"/>
  <c r="F3" i="6"/>
  <c r="L78" i="6"/>
  <c r="L70" i="6"/>
  <c r="L63" i="6"/>
  <c r="L5" i="6"/>
  <c r="L9" i="6" s="1"/>
  <c r="L11" i="6" s="1"/>
  <c r="L16" i="6" s="1"/>
  <c r="G113" i="6"/>
  <c r="G160" i="6" s="1"/>
  <c r="H113" i="6"/>
  <c r="H160" i="6" s="1"/>
  <c r="K68" i="6"/>
  <c r="K61" i="6"/>
  <c r="K76" i="6"/>
  <c r="K3" i="6"/>
  <c r="F159" i="6"/>
  <c r="H70" i="6"/>
  <c r="H63" i="6"/>
  <c r="H78" i="6"/>
  <c r="H5" i="6"/>
  <c r="H9" i="6" s="1"/>
  <c r="H11" i="6" s="1"/>
  <c r="H16" i="6" s="1"/>
  <c r="F69" i="6"/>
  <c r="F4" i="6"/>
  <c r="F77" i="6"/>
  <c r="F62" i="6"/>
  <c r="D6" i="6"/>
  <c r="M159" i="6"/>
  <c r="E69" i="6"/>
  <c r="E4" i="6"/>
  <c r="E77" i="6"/>
  <c r="E62" i="6"/>
  <c r="K113" i="6"/>
  <c r="K160" i="6" s="1"/>
  <c r="K4" i="6"/>
  <c r="K69" i="6"/>
  <c r="K77" i="6"/>
  <c r="K62" i="6"/>
  <c r="M70" i="6"/>
  <c r="M63" i="6"/>
  <c r="M78" i="6"/>
  <c r="M5" i="6"/>
  <c r="M9" i="6" s="1"/>
  <c r="M11" i="6" s="1"/>
  <c r="M16" i="6" s="1"/>
  <c r="E78" i="6"/>
  <c r="E5" i="6"/>
  <c r="E9" i="6" s="1"/>
  <c r="E11" i="6" s="1"/>
  <c r="E16" i="6" s="1"/>
  <c r="E70" i="6"/>
  <c r="E63" i="6"/>
  <c r="L159" i="6"/>
  <c r="J113" i="6"/>
  <c r="J160" i="6" s="1"/>
  <c r="C169" i="6"/>
  <c r="C171" i="6" s="1"/>
  <c r="C172" i="6" s="1"/>
  <c r="N113" i="6"/>
  <c r="N160" i="6" s="1"/>
  <c r="M76" i="6"/>
  <c r="M61" i="6"/>
  <c r="M3" i="6"/>
  <c r="M68" i="6"/>
  <c r="E68" i="6"/>
  <c r="E61" i="6"/>
  <c r="E76" i="6"/>
  <c r="E3" i="6"/>
  <c r="I113" i="6"/>
  <c r="I160" i="6" s="1"/>
  <c r="H76" i="6"/>
  <c r="H68" i="6"/>
  <c r="H61" i="6"/>
  <c r="H3" i="6"/>
  <c r="E113" i="6"/>
  <c r="E160" i="6" s="1"/>
  <c r="M4" i="6"/>
  <c r="M69" i="6"/>
  <c r="M77" i="6"/>
  <c r="M62" i="6"/>
  <c r="E159" i="6"/>
  <c r="D231" i="5"/>
  <c r="D247" i="5"/>
  <c r="D184" i="5"/>
  <c r="D186" i="5" s="1"/>
  <c r="D299" i="5"/>
  <c r="N6" i="5"/>
  <c r="N64" i="5"/>
  <c r="N73" i="5" s="1"/>
  <c r="N74" i="5" s="1"/>
  <c r="D300" i="5"/>
  <c r="L62" i="5"/>
  <c r="L77" i="5"/>
  <c r="L69" i="5"/>
  <c r="K63" i="5"/>
  <c r="K70" i="5"/>
  <c r="K5" i="5"/>
  <c r="K9" i="5" s="1"/>
  <c r="K11" i="5" s="1"/>
  <c r="K16" i="5" s="1"/>
  <c r="K78" i="5"/>
  <c r="N158" i="5"/>
  <c r="N22" i="5"/>
  <c r="N21" i="5"/>
  <c r="N23" i="5"/>
  <c r="J159" i="5"/>
  <c r="H77" i="5"/>
  <c r="H62" i="5"/>
  <c r="H69" i="5"/>
  <c r="C76" i="5"/>
  <c r="C61" i="5"/>
  <c r="C68" i="5"/>
  <c r="H68" i="5"/>
  <c r="H76" i="5"/>
  <c r="H61" i="5"/>
  <c r="H78" i="5"/>
  <c r="H70" i="5"/>
  <c r="H5" i="5"/>
  <c r="H9" i="5" s="1"/>
  <c r="H11" i="5" s="1"/>
  <c r="H16" i="5" s="1"/>
  <c r="H63" i="5"/>
  <c r="F159" i="5"/>
  <c r="J61" i="5"/>
  <c r="J76" i="5"/>
  <c r="J68" i="5"/>
  <c r="M113" i="5"/>
  <c r="M160" i="5" s="1"/>
  <c r="E113" i="5"/>
  <c r="E160" i="5" s="1"/>
  <c r="K113" i="5"/>
  <c r="K160" i="5" s="1"/>
  <c r="H159" i="5"/>
  <c r="F114" i="5"/>
  <c r="F115" i="5" s="1"/>
  <c r="K159" i="5"/>
  <c r="J77" i="5"/>
  <c r="J69" i="5"/>
  <c r="J62" i="5"/>
  <c r="C113" i="5"/>
  <c r="C160" i="5" s="1"/>
  <c r="C114" i="5"/>
  <c r="C115" i="5" s="1"/>
  <c r="C70" i="5"/>
  <c r="C78" i="5"/>
  <c r="C11" i="5"/>
  <c r="C63" i="5"/>
  <c r="C62" i="5"/>
  <c r="C69" i="5"/>
  <c r="C77" i="5"/>
  <c r="E76" i="5"/>
  <c r="E68" i="5"/>
  <c r="E61" i="5"/>
  <c r="E70" i="5"/>
  <c r="E63" i="5"/>
  <c r="E5" i="5"/>
  <c r="E9" i="5" s="1"/>
  <c r="E11" i="5" s="1"/>
  <c r="E16" i="5" s="1"/>
  <c r="E78" i="5"/>
  <c r="L78" i="5"/>
  <c r="L63" i="5"/>
  <c r="L70" i="5"/>
  <c r="L5" i="5"/>
  <c r="L9" i="5" s="1"/>
  <c r="L11" i="5" s="1"/>
  <c r="L16" i="5" s="1"/>
  <c r="E159" i="5"/>
  <c r="M68" i="5"/>
  <c r="M61" i="5"/>
  <c r="M76" i="5"/>
  <c r="M159" i="5"/>
  <c r="G114" i="5"/>
  <c r="G115" i="5" s="1"/>
  <c r="I77" i="5"/>
  <c r="I69" i="5"/>
  <c r="I62" i="5"/>
  <c r="E62" i="5"/>
  <c r="E69" i="5"/>
  <c r="E77" i="5"/>
  <c r="G77" i="5"/>
  <c r="G69" i="5"/>
  <c r="G62" i="5"/>
  <c r="G159" i="5"/>
  <c r="D113" i="5"/>
  <c r="D160" i="5" s="1"/>
  <c r="I61" i="5"/>
  <c r="I76" i="5"/>
  <c r="I68" i="5"/>
  <c r="D76" i="5"/>
  <c r="D68" i="5"/>
  <c r="D61" i="5"/>
  <c r="K61" i="5"/>
  <c r="K76" i="5"/>
  <c r="K68" i="5"/>
  <c r="I113" i="5"/>
  <c r="I160" i="5" s="1"/>
  <c r="D159" i="5"/>
  <c r="G5" i="5"/>
  <c r="G9" i="5" s="1"/>
  <c r="G11" i="5" s="1"/>
  <c r="G16" i="5" s="1"/>
  <c r="G70" i="5"/>
  <c r="G63" i="5"/>
  <c r="G78" i="5"/>
  <c r="J113" i="5"/>
  <c r="J160" i="5" s="1"/>
  <c r="F77" i="5"/>
  <c r="F69" i="5"/>
  <c r="F62" i="5"/>
  <c r="F61" i="5"/>
  <c r="F68" i="5"/>
  <c r="F76" i="5"/>
  <c r="K69" i="5"/>
  <c r="K77" i="5"/>
  <c r="K62" i="5"/>
  <c r="H113" i="5"/>
  <c r="H160" i="5" s="1"/>
  <c r="L113" i="5"/>
  <c r="L160" i="5" s="1"/>
  <c r="I70" i="5"/>
  <c r="I5" i="5"/>
  <c r="I9" i="5" s="1"/>
  <c r="I11" i="5" s="1"/>
  <c r="I16" i="5" s="1"/>
  <c r="I63" i="5"/>
  <c r="I78" i="5"/>
  <c r="M78" i="5"/>
  <c r="M63" i="5"/>
  <c r="M70" i="5"/>
  <c r="M5" i="5"/>
  <c r="M9" i="5" s="1"/>
  <c r="M11" i="5" s="1"/>
  <c r="M16" i="5" s="1"/>
  <c r="L159" i="5"/>
  <c r="I159" i="5"/>
  <c r="D70" i="5"/>
  <c r="D63" i="5"/>
  <c r="D78" i="5"/>
  <c r="D9" i="5"/>
  <c r="D11" i="5" s="1"/>
  <c r="D16" i="5" s="1"/>
  <c r="F70" i="5"/>
  <c r="F5" i="5"/>
  <c r="F9" i="5" s="1"/>
  <c r="F11" i="5" s="1"/>
  <c r="F16" i="5" s="1"/>
  <c r="F78" i="5"/>
  <c r="F63" i="5"/>
  <c r="M77" i="5"/>
  <c r="M62" i="5"/>
  <c r="M69" i="5"/>
  <c r="J63" i="5"/>
  <c r="J78" i="5"/>
  <c r="J5" i="5"/>
  <c r="J9" i="5" s="1"/>
  <c r="J11" i="5" s="1"/>
  <c r="J16" i="5" s="1"/>
  <c r="J70" i="5"/>
  <c r="G76" i="5"/>
  <c r="G68" i="5"/>
  <c r="G61" i="5"/>
  <c r="L68" i="5"/>
  <c r="L61" i="5"/>
  <c r="L76" i="5"/>
  <c r="D62" i="5"/>
  <c r="D69" i="5"/>
  <c r="D77" i="5"/>
  <c r="F59" i="4"/>
  <c r="F78" i="4" s="1"/>
  <c r="F60" i="4"/>
  <c r="F64" i="4" s="1"/>
  <c r="F58" i="4"/>
  <c r="F69" i="4" s="1"/>
  <c r="J64" i="4"/>
  <c r="J71" i="4"/>
  <c r="M267" i="4"/>
  <c r="M191" i="4" s="1"/>
  <c r="J78" i="4"/>
  <c r="J80" i="4" s="1"/>
  <c r="J82" i="4" s="1"/>
  <c r="G58" i="4"/>
  <c r="G62" i="4" s="1"/>
  <c r="J63" i="4"/>
  <c r="I59" i="4"/>
  <c r="I78" i="4" s="1"/>
  <c r="G72" i="4"/>
  <c r="G162" i="4" s="1"/>
  <c r="G60" i="4"/>
  <c r="G64" i="4" s="1"/>
  <c r="F116" i="4"/>
  <c r="F117" i="4" s="1"/>
  <c r="I58" i="4"/>
  <c r="I69" i="4" s="1"/>
  <c r="I60" i="4"/>
  <c r="I71" i="4" s="1"/>
  <c r="D59" i="4"/>
  <c r="D63" i="4" s="1"/>
  <c r="D58" i="4"/>
  <c r="D62" i="4" s="1"/>
  <c r="D72" i="4"/>
  <c r="D162" i="4" s="1"/>
  <c r="D60" i="4"/>
  <c r="D64" i="4" s="1"/>
  <c r="N267" i="4"/>
  <c r="N191" i="4" s="1"/>
  <c r="J115" i="4"/>
  <c r="J163" i="4" s="1"/>
  <c r="C59" i="4"/>
  <c r="C63" i="4" s="1"/>
  <c r="C58" i="4"/>
  <c r="C72" i="4"/>
  <c r="C162" i="4" s="1"/>
  <c r="C60" i="4"/>
  <c r="C71" i="4" s="1"/>
  <c r="F162" i="4"/>
  <c r="I115" i="4"/>
  <c r="I163" i="4" s="1"/>
  <c r="L115" i="4"/>
  <c r="L163" i="4" s="1"/>
  <c r="M115" i="4"/>
  <c r="M163" i="4" s="1"/>
  <c r="E187" i="4"/>
  <c r="N70" i="4"/>
  <c r="N78" i="4"/>
  <c r="N63" i="4"/>
  <c r="D265" i="4"/>
  <c r="D266" i="4"/>
  <c r="D264" i="4"/>
  <c r="M77" i="4"/>
  <c r="M69" i="4"/>
  <c r="M62" i="4"/>
  <c r="G115" i="4"/>
  <c r="G163" i="4" s="1"/>
  <c r="N69" i="4"/>
  <c r="N77" i="4"/>
  <c r="N62" i="4"/>
  <c r="N64" i="4"/>
  <c r="N79" i="4"/>
  <c r="N71" i="4"/>
  <c r="C11" i="4"/>
  <c r="C16" i="4" s="1"/>
  <c r="K63" i="4"/>
  <c r="K78" i="4"/>
  <c r="K70" i="4"/>
  <c r="L69" i="4"/>
  <c r="L62" i="4"/>
  <c r="L77" i="4"/>
  <c r="G63" i="4"/>
  <c r="G78" i="4"/>
  <c r="G70" i="4"/>
  <c r="N162" i="4"/>
  <c r="H162" i="4"/>
  <c r="K71" i="4"/>
  <c r="K64" i="4"/>
  <c r="K79" i="4"/>
  <c r="L71" i="4"/>
  <c r="L79" i="4"/>
  <c r="L64" i="4"/>
  <c r="M162" i="4"/>
  <c r="H77" i="4"/>
  <c r="H69" i="4"/>
  <c r="H62" i="4"/>
  <c r="L162" i="4"/>
  <c r="E71" i="4"/>
  <c r="E79" i="4"/>
  <c r="E64" i="4"/>
  <c r="E115" i="4"/>
  <c r="E163" i="4" s="1"/>
  <c r="E162" i="4"/>
  <c r="H115" i="4"/>
  <c r="H163" i="4" s="1"/>
  <c r="K115" i="4"/>
  <c r="K163" i="4" s="1"/>
  <c r="F70" i="4"/>
  <c r="F63" i="4"/>
  <c r="M79" i="4"/>
  <c r="M64" i="4"/>
  <c r="M71" i="4"/>
  <c r="K162" i="4"/>
  <c r="I162" i="4"/>
  <c r="M78" i="4"/>
  <c r="M70" i="4"/>
  <c r="M63" i="4"/>
  <c r="L78" i="4"/>
  <c r="L63" i="4"/>
  <c r="L70" i="4"/>
  <c r="E70" i="4"/>
  <c r="E63" i="4"/>
  <c r="E78" i="4"/>
  <c r="H71" i="4"/>
  <c r="H64" i="4"/>
  <c r="H79" i="4"/>
  <c r="K62" i="4"/>
  <c r="K69" i="4"/>
  <c r="K77" i="4"/>
  <c r="C115" i="4"/>
  <c r="C163" i="4" s="1"/>
  <c r="H63" i="4"/>
  <c r="H78" i="4"/>
  <c r="H70" i="4"/>
  <c r="N115" i="4"/>
  <c r="N163" i="4" s="1"/>
  <c r="E62" i="4"/>
  <c r="E77" i="4"/>
  <c r="E69" i="4"/>
  <c r="D115" i="4"/>
  <c r="D163" i="4" s="1"/>
  <c r="F62" i="4"/>
  <c r="D238" i="6" l="1"/>
  <c r="D220" i="6"/>
  <c r="D291" i="6" s="1"/>
  <c r="D240" i="6"/>
  <c r="D242" i="6"/>
  <c r="D270" i="6"/>
  <c r="D229" i="6"/>
  <c r="D271" i="6"/>
  <c r="D246" i="6"/>
  <c r="D277" i="6"/>
  <c r="D298" i="6" s="1"/>
  <c r="D206" i="6"/>
  <c r="D207" i="6" s="1"/>
  <c r="D231" i="6"/>
  <c r="D292" i="6"/>
  <c r="D299" i="6" s="1"/>
  <c r="D247" i="6"/>
  <c r="C163" i="6"/>
  <c r="D64" i="6"/>
  <c r="D73" i="6" s="1"/>
  <c r="D74" i="6" s="1"/>
  <c r="F114" i="6"/>
  <c r="F115" i="6" s="1"/>
  <c r="E79" i="6"/>
  <c r="E80" i="6" s="1"/>
  <c r="K79" i="6"/>
  <c r="K80" i="6" s="1"/>
  <c r="C114" i="6"/>
  <c r="C115" i="6" s="1"/>
  <c r="E64" i="6"/>
  <c r="E73" i="6" s="1"/>
  <c r="E74" i="6" s="1"/>
  <c r="F79" i="6"/>
  <c r="F80" i="6" s="1"/>
  <c r="D26" i="6"/>
  <c r="D36" i="6"/>
  <c r="D146" i="6"/>
  <c r="G114" i="6"/>
  <c r="G115" i="6" s="1"/>
  <c r="E114" i="6"/>
  <c r="E115" i="6" s="1"/>
  <c r="H64" i="6"/>
  <c r="H73" i="6" s="1"/>
  <c r="H74" i="6" s="1"/>
  <c r="I79" i="6"/>
  <c r="I80" i="6" s="1"/>
  <c r="N64" i="6"/>
  <c r="N73" i="6" s="1"/>
  <c r="N74" i="6" s="1"/>
  <c r="D38" i="6"/>
  <c r="D168" i="6" s="1"/>
  <c r="D28" i="6"/>
  <c r="D155" i="6" s="1"/>
  <c r="J79" i="6"/>
  <c r="J80" i="6" s="1"/>
  <c r="D37" i="6"/>
  <c r="D167" i="6" s="1"/>
  <c r="D27" i="6"/>
  <c r="D154" i="6" s="1"/>
  <c r="D147" i="6"/>
  <c r="H114" i="6"/>
  <c r="H115" i="6" s="1"/>
  <c r="M114" i="6"/>
  <c r="M115" i="6" s="1"/>
  <c r="H79" i="6"/>
  <c r="H80" i="6" s="1"/>
  <c r="I114" i="6"/>
  <c r="I115" i="6" s="1"/>
  <c r="K114" i="6"/>
  <c r="K115" i="6" s="1"/>
  <c r="K64" i="6"/>
  <c r="K73" i="6" s="1"/>
  <c r="K74" i="6" s="1"/>
  <c r="M79" i="6"/>
  <c r="M80" i="6" s="1"/>
  <c r="H6" i="6"/>
  <c r="L79" i="6"/>
  <c r="L80" i="6" s="1"/>
  <c r="G79" i="6"/>
  <c r="G80" i="6" s="1"/>
  <c r="F64" i="6"/>
  <c r="F73" i="6" s="1"/>
  <c r="F74" i="6" s="1"/>
  <c r="N6" i="6"/>
  <c r="D263" i="6"/>
  <c r="N79" i="6"/>
  <c r="N80" i="6" s="1"/>
  <c r="E21" i="6"/>
  <c r="E158" i="6"/>
  <c r="E22" i="6"/>
  <c r="E23" i="6"/>
  <c r="L158" i="6"/>
  <c r="L22" i="6"/>
  <c r="L23" i="6"/>
  <c r="L21" i="6"/>
  <c r="L6" i="6"/>
  <c r="M6" i="6"/>
  <c r="M22" i="6"/>
  <c r="M158" i="6"/>
  <c r="M23" i="6"/>
  <c r="M21" i="6"/>
  <c r="H21" i="6"/>
  <c r="H158" i="6"/>
  <c r="H22" i="6"/>
  <c r="H23" i="6"/>
  <c r="M64" i="6"/>
  <c r="M73" i="6" s="1"/>
  <c r="M74" i="6" s="1"/>
  <c r="L64" i="6"/>
  <c r="L73" i="6" s="1"/>
  <c r="L74" i="6" s="1"/>
  <c r="E184" i="6"/>
  <c r="F6" i="6"/>
  <c r="F158" i="6"/>
  <c r="F22" i="6"/>
  <c r="F21" i="6"/>
  <c r="F23" i="6"/>
  <c r="I158" i="6"/>
  <c r="I21" i="6"/>
  <c r="I22" i="6"/>
  <c r="I23" i="6"/>
  <c r="N114" i="6"/>
  <c r="N115" i="6" s="1"/>
  <c r="J114" i="6"/>
  <c r="J115" i="6" s="1"/>
  <c r="K6" i="6"/>
  <c r="I6" i="6"/>
  <c r="J64" i="6"/>
  <c r="J73" i="6" s="1"/>
  <c r="J74" i="6" s="1"/>
  <c r="G6" i="6"/>
  <c r="N158" i="6"/>
  <c r="N22" i="6"/>
  <c r="N23" i="6"/>
  <c r="N21" i="6"/>
  <c r="I64" i="6"/>
  <c r="I73" i="6" s="1"/>
  <c r="I74" i="6" s="1"/>
  <c r="J6" i="6"/>
  <c r="K158" i="6"/>
  <c r="K22" i="6"/>
  <c r="K23" i="6"/>
  <c r="K21" i="6"/>
  <c r="G64" i="6"/>
  <c r="G73" i="6" s="1"/>
  <c r="G74" i="6" s="1"/>
  <c r="E6" i="6"/>
  <c r="J158" i="6"/>
  <c r="J21" i="6"/>
  <c r="J22" i="6"/>
  <c r="J23" i="6"/>
  <c r="G158" i="6"/>
  <c r="G21" i="6"/>
  <c r="G22" i="6"/>
  <c r="G23" i="6"/>
  <c r="D193" i="5"/>
  <c r="D264" i="5"/>
  <c r="E114" i="5"/>
  <c r="E115" i="5" s="1"/>
  <c r="D239" i="5"/>
  <c r="D3" i="5"/>
  <c r="D6" i="5" s="1"/>
  <c r="C16" i="5"/>
  <c r="C21" i="5" s="1"/>
  <c r="C36" i="5" s="1"/>
  <c r="J64" i="5"/>
  <c r="J73" i="5" s="1"/>
  <c r="J74" i="5" s="1"/>
  <c r="J6" i="5"/>
  <c r="L79" i="5"/>
  <c r="L80" i="5" s="1"/>
  <c r="I114" i="5"/>
  <c r="I115" i="5" s="1"/>
  <c r="K79" i="5"/>
  <c r="K80" i="5" s="1"/>
  <c r="F79" i="5"/>
  <c r="F80" i="5" s="1"/>
  <c r="H79" i="5"/>
  <c r="H80" i="5" s="1"/>
  <c r="J79" i="5"/>
  <c r="J80" i="5" s="1"/>
  <c r="D79" i="5"/>
  <c r="D80" i="5" s="1"/>
  <c r="E79" i="5"/>
  <c r="E80" i="5" s="1"/>
  <c r="I79" i="5"/>
  <c r="I80" i="5" s="1"/>
  <c r="M6" i="5"/>
  <c r="K114" i="5"/>
  <c r="K115" i="5" s="1"/>
  <c r="M79" i="5"/>
  <c r="M80" i="5" s="1"/>
  <c r="G79" i="5"/>
  <c r="G80" i="5" s="1"/>
  <c r="D114" i="5"/>
  <c r="D115" i="5" s="1"/>
  <c r="C188" i="5"/>
  <c r="C79" i="5"/>
  <c r="C80" i="5" s="1"/>
  <c r="N28" i="5"/>
  <c r="N155" i="5" s="1"/>
  <c r="N38" i="5"/>
  <c r="N168" i="5" s="1"/>
  <c r="N148" i="5"/>
  <c r="I64" i="5"/>
  <c r="I73" i="5" s="1"/>
  <c r="I74" i="5" s="1"/>
  <c r="N146" i="5"/>
  <c r="N149" i="5" s="1"/>
  <c r="N36" i="5"/>
  <c r="N26" i="5"/>
  <c r="M23" i="5"/>
  <c r="M21" i="5"/>
  <c r="M22" i="5"/>
  <c r="M158" i="5"/>
  <c r="E158" i="5"/>
  <c r="E21" i="5"/>
  <c r="E22" i="5"/>
  <c r="E23" i="5"/>
  <c r="N37" i="5"/>
  <c r="N167" i="5" s="1"/>
  <c r="N147" i="5"/>
  <c r="N27" i="5"/>
  <c r="N154" i="5" s="1"/>
  <c r="K22" i="5"/>
  <c r="K158" i="5"/>
  <c r="K23" i="5"/>
  <c r="K21" i="5"/>
  <c r="G158" i="5"/>
  <c r="G21" i="5"/>
  <c r="G22" i="5"/>
  <c r="G23" i="5"/>
  <c r="I6" i="5"/>
  <c r="F6" i="5"/>
  <c r="H158" i="5"/>
  <c r="H23" i="5"/>
  <c r="H22" i="5"/>
  <c r="H21" i="5"/>
  <c r="L6" i="5"/>
  <c r="C64" i="5"/>
  <c r="C73" i="5" s="1"/>
  <c r="C74" i="5" s="1"/>
  <c r="L64" i="5"/>
  <c r="L73" i="5" s="1"/>
  <c r="L74" i="5" s="1"/>
  <c r="F158" i="5"/>
  <c r="F22" i="5"/>
  <c r="F23" i="5"/>
  <c r="F21" i="5"/>
  <c r="F64" i="5"/>
  <c r="F73" i="5" s="1"/>
  <c r="F74" i="5" s="1"/>
  <c r="D22" i="5"/>
  <c r="D158" i="5"/>
  <c r="D23" i="5"/>
  <c r="D21" i="5"/>
  <c r="G6" i="5"/>
  <c r="K64" i="5"/>
  <c r="K73" i="5" s="1"/>
  <c r="K74" i="5" s="1"/>
  <c r="H64" i="5"/>
  <c r="H73" i="5" s="1"/>
  <c r="H74" i="5" s="1"/>
  <c r="L114" i="5"/>
  <c r="L115" i="5" s="1"/>
  <c r="E6" i="5"/>
  <c r="H6" i="5"/>
  <c r="H114" i="5"/>
  <c r="H115" i="5" s="1"/>
  <c r="E184" i="5"/>
  <c r="D64" i="5"/>
  <c r="D73" i="5" s="1"/>
  <c r="D74" i="5" s="1"/>
  <c r="E64" i="5"/>
  <c r="E73" i="5" s="1"/>
  <c r="E74" i="5" s="1"/>
  <c r="G64" i="5"/>
  <c r="G73" i="5" s="1"/>
  <c r="G74" i="5" s="1"/>
  <c r="I23" i="5"/>
  <c r="I22" i="5"/>
  <c r="I21" i="5"/>
  <c r="I158" i="5"/>
  <c r="M64" i="5"/>
  <c r="M73" i="5" s="1"/>
  <c r="M74" i="5" s="1"/>
  <c r="K6" i="5"/>
  <c r="M114" i="5"/>
  <c r="M115" i="5" s="1"/>
  <c r="J23" i="5"/>
  <c r="J21" i="5"/>
  <c r="J22" i="5"/>
  <c r="J158" i="5"/>
  <c r="J114" i="5"/>
  <c r="J115" i="5" s="1"/>
  <c r="L23" i="5"/>
  <c r="L22" i="5"/>
  <c r="L21" i="5"/>
  <c r="L158" i="5"/>
  <c r="F77" i="4"/>
  <c r="G71" i="4"/>
  <c r="G79" i="4"/>
  <c r="J65" i="4"/>
  <c r="J74" i="4" s="1"/>
  <c r="J75" i="4" s="1"/>
  <c r="G69" i="4"/>
  <c r="F79" i="4"/>
  <c r="I63" i="4"/>
  <c r="I70" i="4"/>
  <c r="F71" i="4"/>
  <c r="G77" i="4"/>
  <c r="I77" i="4"/>
  <c r="D116" i="4"/>
  <c r="D117" i="4" s="1"/>
  <c r="J116" i="4"/>
  <c r="J117" i="4" s="1"/>
  <c r="K80" i="4"/>
  <c r="K82" i="4" s="1"/>
  <c r="D79" i="4"/>
  <c r="D71" i="4"/>
  <c r="I79" i="4"/>
  <c r="D78" i="4"/>
  <c r="I62" i="4"/>
  <c r="I64" i="4"/>
  <c r="N80" i="4"/>
  <c r="N82" i="4" s="1"/>
  <c r="L116" i="4"/>
  <c r="L117" i="4" s="1"/>
  <c r="D70" i="4"/>
  <c r="D69" i="4"/>
  <c r="D77" i="4"/>
  <c r="I116" i="4"/>
  <c r="I117" i="4" s="1"/>
  <c r="C77" i="4"/>
  <c r="C69" i="4"/>
  <c r="C70" i="4"/>
  <c r="C116" i="4"/>
  <c r="C117" i="4" s="1"/>
  <c r="H80" i="4"/>
  <c r="H82" i="4" s="1"/>
  <c r="C79" i="4"/>
  <c r="C64" i="4"/>
  <c r="C62" i="4"/>
  <c r="C78" i="4"/>
  <c r="E80" i="4"/>
  <c r="E82" i="4" s="1"/>
  <c r="E65" i="4"/>
  <c r="E74" i="4" s="1"/>
  <c r="E75" i="4" s="1"/>
  <c r="M80" i="4"/>
  <c r="M82" i="4" s="1"/>
  <c r="H65" i="4"/>
  <c r="H74" i="4" s="1"/>
  <c r="H75" i="4" s="1"/>
  <c r="L80" i="4"/>
  <c r="L82" i="4" s="1"/>
  <c r="K116" i="4"/>
  <c r="K117" i="4" s="1"/>
  <c r="H116" i="4"/>
  <c r="H117" i="4" s="1"/>
  <c r="C21" i="4"/>
  <c r="C22" i="4"/>
  <c r="C23" i="4"/>
  <c r="C161" i="4"/>
  <c r="G65" i="4"/>
  <c r="G74" i="4" s="1"/>
  <c r="G75" i="4" s="1"/>
  <c r="E265" i="4"/>
  <c r="E264" i="4"/>
  <c r="E266" i="4"/>
  <c r="E189" i="4"/>
  <c r="E116" i="4"/>
  <c r="E117" i="4" s="1"/>
  <c r="C6" i="4"/>
  <c r="G116" i="4"/>
  <c r="G117" i="4" s="1"/>
  <c r="M116" i="4"/>
  <c r="M117" i="4" s="1"/>
  <c r="M65" i="4"/>
  <c r="M74" i="4" s="1"/>
  <c r="M75" i="4" s="1"/>
  <c r="N116" i="4"/>
  <c r="N117" i="4" s="1"/>
  <c r="K65" i="4"/>
  <c r="K74" i="4" s="1"/>
  <c r="K75" i="4" s="1"/>
  <c r="L65" i="4"/>
  <c r="L74" i="4" s="1"/>
  <c r="L75" i="4" s="1"/>
  <c r="D267" i="4"/>
  <c r="F65" i="4"/>
  <c r="F74" i="4" s="1"/>
  <c r="F75" i="4" s="1"/>
  <c r="D65" i="4"/>
  <c r="D74" i="4" s="1"/>
  <c r="D75" i="4" s="1"/>
  <c r="N65" i="4"/>
  <c r="N74" i="4" s="1"/>
  <c r="N75" i="4" s="1"/>
  <c r="D221" i="6" l="1"/>
  <c r="D325" i="6"/>
  <c r="E318" i="6" s="1"/>
  <c r="E237" i="6" s="1"/>
  <c r="D297" i="6"/>
  <c r="D323" i="6" s="1"/>
  <c r="E306" i="6" s="1"/>
  <c r="E235" i="6" s="1"/>
  <c r="E218" i="6" s="1"/>
  <c r="D324" i="6"/>
  <c r="E312" i="6" s="1"/>
  <c r="E236" i="6" s="1"/>
  <c r="E220" i="6"/>
  <c r="E247" i="6" s="1"/>
  <c r="E242" i="6"/>
  <c r="D149" i="6"/>
  <c r="D166" i="6"/>
  <c r="D169" i="6" s="1"/>
  <c r="D171" i="6" s="1"/>
  <c r="D39" i="6"/>
  <c r="D40" i="6" s="1"/>
  <c r="D153" i="6"/>
  <c r="D156" i="6" s="1"/>
  <c r="D162" i="6" s="1"/>
  <c r="D163" i="6" s="1"/>
  <c r="D29" i="6"/>
  <c r="E261" i="6"/>
  <c r="E260" i="6"/>
  <c r="E262" i="6"/>
  <c r="D188" i="6"/>
  <c r="D189" i="6" s="1"/>
  <c r="D194" i="6" s="1"/>
  <c r="D296" i="6"/>
  <c r="D322" i="6" s="1"/>
  <c r="K148" i="6"/>
  <c r="K38" i="6"/>
  <c r="K168" i="6" s="1"/>
  <c r="K28" i="6"/>
  <c r="K155" i="6" s="1"/>
  <c r="M148" i="6"/>
  <c r="M28" i="6"/>
  <c r="M155" i="6" s="1"/>
  <c r="M38" i="6"/>
  <c r="M168" i="6" s="1"/>
  <c r="M147" i="6"/>
  <c r="M37" i="6"/>
  <c r="M167" i="6" s="1"/>
  <c r="M27" i="6"/>
  <c r="M154" i="6" s="1"/>
  <c r="E193" i="6"/>
  <c r="E186" i="6"/>
  <c r="L146" i="6"/>
  <c r="L36" i="6"/>
  <c r="L26" i="6"/>
  <c r="G148" i="6"/>
  <c r="G28" i="6"/>
  <c r="G155" i="6" s="1"/>
  <c r="G38" i="6"/>
  <c r="G168" i="6" s="1"/>
  <c r="J146" i="6"/>
  <c r="J36" i="6"/>
  <c r="J26" i="6"/>
  <c r="L38" i="6"/>
  <c r="L168" i="6" s="1"/>
  <c r="L28" i="6"/>
  <c r="L155" i="6" s="1"/>
  <c r="L148" i="6"/>
  <c r="E231" i="6"/>
  <c r="L147" i="6"/>
  <c r="L37" i="6"/>
  <c r="L167" i="6" s="1"/>
  <c r="L27" i="6"/>
  <c r="L154" i="6" s="1"/>
  <c r="I38" i="6"/>
  <c r="I168" i="6" s="1"/>
  <c r="I28" i="6"/>
  <c r="I155" i="6" s="1"/>
  <c r="I148" i="6"/>
  <c r="K147" i="6"/>
  <c r="K27" i="6"/>
  <c r="K154" i="6" s="1"/>
  <c r="K37" i="6"/>
  <c r="K167" i="6" s="1"/>
  <c r="N146" i="6"/>
  <c r="N36" i="6"/>
  <c r="N26" i="6"/>
  <c r="I147" i="6"/>
  <c r="I27" i="6"/>
  <c r="I154" i="6" s="1"/>
  <c r="I37" i="6"/>
  <c r="I167" i="6" s="1"/>
  <c r="E148" i="6"/>
  <c r="E38" i="6"/>
  <c r="E168" i="6" s="1"/>
  <c r="E28" i="6"/>
  <c r="E155" i="6" s="1"/>
  <c r="N148" i="6"/>
  <c r="N28" i="6"/>
  <c r="N155" i="6" s="1"/>
  <c r="N38" i="6"/>
  <c r="N168" i="6" s="1"/>
  <c r="I146" i="6"/>
  <c r="I36" i="6"/>
  <c r="I26" i="6"/>
  <c r="H148" i="6"/>
  <c r="H28" i="6"/>
  <c r="H155" i="6" s="1"/>
  <c r="H38" i="6"/>
  <c r="H168" i="6" s="1"/>
  <c r="E37" i="6"/>
  <c r="E167" i="6" s="1"/>
  <c r="E27" i="6"/>
  <c r="E154" i="6" s="1"/>
  <c r="E147" i="6"/>
  <c r="G147" i="6"/>
  <c r="G37" i="6"/>
  <c r="G167" i="6" s="1"/>
  <c r="G27" i="6"/>
  <c r="G154" i="6" s="1"/>
  <c r="N147" i="6"/>
  <c r="N37" i="6"/>
  <c r="N167" i="6" s="1"/>
  <c r="N27" i="6"/>
  <c r="N154" i="6" s="1"/>
  <c r="H37" i="6"/>
  <c r="H167" i="6" s="1"/>
  <c r="H27" i="6"/>
  <c r="H154" i="6" s="1"/>
  <c r="H147" i="6"/>
  <c r="J147" i="6"/>
  <c r="J27" i="6"/>
  <c r="J154" i="6" s="1"/>
  <c r="J37" i="6"/>
  <c r="J167" i="6" s="1"/>
  <c r="F148" i="6"/>
  <c r="F38" i="6"/>
  <c r="F168" i="6" s="1"/>
  <c r="F28" i="6"/>
  <c r="F155" i="6" s="1"/>
  <c r="E146" i="6"/>
  <c r="E26" i="6"/>
  <c r="E36" i="6"/>
  <c r="G146" i="6"/>
  <c r="G26" i="6"/>
  <c r="G36" i="6"/>
  <c r="F146" i="6"/>
  <c r="F26" i="6"/>
  <c r="F36" i="6"/>
  <c r="H146" i="6"/>
  <c r="H36" i="6"/>
  <c r="H26" i="6"/>
  <c r="J148" i="6"/>
  <c r="J38" i="6"/>
  <c r="J168" i="6" s="1"/>
  <c r="J28" i="6"/>
  <c r="J155" i="6" s="1"/>
  <c r="K146" i="6"/>
  <c r="K36" i="6"/>
  <c r="K26" i="6"/>
  <c r="F147" i="6"/>
  <c r="F37" i="6"/>
  <c r="F167" i="6" s="1"/>
  <c r="F27" i="6"/>
  <c r="F154" i="6" s="1"/>
  <c r="M146" i="6"/>
  <c r="M26" i="6"/>
  <c r="M36" i="6"/>
  <c r="D207" i="5"/>
  <c r="D208" i="5" s="1"/>
  <c r="D230" i="5"/>
  <c r="C23" i="5"/>
  <c r="C22" i="5"/>
  <c r="C26" i="5"/>
  <c r="C158" i="5"/>
  <c r="C189" i="5"/>
  <c r="D192" i="5" s="1"/>
  <c r="L26" i="5"/>
  <c r="L146" i="5"/>
  <c r="L36" i="5"/>
  <c r="F148" i="5"/>
  <c r="F38" i="5"/>
  <c r="F168" i="5" s="1"/>
  <c r="F28" i="5"/>
  <c r="F155" i="5" s="1"/>
  <c r="I38" i="5"/>
  <c r="I168" i="5" s="1"/>
  <c r="I148" i="5"/>
  <c r="I28" i="5"/>
  <c r="I155" i="5" s="1"/>
  <c r="M146" i="5"/>
  <c r="M36" i="5"/>
  <c r="M26" i="5"/>
  <c r="L148" i="5"/>
  <c r="L38" i="5"/>
  <c r="L168" i="5" s="1"/>
  <c r="L28" i="5"/>
  <c r="L155" i="5" s="1"/>
  <c r="C147" i="5"/>
  <c r="K147" i="5"/>
  <c r="K37" i="5"/>
  <c r="K167" i="5" s="1"/>
  <c r="K27" i="5"/>
  <c r="K154" i="5" s="1"/>
  <c r="J27" i="5"/>
  <c r="J154" i="5" s="1"/>
  <c r="J147" i="5"/>
  <c r="J37" i="5"/>
  <c r="J167" i="5" s="1"/>
  <c r="D28" i="5"/>
  <c r="D155" i="5" s="1"/>
  <c r="D148" i="5"/>
  <c r="D38" i="5"/>
  <c r="D168" i="5" s="1"/>
  <c r="H146" i="5"/>
  <c r="H36" i="5"/>
  <c r="H26" i="5"/>
  <c r="J36" i="5"/>
  <c r="J146" i="5"/>
  <c r="J26" i="5"/>
  <c r="H147" i="5"/>
  <c r="H27" i="5"/>
  <c r="H154" i="5" s="1"/>
  <c r="H37" i="5"/>
  <c r="H167" i="5" s="1"/>
  <c r="M147" i="5"/>
  <c r="M27" i="5"/>
  <c r="M154" i="5" s="1"/>
  <c r="M37" i="5"/>
  <c r="M167" i="5" s="1"/>
  <c r="L37" i="5"/>
  <c r="L167" i="5" s="1"/>
  <c r="L27" i="5"/>
  <c r="L154" i="5" s="1"/>
  <c r="L147" i="5"/>
  <c r="F27" i="5"/>
  <c r="F154" i="5" s="1"/>
  <c r="F147" i="5"/>
  <c r="F37" i="5"/>
  <c r="F167" i="5" s="1"/>
  <c r="D147" i="5"/>
  <c r="D37" i="5"/>
  <c r="D167" i="5" s="1"/>
  <c r="D27" i="5"/>
  <c r="D154" i="5" s="1"/>
  <c r="G147" i="5"/>
  <c r="G27" i="5"/>
  <c r="G154" i="5" s="1"/>
  <c r="G37" i="5"/>
  <c r="G167" i="5" s="1"/>
  <c r="E146" i="5"/>
  <c r="E36" i="5"/>
  <c r="E26" i="5"/>
  <c r="I27" i="5"/>
  <c r="I154" i="5" s="1"/>
  <c r="I37" i="5"/>
  <c r="I167" i="5" s="1"/>
  <c r="I147" i="5"/>
  <c r="C28" i="5"/>
  <c r="C155" i="5" s="1"/>
  <c r="M28" i="5"/>
  <c r="M155" i="5" s="1"/>
  <c r="M38" i="5"/>
  <c r="M168" i="5" s="1"/>
  <c r="M148" i="5"/>
  <c r="C146" i="5"/>
  <c r="E193" i="5"/>
  <c r="E186" i="5"/>
  <c r="H148" i="5"/>
  <c r="H28" i="5"/>
  <c r="H155" i="5" s="1"/>
  <c r="H38" i="5"/>
  <c r="H168" i="5" s="1"/>
  <c r="E38" i="5"/>
  <c r="E168" i="5" s="1"/>
  <c r="E148" i="5"/>
  <c r="E28" i="5"/>
  <c r="E155" i="5" s="1"/>
  <c r="G36" i="5"/>
  <c r="G146" i="5"/>
  <c r="G149" i="5" s="1"/>
  <c r="G26" i="5"/>
  <c r="K36" i="5"/>
  <c r="K146" i="5"/>
  <c r="K26" i="5"/>
  <c r="K148" i="5"/>
  <c r="K28" i="5"/>
  <c r="K155" i="5" s="1"/>
  <c r="K38" i="5"/>
  <c r="K168" i="5" s="1"/>
  <c r="D188" i="5"/>
  <c r="D297" i="5"/>
  <c r="D304" i="5" s="1"/>
  <c r="N153" i="5"/>
  <c r="N156" i="5" s="1"/>
  <c r="N162" i="5" s="1"/>
  <c r="N163" i="5" s="1"/>
  <c r="N29" i="5"/>
  <c r="N166" i="5"/>
  <c r="N169" i="5" s="1"/>
  <c r="N171" i="5" s="1"/>
  <c r="N172" i="5" s="1"/>
  <c r="N39" i="5"/>
  <c r="N40" i="5" s="1"/>
  <c r="D146" i="5"/>
  <c r="D36" i="5"/>
  <c r="D26" i="5"/>
  <c r="J148" i="5"/>
  <c r="J38" i="5"/>
  <c r="J168" i="5" s="1"/>
  <c r="J28" i="5"/>
  <c r="J155" i="5" s="1"/>
  <c r="G28" i="5"/>
  <c r="G155" i="5" s="1"/>
  <c r="G148" i="5"/>
  <c r="G38" i="5"/>
  <c r="G168" i="5" s="1"/>
  <c r="E37" i="5"/>
  <c r="E167" i="5" s="1"/>
  <c r="E147" i="5"/>
  <c r="E27" i="5"/>
  <c r="E154" i="5" s="1"/>
  <c r="I26" i="5"/>
  <c r="I36" i="5"/>
  <c r="I146" i="5"/>
  <c r="F36" i="5"/>
  <c r="F26" i="5"/>
  <c r="F146" i="5"/>
  <c r="F80" i="4"/>
  <c r="F82" i="4" s="1"/>
  <c r="G80" i="4"/>
  <c r="G82" i="4" s="1"/>
  <c r="C65" i="4"/>
  <c r="C74" i="4" s="1"/>
  <c r="C75" i="4" s="1"/>
  <c r="I80" i="4"/>
  <c r="I82" i="4" s="1"/>
  <c r="C308" i="4"/>
  <c r="I65" i="4"/>
  <c r="I74" i="4" s="1"/>
  <c r="I75" i="4" s="1"/>
  <c r="D80" i="4"/>
  <c r="D82" i="4" s="1"/>
  <c r="C80" i="4"/>
  <c r="C82" i="4" s="1"/>
  <c r="F187" i="4"/>
  <c r="C28" i="4"/>
  <c r="C158" i="4" s="1"/>
  <c r="C151" i="4"/>
  <c r="C38" i="4"/>
  <c r="C171" i="4" s="1"/>
  <c r="E267" i="4"/>
  <c r="C150" i="4"/>
  <c r="C27" i="4"/>
  <c r="C157" i="4" s="1"/>
  <c r="C37" i="4"/>
  <c r="C170" i="4" s="1"/>
  <c r="D191" i="4"/>
  <c r="D192" i="4" s="1"/>
  <c r="E195" i="4" s="1"/>
  <c r="D300" i="4"/>
  <c r="D307" i="4" s="1"/>
  <c r="C36" i="4"/>
  <c r="C26" i="4"/>
  <c r="D203" i="6" l="1"/>
  <c r="D208" i="6" s="1"/>
  <c r="D232" i="6"/>
  <c r="D205" i="6" s="1"/>
  <c r="E240" i="6"/>
  <c r="E245" i="6"/>
  <c r="E270" i="6"/>
  <c r="E229" i="6"/>
  <c r="D326" i="6"/>
  <c r="E271" i="6"/>
  <c r="E195" i="6"/>
  <c r="E263" i="6"/>
  <c r="E188" i="6" s="1"/>
  <c r="E189" i="6" s="1"/>
  <c r="F192" i="6" s="1"/>
  <c r="E192" i="6"/>
  <c r="E292" i="6"/>
  <c r="M149" i="6"/>
  <c r="F149" i="6"/>
  <c r="E291" i="6"/>
  <c r="E219" i="6"/>
  <c r="E283" i="6" s="1"/>
  <c r="E241" i="6"/>
  <c r="D172" i="6"/>
  <c r="I149" i="6"/>
  <c r="G149" i="6"/>
  <c r="N149" i="6"/>
  <c r="E238" i="6"/>
  <c r="E206" i="6" s="1"/>
  <c r="E207" i="6" s="1"/>
  <c r="H166" i="6"/>
  <c r="H169" i="6" s="1"/>
  <c r="H171" i="6" s="1"/>
  <c r="H39" i="6"/>
  <c r="H40" i="6" s="1"/>
  <c r="I153" i="6"/>
  <c r="I156" i="6" s="1"/>
  <c r="I162" i="6" s="1"/>
  <c r="I163" i="6" s="1"/>
  <c r="I29" i="6"/>
  <c r="J153" i="6"/>
  <c r="J156" i="6" s="1"/>
  <c r="J162" i="6" s="1"/>
  <c r="J163" i="6" s="1"/>
  <c r="J29" i="6"/>
  <c r="I166" i="6"/>
  <c r="I169" i="6" s="1"/>
  <c r="I171" i="6" s="1"/>
  <c r="I172" i="6" s="1"/>
  <c r="I39" i="6"/>
  <c r="I40" i="6" s="1"/>
  <c r="J166" i="6"/>
  <c r="J169" i="6" s="1"/>
  <c r="J171" i="6" s="1"/>
  <c r="J39" i="6"/>
  <c r="J40" i="6" s="1"/>
  <c r="J149" i="6"/>
  <c r="H149" i="6"/>
  <c r="G166" i="6"/>
  <c r="G169" i="6" s="1"/>
  <c r="G171" i="6" s="1"/>
  <c r="G39" i="6"/>
  <c r="G40" i="6" s="1"/>
  <c r="L153" i="6"/>
  <c r="L156" i="6" s="1"/>
  <c r="L162" i="6" s="1"/>
  <c r="L163" i="6" s="1"/>
  <c r="L29" i="6"/>
  <c r="M29" i="6"/>
  <c r="M153" i="6"/>
  <c r="M156" i="6" s="1"/>
  <c r="M162" i="6" s="1"/>
  <c r="M163" i="6" s="1"/>
  <c r="L166" i="6"/>
  <c r="L169" i="6" s="1"/>
  <c r="L171" i="6" s="1"/>
  <c r="L39" i="6"/>
  <c r="L40" i="6" s="1"/>
  <c r="F166" i="6"/>
  <c r="F169" i="6" s="1"/>
  <c r="F171" i="6" s="1"/>
  <c r="F39" i="6"/>
  <c r="F40" i="6" s="1"/>
  <c r="K166" i="6"/>
  <c r="K169" i="6" s="1"/>
  <c r="K171" i="6" s="1"/>
  <c r="K39" i="6"/>
  <c r="K40" i="6" s="1"/>
  <c r="E166" i="6"/>
  <c r="E169" i="6" s="1"/>
  <c r="E171" i="6" s="1"/>
  <c r="E39" i="6"/>
  <c r="E40" i="6" s="1"/>
  <c r="L149" i="6"/>
  <c r="K149" i="6"/>
  <c r="E153" i="6"/>
  <c r="E156" i="6" s="1"/>
  <c r="E162" i="6" s="1"/>
  <c r="E163" i="6" s="1"/>
  <c r="E29" i="6"/>
  <c r="K153" i="6"/>
  <c r="K156" i="6" s="1"/>
  <c r="K162" i="6" s="1"/>
  <c r="K163" i="6" s="1"/>
  <c r="K29" i="6"/>
  <c r="E149" i="6"/>
  <c r="F184" i="6"/>
  <c r="M39" i="6"/>
  <c r="M40" i="6" s="1"/>
  <c r="M166" i="6"/>
  <c r="M169" i="6" s="1"/>
  <c r="M171" i="6" s="1"/>
  <c r="F153" i="6"/>
  <c r="F156" i="6" s="1"/>
  <c r="F162" i="6" s="1"/>
  <c r="F163" i="6" s="1"/>
  <c r="F29" i="6"/>
  <c r="G153" i="6"/>
  <c r="G156" i="6" s="1"/>
  <c r="G162" i="6" s="1"/>
  <c r="G163" i="6" s="1"/>
  <c r="G29" i="6"/>
  <c r="N153" i="6"/>
  <c r="N156" i="6" s="1"/>
  <c r="N162" i="6" s="1"/>
  <c r="N163" i="6" s="1"/>
  <c r="N29" i="6"/>
  <c r="H29" i="6"/>
  <c r="H153" i="6"/>
  <c r="H156" i="6" s="1"/>
  <c r="H162" i="6" s="1"/>
  <c r="H163" i="6" s="1"/>
  <c r="N166" i="6"/>
  <c r="N169" i="6" s="1"/>
  <c r="N171" i="6" s="1"/>
  <c r="N39" i="6"/>
  <c r="N40" i="6" s="1"/>
  <c r="E272" i="5"/>
  <c r="E271" i="5"/>
  <c r="D306" i="5"/>
  <c r="E338" i="5" s="1"/>
  <c r="E237" i="5" s="1"/>
  <c r="E220" i="5" s="1"/>
  <c r="E247" i="5" s="1"/>
  <c r="C194" i="5"/>
  <c r="D307" i="5"/>
  <c r="E344" i="5" s="1"/>
  <c r="E238" i="5" s="1"/>
  <c r="E221" i="5" s="1"/>
  <c r="D246" i="5"/>
  <c r="D222" i="5"/>
  <c r="D203" i="5" s="1"/>
  <c r="D195" i="5"/>
  <c r="C27" i="5"/>
  <c r="C154" i="5" s="1"/>
  <c r="C37" i="5"/>
  <c r="C167" i="5" s="1"/>
  <c r="C148" i="5"/>
  <c r="C149" i="5" s="1"/>
  <c r="C38" i="5"/>
  <c r="C168" i="5" s="1"/>
  <c r="M149" i="5"/>
  <c r="E149" i="5"/>
  <c r="H149" i="5"/>
  <c r="K149" i="5"/>
  <c r="K153" i="5"/>
  <c r="K156" i="5" s="1"/>
  <c r="K162" i="5" s="1"/>
  <c r="K163" i="5" s="1"/>
  <c r="K29" i="5"/>
  <c r="E39" i="5"/>
  <c r="E40" i="5" s="1"/>
  <c r="E166" i="5"/>
  <c r="E169" i="5" s="1"/>
  <c r="E171" i="5" s="1"/>
  <c r="E172" i="5" s="1"/>
  <c r="M153" i="5"/>
  <c r="M156" i="5" s="1"/>
  <c r="M162" i="5" s="1"/>
  <c r="M163" i="5" s="1"/>
  <c r="M29" i="5"/>
  <c r="G153" i="5"/>
  <c r="G156" i="5" s="1"/>
  <c r="G162" i="5" s="1"/>
  <c r="G163" i="5" s="1"/>
  <c r="G29" i="5"/>
  <c r="D153" i="5"/>
  <c r="D156" i="5" s="1"/>
  <c r="D162" i="5" s="1"/>
  <c r="D163" i="5" s="1"/>
  <c r="D29" i="5"/>
  <c r="C153" i="5"/>
  <c r="F149" i="5"/>
  <c r="D166" i="5"/>
  <c r="D169" i="5" s="1"/>
  <c r="D171" i="5" s="1"/>
  <c r="D39" i="5"/>
  <c r="D40" i="5" s="1"/>
  <c r="G166" i="5"/>
  <c r="G169" i="5" s="1"/>
  <c r="G171" i="5" s="1"/>
  <c r="G172" i="5" s="1"/>
  <c r="G39" i="5"/>
  <c r="G40" i="5" s="1"/>
  <c r="F29" i="5"/>
  <c r="F153" i="5"/>
  <c r="F156" i="5" s="1"/>
  <c r="F162" i="5" s="1"/>
  <c r="F163" i="5" s="1"/>
  <c r="D149" i="5"/>
  <c r="F39" i="5"/>
  <c r="F40" i="5" s="1"/>
  <c r="F166" i="5"/>
  <c r="F169" i="5" s="1"/>
  <c r="F171" i="5" s="1"/>
  <c r="I149" i="5"/>
  <c r="M39" i="5"/>
  <c r="M40" i="5" s="1"/>
  <c r="M166" i="5"/>
  <c r="M169" i="5" s="1"/>
  <c r="M171" i="5" s="1"/>
  <c r="M172" i="5" s="1"/>
  <c r="K166" i="5"/>
  <c r="K169" i="5" s="1"/>
  <c r="K171" i="5" s="1"/>
  <c r="K39" i="5"/>
  <c r="K40" i="5" s="1"/>
  <c r="C166" i="5"/>
  <c r="I166" i="5"/>
  <c r="I169" i="5" s="1"/>
  <c r="I171" i="5" s="1"/>
  <c r="I39" i="5"/>
  <c r="I40" i="5" s="1"/>
  <c r="L166" i="5"/>
  <c r="L169" i="5" s="1"/>
  <c r="L171" i="5" s="1"/>
  <c r="L39" i="5"/>
  <c r="L40" i="5" s="1"/>
  <c r="I29" i="5"/>
  <c r="I153" i="5"/>
  <c r="I156" i="5" s="1"/>
  <c r="I162" i="5" s="1"/>
  <c r="I163" i="5" s="1"/>
  <c r="L149" i="5"/>
  <c r="J153" i="5"/>
  <c r="J156" i="5" s="1"/>
  <c r="J162" i="5" s="1"/>
  <c r="J163" i="5" s="1"/>
  <c r="J29" i="5"/>
  <c r="L153" i="5"/>
  <c r="L156" i="5" s="1"/>
  <c r="L162" i="5" s="1"/>
  <c r="L163" i="5" s="1"/>
  <c r="L29" i="5"/>
  <c r="D189" i="5"/>
  <c r="D194" i="5" s="1"/>
  <c r="F184" i="5"/>
  <c r="J149" i="5"/>
  <c r="J166" i="5"/>
  <c r="J169" i="5" s="1"/>
  <c r="J171" i="5" s="1"/>
  <c r="J172" i="5" s="1"/>
  <c r="J39" i="5"/>
  <c r="J40" i="5" s="1"/>
  <c r="E264" i="5"/>
  <c r="H153" i="5"/>
  <c r="H156" i="5" s="1"/>
  <c r="H162" i="5" s="1"/>
  <c r="H163" i="5" s="1"/>
  <c r="H29" i="5"/>
  <c r="E29" i="5"/>
  <c r="E153" i="5"/>
  <c r="E156" i="5" s="1"/>
  <c r="E162" i="5" s="1"/>
  <c r="E163" i="5" s="1"/>
  <c r="H166" i="5"/>
  <c r="H169" i="5" s="1"/>
  <c r="H171" i="5" s="1"/>
  <c r="H39" i="5"/>
  <c r="H40" i="5" s="1"/>
  <c r="C234" i="4"/>
  <c r="C152" i="4"/>
  <c r="C205" i="4" s="1"/>
  <c r="C39" i="4"/>
  <c r="C41" i="4" s="1"/>
  <c r="E191" i="4"/>
  <c r="E192" i="4" s="1"/>
  <c r="F195" i="4" s="1"/>
  <c r="E300" i="4"/>
  <c r="E307" i="4" s="1"/>
  <c r="F265" i="4"/>
  <c r="F266" i="4"/>
  <c r="F264" i="4"/>
  <c r="F267" i="4" s="1"/>
  <c r="F191" i="4" s="1"/>
  <c r="F189" i="4"/>
  <c r="C235" i="4"/>
  <c r="C310" i="4"/>
  <c r="D9" i="4" s="1"/>
  <c r="D11" i="4" s="1"/>
  <c r="D16" i="4" s="1"/>
  <c r="C29" i="4"/>
  <c r="C33" i="4" s="1"/>
  <c r="C34" i="4" s="1"/>
  <c r="C156" i="4"/>
  <c r="C159" i="4" s="1"/>
  <c r="C165" i="4" s="1"/>
  <c r="C166" i="4" s="1"/>
  <c r="C169" i="4"/>
  <c r="C172" i="4" s="1"/>
  <c r="C174" i="4" s="1"/>
  <c r="C175" i="4" s="1"/>
  <c r="E297" i="6" l="1"/>
  <c r="F172" i="6"/>
  <c r="E296" i="6"/>
  <c r="E322" i="6" s="1"/>
  <c r="E323" i="6"/>
  <c r="F306" i="6" s="1"/>
  <c r="F235" i="6" s="1"/>
  <c r="M172" i="6"/>
  <c r="E246" i="6"/>
  <c r="E277" i="6"/>
  <c r="E298" i="6" s="1"/>
  <c r="E324" i="6" s="1"/>
  <c r="F312" i="6" s="1"/>
  <c r="F236" i="6" s="1"/>
  <c r="E230" i="6"/>
  <c r="E299" i="6"/>
  <c r="E325" i="6" s="1"/>
  <c r="F318" i="6" s="1"/>
  <c r="F237" i="6" s="1"/>
  <c r="E221" i="6"/>
  <c r="E203" i="6" s="1"/>
  <c r="E208" i="6" s="1"/>
  <c r="N172" i="6"/>
  <c r="L172" i="6"/>
  <c r="K172" i="6"/>
  <c r="G172" i="6"/>
  <c r="F261" i="6"/>
  <c r="F260" i="6"/>
  <c r="F262" i="6"/>
  <c r="E172" i="6"/>
  <c r="J172" i="6"/>
  <c r="E194" i="6"/>
  <c r="H172" i="6"/>
  <c r="F195" i="6"/>
  <c r="F193" i="6"/>
  <c r="F186" i="6"/>
  <c r="D298" i="5"/>
  <c r="D305" i="5" s="1"/>
  <c r="E332" i="5" s="1"/>
  <c r="E236" i="5" s="1"/>
  <c r="E219" i="5" s="1"/>
  <c r="E278" i="5"/>
  <c r="E231" i="5"/>
  <c r="E284" i="5"/>
  <c r="D209" i="5"/>
  <c r="D233" i="5"/>
  <c r="D205" i="5" s="1"/>
  <c r="E292" i="5"/>
  <c r="E248" i="5"/>
  <c r="E293" i="5"/>
  <c r="E232" i="5"/>
  <c r="C169" i="5"/>
  <c r="C171" i="5" s="1"/>
  <c r="C156" i="5"/>
  <c r="C162" i="5" s="1"/>
  <c r="C163" i="5" s="1"/>
  <c r="C29" i="5"/>
  <c r="C33" i="5" s="1"/>
  <c r="C34" i="5" s="1"/>
  <c r="C39" i="5"/>
  <c r="C40" i="5" s="1"/>
  <c r="H172" i="5"/>
  <c r="K172" i="5"/>
  <c r="L172" i="5"/>
  <c r="D172" i="5"/>
  <c r="C172" i="5"/>
  <c r="F172" i="5"/>
  <c r="E188" i="5"/>
  <c r="E297" i="5"/>
  <c r="E304" i="5" s="1"/>
  <c r="I172" i="5"/>
  <c r="F193" i="5"/>
  <c r="F186" i="5"/>
  <c r="E192" i="5"/>
  <c r="E195" i="5"/>
  <c r="C309" i="4"/>
  <c r="D330" i="4" s="1"/>
  <c r="D240" i="4" s="1"/>
  <c r="D223" i="4" s="1"/>
  <c r="D21" i="4"/>
  <c r="D23" i="4"/>
  <c r="D22" i="4"/>
  <c r="D161" i="4"/>
  <c r="C233" i="4"/>
  <c r="C218" i="4"/>
  <c r="C236" i="4" s="1"/>
  <c r="D336" i="4"/>
  <c r="D241" i="4" s="1"/>
  <c r="D224" i="4" s="1"/>
  <c r="F300" i="4"/>
  <c r="F307" i="4" s="1"/>
  <c r="G187" i="4"/>
  <c r="F192" i="4"/>
  <c r="G195" i="4" s="1"/>
  <c r="F263" i="6" l="1"/>
  <c r="F188" i="6" s="1"/>
  <c r="E232" i="6"/>
  <c r="E205" i="6" s="1"/>
  <c r="F296" i="6"/>
  <c r="F322" i="6" s="1"/>
  <c r="F218" i="6"/>
  <c r="F245" i="6" s="1"/>
  <c r="F240" i="6"/>
  <c r="F219" i="6"/>
  <c r="F246" i="6" s="1"/>
  <c r="F241" i="6"/>
  <c r="F220" i="6"/>
  <c r="F247" i="6" s="1"/>
  <c r="F242" i="6"/>
  <c r="E326" i="6"/>
  <c r="F270" i="6"/>
  <c r="F271" i="6"/>
  <c r="F283" i="6"/>
  <c r="F277" i="6"/>
  <c r="F291" i="6"/>
  <c r="F292" i="6"/>
  <c r="F299" i="6" s="1"/>
  <c r="F189" i="6"/>
  <c r="G192" i="6" s="1"/>
  <c r="G184" i="6"/>
  <c r="F238" i="6"/>
  <c r="F206" i="6" s="1"/>
  <c r="F207" i="6" s="1"/>
  <c r="E230" i="5"/>
  <c r="F272" i="5" s="1"/>
  <c r="E299" i="5"/>
  <c r="E239" i="5"/>
  <c r="E300" i="5"/>
  <c r="E222" i="5"/>
  <c r="E246" i="5"/>
  <c r="F264" i="5"/>
  <c r="F188" i="5" s="1"/>
  <c r="F189" i="5" s="1"/>
  <c r="G192" i="5" s="1"/>
  <c r="E189" i="5"/>
  <c r="G184" i="5"/>
  <c r="D150" i="4"/>
  <c r="D234" i="4" s="1"/>
  <c r="D27" i="4"/>
  <c r="D157" i="4" s="1"/>
  <c r="D37" i="4"/>
  <c r="D170" i="4" s="1"/>
  <c r="D38" i="4"/>
  <c r="D171" i="4" s="1"/>
  <c r="D151" i="4"/>
  <c r="D235" i="4" s="1"/>
  <c r="D28" i="4"/>
  <c r="D158" i="4" s="1"/>
  <c r="D26" i="4"/>
  <c r="D149" i="4"/>
  <c r="D36" i="4"/>
  <c r="D6" i="4"/>
  <c r="D287" i="4"/>
  <c r="D281" i="4"/>
  <c r="D250" i="4"/>
  <c r="D296" i="4"/>
  <c r="D251" i="4"/>
  <c r="D295" i="4"/>
  <c r="D324" i="4"/>
  <c r="D239" i="4" s="1"/>
  <c r="D242" i="4" s="1"/>
  <c r="G265" i="4"/>
  <c r="G266" i="4"/>
  <c r="G264" i="4"/>
  <c r="G189" i="4"/>
  <c r="F297" i="6" l="1"/>
  <c r="F231" i="6"/>
  <c r="F230" i="6"/>
  <c r="F229" i="6"/>
  <c r="F221" i="6"/>
  <c r="F203" i="6" s="1"/>
  <c r="F208" i="6" s="1"/>
  <c r="G261" i="6"/>
  <c r="G260" i="6"/>
  <c r="G262" i="6"/>
  <c r="F325" i="6"/>
  <c r="F323" i="6"/>
  <c r="F298" i="6"/>
  <c r="F324" i="6" s="1"/>
  <c r="F194" i="6"/>
  <c r="G318" i="6"/>
  <c r="G237" i="6" s="1"/>
  <c r="G306" i="6"/>
  <c r="G235" i="6" s="1"/>
  <c r="G193" i="6"/>
  <c r="G195" i="6"/>
  <c r="G186" i="6"/>
  <c r="F271" i="5"/>
  <c r="E233" i="5"/>
  <c r="E205" i="5" s="1"/>
  <c r="E203" i="5"/>
  <c r="E207" i="5"/>
  <c r="E208" i="5" s="1"/>
  <c r="E306" i="5"/>
  <c r="F338" i="5" s="1"/>
  <c r="F237" i="5" s="1"/>
  <c r="F220" i="5" s="1"/>
  <c r="F231" i="5" s="1"/>
  <c r="F297" i="5"/>
  <c r="F304" i="5" s="1"/>
  <c r="E307" i="5"/>
  <c r="F344" i="5" s="1"/>
  <c r="F238" i="5" s="1"/>
  <c r="F221" i="5" s="1"/>
  <c r="E209" i="5"/>
  <c r="E298" i="5"/>
  <c r="E305" i="5" s="1"/>
  <c r="F332" i="5" s="1"/>
  <c r="F236" i="5" s="1"/>
  <c r="F219" i="5" s="1"/>
  <c r="F194" i="5"/>
  <c r="F192" i="5"/>
  <c r="F195" i="5"/>
  <c r="E194" i="5"/>
  <c r="G195" i="5"/>
  <c r="G193" i="5"/>
  <c r="G186" i="5"/>
  <c r="G267" i="4"/>
  <c r="G191" i="4" s="1"/>
  <c r="G192" i="4" s="1"/>
  <c r="H195" i="4" s="1"/>
  <c r="D218" i="4"/>
  <c r="D236" i="4" s="1"/>
  <c r="D152" i="4"/>
  <c r="D39" i="4"/>
  <c r="D41" i="4" s="1"/>
  <c r="D169" i="4"/>
  <c r="D172" i="4" s="1"/>
  <c r="D174" i="4" s="1"/>
  <c r="D156" i="4"/>
  <c r="D159" i="4" s="1"/>
  <c r="D165" i="4" s="1"/>
  <c r="D166" i="4" s="1"/>
  <c r="D29" i="4"/>
  <c r="D302" i="4"/>
  <c r="D303" i="4"/>
  <c r="D222" i="4"/>
  <c r="H187" i="4"/>
  <c r="F232" i="6" l="1"/>
  <c r="F205" i="6" s="1"/>
  <c r="G263" i="6"/>
  <c r="G188" i="6" s="1"/>
  <c r="G218" i="6"/>
  <c r="G245" i="6" s="1"/>
  <c r="G240" i="6"/>
  <c r="G220" i="6"/>
  <c r="G247" i="6" s="1"/>
  <c r="G242" i="6"/>
  <c r="F326" i="6"/>
  <c r="G270" i="6"/>
  <c r="G271" i="6"/>
  <c r="G297" i="6" s="1"/>
  <c r="G291" i="6"/>
  <c r="G292" i="6"/>
  <c r="G231" i="6"/>
  <c r="G229" i="6"/>
  <c r="G296" i="6"/>
  <c r="G322" i="6" s="1"/>
  <c r="H184" i="6"/>
  <c r="G189" i="6"/>
  <c r="H192" i="6" s="1"/>
  <c r="G312" i="6"/>
  <c r="G236" i="6" s="1"/>
  <c r="F278" i="5"/>
  <c r="F247" i="5"/>
  <c r="F284" i="5"/>
  <c r="F299" i="5"/>
  <c r="F246" i="5"/>
  <c r="F230" i="5"/>
  <c r="G272" i="5" s="1"/>
  <c r="F248" i="5"/>
  <c r="F232" i="5"/>
  <c r="F293" i="5"/>
  <c r="F239" i="5"/>
  <c r="F292" i="5"/>
  <c r="F222" i="5"/>
  <c r="G264" i="5"/>
  <c r="G188" i="5" s="1"/>
  <c r="G189" i="5" s="1"/>
  <c r="H192" i="5" s="1"/>
  <c r="H184" i="5"/>
  <c r="G300" i="4"/>
  <c r="G307" i="4" s="1"/>
  <c r="D175" i="4"/>
  <c r="D275" i="4"/>
  <c r="D310" i="4" s="1"/>
  <c r="D274" i="4"/>
  <c r="D309" i="4" s="1"/>
  <c r="D249" i="4"/>
  <c r="D233" i="4"/>
  <c r="H266" i="4"/>
  <c r="H265" i="4"/>
  <c r="H264" i="4"/>
  <c r="H267" i="4" s="1"/>
  <c r="H191" i="4" s="1"/>
  <c r="H189" i="4"/>
  <c r="G219" i="6" l="1"/>
  <c r="G246" i="6" s="1"/>
  <c r="G241" i="6"/>
  <c r="H261" i="6"/>
  <c r="H260" i="6"/>
  <c r="H262" i="6"/>
  <c r="G194" i="6"/>
  <c r="G299" i="6"/>
  <c r="G283" i="6"/>
  <c r="G323" i="6" s="1"/>
  <c r="G277" i="6"/>
  <c r="G325" i="6" s="1"/>
  <c r="G238" i="6"/>
  <c r="G206" i="6" s="1"/>
  <c r="G207" i="6" s="1"/>
  <c r="G230" i="6"/>
  <c r="G221" i="6"/>
  <c r="H195" i="6"/>
  <c r="H193" i="6"/>
  <c r="H186" i="6"/>
  <c r="G271" i="5"/>
  <c r="F298" i="5"/>
  <c r="F233" i="5"/>
  <c r="F205" i="5" s="1"/>
  <c r="F203" i="5"/>
  <c r="F207" i="5"/>
  <c r="F208" i="5" s="1"/>
  <c r="G297" i="5"/>
  <c r="G304" i="5" s="1"/>
  <c r="F300" i="5"/>
  <c r="F307" i="5" s="1"/>
  <c r="G344" i="5" s="1"/>
  <c r="G238" i="5" s="1"/>
  <c r="G221" i="5" s="1"/>
  <c r="G232" i="5" s="1"/>
  <c r="F305" i="5"/>
  <c r="G332" i="5" s="1"/>
  <c r="G236" i="5" s="1"/>
  <c r="G219" i="5" s="1"/>
  <c r="F209" i="5"/>
  <c r="F306" i="5"/>
  <c r="G338" i="5" s="1"/>
  <c r="G237" i="5" s="1"/>
  <c r="G194" i="5"/>
  <c r="H195" i="5"/>
  <c r="H193" i="5"/>
  <c r="H186" i="5"/>
  <c r="E9" i="4"/>
  <c r="E11" i="4" s="1"/>
  <c r="E16" i="4" s="1"/>
  <c r="I187" i="4"/>
  <c r="H192" i="4"/>
  <c r="I195" i="4" s="1"/>
  <c r="H300" i="4"/>
  <c r="H307" i="4" s="1"/>
  <c r="E330" i="4"/>
  <c r="E240" i="4" s="1"/>
  <c r="E223" i="4" s="1"/>
  <c r="D301" i="4"/>
  <c r="D308" i="4" s="1"/>
  <c r="E336" i="4"/>
  <c r="E241" i="4" s="1"/>
  <c r="E224" i="4" s="1"/>
  <c r="G298" i="6" l="1"/>
  <c r="G324" i="6" s="1"/>
  <c r="G326" i="6"/>
  <c r="H263" i="6"/>
  <c r="H306" i="6"/>
  <c r="H235" i="6" s="1"/>
  <c r="H240" i="6" s="1"/>
  <c r="I184" i="6"/>
  <c r="H318" i="6"/>
  <c r="H237" i="6" s="1"/>
  <c r="G203" i="6"/>
  <c r="G208" i="6" s="1"/>
  <c r="G232" i="6"/>
  <c r="G205" i="6" s="1"/>
  <c r="H312" i="6"/>
  <c r="H236" i="6" s="1"/>
  <c r="G230" i="5"/>
  <c r="H272" i="5" s="1"/>
  <c r="G248" i="5"/>
  <c r="G292" i="5"/>
  <c r="G293" i="5"/>
  <c r="G246" i="5"/>
  <c r="G239" i="5"/>
  <c r="G220" i="5"/>
  <c r="G247" i="5" s="1"/>
  <c r="H264" i="5"/>
  <c r="H188" i="5" s="1"/>
  <c r="H189" i="5" s="1"/>
  <c r="I192" i="5" s="1"/>
  <c r="I184" i="5"/>
  <c r="E23" i="4"/>
  <c r="E38" i="4" s="1"/>
  <c r="E171" i="4" s="1"/>
  <c r="E161" i="4"/>
  <c r="E22" i="4"/>
  <c r="E37" i="4" s="1"/>
  <c r="E170" i="4" s="1"/>
  <c r="E21" i="4"/>
  <c r="E26" i="4" s="1"/>
  <c r="E6" i="4"/>
  <c r="E287" i="4"/>
  <c r="E281" i="4"/>
  <c r="E250" i="4"/>
  <c r="E296" i="4"/>
  <c r="E251" i="4"/>
  <c r="E295" i="4"/>
  <c r="E324" i="4"/>
  <c r="E239" i="4" s="1"/>
  <c r="E242" i="4" s="1"/>
  <c r="I266" i="4"/>
  <c r="I264" i="4"/>
  <c r="I265" i="4"/>
  <c r="I189" i="4"/>
  <c r="H219" i="6" l="1"/>
  <c r="H246" i="6" s="1"/>
  <c r="H241" i="6"/>
  <c r="H220" i="6"/>
  <c r="H247" i="6" s="1"/>
  <c r="H242" i="6"/>
  <c r="I261" i="6"/>
  <c r="I262" i="6"/>
  <c r="I260" i="6"/>
  <c r="H188" i="6"/>
  <c r="H189" i="6" s="1"/>
  <c r="H296" i="6"/>
  <c r="H322" i="6" s="1"/>
  <c r="H283" i="6"/>
  <c r="H277" i="6"/>
  <c r="H291" i="6"/>
  <c r="H292" i="6"/>
  <c r="H231" i="6"/>
  <c r="H230" i="6"/>
  <c r="I192" i="6"/>
  <c r="H238" i="6"/>
  <c r="H206" i="6" s="1"/>
  <c r="H207" i="6" s="1"/>
  <c r="I193" i="6"/>
  <c r="I186" i="6"/>
  <c r="H218" i="6"/>
  <c r="H245" i="6" s="1"/>
  <c r="H271" i="5"/>
  <c r="G207" i="5"/>
  <c r="G208" i="5" s="1"/>
  <c r="G300" i="5"/>
  <c r="H297" i="5"/>
  <c r="H304" i="5" s="1"/>
  <c r="G298" i="5"/>
  <c r="G222" i="5"/>
  <c r="G278" i="5"/>
  <c r="G284" i="5"/>
  <c r="G305" i="5" s="1"/>
  <c r="H332" i="5" s="1"/>
  <c r="H236" i="5" s="1"/>
  <c r="H219" i="5" s="1"/>
  <c r="G231" i="5"/>
  <c r="I193" i="5"/>
  <c r="I195" i="5"/>
  <c r="I186" i="5"/>
  <c r="H194" i="5"/>
  <c r="E149" i="4"/>
  <c r="E36" i="4"/>
  <c r="E39" i="4" s="1"/>
  <c r="E41" i="4" s="1"/>
  <c r="E150" i="4"/>
  <c r="E234" i="4" s="1"/>
  <c r="I267" i="4"/>
  <c r="I191" i="4" s="1"/>
  <c r="I192" i="4" s="1"/>
  <c r="J195" i="4" s="1"/>
  <c r="E27" i="4"/>
  <c r="E157" i="4" s="1"/>
  <c r="E151" i="4"/>
  <c r="E235" i="4" s="1"/>
  <c r="E28" i="4"/>
  <c r="E158" i="4" s="1"/>
  <c r="E156" i="4"/>
  <c r="E303" i="4"/>
  <c r="E302" i="4"/>
  <c r="E222" i="4"/>
  <c r="J187" i="4"/>
  <c r="I263" i="6" l="1"/>
  <c r="I188" i="6" s="1"/>
  <c r="I195" i="6"/>
  <c r="H194" i="6"/>
  <c r="I296" i="6"/>
  <c r="I322" i="6" s="1"/>
  <c r="H271" i="6"/>
  <c r="H270" i="6"/>
  <c r="H299" i="6"/>
  <c r="H325" i="6" s="1"/>
  <c r="I318" i="6" s="1"/>
  <c r="I237" i="6" s="1"/>
  <c r="H298" i="6"/>
  <c r="H324" i="6" s="1"/>
  <c r="I312" i="6" s="1"/>
  <c r="I236" i="6" s="1"/>
  <c r="H221" i="6"/>
  <c r="H229" i="6"/>
  <c r="H297" i="6"/>
  <c r="H323" i="6" s="1"/>
  <c r="H326" i="6" s="1"/>
  <c r="I189" i="6"/>
  <c r="J184" i="6"/>
  <c r="H230" i="5"/>
  <c r="I272" i="5" s="1"/>
  <c r="G203" i="5"/>
  <c r="G209" i="5" s="1"/>
  <c r="G307" i="5"/>
  <c r="H344" i="5" s="1"/>
  <c r="H238" i="5" s="1"/>
  <c r="H221" i="5" s="1"/>
  <c r="H232" i="5" s="1"/>
  <c r="G233" i="5"/>
  <c r="G205" i="5" s="1"/>
  <c r="G299" i="5"/>
  <c r="G306" i="5" s="1"/>
  <c r="H338" i="5" s="1"/>
  <c r="H237" i="5" s="1"/>
  <c r="H220" i="5" s="1"/>
  <c r="H246" i="5"/>
  <c r="I264" i="5"/>
  <c r="I188" i="5" s="1"/>
  <c r="I189" i="5" s="1"/>
  <c r="J192" i="5" s="1"/>
  <c r="J184" i="5"/>
  <c r="E169" i="4"/>
  <c r="E172" i="4" s="1"/>
  <c r="E174" i="4" s="1"/>
  <c r="I300" i="4"/>
  <c r="I307" i="4" s="1"/>
  <c r="E29" i="4"/>
  <c r="E159" i="4"/>
  <c r="E165" i="4" s="1"/>
  <c r="E166" i="4" s="1"/>
  <c r="E152" i="4"/>
  <c r="E218" i="4"/>
  <c r="E236" i="4" s="1"/>
  <c r="J264" i="4"/>
  <c r="J266" i="4"/>
  <c r="J265" i="4"/>
  <c r="J189" i="4"/>
  <c r="E275" i="4"/>
  <c r="E310" i="4" s="1"/>
  <c r="E274" i="4"/>
  <c r="E309" i="4" s="1"/>
  <c r="E249" i="4"/>
  <c r="E233" i="4"/>
  <c r="I220" i="6" l="1"/>
  <c r="I247" i="6" s="1"/>
  <c r="I242" i="6"/>
  <c r="I219" i="6"/>
  <c r="I246" i="6" s="1"/>
  <c r="I241" i="6"/>
  <c r="J261" i="6"/>
  <c r="J260" i="6"/>
  <c r="J262" i="6"/>
  <c r="I283" i="6"/>
  <c r="I277" i="6"/>
  <c r="I291" i="6"/>
  <c r="I292" i="6"/>
  <c r="I231" i="6"/>
  <c r="J263" i="6"/>
  <c r="J188" i="6" s="1"/>
  <c r="J195" i="6"/>
  <c r="J193" i="6"/>
  <c r="J296" i="6"/>
  <c r="J322" i="6" s="1"/>
  <c r="J186" i="6"/>
  <c r="I306" i="6"/>
  <c r="I235" i="6" s="1"/>
  <c r="H232" i="6"/>
  <c r="H205" i="6" s="1"/>
  <c r="H203" i="6"/>
  <c r="H208" i="6" s="1"/>
  <c r="I230" i="6"/>
  <c r="J192" i="6"/>
  <c r="I194" i="6"/>
  <c r="I271" i="5"/>
  <c r="I297" i="5"/>
  <c r="I304" i="5" s="1"/>
  <c r="I194" i="5"/>
  <c r="H293" i="5"/>
  <c r="H292" i="5"/>
  <c r="H248" i="5"/>
  <c r="H239" i="5"/>
  <c r="H247" i="5"/>
  <c r="H278" i="5"/>
  <c r="H231" i="5"/>
  <c r="H284" i="5"/>
  <c r="H222" i="5"/>
  <c r="H298" i="5"/>
  <c r="J193" i="5"/>
  <c r="J195" i="5"/>
  <c r="J186" i="5"/>
  <c r="E175" i="4"/>
  <c r="F9" i="4"/>
  <c r="F11" i="4" s="1"/>
  <c r="F16" i="4" s="1"/>
  <c r="E301" i="4"/>
  <c r="E308" i="4" s="1"/>
  <c r="K187" i="4"/>
  <c r="F330" i="4"/>
  <c r="F240" i="4" s="1"/>
  <c r="F223" i="4" s="1"/>
  <c r="F336" i="4"/>
  <c r="F241" i="4" s="1"/>
  <c r="F224" i="4" s="1"/>
  <c r="J267" i="4"/>
  <c r="I238" i="6" l="1"/>
  <c r="I206" i="6" s="1"/>
  <c r="I240" i="6"/>
  <c r="I299" i="6"/>
  <c r="I298" i="6"/>
  <c r="I218" i="6"/>
  <c r="I245" i="6" s="1"/>
  <c r="J189" i="6"/>
  <c r="K192" i="6" s="1"/>
  <c r="K184" i="6"/>
  <c r="J194" i="6"/>
  <c r="I207" i="6"/>
  <c r="H203" i="5"/>
  <c r="H209" i="5" s="1"/>
  <c r="H207" i="5"/>
  <c r="H208" i="5" s="1"/>
  <c r="H300" i="5"/>
  <c r="H307" i="5" s="1"/>
  <c r="H299" i="5"/>
  <c r="H306" i="5" s="1"/>
  <c r="I338" i="5" s="1"/>
  <c r="I237" i="5" s="1"/>
  <c r="H233" i="5"/>
  <c r="H205" i="5" s="1"/>
  <c r="H305" i="5"/>
  <c r="K184" i="5"/>
  <c r="J264" i="5"/>
  <c r="F161" i="4"/>
  <c r="F23" i="4"/>
  <c r="F151" i="4" s="1"/>
  <c r="F235" i="4" s="1"/>
  <c r="F22" i="4"/>
  <c r="F150" i="4" s="1"/>
  <c r="F234" i="4" s="1"/>
  <c r="F21" i="4"/>
  <c r="F26" i="4" s="1"/>
  <c r="F6" i="4"/>
  <c r="F281" i="4"/>
  <c r="F250" i="4"/>
  <c r="F287" i="4"/>
  <c r="F324" i="4"/>
  <c r="F239" i="4" s="1"/>
  <c r="F242" i="4" s="1"/>
  <c r="J191" i="4"/>
  <c r="J192" i="4" s="1"/>
  <c r="K195" i="4" s="1"/>
  <c r="J300" i="4"/>
  <c r="J307" i="4" s="1"/>
  <c r="F296" i="4"/>
  <c r="F295" i="4"/>
  <c r="F251" i="4"/>
  <c r="K266" i="4"/>
  <c r="K264" i="4"/>
  <c r="K265" i="4"/>
  <c r="K189" i="4"/>
  <c r="K261" i="6" l="1"/>
  <c r="K260" i="6"/>
  <c r="K262" i="6"/>
  <c r="I271" i="6"/>
  <c r="I270" i="6"/>
  <c r="I325" i="6"/>
  <c r="J318" i="6" s="1"/>
  <c r="J237" i="6" s="1"/>
  <c r="I324" i="6"/>
  <c r="J312" i="6" s="1"/>
  <c r="J236" i="6" s="1"/>
  <c r="K263" i="6"/>
  <c r="K188" i="6" s="1"/>
  <c r="I297" i="6"/>
  <c r="I323" i="6" s="1"/>
  <c r="I326" i="6" s="1"/>
  <c r="I229" i="6"/>
  <c r="I221" i="6"/>
  <c r="K195" i="6"/>
  <c r="K193" i="6"/>
  <c r="K186" i="6"/>
  <c r="I344" i="5"/>
  <c r="I238" i="5" s="1"/>
  <c r="I221" i="5" s="1"/>
  <c r="I332" i="5"/>
  <c r="I236" i="5" s="1"/>
  <c r="I220" i="5"/>
  <c r="K193" i="5"/>
  <c r="K186" i="5"/>
  <c r="J188" i="5"/>
  <c r="J297" i="5"/>
  <c r="J304" i="5" s="1"/>
  <c r="F28" i="4"/>
  <c r="F158" i="4" s="1"/>
  <c r="F38" i="4"/>
  <c r="F171" i="4" s="1"/>
  <c r="F37" i="4"/>
  <c r="F170" i="4" s="1"/>
  <c r="F36" i="4"/>
  <c r="F169" i="4" s="1"/>
  <c r="F149" i="4"/>
  <c r="F218" i="4" s="1"/>
  <c r="F236" i="4" s="1"/>
  <c r="K267" i="4"/>
  <c r="K191" i="4" s="1"/>
  <c r="K192" i="4" s="1"/>
  <c r="L195" i="4" s="1"/>
  <c r="F303" i="4"/>
  <c r="F27" i="4"/>
  <c r="F157" i="4" s="1"/>
  <c r="F302" i="4"/>
  <c r="F156" i="4"/>
  <c r="F152" i="4"/>
  <c r="F222" i="4"/>
  <c r="L187" i="4"/>
  <c r="J219" i="6" l="1"/>
  <c r="J246" i="6" s="1"/>
  <c r="J241" i="6"/>
  <c r="J220" i="6"/>
  <c r="J291" i="6" s="1"/>
  <c r="J242" i="6"/>
  <c r="J292" i="6"/>
  <c r="K296" i="6"/>
  <c r="K322" i="6" s="1"/>
  <c r="J283" i="6"/>
  <c r="J277" i="6"/>
  <c r="J298" i="6" s="1"/>
  <c r="J230" i="6"/>
  <c r="J306" i="6"/>
  <c r="J235" i="6" s="1"/>
  <c r="I203" i="6"/>
  <c r="I208" i="6" s="1"/>
  <c r="I232" i="6"/>
  <c r="I205" i="6" s="1"/>
  <c r="K189" i="6"/>
  <c r="L192" i="6" s="1"/>
  <c r="L184" i="6"/>
  <c r="I239" i="5"/>
  <c r="I292" i="5"/>
  <c r="I293" i="5"/>
  <c r="I248" i="5"/>
  <c r="I232" i="5"/>
  <c r="I219" i="5"/>
  <c r="I284" i="5"/>
  <c r="I231" i="5"/>
  <c r="I247" i="5"/>
  <c r="I278" i="5"/>
  <c r="J189" i="5"/>
  <c r="K192" i="5" s="1"/>
  <c r="L184" i="5"/>
  <c r="K264" i="5"/>
  <c r="F172" i="4"/>
  <c r="F174" i="4" s="1"/>
  <c r="F175" i="4" s="1"/>
  <c r="F39" i="4"/>
  <c r="F41" i="4" s="1"/>
  <c r="K300" i="4"/>
  <c r="K307" i="4" s="1"/>
  <c r="F29" i="4"/>
  <c r="F159" i="4"/>
  <c r="F165" i="4" s="1"/>
  <c r="F166" i="4" s="1"/>
  <c r="L266" i="4"/>
  <c r="L265" i="4"/>
  <c r="L264" i="4"/>
  <c r="L267" i="4" s="1"/>
  <c r="L191" i="4" s="1"/>
  <c r="L189" i="4"/>
  <c r="F274" i="4"/>
  <c r="F309" i="4" s="1"/>
  <c r="F275" i="4"/>
  <c r="F310" i="4" s="1"/>
  <c r="F249" i="4"/>
  <c r="F233" i="4"/>
  <c r="J299" i="6" l="1"/>
  <c r="J238" i="6"/>
  <c r="J206" i="6" s="1"/>
  <c r="J240" i="6"/>
  <c r="K194" i="6"/>
  <c r="J247" i="6"/>
  <c r="J231" i="6"/>
  <c r="L262" i="6"/>
  <c r="L261" i="6"/>
  <c r="L260" i="6"/>
  <c r="L195" i="6"/>
  <c r="L193" i="6"/>
  <c r="L186" i="6"/>
  <c r="J207" i="6"/>
  <c r="J218" i="6"/>
  <c r="J245" i="6" s="1"/>
  <c r="I222" i="5"/>
  <c r="I203" i="5" s="1"/>
  <c r="I207" i="5"/>
  <c r="I208" i="5" s="1"/>
  <c r="I300" i="5"/>
  <c r="I209" i="5"/>
  <c r="I233" i="5"/>
  <c r="I205" i="5" s="1"/>
  <c r="I246" i="5"/>
  <c r="I307" i="5"/>
  <c r="J344" i="5" s="1"/>
  <c r="J238" i="5" s="1"/>
  <c r="J221" i="5" s="1"/>
  <c r="I230" i="5"/>
  <c r="J272" i="5" s="1"/>
  <c r="I298" i="5"/>
  <c r="I305" i="5" s="1"/>
  <c r="J332" i="5" s="1"/>
  <c r="J236" i="5" s="1"/>
  <c r="I299" i="5"/>
  <c r="K195" i="5"/>
  <c r="K188" i="5"/>
  <c r="K297" i="5"/>
  <c r="K304" i="5" s="1"/>
  <c r="L193" i="5"/>
  <c r="L186" i="5"/>
  <c r="J194" i="5"/>
  <c r="G9" i="4"/>
  <c r="G11" i="4" s="1"/>
  <c r="G16" i="4" s="1"/>
  <c r="G330" i="4"/>
  <c r="G240" i="4" s="1"/>
  <c r="G223" i="4" s="1"/>
  <c r="F301" i="4"/>
  <c r="F308" i="4" s="1"/>
  <c r="G336" i="4"/>
  <c r="G241" i="4" s="1"/>
  <c r="G224" i="4" s="1"/>
  <c r="L192" i="4"/>
  <c r="M195" i="4" s="1"/>
  <c r="M187" i="4"/>
  <c r="L300" i="4"/>
  <c r="L307" i="4" s="1"/>
  <c r="L263" i="6" l="1"/>
  <c r="L188" i="6" s="1"/>
  <c r="J271" i="6"/>
  <c r="J270" i="6"/>
  <c r="J325" i="6"/>
  <c r="K318" i="6" s="1"/>
  <c r="K237" i="6" s="1"/>
  <c r="M260" i="6"/>
  <c r="M184" i="6"/>
  <c r="M262" i="6"/>
  <c r="M261" i="6"/>
  <c r="L189" i="6"/>
  <c r="J221" i="6"/>
  <c r="J229" i="6"/>
  <c r="J271" i="5"/>
  <c r="J248" i="5"/>
  <c r="J292" i="5"/>
  <c r="J293" i="5"/>
  <c r="J300" i="5" s="1"/>
  <c r="J232" i="5"/>
  <c r="I306" i="5"/>
  <c r="J338" i="5" s="1"/>
  <c r="J237" i="5" s="1"/>
  <c r="J220" i="5" s="1"/>
  <c r="J284" i="5" s="1"/>
  <c r="J219" i="5"/>
  <c r="L264" i="5"/>
  <c r="K189" i="5"/>
  <c r="M184" i="5"/>
  <c r="G161" i="4"/>
  <c r="G22" i="4"/>
  <c r="G150" i="4" s="1"/>
  <c r="G234" i="4" s="1"/>
  <c r="G23" i="4"/>
  <c r="G38" i="4" s="1"/>
  <c r="G171" i="4" s="1"/>
  <c r="G21" i="4"/>
  <c r="G36" i="4" s="1"/>
  <c r="G6" i="4"/>
  <c r="G250" i="4"/>
  <c r="G281" i="4"/>
  <c r="G287" i="4"/>
  <c r="M300" i="4"/>
  <c r="M307" i="4" s="1"/>
  <c r="M189" i="4"/>
  <c r="G295" i="4"/>
  <c r="G251" i="4"/>
  <c r="G296" i="4"/>
  <c r="G324" i="4"/>
  <c r="G239" i="4" s="1"/>
  <c r="G242" i="4" s="1"/>
  <c r="L296" i="6" l="1"/>
  <c r="L322" i="6" s="1"/>
  <c r="J297" i="6"/>
  <c r="J323" i="6" s="1"/>
  <c r="K220" i="6"/>
  <c r="K242" i="6"/>
  <c r="J324" i="6"/>
  <c r="K312" i="6" s="1"/>
  <c r="K236" i="6" s="1"/>
  <c r="K291" i="6"/>
  <c r="K306" i="6"/>
  <c r="K235" i="6" s="1"/>
  <c r="M192" i="6"/>
  <c r="L194" i="6"/>
  <c r="M193" i="6"/>
  <c r="M195" i="6"/>
  <c r="M186" i="6"/>
  <c r="M263" i="6"/>
  <c r="M188" i="6" s="1"/>
  <c r="J203" i="6"/>
  <c r="J208" i="6" s="1"/>
  <c r="J232" i="6"/>
  <c r="J205" i="6" s="1"/>
  <c r="J239" i="5"/>
  <c r="M264" i="5"/>
  <c r="M188" i="5" s="1"/>
  <c r="J247" i="5"/>
  <c r="J231" i="5"/>
  <c r="J278" i="5"/>
  <c r="J299" i="5" s="1"/>
  <c r="J222" i="5"/>
  <c r="J203" i="5" s="1"/>
  <c r="J246" i="5"/>
  <c r="J230" i="5"/>
  <c r="K272" i="5" s="1"/>
  <c r="L188" i="5"/>
  <c r="L297" i="5"/>
  <c r="L304" i="5" s="1"/>
  <c r="M297" i="5"/>
  <c r="M304" i="5" s="1"/>
  <c r="M193" i="5"/>
  <c r="M186" i="5"/>
  <c r="L192" i="5"/>
  <c r="L195" i="5"/>
  <c r="K194" i="5"/>
  <c r="G27" i="4"/>
  <c r="G157" i="4" s="1"/>
  <c r="G37" i="4"/>
  <c r="G170" i="4" s="1"/>
  <c r="G151" i="4"/>
  <c r="G235" i="4" s="1"/>
  <c r="G28" i="4"/>
  <c r="G158" i="4" s="1"/>
  <c r="G149" i="4"/>
  <c r="G26" i="4"/>
  <c r="G156" i="4"/>
  <c r="G303" i="4"/>
  <c r="G169" i="4"/>
  <c r="G302" i="4"/>
  <c r="G222" i="4"/>
  <c r="G275" i="4" s="1"/>
  <c r="M192" i="4"/>
  <c r="N195" i="4" s="1"/>
  <c r="N187" i="4"/>
  <c r="J326" i="6" l="1"/>
  <c r="K238" i="6"/>
  <c r="K206" i="6" s="1"/>
  <c r="K240" i="6"/>
  <c r="K219" i="6"/>
  <c r="K241" i="6"/>
  <c r="K247" i="6"/>
  <c r="K292" i="6"/>
  <c r="K299" i="6" s="1"/>
  <c r="K231" i="6"/>
  <c r="N260" i="6"/>
  <c r="N184" i="6"/>
  <c r="N261" i="6"/>
  <c r="N262" i="6"/>
  <c r="M189" i="6"/>
  <c r="N192" i="6" s="1"/>
  <c r="K207" i="6"/>
  <c r="M194" i="6"/>
  <c r="K218" i="6"/>
  <c r="K245" i="6" s="1"/>
  <c r="M296" i="6"/>
  <c r="M322" i="6" s="1"/>
  <c r="K271" i="5"/>
  <c r="J207" i="5"/>
  <c r="J208" i="5" s="1"/>
  <c r="J307" i="5"/>
  <c r="K344" i="5" s="1"/>
  <c r="K238" i="5" s="1"/>
  <c r="K221" i="5" s="1"/>
  <c r="K248" i="5" s="1"/>
  <c r="J306" i="5"/>
  <c r="K338" i="5" s="1"/>
  <c r="K237" i="5" s="1"/>
  <c r="K220" i="5" s="1"/>
  <c r="K278" i="5" s="1"/>
  <c r="J298" i="5"/>
  <c r="J305" i="5" s="1"/>
  <c r="K332" i="5" s="1"/>
  <c r="K236" i="5" s="1"/>
  <c r="J233" i="5"/>
  <c r="J205" i="5" s="1"/>
  <c r="J209" i="5"/>
  <c r="M189" i="5"/>
  <c r="N184" i="5"/>
  <c r="L189" i="5"/>
  <c r="G152" i="4"/>
  <c r="G175" i="4" s="1"/>
  <c r="G218" i="4"/>
  <c r="G236" i="4" s="1"/>
  <c r="G29" i="4"/>
  <c r="G159" i="4"/>
  <c r="G165" i="4" s="1"/>
  <c r="G166" i="4" s="1"/>
  <c r="G39" i="4"/>
  <c r="G41" i="4" s="1"/>
  <c r="G172" i="4"/>
  <c r="G174" i="4" s="1"/>
  <c r="G310" i="4"/>
  <c r="H336" i="4" s="1"/>
  <c r="H241" i="4" s="1"/>
  <c r="H224" i="4" s="1"/>
  <c r="H9" i="4"/>
  <c r="H11" i="4" s="1"/>
  <c r="H16" i="4" s="1"/>
  <c r="G249" i="4"/>
  <c r="G233" i="4"/>
  <c r="G274" i="4"/>
  <c r="N300" i="4"/>
  <c r="N307" i="4" s="1"/>
  <c r="N189" i="4"/>
  <c r="N192" i="4" s="1"/>
  <c r="K246" i="6" l="1"/>
  <c r="K277" i="6"/>
  <c r="K230" i="6"/>
  <c r="K283" i="6"/>
  <c r="K298" i="6" s="1"/>
  <c r="K271" i="6"/>
  <c r="K270" i="6"/>
  <c r="K297" i="6" s="1"/>
  <c r="K323" i="6" s="1"/>
  <c r="K325" i="6"/>
  <c r="K221" i="6"/>
  <c r="K229" i="6"/>
  <c r="N263" i="6"/>
  <c r="N188" i="6" s="1"/>
  <c r="N193" i="6"/>
  <c r="N195" i="6"/>
  <c r="N186" i="6"/>
  <c r="K239" i="5"/>
  <c r="K207" i="5" s="1"/>
  <c r="N264" i="5"/>
  <c r="N188" i="5" s="1"/>
  <c r="K284" i="5"/>
  <c r="K293" i="5"/>
  <c r="K292" i="5"/>
  <c r="K232" i="5"/>
  <c r="K247" i="5"/>
  <c r="K231" i="5"/>
  <c r="K299" i="5"/>
  <c r="K219" i="5"/>
  <c r="K208" i="5"/>
  <c r="N193" i="5"/>
  <c r="N297" i="5"/>
  <c r="N304" i="5" s="1"/>
  <c r="N195" i="5"/>
  <c r="N186" i="5"/>
  <c r="N189" i="5" s="1"/>
  <c r="N194" i="5" s="1"/>
  <c r="N192" i="5"/>
  <c r="M194" i="5"/>
  <c r="M192" i="5"/>
  <c r="M195" i="5"/>
  <c r="L194" i="5"/>
  <c r="H22" i="4"/>
  <c r="H37" i="4" s="1"/>
  <c r="H170" i="4" s="1"/>
  <c r="H23" i="4"/>
  <c r="H161" i="4"/>
  <c r="H21" i="4"/>
  <c r="H28" i="4"/>
  <c r="H158" i="4" s="1"/>
  <c r="H38" i="4"/>
  <c r="H171" i="4" s="1"/>
  <c r="H151" i="4"/>
  <c r="H235" i="4" s="1"/>
  <c r="H149" i="4"/>
  <c r="H36" i="4"/>
  <c r="H26" i="4"/>
  <c r="G301" i="4"/>
  <c r="G308" i="4" s="1"/>
  <c r="G309" i="4"/>
  <c r="H295" i="4"/>
  <c r="H251" i="4"/>
  <c r="H296" i="4"/>
  <c r="K324" i="6" l="1"/>
  <c r="L312" i="6" s="1"/>
  <c r="L236" i="6" s="1"/>
  <c r="L241" i="6"/>
  <c r="K326" i="6"/>
  <c r="L318" i="6"/>
  <c r="L237" i="6" s="1"/>
  <c r="K203" i="6"/>
  <c r="K208" i="6" s="1"/>
  <c r="K232" i="6"/>
  <c r="K205" i="6" s="1"/>
  <c r="N189" i="6"/>
  <c r="N194" i="6" s="1"/>
  <c r="L306" i="6"/>
  <c r="L235" i="6" s="1"/>
  <c r="N296" i="6"/>
  <c r="N322" i="6" s="1"/>
  <c r="K222" i="5"/>
  <c r="K203" i="5" s="1"/>
  <c r="K300" i="5"/>
  <c r="K230" i="5"/>
  <c r="L272" i="5" s="1"/>
  <c r="K306" i="5"/>
  <c r="L338" i="5" s="1"/>
  <c r="L237" i="5" s="1"/>
  <c r="L220" i="5" s="1"/>
  <c r="L278" i="5" s="1"/>
  <c r="K307" i="5"/>
  <c r="K246" i="5"/>
  <c r="L344" i="5"/>
  <c r="L238" i="5" s="1"/>
  <c r="L221" i="5" s="1"/>
  <c r="K233" i="5"/>
  <c r="K205" i="5" s="1"/>
  <c r="K209" i="5"/>
  <c r="H150" i="4"/>
  <c r="H27" i="4"/>
  <c r="H157" i="4" s="1"/>
  <c r="H303" i="4"/>
  <c r="H156" i="4"/>
  <c r="H324" i="4"/>
  <c r="H239" i="4" s="1"/>
  <c r="H222" i="4" s="1"/>
  <c r="H275" i="4" s="1"/>
  <c r="H330" i="4"/>
  <c r="H240" i="4" s="1"/>
  <c r="H223" i="4" s="1"/>
  <c r="H250" i="4" s="1"/>
  <c r="H169" i="4"/>
  <c r="H172" i="4" s="1"/>
  <c r="H174" i="4" s="1"/>
  <c r="H39" i="4"/>
  <c r="H41" i="4" s="1"/>
  <c r="L219" i="6" l="1"/>
  <c r="L238" i="6"/>
  <c r="L206" i="6" s="1"/>
  <c r="L207" i="6" s="1"/>
  <c r="L240" i="6"/>
  <c r="L220" i="6"/>
  <c r="L247" i="6" s="1"/>
  <c r="L242" i="6"/>
  <c r="L292" i="6"/>
  <c r="L291" i="6"/>
  <c r="L231" i="6"/>
  <c r="L299" i="6"/>
  <c r="L218" i="6"/>
  <c r="L245" i="6" s="1"/>
  <c r="L271" i="5"/>
  <c r="K298" i="5"/>
  <c r="K305" i="5" s="1"/>
  <c r="L332" i="5" s="1"/>
  <c r="L236" i="5" s="1"/>
  <c r="L284" i="5"/>
  <c r="L299" i="5" s="1"/>
  <c r="L231" i="5"/>
  <c r="L247" i="5"/>
  <c r="L239" i="5"/>
  <c r="L248" i="5"/>
  <c r="L292" i="5"/>
  <c r="L232" i="5"/>
  <c r="L293" i="5"/>
  <c r="L219" i="5"/>
  <c r="H281" i="4"/>
  <c r="H242" i="4"/>
  <c r="H287" i="4"/>
  <c r="H159" i="4"/>
  <c r="H165" i="4" s="1"/>
  <c r="H166" i="4" s="1"/>
  <c r="H29" i="4"/>
  <c r="H274" i="4"/>
  <c r="H234" i="4"/>
  <c r="H152" i="4"/>
  <c r="H175" i="4" s="1"/>
  <c r="H218" i="4"/>
  <c r="H236" i="4" s="1"/>
  <c r="H249" i="4"/>
  <c r="H6" i="4"/>
  <c r="H233" i="4"/>
  <c r="L230" i="6" l="1"/>
  <c r="L246" i="6"/>
  <c r="L283" i="6"/>
  <c r="L277" i="6"/>
  <c r="L298" i="6" s="1"/>
  <c r="L271" i="6"/>
  <c r="L270" i="6"/>
  <c r="L324" i="6" s="1"/>
  <c r="M312" i="6" s="1"/>
  <c r="M236" i="6" s="1"/>
  <c r="L325" i="6"/>
  <c r="M318" i="6" s="1"/>
  <c r="M237" i="6" s="1"/>
  <c r="L297" i="6"/>
  <c r="L323" i="6" s="1"/>
  <c r="L221" i="6"/>
  <c r="L229" i="6"/>
  <c r="L207" i="5"/>
  <c r="L208" i="5" s="1"/>
  <c r="L230" i="5"/>
  <c r="M272" i="5" s="1"/>
  <c r="L222" i="5"/>
  <c r="L298" i="5"/>
  <c r="L305" i="5" s="1"/>
  <c r="L246" i="5"/>
  <c r="L300" i="5"/>
  <c r="L307" i="5" s="1"/>
  <c r="M344" i="5" s="1"/>
  <c r="M238" i="5" s="1"/>
  <c r="M221" i="5" s="1"/>
  <c r="L306" i="5"/>
  <c r="M338" i="5" s="1"/>
  <c r="M237" i="5" s="1"/>
  <c r="M220" i="5" s="1"/>
  <c r="H302" i="4"/>
  <c r="H309" i="4" s="1"/>
  <c r="I330" i="4" s="1"/>
  <c r="I240" i="4" s="1"/>
  <c r="I223" i="4" s="1"/>
  <c r="I281" i="4" s="1"/>
  <c r="H310" i="4"/>
  <c r="I336" i="4" s="1"/>
  <c r="I241" i="4" s="1"/>
  <c r="I224" i="4" s="1"/>
  <c r="I295" i="4" s="1"/>
  <c r="H301" i="4"/>
  <c r="H308" i="4" s="1"/>
  <c r="I324" i="4" s="1"/>
  <c r="I239" i="4" s="1"/>
  <c r="I6" i="4"/>
  <c r="I9" i="4"/>
  <c r="I11" i="4" s="1"/>
  <c r="I16" i="4" s="1"/>
  <c r="L326" i="6" l="1"/>
  <c r="M219" i="6"/>
  <c r="M246" i="6" s="1"/>
  <c r="M241" i="6"/>
  <c r="M220" i="6"/>
  <c r="M242" i="6"/>
  <c r="M283" i="6"/>
  <c r="M230" i="6"/>
  <c r="M277" i="6"/>
  <c r="M298" i="6" s="1"/>
  <c r="L203" i="6"/>
  <c r="L208" i="6" s="1"/>
  <c r="L232" i="6"/>
  <c r="L205" i="6" s="1"/>
  <c r="M306" i="6"/>
  <c r="M235" i="6" s="1"/>
  <c r="M270" i="6"/>
  <c r="M271" i="6"/>
  <c r="M271" i="5"/>
  <c r="L233" i="5"/>
  <c r="L205" i="5" s="1"/>
  <c r="L203" i="5"/>
  <c r="L209" i="5" s="1"/>
  <c r="M332" i="5"/>
  <c r="M236" i="5" s="1"/>
  <c r="M219" i="5" s="1"/>
  <c r="M248" i="5"/>
  <c r="M232" i="5"/>
  <c r="M292" i="5"/>
  <c r="M293" i="5"/>
  <c r="M284" i="5"/>
  <c r="M247" i="5"/>
  <c r="M278" i="5"/>
  <c r="M231" i="5"/>
  <c r="I250" i="4"/>
  <c r="I287" i="4"/>
  <c r="I302" i="4" s="1"/>
  <c r="I23" i="4"/>
  <c r="I28" i="4" s="1"/>
  <c r="I158" i="4" s="1"/>
  <c r="I21" i="4"/>
  <c r="I161" i="4"/>
  <c r="I22" i="4"/>
  <c r="I296" i="4"/>
  <c r="I303" i="4" s="1"/>
  <c r="I251" i="4"/>
  <c r="I242" i="4"/>
  <c r="I36" i="4"/>
  <c r="I149" i="4"/>
  <c r="I26" i="4"/>
  <c r="I27" i="4"/>
  <c r="I157" i="4" s="1"/>
  <c r="I150" i="4"/>
  <c r="I234" i="4" s="1"/>
  <c r="I37" i="4"/>
  <c r="I170" i="4" s="1"/>
  <c r="I222" i="4"/>
  <c r="I275" i="4" s="1"/>
  <c r="M238" i="6" l="1"/>
  <c r="M206" i="6" s="1"/>
  <c r="M207" i="6" s="1"/>
  <c r="M240" i="6"/>
  <c r="M247" i="6"/>
  <c r="M292" i="6"/>
  <c r="M231" i="6"/>
  <c r="M291" i="6"/>
  <c r="M218" i="6"/>
  <c r="M245" i="6" s="1"/>
  <c r="M299" i="5"/>
  <c r="M300" i="5"/>
  <c r="M246" i="5"/>
  <c r="M230" i="5"/>
  <c r="N272" i="5" s="1"/>
  <c r="M306" i="5"/>
  <c r="N338" i="5" s="1"/>
  <c r="N237" i="5" s="1"/>
  <c r="N220" i="5" s="1"/>
  <c r="M222" i="5"/>
  <c r="M239" i="5"/>
  <c r="I151" i="4"/>
  <c r="I235" i="4" s="1"/>
  <c r="I38" i="4"/>
  <c r="I171" i="4" s="1"/>
  <c r="I156" i="4"/>
  <c r="I159" i="4" s="1"/>
  <c r="I165" i="4" s="1"/>
  <c r="I166" i="4" s="1"/>
  <c r="I29" i="4"/>
  <c r="I169" i="4"/>
  <c r="I274" i="4"/>
  <c r="I301" i="4" s="1"/>
  <c r="I308" i="4" s="1"/>
  <c r="I233" i="4"/>
  <c r="I249" i="4"/>
  <c r="M297" i="6" l="1"/>
  <c r="M323" i="6" s="1"/>
  <c r="M229" i="6"/>
  <c r="M221" i="6"/>
  <c r="M299" i="6"/>
  <c r="M325" i="6" s="1"/>
  <c r="M324" i="6"/>
  <c r="N312" i="6" s="1"/>
  <c r="N236" i="6" s="1"/>
  <c r="N306" i="6"/>
  <c r="N235" i="6" s="1"/>
  <c r="N270" i="6"/>
  <c r="N271" i="6"/>
  <c r="M203" i="6"/>
  <c r="M208" i="6" s="1"/>
  <c r="M232" i="6"/>
  <c r="M205" i="6" s="1"/>
  <c r="N271" i="5"/>
  <c r="M233" i="5"/>
  <c r="M205" i="5" s="1"/>
  <c r="M203" i="5"/>
  <c r="M207" i="5"/>
  <c r="M208" i="5" s="1"/>
  <c r="M209" i="5"/>
  <c r="M307" i="5"/>
  <c r="N344" i="5" s="1"/>
  <c r="N238" i="5" s="1"/>
  <c r="M298" i="5"/>
  <c r="M305" i="5" s="1"/>
  <c r="N332" i="5" s="1"/>
  <c r="N236" i="5" s="1"/>
  <c r="N247" i="5"/>
  <c r="N284" i="5"/>
  <c r="N231" i="5"/>
  <c r="N278" i="5"/>
  <c r="I309" i="4"/>
  <c r="J330" i="4" s="1"/>
  <c r="J240" i="4" s="1"/>
  <c r="J223" i="4" s="1"/>
  <c r="I310" i="4"/>
  <c r="I172" i="4"/>
  <c r="I174" i="4" s="1"/>
  <c r="I152" i="4"/>
  <c r="I39" i="4"/>
  <c r="I41" i="4" s="1"/>
  <c r="I218" i="4"/>
  <c r="I236" i="4" s="1"/>
  <c r="J324" i="4"/>
  <c r="J239" i="4" s="1"/>
  <c r="N318" i="6" l="1"/>
  <c r="N237" i="6" s="1"/>
  <c r="N242" i="6" s="1"/>
  <c r="N238" i="6"/>
  <c r="N206" i="6" s="1"/>
  <c r="N240" i="6"/>
  <c r="N219" i="6"/>
  <c r="N241" i="6"/>
  <c r="M326" i="6"/>
  <c r="N207" i="6"/>
  <c r="N218" i="6"/>
  <c r="N245" i="6" s="1"/>
  <c r="N299" i="5"/>
  <c r="N239" i="5"/>
  <c r="N221" i="5"/>
  <c r="N292" i="5" s="1"/>
  <c r="N219" i="5"/>
  <c r="J6" i="4"/>
  <c r="J336" i="4"/>
  <c r="J241" i="4" s="1"/>
  <c r="J224" i="4" s="1"/>
  <c r="J9" i="4"/>
  <c r="J11" i="4" s="1"/>
  <c r="J16" i="4" s="1"/>
  <c r="I175" i="4"/>
  <c r="J222" i="4"/>
  <c r="J275" i="4" s="1"/>
  <c r="J281" i="4"/>
  <c r="J287" i="4"/>
  <c r="J250" i="4"/>
  <c r="N220" i="6" l="1"/>
  <c r="N246" i="6"/>
  <c r="N230" i="6"/>
  <c r="N283" i="6"/>
  <c r="N277" i="6"/>
  <c r="N247" i="6"/>
  <c r="N292" i="6"/>
  <c r="N231" i="6"/>
  <c r="N291" i="6"/>
  <c r="N297" i="6"/>
  <c r="N229" i="6"/>
  <c r="N221" i="6"/>
  <c r="N207" i="5"/>
  <c r="N208" i="5" s="1"/>
  <c r="N293" i="5"/>
  <c r="N300" i="5" s="1"/>
  <c r="N248" i="5"/>
  <c r="N246" i="5"/>
  <c r="N232" i="5"/>
  <c r="N230" i="5"/>
  <c r="N298" i="5"/>
  <c r="N305" i="5" s="1"/>
  <c r="N222" i="5"/>
  <c r="J302" i="4"/>
  <c r="J251" i="4"/>
  <c r="J295" i="4"/>
  <c r="J296" i="4"/>
  <c r="J242" i="4"/>
  <c r="J23" i="4"/>
  <c r="J161" i="4"/>
  <c r="J22" i="4"/>
  <c r="J21" i="4"/>
  <c r="J274" i="4"/>
  <c r="J301" i="4" s="1"/>
  <c r="J249" i="4"/>
  <c r="N323" i="6" l="1"/>
  <c r="N299" i="6"/>
  <c r="N325" i="6" s="1"/>
  <c r="N298" i="6"/>
  <c r="N324" i="6" s="1"/>
  <c r="N326" i="6" s="1"/>
  <c r="N203" i="6"/>
  <c r="N208" i="6" s="1"/>
  <c r="N232" i="6"/>
  <c r="N205" i="6" s="1"/>
  <c r="N203" i="5"/>
  <c r="N209" i="5" s="1"/>
  <c r="N233" i="5"/>
  <c r="N205" i="5" s="1"/>
  <c r="N307" i="5"/>
  <c r="N306" i="5"/>
  <c r="J303" i="4"/>
  <c r="J26" i="4"/>
  <c r="J36" i="4"/>
  <c r="J149" i="4"/>
  <c r="J150" i="4"/>
  <c r="J27" i="4"/>
  <c r="J157" i="4" s="1"/>
  <c r="J37" i="4"/>
  <c r="J170" i="4" s="1"/>
  <c r="J38" i="4"/>
  <c r="J171" i="4" s="1"/>
  <c r="J28" i="4"/>
  <c r="J158" i="4" s="1"/>
  <c r="J151" i="4"/>
  <c r="J234" i="4" l="1"/>
  <c r="J309" i="4"/>
  <c r="J169" i="4"/>
  <c r="J172" i="4" s="1"/>
  <c r="J174" i="4" s="1"/>
  <c r="J39" i="4"/>
  <c r="J41" i="4" s="1"/>
  <c r="J156" i="4"/>
  <c r="J159" i="4" s="1"/>
  <c r="J165" i="4" s="1"/>
  <c r="J166" i="4" s="1"/>
  <c r="J29" i="4"/>
  <c r="J235" i="4"/>
  <c r="J310" i="4"/>
  <c r="J152" i="4"/>
  <c r="J175" i="4" l="1"/>
  <c r="K330" i="4"/>
  <c r="K240" i="4" s="1"/>
  <c r="K223" i="4" s="1"/>
  <c r="J218" i="4"/>
  <c r="J236" i="4" s="1"/>
  <c r="J233" i="4"/>
  <c r="J308" i="4"/>
  <c r="K9" i="4"/>
  <c r="K11" i="4" s="1"/>
  <c r="K16" i="4" s="1"/>
  <c r="K336" i="4"/>
  <c r="K241" i="4" s="1"/>
  <c r="K224" i="4" s="1"/>
  <c r="K161" i="4" l="1"/>
  <c r="K23" i="4"/>
  <c r="K22" i="4"/>
  <c r="K21" i="4"/>
  <c r="K6" i="4"/>
  <c r="K324" i="4"/>
  <c r="K239" i="4" s="1"/>
  <c r="K242" i="4" s="1"/>
  <c r="K287" i="4"/>
  <c r="K250" i="4"/>
  <c r="K281" i="4"/>
  <c r="K251" i="4"/>
  <c r="K296" i="4"/>
  <c r="K295" i="4"/>
  <c r="K302" i="4" l="1"/>
  <c r="K303" i="4"/>
  <c r="K222" i="4"/>
  <c r="K274" i="4" s="1"/>
  <c r="K26" i="4"/>
  <c r="K36" i="4"/>
  <c r="K149" i="4"/>
  <c r="K37" i="4"/>
  <c r="K170" i="4" s="1"/>
  <c r="K27" i="4"/>
  <c r="K157" i="4" s="1"/>
  <c r="K150" i="4"/>
  <c r="K234" i="4" s="1"/>
  <c r="K151" i="4"/>
  <c r="K235" i="4" s="1"/>
  <c r="K38" i="4"/>
  <c r="K171" i="4" s="1"/>
  <c r="K28" i="4"/>
  <c r="K158" i="4" s="1"/>
  <c r="K275" i="4" l="1"/>
  <c r="K310" i="4" s="1"/>
  <c r="L336" i="4" s="1"/>
  <c r="L241" i="4" s="1"/>
  <c r="L224" i="4" s="1"/>
  <c r="K309" i="4"/>
  <c r="L330" i="4" s="1"/>
  <c r="L240" i="4" s="1"/>
  <c r="L223" i="4" s="1"/>
  <c r="K249" i="4"/>
  <c r="L9" i="4"/>
  <c r="L11" i="4" s="1"/>
  <c r="L16" i="4" s="1"/>
  <c r="K39" i="4"/>
  <c r="K41" i="4" s="1"/>
  <c r="K169" i="4"/>
  <c r="K172" i="4" s="1"/>
  <c r="K174" i="4" s="1"/>
  <c r="K29" i="4"/>
  <c r="K156" i="4"/>
  <c r="K159" i="4" s="1"/>
  <c r="K165" i="4" s="1"/>
  <c r="K166" i="4" s="1"/>
  <c r="K152" i="4"/>
  <c r="K301" i="4" l="1"/>
  <c r="K308" i="4" s="1"/>
  <c r="L281" i="4"/>
  <c r="L287" i="4"/>
  <c r="L250" i="4"/>
  <c r="K218" i="4"/>
  <c r="K236" i="4" s="1"/>
  <c r="K233" i="4"/>
  <c r="L251" i="4"/>
  <c r="L296" i="4"/>
  <c r="L295" i="4"/>
  <c r="K175" i="4"/>
  <c r="L23" i="4"/>
  <c r="L22" i="4"/>
  <c r="L21" i="4"/>
  <c r="L161" i="4"/>
  <c r="L303" i="4" l="1"/>
  <c r="L302" i="4"/>
  <c r="L28" i="4"/>
  <c r="L158" i="4" s="1"/>
  <c r="L151" i="4"/>
  <c r="L235" i="4" s="1"/>
  <c r="L38" i="4"/>
  <c r="L171" i="4" s="1"/>
  <c r="L149" i="4"/>
  <c r="L26" i="4"/>
  <c r="L36" i="4"/>
  <c r="L37" i="4"/>
  <c r="L170" i="4" s="1"/>
  <c r="L150" i="4"/>
  <c r="L234" i="4" s="1"/>
  <c r="L27" i="4"/>
  <c r="L157" i="4" s="1"/>
  <c r="L6" i="4"/>
  <c r="L324" i="4"/>
  <c r="L239" i="4" s="1"/>
  <c r="L242" i="4" s="1"/>
  <c r="L222" i="4" l="1"/>
  <c r="L274" i="4" s="1"/>
  <c r="L309" i="4" s="1"/>
  <c r="L169" i="4"/>
  <c r="L172" i="4" s="1"/>
  <c r="L174" i="4" s="1"/>
  <c r="L39" i="4"/>
  <c r="L41" i="4" s="1"/>
  <c r="L29" i="4"/>
  <c r="L156" i="4"/>
  <c r="L159" i="4" s="1"/>
  <c r="L165" i="4" s="1"/>
  <c r="L166" i="4" s="1"/>
  <c r="L152" i="4"/>
  <c r="L275" i="4" l="1"/>
  <c r="L310" i="4" s="1"/>
  <c r="L249" i="4"/>
  <c r="M330" i="4"/>
  <c r="M240" i="4" s="1"/>
  <c r="M223" i="4" s="1"/>
  <c r="L218" i="4"/>
  <c r="L236" i="4" s="1"/>
  <c r="L233" i="4"/>
  <c r="L175" i="4"/>
  <c r="M336" i="4" l="1"/>
  <c r="M241" i="4" s="1"/>
  <c r="M224" i="4" s="1"/>
  <c r="M251" i="4" s="1"/>
  <c r="M9" i="4"/>
  <c r="M11" i="4" s="1"/>
  <c r="M16" i="4" s="1"/>
  <c r="M161" i="4" s="1"/>
  <c r="L301" i="4"/>
  <c r="L308" i="4" s="1"/>
  <c r="M21" i="4"/>
  <c r="M281" i="4"/>
  <c r="M287" i="4"/>
  <c r="M250" i="4"/>
  <c r="M302" i="4" l="1"/>
  <c r="M22" i="4"/>
  <c r="M27" i="4" s="1"/>
  <c r="M157" i="4" s="1"/>
  <c r="M23" i="4"/>
  <c r="M38" i="4" s="1"/>
  <c r="M171" i="4" s="1"/>
  <c r="M295" i="4"/>
  <c r="M296" i="4"/>
  <c r="M324" i="4"/>
  <c r="M239" i="4" s="1"/>
  <c r="M242" i="4" s="1"/>
  <c r="M6" i="4"/>
  <c r="M26" i="4"/>
  <c r="M36" i="4"/>
  <c r="M149" i="4"/>
  <c r="M151" i="4" l="1"/>
  <c r="M235" i="4" s="1"/>
  <c r="M28" i="4"/>
  <c r="M158" i="4" s="1"/>
  <c r="M150" i="4"/>
  <c r="M234" i="4" s="1"/>
  <c r="M37" i="4"/>
  <c r="M170" i="4" s="1"/>
  <c r="M303" i="4"/>
  <c r="M222" i="4"/>
  <c r="M274" i="4" s="1"/>
  <c r="M39" i="4"/>
  <c r="M41" i="4" s="1"/>
  <c r="M169" i="4"/>
  <c r="M156" i="4"/>
  <c r="M29" i="4"/>
  <c r="M159" i="4" l="1"/>
  <c r="M165" i="4" s="1"/>
  <c r="M166" i="4" s="1"/>
  <c r="M172" i="4"/>
  <c r="M174" i="4" s="1"/>
  <c r="M309" i="4"/>
  <c r="N330" i="4" s="1"/>
  <c r="N240" i="4" s="1"/>
  <c r="N223" i="4" s="1"/>
  <c r="M152" i="4"/>
  <c r="M175" i="4" s="1"/>
  <c r="M249" i="4"/>
  <c r="M275" i="4"/>
  <c r="M301" i="4" s="1"/>
  <c r="M308" i="4" s="1"/>
  <c r="N324" i="4" s="1"/>
  <c r="N239" i="4" s="1"/>
  <c r="M218" i="4"/>
  <c r="M236" i="4" s="1"/>
  <c r="M233" i="4"/>
  <c r="M310" i="4" l="1"/>
  <c r="N336" i="4" s="1"/>
  <c r="N241" i="4" s="1"/>
  <c r="N224" i="4" s="1"/>
  <c r="N222" i="4"/>
  <c r="N275" i="4" s="1"/>
  <c r="N250" i="4"/>
  <c r="N287" i="4"/>
  <c r="N281" i="4"/>
  <c r="N242" i="4" l="1"/>
  <c r="N295" i="4"/>
  <c r="N296" i="4"/>
  <c r="N251" i="4"/>
  <c r="N274" i="4"/>
  <c r="N301" i="4" s="1"/>
  <c r="N9" i="4"/>
  <c r="N11" i="4" s="1"/>
  <c r="N16" i="4" s="1"/>
  <c r="N6" i="4"/>
  <c r="N249" i="4"/>
  <c r="N302" i="4"/>
  <c r="N303" i="4" l="1"/>
  <c r="N21" i="4"/>
  <c r="N23" i="4"/>
  <c r="N161" i="4"/>
  <c r="N22" i="4"/>
  <c r="N150" i="4" l="1"/>
  <c r="N37" i="4"/>
  <c r="N170" i="4" s="1"/>
  <c r="N27" i="4"/>
  <c r="N157" i="4" s="1"/>
  <c r="N151" i="4"/>
  <c r="N38" i="4"/>
  <c r="N171" i="4" s="1"/>
  <c r="N28" i="4"/>
  <c r="N158" i="4" s="1"/>
  <c r="N26" i="4"/>
  <c r="N36" i="4"/>
  <c r="N149" i="4"/>
  <c r="N234" i="4" l="1"/>
  <c r="N309" i="4"/>
  <c r="N152" i="4"/>
  <c r="N39" i="4"/>
  <c r="N41" i="4" s="1"/>
  <c r="N169" i="4"/>
  <c r="N172" i="4" s="1"/>
  <c r="N174" i="4" s="1"/>
  <c r="N29" i="4"/>
  <c r="N156" i="4"/>
  <c r="N159" i="4" s="1"/>
  <c r="N165" i="4" s="1"/>
  <c r="N166" i="4" s="1"/>
  <c r="N235" i="4"/>
  <c r="N310" i="4"/>
  <c r="N175" i="4" l="1"/>
  <c r="N308" i="4"/>
  <c r="N233" i="4"/>
  <c r="N218" i="4"/>
  <c r="N236" i="4" s="1"/>
  <c r="C93" i="2" l="1"/>
  <c r="C84" i="2"/>
  <c r="C88" i="2" s="1"/>
  <c r="C97" i="2" s="1"/>
  <c r="C293" i="2"/>
  <c r="C300" i="2" s="1"/>
  <c r="C262" i="2"/>
  <c r="C263" i="2" l="1"/>
  <c r="C264" i="2" l="1"/>
  <c r="C297" i="2" l="1"/>
  <c r="D84" i="2"/>
  <c r="E84" i="2"/>
  <c r="E88" i="2" s="1"/>
  <c r="E118" i="2" s="1"/>
  <c r="F84" i="2"/>
  <c r="F88" i="2" s="1"/>
  <c r="F118" i="2" s="1"/>
  <c r="G84" i="2"/>
  <c r="G88" i="2" s="1"/>
  <c r="G118" i="2" s="1"/>
  <c r="H84" i="2"/>
  <c r="H88" i="2" s="1"/>
  <c r="H118" i="2" s="1"/>
  <c r="C118" i="2"/>
  <c r="I84" i="2"/>
  <c r="I88" i="2" s="1"/>
  <c r="K84" i="2"/>
  <c r="K88" i="2" s="1"/>
  <c r="L84" i="2"/>
  <c r="L88" i="2" s="1"/>
  <c r="L118" i="2" s="1"/>
  <c r="M84" i="2"/>
  <c r="M88" i="2" s="1"/>
  <c r="J84" i="2"/>
  <c r="J88" i="2" s="1"/>
  <c r="N84" i="2"/>
  <c r="N88" i="2" s="1"/>
  <c r="N118" i="2" s="1"/>
  <c r="D88" i="2" l="1"/>
  <c r="D96" i="2" s="1"/>
  <c r="D145" i="2" s="1"/>
  <c r="D183" i="2" s="1"/>
  <c r="J99" i="2"/>
  <c r="J122" i="2" s="1"/>
  <c r="J118" i="2"/>
  <c r="M97" i="2"/>
  <c r="M108" i="2" s="1"/>
  <c r="M118" i="2"/>
  <c r="K98" i="2"/>
  <c r="K109" i="2" s="1"/>
  <c r="K118" i="2"/>
  <c r="I96" i="2"/>
  <c r="I118" i="2"/>
  <c r="L97" i="2"/>
  <c r="L108" i="2" s="1"/>
  <c r="L96" i="2"/>
  <c r="E98" i="2"/>
  <c r="E121" i="2" s="1"/>
  <c r="E96" i="2"/>
  <c r="K97" i="2"/>
  <c r="M99" i="2"/>
  <c r="M122" i="2" s="1"/>
  <c r="C96" i="2"/>
  <c r="C98" i="2"/>
  <c r="C99" i="2"/>
  <c r="H97" i="2"/>
  <c r="H96" i="2"/>
  <c r="H145" i="2" s="1"/>
  <c r="H183" i="2" s="1"/>
  <c r="H98" i="2"/>
  <c r="H99" i="2"/>
  <c r="F98" i="2"/>
  <c r="F96" i="2"/>
  <c r="F145" i="2" s="1"/>
  <c r="F183" i="2" s="1"/>
  <c r="F97" i="2"/>
  <c r="F99" i="2"/>
  <c r="G97" i="2"/>
  <c r="G96" i="2"/>
  <c r="G145" i="2" s="1"/>
  <c r="G183" i="2" s="1"/>
  <c r="G98" i="2"/>
  <c r="G99" i="2"/>
  <c r="N97" i="2"/>
  <c r="N98" i="2"/>
  <c r="N96" i="2"/>
  <c r="N145" i="2" s="1"/>
  <c r="N183" i="2" s="1"/>
  <c r="N99" i="2"/>
  <c r="J96" i="2"/>
  <c r="J145" i="2" s="1"/>
  <c r="J183" i="2" s="1"/>
  <c r="I99" i="2"/>
  <c r="M98" i="2"/>
  <c r="J97" i="2"/>
  <c r="I98" i="2"/>
  <c r="E99" i="2"/>
  <c r="E97" i="2"/>
  <c r="K96" i="2"/>
  <c r="K145" i="2" s="1"/>
  <c r="K183" i="2" s="1"/>
  <c r="I97" i="2"/>
  <c r="L99" i="2"/>
  <c r="M96" i="2"/>
  <c r="M145" i="2" s="1"/>
  <c r="M183" i="2" s="1"/>
  <c r="L98" i="2"/>
  <c r="J98" i="2"/>
  <c r="K99" i="2"/>
  <c r="C145" i="2" l="1"/>
  <c r="C304" i="2" s="1"/>
  <c r="C183" i="2"/>
  <c r="C186" i="2" s="1"/>
  <c r="N263" i="2"/>
  <c r="N261" i="2"/>
  <c r="N262" i="2"/>
  <c r="M262" i="2"/>
  <c r="M261" i="2"/>
  <c r="M263" i="2"/>
  <c r="D97" i="2"/>
  <c r="D108" i="2" s="1"/>
  <c r="D98" i="2"/>
  <c r="D121" i="2" s="1"/>
  <c r="D99" i="2"/>
  <c r="D122" i="2" s="1"/>
  <c r="D118" i="2"/>
  <c r="E107" i="2"/>
  <c r="E152" i="2" s="1"/>
  <c r="E145" i="2"/>
  <c r="E183" i="2" s="1"/>
  <c r="M120" i="2"/>
  <c r="L119" i="2"/>
  <c r="L165" i="2" s="1"/>
  <c r="L145" i="2"/>
  <c r="L183" i="2" s="1"/>
  <c r="I107" i="2"/>
  <c r="I152" i="2" s="1"/>
  <c r="I145" i="2"/>
  <c r="I183" i="2" s="1"/>
  <c r="C108" i="2"/>
  <c r="K121" i="2"/>
  <c r="J110" i="2"/>
  <c r="K100" i="2"/>
  <c r="K42" i="2" s="1"/>
  <c r="I119" i="2"/>
  <c r="I165" i="2" s="1"/>
  <c r="M110" i="2"/>
  <c r="L107" i="2"/>
  <c r="L152" i="2" s="1"/>
  <c r="E119" i="2"/>
  <c r="E165" i="2" s="1"/>
  <c r="E109" i="2"/>
  <c r="L120" i="2"/>
  <c r="M100" i="2"/>
  <c r="M42" i="2" s="1"/>
  <c r="K108" i="2"/>
  <c r="K120" i="2"/>
  <c r="F110" i="2"/>
  <c r="F122" i="2"/>
  <c r="L109" i="2"/>
  <c r="L121" i="2"/>
  <c r="F119" i="2"/>
  <c r="F165" i="2" s="1"/>
  <c r="F107" i="2"/>
  <c r="F152" i="2" s="1"/>
  <c r="K107" i="2"/>
  <c r="K152" i="2" s="1"/>
  <c r="K119" i="2"/>
  <c r="K165" i="2" s="1"/>
  <c r="F100" i="2"/>
  <c r="F42" i="2" s="1"/>
  <c r="F108" i="2"/>
  <c r="F120" i="2"/>
  <c r="H121" i="2"/>
  <c r="H109" i="2"/>
  <c r="E100" i="2"/>
  <c r="E42" i="2" s="1"/>
  <c r="E108" i="2"/>
  <c r="E120" i="2"/>
  <c r="L100" i="2"/>
  <c r="L42" i="2" s="1"/>
  <c r="N109" i="2"/>
  <c r="N121" i="2"/>
  <c r="C121" i="2"/>
  <c r="C109" i="2"/>
  <c r="G108" i="2"/>
  <c r="G120" i="2"/>
  <c r="G100" i="2"/>
  <c r="G42" i="2" s="1"/>
  <c r="L122" i="2"/>
  <c r="L110" i="2"/>
  <c r="H119" i="2"/>
  <c r="H165" i="2" s="1"/>
  <c r="H107" i="2"/>
  <c r="H152" i="2" s="1"/>
  <c r="N120" i="2"/>
  <c r="N108" i="2"/>
  <c r="N100" i="2"/>
  <c r="N42" i="2" s="1"/>
  <c r="C120" i="2"/>
  <c r="J121" i="2"/>
  <c r="J109" i="2"/>
  <c r="J119" i="2"/>
  <c r="J165" i="2" s="1"/>
  <c r="J107" i="2"/>
  <c r="J152" i="2" s="1"/>
  <c r="M119" i="2"/>
  <c r="M165" i="2" s="1"/>
  <c r="M107" i="2"/>
  <c r="M152" i="2" s="1"/>
  <c r="D119" i="2"/>
  <c r="D165" i="2" s="1"/>
  <c r="D107" i="2"/>
  <c r="D152" i="2" s="1"/>
  <c r="N122" i="2"/>
  <c r="N110" i="2"/>
  <c r="N107" i="2"/>
  <c r="N152" i="2" s="1"/>
  <c r="N119" i="2"/>
  <c r="N165" i="2" s="1"/>
  <c r="G110" i="2"/>
  <c r="G122" i="2"/>
  <c r="C119" i="2"/>
  <c r="C165" i="2" s="1"/>
  <c r="C107" i="2"/>
  <c r="C152" i="2" s="1"/>
  <c r="H122" i="2"/>
  <c r="H110" i="2"/>
  <c r="H100" i="2"/>
  <c r="H42" i="2" s="1"/>
  <c r="H108" i="2"/>
  <c r="H120" i="2"/>
  <c r="J108" i="2"/>
  <c r="J100" i="2"/>
  <c r="J42" i="2" s="1"/>
  <c r="J120" i="2"/>
  <c r="M121" i="2"/>
  <c r="M109" i="2"/>
  <c r="G109" i="2"/>
  <c r="G121" i="2"/>
  <c r="K122" i="2"/>
  <c r="K110" i="2"/>
  <c r="F109" i="2"/>
  <c r="F121" i="2"/>
  <c r="I100" i="2"/>
  <c r="I42" i="2" s="1"/>
  <c r="I108" i="2"/>
  <c r="I120" i="2"/>
  <c r="C122" i="2"/>
  <c r="C110" i="2"/>
  <c r="E122" i="2"/>
  <c r="E110" i="2"/>
  <c r="I121" i="2"/>
  <c r="I109" i="2"/>
  <c r="I122" i="2"/>
  <c r="I110" i="2"/>
  <c r="G107" i="2"/>
  <c r="G152" i="2" s="1"/>
  <c r="G119" i="2"/>
  <c r="G165" i="2" s="1"/>
  <c r="D184" i="2" l="1"/>
  <c r="D186" i="2"/>
  <c r="D261" i="2"/>
  <c r="D263" i="2"/>
  <c r="D262" i="2"/>
  <c r="E184" i="2"/>
  <c r="D264" i="2"/>
  <c r="D188" i="2" s="1"/>
  <c r="M264" i="2"/>
  <c r="M188" i="2" s="1"/>
  <c r="N264" i="2"/>
  <c r="N188" i="2" s="1"/>
  <c r="D110" i="2"/>
  <c r="D109" i="2"/>
  <c r="D120" i="2"/>
  <c r="D123" i="2" s="1"/>
  <c r="D100" i="2"/>
  <c r="D42" i="2" s="1"/>
  <c r="D45" i="2" s="1"/>
  <c r="D48" i="2" s="1"/>
  <c r="D52" i="2" s="1"/>
  <c r="L123" i="2"/>
  <c r="L124" i="2" s="1"/>
  <c r="M123" i="2"/>
  <c r="M124" i="2" s="1"/>
  <c r="J123" i="2"/>
  <c r="J124" i="2" s="1"/>
  <c r="E123" i="2"/>
  <c r="E124" i="2" s="1"/>
  <c r="K123" i="2"/>
  <c r="K124" i="2" s="1"/>
  <c r="G123" i="2"/>
  <c r="G124" i="2" s="1"/>
  <c r="F123" i="2"/>
  <c r="F124" i="2" s="1"/>
  <c r="H123" i="2"/>
  <c r="H124" i="2" s="1"/>
  <c r="I123" i="2"/>
  <c r="I124" i="2" s="1"/>
  <c r="C123" i="2"/>
  <c r="C124" i="2" s="1"/>
  <c r="N123" i="2"/>
  <c r="N124" i="2" s="1"/>
  <c r="L111" i="2"/>
  <c r="L113" i="2" s="1"/>
  <c r="M111" i="2"/>
  <c r="M113" i="2" s="1"/>
  <c r="I111" i="2"/>
  <c r="I113" i="2" s="1"/>
  <c r="J45" i="2"/>
  <c r="J48" i="2" s="1"/>
  <c r="J52" i="2" s="1"/>
  <c r="G45" i="2"/>
  <c r="G48" i="2" s="1"/>
  <c r="G52" i="2" s="1"/>
  <c r="F45" i="2"/>
  <c r="F48" i="2" s="1"/>
  <c r="F52" i="2" s="1"/>
  <c r="K45" i="2"/>
  <c r="K48" i="2" s="1"/>
  <c r="K52" i="2" s="1"/>
  <c r="H45" i="2"/>
  <c r="H48" i="2" s="1"/>
  <c r="H52" i="2" s="1"/>
  <c r="I45" i="2"/>
  <c r="I48" i="2" s="1"/>
  <c r="I52" i="2" s="1"/>
  <c r="M45" i="2"/>
  <c r="M48" i="2" s="1"/>
  <c r="M52" i="2" s="1"/>
  <c r="E111" i="2"/>
  <c r="E113" i="2" s="1"/>
  <c r="E160" i="2" s="1"/>
  <c r="N45" i="2"/>
  <c r="N48" i="2" s="1"/>
  <c r="N52" i="2" s="1"/>
  <c r="E45" i="2"/>
  <c r="E48" i="2" s="1"/>
  <c r="E52" i="2" s="1"/>
  <c r="L45" i="2"/>
  <c r="L48" i="2" s="1"/>
  <c r="L52" i="2" s="1"/>
  <c r="J111" i="2"/>
  <c r="J113" i="2" s="1"/>
  <c r="K111" i="2"/>
  <c r="C111" i="2"/>
  <c r="C113" i="2" s="1"/>
  <c r="C160" i="2" s="1"/>
  <c r="G111" i="2"/>
  <c r="H111" i="2"/>
  <c r="F111" i="2"/>
  <c r="N111" i="2"/>
  <c r="D297" i="2" l="1"/>
  <c r="D304" i="2" s="1"/>
  <c r="E262" i="2"/>
  <c r="E261" i="2"/>
  <c r="E263" i="2"/>
  <c r="D189" i="2"/>
  <c r="E192" i="2" s="1"/>
  <c r="E186" i="2"/>
  <c r="D111" i="2"/>
  <c r="D113" i="2" s="1"/>
  <c r="D114" i="2" s="1"/>
  <c r="D115" i="2" s="1"/>
  <c r="D124" i="2"/>
  <c r="M57" i="2"/>
  <c r="M61" i="2" s="1"/>
  <c r="D71" i="2"/>
  <c r="D159" i="2" s="1"/>
  <c r="H71" i="2"/>
  <c r="H159" i="2" s="1"/>
  <c r="K71" i="2"/>
  <c r="K159" i="2" s="1"/>
  <c r="I114" i="2"/>
  <c r="I115" i="2" s="1"/>
  <c r="I160" i="2"/>
  <c r="J114" i="2"/>
  <c r="J115" i="2" s="1"/>
  <c r="J160" i="2"/>
  <c r="L57" i="2"/>
  <c r="L61" i="2" s="1"/>
  <c r="L114" i="2"/>
  <c r="L115" i="2" s="1"/>
  <c r="L160" i="2"/>
  <c r="N71" i="2"/>
  <c r="N159" i="2" s="1"/>
  <c r="I71" i="2"/>
  <c r="I159" i="2" s="1"/>
  <c r="F71" i="2"/>
  <c r="F159" i="2" s="1"/>
  <c r="G71" i="2"/>
  <c r="G159" i="2" s="1"/>
  <c r="J58" i="2"/>
  <c r="J77" i="2" s="1"/>
  <c r="M114" i="2"/>
  <c r="M115" i="2" s="1"/>
  <c r="M160" i="2"/>
  <c r="E58" i="2"/>
  <c r="E69" i="2" s="1"/>
  <c r="J71" i="2"/>
  <c r="J159" i="2" s="1"/>
  <c r="J57" i="2"/>
  <c r="J61" i="2" s="1"/>
  <c r="G57" i="2"/>
  <c r="G59" i="2"/>
  <c r="G58" i="2"/>
  <c r="G62" i="2" s="1"/>
  <c r="J59" i="2"/>
  <c r="J70" i="2" s="1"/>
  <c r="M71" i="2"/>
  <c r="M159" i="2" s="1"/>
  <c r="M58" i="2"/>
  <c r="M59" i="2"/>
  <c r="M5" i="2" s="1"/>
  <c r="M9" i="2" s="1"/>
  <c r="M11" i="2" s="1"/>
  <c r="M16" i="2" s="1"/>
  <c r="M158" i="2" s="1"/>
  <c r="F59" i="2"/>
  <c r="K59" i="2"/>
  <c r="K58" i="2"/>
  <c r="K4" i="2" s="1"/>
  <c r="E114" i="2"/>
  <c r="E115" i="2" s="1"/>
  <c r="H57" i="2"/>
  <c r="H3" i="2" s="1"/>
  <c r="L71" i="2"/>
  <c r="L159" i="2" s="1"/>
  <c r="H59" i="2"/>
  <c r="H5" i="2" s="1"/>
  <c r="H9" i="2" s="1"/>
  <c r="H11" i="2" s="1"/>
  <c r="H16" i="2" s="1"/>
  <c r="H158" i="2" s="1"/>
  <c r="H58" i="2"/>
  <c r="H4" i="2" s="1"/>
  <c r="L58" i="2"/>
  <c r="L4" i="2" s="1"/>
  <c r="E71" i="2"/>
  <c r="E159" i="2" s="1"/>
  <c r="E59" i="2"/>
  <c r="E5" i="2" s="1"/>
  <c r="E9" i="2" s="1"/>
  <c r="E11" i="2" s="1"/>
  <c r="E16" i="2" s="1"/>
  <c r="E158" i="2" s="1"/>
  <c r="E57" i="2"/>
  <c r="E3" i="2" s="1"/>
  <c r="N58" i="2"/>
  <c r="N4" i="2" s="1"/>
  <c r="F57" i="2"/>
  <c r="F3" i="2" s="1"/>
  <c r="F58" i="2"/>
  <c r="L59" i="2"/>
  <c r="L5" i="2" s="1"/>
  <c r="L9" i="2" s="1"/>
  <c r="L11" i="2" s="1"/>
  <c r="L16" i="2" s="1"/>
  <c r="L158" i="2" s="1"/>
  <c r="D59" i="2"/>
  <c r="I59" i="2"/>
  <c r="I5" i="2" s="1"/>
  <c r="I57" i="2"/>
  <c r="I3" i="2" s="1"/>
  <c r="I58" i="2"/>
  <c r="I4" i="2" s="1"/>
  <c r="N57" i="2"/>
  <c r="N3" i="2" s="1"/>
  <c r="D57" i="2"/>
  <c r="D3" i="2" s="1"/>
  <c r="K57" i="2"/>
  <c r="K3" i="2" s="1"/>
  <c r="N59" i="2"/>
  <c r="N5" i="2" s="1"/>
  <c r="N9" i="2" s="1"/>
  <c r="N11" i="2" s="1"/>
  <c r="N16" i="2" s="1"/>
  <c r="N158" i="2" s="1"/>
  <c r="D58" i="2"/>
  <c r="D4" i="2" s="1"/>
  <c r="H113" i="2"/>
  <c r="N113" i="2"/>
  <c r="C114" i="2"/>
  <c r="C115" i="2" s="1"/>
  <c r="G113" i="2"/>
  <c r="K113" i="2"/>
  <c r="F113" i="2"/>
  <c r="E264" i="2" l="1"/>
  <c r="E188" i="2" s="1"/>
  <c r="E297" i="2"/>
  <c r="E304" i="2" s="1"/>
  <c r="E189" i="2"/>
  <c r="F192" i="2" s="1"/>
  <c r="F184" i="2"/>
  <c r="D160" i="2"/>
  <c r="M3" i="2"/>
  <c r="M76" i="2"/>
  <c r="M68" i="2"/>
  <c r="J69" i="2"/>
  <c r="E77" i="2"/>
  <c r="J62" i="2"/>
  <c r="L76" i="2"/>
  <c r="F114" i="2"/>
  <c r="F115" i="2" s="1"/>
  <c r="F160" i="2"/>
  <c r="L3" i="2"/>
  <c r="L6" i="2" s="1"/>
  <c r="J4" i="2"/>
  <c r="L68" i="2"/>
  <c r="K114" i="2"/>
  <c r="K115" i="2" s="1"/>
  <c r="K160" i="2"/>
  <c r="E4" i="2"/>
  <c r="E6" i="2" s="1"/>
  <c r="E62" i="2"/>
  <c r="G114" i="2"/>
  <c r="G115" i="2" s="1"/>
  <c r="G160" i="2"/>
  <c r="N114" i="2"/>
  <c r="N115" i="2" s="1"/>
  <c r="N160" i="2"/>
  <c r="H114" i="2"/>
  <c r="H115" i="2" s="1"/>
  <c r="H160" i="2"/>
  <c r="J3" i="2"/>
  <c r="J76" i="2"/>
  <c r="J68" i="2"/>
  <c r="J63" i="2"/>
  <c r="N6" i="2"/>
  <c r="G78" i="2"/>
  <c r="G5" i="2"/>
  <c r="G9" i="2" s="1"/>
  <c r="G11" i="2" s="1"/>
  <c r="G16" i="2" s="1"/>
  <c r="G158" i="2" s="1"/>
  <c r="G76" i="2"/>
  <c r="G3" i="2"/>
  <c r="I6" i="2"/>
  <c r="I9" i="2"/>
  <c r="I11" i="2" s="1"/>
  <c r="I16" i="2" s="1"/>
  <c r="I158" i="2" s="1"/>
  <c r="H23" i="2"/>
  <c r="H148" i="2" s="1"/>
  <c r="H22" i="2"/>
  <c r="H147" i="2" s="1"/>
  <c r="H21" i="2"/>
  <c r="H146" i="2" s="1"/>
  <c r="H6" i="2"/>
  <c r="D78" i="2"/>
  <c r="D5" i="2"/>
  <c r="D9" i="2" s="1"/>
  <c r="D11" i="2" s="1"/>
  <c r="D16" i="2" s="1"/>
  <c r="D158" i="2" s="1"/>
  <c r="F62" i="2"/>
  <c r="F4" i="2"/>
  <c r="K78" i="2"/>
  <c r="K5" i="2"/>
  <c r="K6" i="2" s="1"/>
  <c r="L22" i="2"/>
  <c r="L147" i="2" s="1"/>
  <c r="L21" i="2"/>
  <c r="L146" i="2" s="1"/>
  <c r="L23" i="2"/>
  <c r="L148" i="2" s="1"/>
  <c r="M21" i="2"/>
  <c r="M146" i="2" s="1"/>
  <c r="M22" i="2"/>
  <c r="M147" i="2" s="1"/>
  <c r="M23" i="2"/>
  <c r="M148" i="2" s="1"/>
  <c r="N21" i="2"/>
  <c r="N146" i="2" s="1"/>
  <c r="N23" i="2"/>
  <c r="N148" i="2" s="1"/>
  <c r="N22" i="2"/>
  <c r="N147" i="2" s="1"/>
  <c r="G68" i="2"/>
  <c r="M77" i="2"/>
  <c r="M4" i="2"/>
  <c r="G77" i="2"/>
  <c r="G4" i="2"/>
  <c r="G61" i="2"/>
  <c r="G70" i="2"/>
  <c r="F78" i="2"/>
  <c r="F5" i="2"/>
  <c r="F9" i="2" s="1"/>
  <c r="F11" i="2" s="1"/>
  <c r="F16" i="2" s="1"/>
  <c r="F158" i="2" s="1"/>
  <c r="G63" i="2"/>
  <c r="E22" i="2"/>
  <c r="E147" i="2" s="1"/>
  <c r="E21" i="2"/>
  <c r="E146" i="2" s="1"/>
  <c r="E23" i="2"/>
  <c r="E148" i="2" s="1"/>
  <c r="J78" i="2"/>
  <c r="J5" i="2"/>
  <c r="J9" i="2" s="1"/>
  <c r="J11" i="2" s="1"/>
  <c r="J16" i="2" s="1"/>
  <c r="J158" i="2" s="1"/>
  <c r="G69" i="2"/>
  <c r="D63" i="2"/>
  <c r="D70" i="2"/>
  <c r="M69" i="2"/>
  <c r="M62" i="2"/>
  <c r="H61" i="2"/>
  <c r="H76" i="2"/>
  <c r="L70" i="2"/>
  <c r="L78" i="2"/>
  <c r="K69" i="2"/>
  <c r="K77" i="2"/>
  <c r="D68" i="2"/>
  <c r="D76" i="2"/>
  <c r="M63" i="2"/>
  <c r="M78" i="2"/>
  <c r="K70" i="2"/>
  <c r="I61" i="2"/>
  <c r="I76" i="2"/>
  <c r="I70" i="2"/>
  <c r="I78" i="2"/>
  <c r="N69" i="2"/>
  <c r="N77" i="2"/>
  <c r="M70" i="2"/>
  <c r="I69" i="2"/>
  <c r="I77" i="2"/>
  <c r="F69" i="2"/>
  <c r="F77" i="2"/>
  <c r="K63" i="2"/>
  <c r="F63" i="2"/>
  <c r="E63" i="2"/>
  <c r="E78" i="2"/>
  <c r="D62" i="2"/>
  <c r="D77" i="2"/>
  <c r="L69" i="2"/>
  <c r="L77" i="2"/>
  <c r="N68" i="2"/>
  <c r="N76" i="2"/>
  <c r="F61" i="2"/>
  <c r="F76" i="2"/>
  <c r="F70" i="2"/>
  <c r="E61" i="2"/>
  <c r="E76" i="2"/>
  <c r="N70" i="2"/>
  <c r="N78" i="2"/>
  <c r="H62" i="2"/>
  <c r="H77" i="2"/>
  <c r="K61" i="2"/>
  <c r="K76" i="2"/>
  <c r="H70" i="2"/>
  <c r="H78" i="2"/>
  <c r="H68" i="2"/>
  <c r="H69" i="2"/>
  <c r="L62" i="2"/>
  <c r="K68" i="2"/>
  <c r="H63" i="2"/>
  <c r="K62" i="2"/>
  <c r="N62" i="2"/>
  <c r="E70" i="2"/>
  <c r="F68" i="2"/>
  <c r="N61" i="2"/>
  <c r="D61" i="2"/>
  <c r="E68" i="2"/>
  <c r="I63" i="2"/>
  <c r="L63" i="2"/>
  <c r="I62" i="2"/>
  <c r="I68" i="2"/>
  <c r="D69" i="2"/>
  <c r="N63" i="2"/>
  <c r="F186" i="2" l="1"/>
  <c r="F261" i="2"/>
  <c r="F263" i="2"/>
  <c r="F262" i="2"/>
  <c r="N215" i="2"/>
  <c r="H215" i="2"/>
  <c r="M215" i="2"/>
  <c r="L215" i="2"/>
  <c r="E215" i="2"/>
  <c r="G184" i="2"/>
  <c r="N149" i="2"/>
  <c r="M6" i="2"/>
  <c r="J64" i="2"/>
  <c r="J73" i="2" s="1"/>
  <c r="J74" i="2" s="1"/>
  <c r="M149" i="2"/>
  <c r="H149" i="2"/>
  <c r="E149" i="2"/>
  <c r="L149" i="2"/>
  <c r="J79" i="2"/>
  <c r="J80" i="2" s="1"/>
  <c r="N27" i="2"/>
  <c r="N154" i="2" s="1"/>
  <c r="N37" i="2"/>
  <c r="N167" i="2" s="1"/>
  <c r="N28" i="2"/>
  <c r="N155" i="2" s="1"/>
  <c r="N38" i="2"/>
  <c r="N168" i="2" s="1"/>
  <c r="H27" i="2"/>
  <c r="H154" i="2" s="1"/>
  <c r="H37" i="2"/>
  <c r="H167" i="2" s="1"/>
  <c r="E28" i="2"/>
  <c r="E155" i="2" s="1"/>
  <c r="E38" i="2"/>
  <c r="E168" i="2" s="1"/>
  <c r="N26" i="2"/>
  <c r="N153" i="2" s="1"/>
  <c r="N36" i="2"/>
  <c r="N166" i="2" s="1"/>
  <c r="H28" i="2"/>
  <c r="H155" i="2" s="1"/>
  <c r="H38" i="2"/>
  <c r="H168" i="2" s="1"/>
  <c r="E26" i="2"/>
  <c r="E153" i="2" s="1"/>
  <c r="E36" i="2"/>
  <c r="E166" i="2" s="1"/>
  <c r="M28" i="2"/>
  <c r="M155" i="2" s="1"/>
  <c r="M38" i="2"/>
  <c r="M168" i="2" s="1"/>
  <c r="E27" i="2"/>
  <c r="E154" i="2" s="1"/>
  <c r="E37" i="2"/>
  <c r="E167" i="2" s="1"/>
  <c r="M27" i="2"/>
  <c r="M154" i="2" s="1"/>
  <c r="M37" i="2"/>
  <c r="M167" i="2" s="1"/>
  <c r="M26" i="2"/>
  <c r="M153" i="2" s="1"/>
  <c r="M36" i="2"/>
  <c r="M166" i="2" s="1"/>
  <c r="L28" i="2"/>
  <c r="L155" i="2" s="1"/>
  <c r="L38" i="2"/>
  <c r="L168" i="2" s="1"/>
  <c r="L27" i="2"/>
  <c r="L154" i="2" s="1"/>
  <c r="L37" i="2"/>
  <c r="L167" i="2" s="1"/>
  <c r="H26" i="2"/>
  <c r="H153" i="2" s="1"/>
  <c r="H36" i="2"/>
  <c r="H166" i="2" s="1"/>
  <c r="L26" i="2"/>
  <c r="L153" i="2" s="1"/>
  <c r="L36" i="2"/>
  <c r="L166" i="2" s="1"/>
  <c r="J6" i="2"/>
  <c r="D6" i="2"/>
  <c r="M79" i="2"/>
  <c r="M80" i="2" s="1"/>
  <c r="G64" i="2"/>
  <c r="G73" i="2" s="1"/>
  <c r="G74" i="2" s="1"/>
  <c r="I64" i="2"/>
  <c r="I73" i="2" s="1"/>
  <c r="I74" i="2" s="1"/>
  <c r="F6" i="2"/>
  <c r="G79" i="2"/>
  <c r="G80" i="2" s="1"/>
  <c r="F23" i="2"/>
  <c r="F148" i="2" s="1"/>
  <c r="F21" i="2"/>
  <c r="F146" i="2" s="1"/>
  <c r="F22" i="2"/>
  <c r="F147" i="2" s="1"/>
  <c r="I21" i="2"/>
  <c r="I146" i="2" s="1"/>
  <c r="I22" i="2"/>
  <c r="I147" i="2" s="1"/>
  <c r="I23" i="2"/>
  <c r="I148" i="2" s="1"/>
  <c r="K9" i="2"/>
  <c r="K11" i="2" s="1"/>
  <c r="K16" i="2" s="1"/>
  <c r="K158" i="2" s="1"/>
  <c r="G6" i="2"/>
  <c r="G23" i="2"/>
  <c r="G148" i="2" s="1"/>
  <c r="G21" i="2"/>
  <c r="G146" i="2" s="1"/>
  <c r="G22" i="2"/>
  <c r="G147" i="2" s="1"/>
  <c r="J23" i="2"/>
  <c r="J148" i="2" s="1"/>
  <c r="J21" i="2"/>
  <c r="J146" i="2" s="1"/>
  <c r="J22" i="2"/>
  <c r="J147" i="2" s="1"/>
  <c r="D22" i="2"/>
  <c r="D147" i="2" s="1"/>
  <c r="D23" i="2"/>
  <c r="D148" i="2" s="1"/>
  <c r="D21" i="2"/>
  <c r="D146" i="2" s="1"/>
  <c r="E64" i="2"/>
  <c r="E73" i="2" s="1"/>
  <c r="E74" i="2" s="1"/>
  <c r="M64" i="2"/>
  <c r="M73" i="2" s="1"/>
  <c r="M74" i="2" s="1"/>
  <c r="D64" i="2"/>
  <c r="D73" i="2" s="1"/>
  <c r="D74" i="2" s="1"/>
  <c r="H64" i="2"/>
  <c r="H73" i="2" s="1"/>
  <c r="H74" i="2" s="1"/>
  <c r="K79" i="2"/>
  <c r="K80" i="2" s="1"/>
  <c r="K64" i="2"/>
  <c r="K73" i="2" s="1"/>
  <c r="K74" i="2" s="1"/>
  <c r="E79" i="2"/>
  <c r="E80" i="2" s="1"/>
  <c r="F64" i="2"/>
  <c r="F73" i="2" s="1"/>
  <c r="F74" i="2" s="1"/>
  <c r="F79" i="2"/>
  <c r="F80" i="2" s="1"/>
  <c r="N79" i="2"/>
  <c r="N80" i="2" s="1"/>
  <c r="I79" i="2"/>
  <c r="I80" i="2" s="1"/>
  <c r="L79" i="2"/>
  <c r="L80" i="2" s="1"/>
  <c r="D79" i="2"/>
  <c r="D80" i="2" s="1"/>
  <c r="L64" i="2"/>
  <c r="L73" i="2" s="1"/>
  <c r="L74" i="2" s="1"/>
  <c r="H79" i="2"/>
  <c r="H80" i="2" s="1"/>
  <c r="N64" i="2"/>
  <c r="N73" i="2" s="1"/>
  <c r="N74" i="2" s="1"/>
  <c r="L202" i="2" l="1"/>
  <c r="M202" i="2"/>
  <c r="H202" i="2"/>
  <c r="N202" i="2"/>
  <c r="E202" i="2"/>
  <c r="G186" i="2"/>
  <c r="G262" i="2"/>
  <c r="G261" i="2"/>
  <c r="G263" i="2"/>
  <c r="F264" i="2"/>
  <c r="F215" i="2"/>
  <c r="I215" i="2"/>
  <c r="J215" i="2"/>
  <c r="G215" i="2"/>
  <c r="D215" i="2"/>
  <c r="H184" i="2"/>
  <c r="N156" i="2"/>
  <c r="N162" i="2" s="1"/>
  <c r="N163" i="2" s="1"/>
  <c r="M156" i="2"/>
  <c r="M162" i="2" s="1"/>
  <c r="M163" i="2" s="1"/>
  <c r="M169" i="2"/>
  <c r="M171" i="2" s="1"/>
  <c r="M172" i="2" s="1"/>
  <c r="E169" i="2"/>
  <c r="E171" i="2" s="1"/>
  <c r="E172" i="2" s="1"/>
  <c r="L169" i="2"/>
  <c r="L171" i="2" s="1"/>
  <c r="L172" i="2" s="1"/>
  <c r="L156" i="2"/>
  <c r="L162" i="2" s="1"/>
  <c r="L163" i="2" s="1"/>
  <c r="E156" i="2"/>
  <c r="E162" i="2" s="1"/>
  <c r="E163" i="2" s="1"/>
  <c r="G149" i="2"/>
  <c r="H169" i="2"/>
  <c r="H171" i="2" s="1"/>
  <c r="H172" i="2" s="1"/>
  <c r="H156" i="2"/>
  <c r="H162" i="2" s="1"/>
  <c r="H163" i="2" s="1"/>
  <c r="I149" i="2"/>
  <c r="D149" i="2"/>
  <c r="J149" i="2"/>
  <c r="N169" i="2"/>
  <c r="N171" i="2" s="1"/>
  <c r="N172" i="2" s="1"/>
  <c r="F149" i="2"/>
  <c r="L29" i="2"/>
  <c r="E29" i="2"/>
  <c r="H29" i="2"/>
  <c r="M29" i="2"/>
  <c r="L39" i="2"/>
  <c r="L40" i="2" s="1"/>
  <c r="N29" i="2"/>
  <c r="N39" i="2"/>
  <c r="N40" i="2" s="1"/>
  <c r="D27" i="2"/>
  <c r="D154" i="2" s="1"/>
  <c r="D37" i="2"/>
  <c r="D167" i="2" s="1"/>
  <c r="J27" i="2"/>
  <c r="J154" i="2" s="1"/>
  <c r="J37" i="2"/>
  <c r="J167" i="2" s="1"/>
  <c r="J28" i="2"/>
  <c r="J155" i="2" s="1"/>
  <c r="J38" i="2"/>
  <c r="J168" i="2" s="1"/>
  <c r="H39" i="2"/>
  <c r="H40" i="2" s="1"/>
  <c r="G28" i="2"/>
  <c r="G155" i="2" s="1"/>
  <c r="G38" i="2"/>
  <c r="G168" i="2" s="1"/>
  <c r="J26" i="2"/>
  <c r="J153" i="2" s="1"/>
  <c r="J36" i="2"/>
  <c r="J166" i="2" s="1"/>
  <c r="G27" i="2"/>
  <c r="G154" i="2" s="1"/>
  <c r="G37" i="2"/>
  <c r="G167" i="2" s="1"/>
  <c r="G26" i="2"/>
  <c r="G153" i="2" s="1"/>
  <c r="G36" i="2"/>
  <c r="G166" i="2" s="1"/>
  <c r="I28" i="2"/>
  <c r="I155" i="2" s="1"/>
  <c r="I38" i="2"/>
  <c r="I168" i="2" s="1"/>
  <c r="I27" i="2"/>
  <c r="I154" i="2" s="1"/>
  <c r="I37" i="2"/>
  <c r="I167" i="2" s="1"/>
  <c r="E39" i="2"/>
  <c r="E40" i="2" s="1"/>
  <c r="I26" i="2"/>
  <c r="I153" i="2" s="1"/>
  <c r="I36" i="2"/>
  <c r="I166" i="2" s="1"/>
  <c r="F27" i="2"/>
  <c r="F154" i="2" s="1"/>
  <c r="F37" i="2"/>
  <c r="F167" i="2" s="1"/>
  <c r="M39" i="2"/>
  <c r="M40" i="2" s="1"/>
  <c r="F26" i="2"/>
  <c r="F153" i="2" s="1"/>
  <c r="F36" i="2"/>
  <c r="F166" i="2" s="1"/>
  <c r="D26" i="2"/>
  <c r="D153" i="2" s="1"/>
  <c r="D36" i="2"/>
  <c r="D166" i="2" s="1"/>
  <c r="F28" i="2"/>
  <c r="F155" i="2" s="1"/>
  <c r="F38" i="2"/>
  <c r="F168" i="2" s="1"/>
  <c r="D28" i="2"/>
  <c r="D155" i="2" s="1"/>
  <c r="D38" i="2"/>
  <c r="D168" i="2" s="1"/>
  <c r="K23" i="2"/>
  <c r="K148" i="2" s="1"/>
  <c r="K21" i="2"/>
  <c r="K146" i="2" s="1"/>
  <c r="K22" i="2"/>
  <c r="K147" i="2" s="1"/>
  <c r="D202" i="2" l="1"/>
  <c r="F202" i="2"/>
  <c r="G202" i="2"/>
  <c r="J202" i="2"/>
  <c r="I202" i="2"/>
  <c r="F188" i="2"/>
  <c r="F189" i="2" s="1"/>
  <c r="G192" i="2" s="1"/>
  <c r="F297" i="2"/>
  <c r="F304" i="2" s="1"/>
  <c r="G264" i="2"/>
  <c r="H186" i="2"/>
  <c r="H262" i="2"/>
  <c r="H261" i="2"/>
  <c r="H263" i="2"/>
  <c r="K215" i="2"/>
  <c r="I184" i="2"/>
  <c r="J156" i="2"/>
  <c r="J162" i="2" s="1"/>
  <c r="J163" i="2" s="1"/>
  <c r="D169" i="2"/>
  <c r="D171" i="2" s="1"/>
  <c r="D172" i="2" s="1"/>
  <c r="D156" i="2"/>
  <c r="D162" i="2" s="1"/>
  <c r="D163" i="2" s="1"/>
  <c r="F169" i="2"/>
  <c r="F171" i="2" s="1"/>
  <c r="F172" i="2" s="1"/>
  <c r="I156" i="2"/>
  <c r="I162" i="2" s="1"/>
  <c r="I163" i="2" s="1"/>
  <c r="K149" i="2"/>
  <c r="I169" i="2"/>
  <c r="I171" i="2" s="1"/>
  <c r="I172" i="2" s="1"/>
  <c r="G156" i="2"/>
  <c r="G162" i="2" s="1"/>
  <c r="G163" i="2" s="1"/>
  <c r="G169" i="2"/>
  <c r="G171" i="2" s="1"/>
  <c r="G172" i="2" s="1"/>
  <c r="F156" i="2"/>
  <c r="F162" i="2" s="1"/>
  <c r="F163" i="2" s="1"/>
  <c r="J169" i="2"/>
  <c r="J171" i="2" s="1"/>
  <c r="J172" i="2" s="1"/>
  <c r="J29" i="2"/>
  <c r="F29" i="2"/>
  <c r="J39" i="2"/>
  <c r="J40" i="2" s="1"/>
  <c r="G29" i="2"/>
  <c r="D29" i="2"/>
  <c r="I29" i="2"/>
  <c r="G39" i="2"/>
  <c r="G40" i="2" s="1"/>
  <c r="K26" i="2"/>
  <c r="K153" i="2" s="1"/>
  <c r="K36" i="2"/>
  <c r="K166" i="2" s="1"/>
  <c r="K28" i="2"/>
  <c r="K155" i="2" s="1"/>
  <c r="K38" i="2"/>
  <c r="K168" i="2" s="1"/>
  <c r="K27" i="2"/>
  <c r="K154" i="2" s="1"/>
  <c r="K37" i="2"/>
  <c r="K167" i="2" s="1"/>
  <c r="F39" i="2"/>
  <c r="F40" i="2" s="1"/>
  <c r="D39" i="2"/>
  <c r="D40" i="2" s="1"/>
  <c r="I39" i="2"/>
  <c r="I40" i="2" s="1"/>
  <c r="K202" i="2" l="1"/>
  <c r="H264" i="2"/>
  <c r="G188" i="2"/>
  <c r="G189" i="2" s="1"/>
  <c r="H192" i="2" s="1"/>
  <c r="G297" i="2"/>
  <c r="G304" i="2" s="1"/>
  <c r="I186" i="2"/>
  <c r="I263" i="2"/>
  <c r="I262" i="2"/>
  <c r="I261" i="2"/>
  <c r="J184" i="2"/>
  <c r="K169" i="2"/>
  <c r="K171" i="2" s="1"/>
  <c r="K172" i="2" s="1"/>
  <c r="K156" i="2"/>
  <c r="K162" i="2" s="1"/>
  <c r="K163" i="2" s="1"/>
  <c r="K29" i="2"/>
  <c r="K39" i="2"/>
  <c r="K40" i="2" s="1"/>
  <c r="I264" i="2" l="1"/>
  <c r="I188" i="2" s="1"/>
  <c r="I189" i="2" s="1"/>
  <c r="J192" i="2" s="1"/>
  <c r="H188" i="2"/>
  <c r="H189" i="2" s="1"/>
  <c r="I192" i="2" s="1"/>
  <c r="H297" i="2"/>
  <c r="H304" i="2" s="1"/>
  <c r="I297" i="2"/>
  <c r="I304" i="2" s="1"/>
  <c r="J186" i="2"/>
  <c r="J263" i="2"/>
  <c r="J262" i="2"/>
  <c r="J261" i="2"/>
  <c r="K184" i="2"/>
  <c r="J264" i="2" l="1"/>
  <c r="J188" i="2" s="1"/>
  <c r="J189" i="2" s="1"/>
  <c r="K192" i="2" s="1"/>
  <c r="J297" i="2"/>
  <c r="J304" i="2" s="1"/>
  <c r="K186" i="2"/>
  <c r="K261" i="2"/>
  <c r="K263" i="2"/>
  <c r="K262" i="2"/>
  <c r="L184" i="2"/>
  <c r="L186" i="2" l="1"/>
  <c r="L261" i="2"/>
  <c r="L263" i="2"/>
  <c r="L262" i="2"/>
  <c r="K264" i="2"/>
  <c r="M184" i="2"/>
  <c r="M186" i="2" l="1"/>
  <c r="M297" i="2"/>
  <c r="M304" i="2" s="1"/>
  <c r="K188" i="2"/>
  <c r="K189" i="2" s="1"/>
  <c r="L192" i="2" s="1"/>
  <c r="K297" i="2"/>
  <c r="K304" i="2" s="1"/>
  <c r="L264" i="2"/>
  <c r="N184" i="2"/>
  <c r="M189" i="2"/>
  <c r="N192" i="2" s="1"/>
  <c r="N186" i="2" l="1"/>
  <c r="N189" i="2" s="1"/>
  <c r="N297" i="2"/>
  <c r="N304" i="2" s="1"/>
  <c r="L188" i="2"/>
  <c r="L189" i="2" s="1"/>
  <c r="M192" i="2" s="1"/>
  <c r="L297" i="2"/>
  <c r="L304" i="2" s="1"/>
  <c r="C45" i="2"/>
  <c r="C48" i="2" s="1"/>
  <c r="C52" i="2" s="1"/>
  <c r="C57" i="2" l="1"/>
  <c r="C59" i="2"/>
  <c r="C71" i="2"/>
  <c r="C58" i="2"/>
  <c r="C69" i="2" l="1"/>
  <c r="C4" i="2"/>
  <c r="C62" i="2"/>
  <c r="C77" i="2"/>
  <c r="C159" i="2"/>
  <c r="C79" i="2"/>
  <c r="C80" i="2" s="1"/>
  <c r="C6" i="2"/>
  <c r="C68" i="2"/>
  <c r="C76" i="2"/>
  <c r="C61" i="2"/>
  <c r="C78" i="2"/>
  <c r="C70" i="2"/>
  <c r="C63" i="2"/>
  <c r="C5" i="2"/>
  <c r="C9" i="2" s="1"/>
  <c r="C11" i="2" s="1"/>
  <c r="C16" i="2" s="1"/>
  <c r="C64" i="2" l="1"/>
  <c r="C73" i="2" s="1"/>
  <c r="C74" i="2" s="1"/>
  <c r="C21" i="2"/>
  <c r="C22" i="2"/>
  <c r="C23" i="2"/>
  <c r="C158" i="2"/>
  <c r="C38" i="2" l="1"/>
  <c r="C168" i="2" s="1"/>
  <c r="C148" i="2"/>
  <c r="C28" i="2"/>
  <c r="C155" i="2" s="1"/>
  <c r="C147" i="2"/>
  <c r="C37" i="2"/>
  <c r="C167" i="2" s="1"/>
  <c r="C27" i="2"/>
  <c r="C154" i="2" s="1"/>
  <c r="C36" i="2"/>
  <c r="C146" i="2"/>
  <c r="C26" i="2"/>
  <c r="C29" i="2" l="1"/>
  <c r="C33" i="2" s="1"/>
  <c r="C34" i="2" s="1"/>
  <c r="C153" i="2"/>
  <c r="C156" i="2" s="1"/>
  <c r="C162" i="2" s="1"/>
  <c r="C163" i="2" s="1"/>
  <c r="C39" i="2"/>
  <c r="C40" i="2" s="1"/>
  <c r="C166" i="2"/>
  <c r="C169" i="2" s="1"/>
  <c r="C171" i="2" s="1"/>
  <c r="C172" i="2" s="1"/>
  <c r="C231" i="2"/>
  <c r="C232" i="2"/>
  <c r="C149" i="2"/>
  <c r="C215" i="2" l="1"/>
  <c r="C202" i="2" l="1"/>
  <c r="C272" i="2"/>
  <c r="C307" i="2" s="1"/>
  <c r="C271" i="2"/>
  <c r="C306" i="2" s="1"/>
  <c r="C230" i="2"/>
  <c r="B305" i="2"/>
  <c r="C321" i="2" s="1"/>
  <c r="C236" i="2" s="1"/>
  <c r="C222" i="2"/>
  <c r="C203" i="2" s="1"/>
  <c r="C233" i="2" l="1"/>
  <c r="C205" i="2" s="1"/>
  <c r="D327" i="2"/>
  <c r="D237" i="2" s="1"/>
  <c r="D220" i="2" s="1"/>
  <c r="C239" i="2"/>
  <c r="C207" i="2" s="1"/>
  <c r="C241" i="2"/>
  <c r="D333" i="2"/>
  <c r="D238" i="2" s="1"/>
  <c r="D221" i="2" s="1"/>
  <c r="C298" i="2"/>
  <c r="C305" i="2" s="1"/>
  <c r="D292" i="2" l="1"/>
  <c r="D293" i="2"/>
  <c r="D300" i="2"/>
  <c r="D248" i="2"/>
  <c r="D232" i="2"/>
  <c r="D284" i="2"/>
  <c r="D231" i="2"/>
  <c r="D247" i="2"/>
  <c r="D278" i="2"/>
  <c r="D299" i="2" s="1"/>
  <c r="D321" i="2"/>
  <c r="D236" i="2" s="1"/>
  <c r="D239" i="2" s="1"/>
  <c r="D207" i="2" s="1"/>
  <c r="D208" i="2" s="1"/>
  <c r="D219" i="2"/>
  <c r="D222" i="2" l="1"/>
  <c r="D271" i="2"/>
  <c r="D306" i="2" s="1"/>
  <c r="D272" i="2"/>
  <c r="D298" i="2" s="1"/>
  <c r="D305" i="2" s="1"/>
  <c r="D246" i="2"/>
  <c r="D230" i="2"/>
  <c r="D307" i="2"/>
  <c r="E321" i="2" l="1"/>
  <c r="E236" i="2" s="1"/>
  <c r="E327" i="2"/>
  <c r="E237" i="2" s="1"/>
  <c r="E220" i="2" s="1"/>
  <c r="E333" i="2"/>
  <c r="E238" i="2" s="1"/>
  <c r="E221" i="2" s="1"/>
  <c r="D203" i="2"/>
  <c r="D209" i="2" s="1"/>
  <c r="D233" i="2"/>
  <c r="D205" i="2" s="1"/>
  <c r="E293" i="2" l="1"/>
  <c r="E248" i="2"/>
  <c r="E292" i="2"/>
  <c r="E232" i="2"/>
  <c r="E300" i="2"/>
  <c r="E239" i="2"/>
  <c r="E207" i="2" s="1"/>
  <c r="E208" i="2" s="1"/>
  <c r="E247" i="2"/>
  <c r="E278" i="2"/>
  <c r="E284" i="2"/>
  <c r="E231" i="2"/>
  <c r="E219" i="2"/>
  <c r="E299" i="2" l="1"/>
  <c r="E230" i="2"/>
  <c r="E272" i="2"/>
  <c r="E307" i="2" s="1"/>
  <c r="E246" i="2"/>
  <c r="E222" i="2"/>
  <c r="E271" i="2"/>
  <c r="E306" i="2" s="1"/>
  <c r="F327" i="2" l="1"/>
  <c r="F237" i="2" s="1"/>
  <c r="F220" i="2"/>
  <c r="F333" i="2"/>
  <c r="F238" i="2" s="1"/>
  <c r="F221" i="2" s="1"/>
  <c r="E298" i="2"/>
  <c r="E305" i="2" s="1"/>
  <c r="E233" i="2"/>
  <c r="E205" i="2" s="1"/>
  <c r="E203" i="2"/>
  <c r="E209" i="2" s="1"/>
  <c r="F292" i="2" l="1"/>
  <c r="F293" i="2"/>
  <c r="F232" i="2"/>
  <c r="F248" i="2"/>
  <c r="F300" i="2"/>
  <c r="F278" i="2"/>
  <c r="F231" i="2"/>
  <c r="F247" i="2"/>
  <c r="F284" i="2"/>
  <c r="F321" i="2"/>
  <c r="F236" i="2" s="1"/>
  <c r="F239" i="2" s="1"/>
  <c r="F207" i="2" s="1"/>
  <c r="F208" i="2" s="1"/>
  <c r="F219" i="2"/>
  <c r="F299" i="2" l="1"/>
  <c r="F222" i="2"/>
  <c r="F246" i="2"/>
  <c r="F272" i="2"/>
  <c r="F271" i="2"/>
  <c r="F306" i="2" s="1"/>
  <c r="F230" i="2"/>
  <c r="F307" i="2"/>
  <c r="G327" i="2" l="1"/>
  <c r="G237" i="2" s="1"/>
  <c r="G220" i="2" s="1"/>
  <c r="G333" i="2"/>
  <c r="G238" i="2" s="1"/>
  <c r="G221" i="2" s="1"/>
  <c r="F298" i="2"/>
  <c r="F305" i="2" s="1"/>
  <c r="F233" i="2"/>
  <c r="F205" i="2" s="1"/>
  <c r="F203" i="2"/>
  <c r="F209" i="2" s="1"/>
  <c r="G232" i="2" l="1"/>
  <c r="G248" i="2"/>
  <c r="G292" i="2"/>
  <c r="G293" i="2"/>
  <c r="G300" i="2" s="1"/>
  <c r="G284" i="2"/>
  <c r="G278" i="2"/>
  <c r="G247" i="2"/>
  <c r="G299" i="2"/>
  <c r="G231" i="2"/>
  <c r="G321" i="2"/>
  <c r="G236" i="2" s="1"/>
  <c r="G239" i="2" s="1"/>
  <c r="G207" i="2" s="1"/>
  <c r="G208" i="2" s="1"/>
  <c r="G219" i="2" l="1"/>
  <c r="G222" i="2" l="1"/>
  <c r="G230" i="2"/>
  <c r="G272" i="2"/>
  <c r="G307" i="2" s="1"/>
  <c r="G271" i="2"/>
  <c r="G306" i="2" s="1"/>
  <c r="G246" i="2"/>
  <c r="H327" i="2" l="1"/>
  <c r="H237" i="2" s="1"/>
  <c r="H220" i="2" s="1"/>
  <c r="H333" i="2"/>
  <c r="H238" i="2" s="1"/>
  <c r="H221" i="2"/>
  <c r="G233" i="2"/>
  <c r="G205" i="2" s="1"/>
  <c r="G203" i="2"/>
  <c r="G209" i="2" s="1"/>
  <c r="G298" i="2"/>
  <c r="G305" i="2" s="1"/>
  <c r="H247" i="2" l="1"/>
  <c r="H278" i="2"/>
  <c r="H231" i="2"/>
  <c r="H284" i="2"/>
  <c r="H299" i="2" s="1"/>
  <c r="H321" i="2"/>
  <c r="H236" i="2" s="1"/>
  <c r="H239" i="2" s="1"/>
  <c r="H207" i="2" s="1"/>
  <c r="H208" i="2" s="1"/>
  <c r="H292" i="2"/>
  <c r="H293" i="2"/>
  <c r="H300" i="2" s="1"/>
  <c r="H248" i="2"/>
  <c r="H232" i="2"/>
  <c r="H219" i="2" l="1"/>
  <c r="H272" i="2" l="1"/>
  <c r="H307" i="2" s="1"/>
  <c r="H271" i="2"/>
  <c r="H306" i="2" s="1"/>
  <c r="H222" i="2"/>
  <c r="H230" i="2"/>
  <c r="H246" i="2"/>
  <c r="I327" i="2" l="1"/>
  <c r="I237" i="2" s="1"/>
  <c r="I220" i="2" s="1"/>
  <c r="H233" i="2"/>
  <c r="H205" i="2" s="1"/>
  <c r="H203" i="2"/>
  <c r="H209" i="2" s="1"/>
  <c r="H298" i="2"/>
  <c r="H305" i="2" s="1"/>
  <c r="I333" i="2"/>
  <c r="I238" i="2" s="1"/>
  <c r="I221" i="2" s="1"/>
  <c r="I232" i="2" l="1"/>
  <c r="I248" i="2"/>
  <c r="I293" i="2"/>
  <c r="I292" i="2"/>
  <c r="I300" i="2" s="1"/>
  <c r="I321" i="2"/>
  <c r="I236" i="2" s="1"/>
  <c r="I239" i="2" s="1"/>
  <c r="I207" i="2" s="1"/>
  <c r="I208" i="2" s="1"/>
  <c r="I219" i="2"/>
  <c r="I231" i="2"/>
  <c r="I284" i="2"/>
  <c r="I278" i="2"/>
  <c r="I247" i="2"/>
  <c r="I299" i="2" l="1"/>
  <c r="I222" i="2"/>
  <c r="I271" i="2"/>
  <c r="I306" i="2" s="1"/>
  <c r="I230" i="2"/>
  <c r="I272" i="2"/>
  <c r="I246" i="2"/>
  <c r="I307" i="2"/>
  <c r="J327" i="2" l="1"/>
  <c r="J237" i="2" s="1"/>
  <c r="J220" i="2" s="1"/>
  <c r="J333" i="2"/>
  <c r="J238" i="2" s="1"/>
  <c r="J221" i="2"/>
  <c r="I203" i="2"/>
  <c r="I209" i="2" s="1"/>
  <c r="I233" i="2"/>
  <c r="I205" i="2" s="1"/>
  <c r="I298" i="2"/>
  <c r="I305" i="2" s="1"/>
  <c r="J247" i="2" l="1"/>
  <c r="J284" i="2"/>
  <c r="J278" i="2"/>
  <c r="J299" i="2" s="1"/>
  <c r="J231" i="2"/>
  <c r="J292" i="2"/>
  <c r="J293" i="2"/>
  <c r="J248" i="2"/>
  <c r="J300" i="2"/>
  <c r="J232" i="2"/>
  <c r="J321" i="2"/>
  <c r="J236" i="2" s="1"/>
  <c r="J239" i="2" s="1"/>
  <c r="J207" i="2" s="1"/>
  <c r="J208" i="2" s="1"/>
  <c r="J219" i="2" l="1"/>
  <c r="J271" i="2" l="1"/>
  <c r="J306" i="2" s="1"/>
  <c r="J272" i="2"/>
  <c r="J307" i="2" s="1"/>
  <c r="J230" i="2"/>
  <c r="J246" i="2"/>
  <c r="J298" i="2"/>
  <c r="J305" i="2" s="1"/>
  <c r="J222" i="2"/>
  <c r="J233" i="2" l="1"/>
  <c r="J205" i="2" s="1"/>
  <c r="J203" i="2"/>
  <c r="J209" i="2" s="1"/>
  <c r="K333" i="2"/>
  <c r="K238" i="2" s="1"/>
  <c r="K221" i="2" s="1"/>
  <c r="K321" i="2"/>
  <c r="K236" i="2" s="1"/>
  <c r="K219" i="2" s="1"/>
  <c r="K327" i="2"/>
  <c r="K237" i="2" s="1"/>
  <c r="K220" i="2" s="1"/>
  <c r="K284" i="2" l="1"/>
  <c r="K278" i="2"/>
  <c r="K231" i="2"/>
  <c r="K247" i="2"/>
  <c r="K299" i="2"/>
  <c r="K272" i="2"/>
  <c r="K246" i="2"/>
  <c r="K230" i="2"/>
  <c r="K271" i="2"/>
  <c r="K222" i="2"/>
  <c r="K298" i="2"/>
  <c r="K232" i="2"/>
  <c r="K293" i="2"/>
  <c r="K292" i="2"/>
  <c r="K300" i="2"/>
  <c r="K307" i="2" s="1"/>
  <c r="K248" i="2"/>
  <c r="K239" i="2"/>
  <c r="K207" i="2" s="1"/>
  <c r="K208" i="2" s="1"/>
  <c r="K305" i="2" l="1"/>
  <c r="L321" i="2"/>
  <c r="L236" i="2" s="1"/>
  <c r="K233" i="2"/>
  <c r="K205" i="2" s="1"/>
  <c r="K203" i="2"/>
  <c r="K209" i="2" s="1"/>
  <c r="L333" i="2"/>
  <c r="L238" i="2" s="1"/>
  <c r="L221" i="2" s="1"/>
  <c r="K306" i="2"/>
  <c r="L232" i="2" l="1"/>
  <c r="L292" i="2"/>
  <c r="L248" i="2"/>
  <c r="L293" i="2"/>
  <c r="L300" i="2" s="1"/>
  <c r="L327" i="2"/>
  <c r="L237" i="2" s="1"/>
  <c r="L220" i="2"/>
  <c r="L239" i="2"/>
  <c r="L207" i="2" s="1"/>
  <c r="L208" i="2" s="1"/>
  <c r="L219" i="2"/>
  <c r="L231" i="2" l="1"/>
  <c r="L247" i="2"/>
  <c r="L284" i="2"/>
  <c r="L278" i="2"/>
  <c r="L230" i="2"/>
  <c r="L222" i="2"/>
  <c r="L246" i="2"/>
  <c r="L271" i="2"/>
  <c r="L272" i="2"/>
  <c r="L307" i="2" l="1"/>
  <c r="L298" i="2"/>
  <c r="L305" i="2" s="1"/>
  <c r="M321" i="2"/>
  <c r="M236" i="2" s="1"/>
  <c r="M333" i="2"/>
  <c r="M238" i="2" s="1"/>
  <c r="M221" i="2" s="1"/>
  <c r="L299" i="2"/>
  <c r="L306" i="2" s="1"/>
  <c r="L233" i="2"/>
  <c r="L205" i="2" s="1"/>
  <c r="L203" i="2"/>
  <c r="L209" i="2" s="1"/>
  <c r="M232" i="2" l="1"/>
  <c r="M248" i="2"/>
  <c r="M293" i="2"/>
  <c r="M300" i="2" s="1"/>
  <c r="M292" i="2"/>
  <c r="M327" i="2"/>
  <c r="M237" i="2" s="1"/>
  <c r="M220" i="2" s="1"/>
  <c r="M239" i="2"/>
  <c r="M207" i="2" s="1"/>
  <c r="M208" i="2" s="1"/>
  <c r="M219" i="2"/>
  <c r="M278" i="2" l="1"/>
  <c r="M231" i="2"/>
  <c r="M284" i="2"/>
  <c r="M299" i="2"/>
  <c r="M247" i="2"/>
  <c r="M222" i="2"/>
  <c r="M271" i="2"/>
  <c r="M298" i="2" s="1"/>
  <c r="M305" i="2" s="1"/>
  <c r="M230" i="2"/>
  <c r="M272" i="2"/>
  <c r="M307" i="2" s="1"/>
  <c r="M246" i="2"/>
  <c r="N321" i="2" l="1"/>
  <c r="N236" i="2" s="1"/>
  <c r="N219" i="2"/>
  <c r="N333" i="2"/>
  <c r="N238" i="2" s="1"/>
  <c r="N221" i="2" s="1"/>
  <c r="M203" i="2"/>
  <c r="M209" i="2" s="1"/>
  <c r="M233" i="2"/>
  <c r="M205" i="2" s="1"/>
  <c r="M306" i="2"/>
  <c r="N232" i="2" l="1"/>
  <c r="N293" i="2"/>
  <c r="N292" i="2"/>
  <c r="N248" i="2"/>
  <c r="N230" i="2"/>
  <c r="N271" i="2"/>
  <c r="N298" i="2" s="1"/>
  <c r="N272" i="2"/>
  <c r="N246" i="2"/>
  <c r="N327" i="2"/>
  <c r="N237" i="2" s="1"/>
  <c r="N239" i="2" s="1"/>
  <c r="N207" i="2" s="1"/>
  <c r="N208" i="2" s="1"/>
  <c r="N300" i="2" l="1"/>
  <c r="N220" i="2"/>
  <c r="N231" i="2" l="1"/>
  <c r="N247" i="2"/>
  <c r="N278" i="2"/>
  <c r="N307" i="2" s="1"/>
  <c r="N284" i="2"/>
  <c r="N305" i="2" s="1"/>
  <c r="N222" i="2"/>
  <c r="N233" i="2" l="1"/>
  <c r="N205" i="2" s="1"/>
  <c r="N203" i="2"/>
  <c r="N209" i="2" s="1"/>
  <c r="N299" i="2"/>
  <c r="N30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Quercia</author>
  </authors>
  <commentList>
    <comment ref="C9" authorId="0" shapeId="0" xr:uid="{DE077E23-3E08-4D00-9585-94C991DFAF24}">
      <text>
        <r>
          <rPr>
            <b/>
            <sz val="9"/>
            <color indexed="81"/>
            <rFont val="Tahoma"/>
            <family val="2"/>
          </rPr>
          <t>Pedro Quercia:</t>
        </r>
        <r>
          <rPr>
            <sz val="9"/>
            <color indexed="81"/>
            <rFont val="Tahoma"/>
            <family val="2"/>
          </rPr>
          <t xml:space="preserve">
Only for Premium Users - (Original Pricing Scheme)</t>
        </r>
      </text>
    </comment>
    <comment ref="A119" authorId="0" shapeId="0" xr:uid="{588335DF-D21F-4D46-8C5D-AFA79983B4B8}">
      <text>
        <r>
          <rPr>
            <b/>
            <sz val="9"/>
            <color indexed="81"/>
            <rFont val="Tahoma"/>
            <family val="2"/>
          </rPr>
          <t>Pedro Quercia:</t>
        </r>
        <r>
          <rPr>
            <sz val="9"/>
            <color indexed="81"/>
            <rFont val="Tahoma"/>
            <family val="2"/>
          </rPr>
          <t xml:space="preserve">
Need to have full # of users, so must calculate each separate acquistions to get all NEW users, then must calculate CHURN to get Real users #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Quercia</author>
  </authors>
  <commentList>
    <comment ref="C9" authorId="0" shapeId="0" xr:uid="{6BE642C5-39D9-429C-9E30-3D82F5BC6C3F}">
      <text>
        <r>
          <rPr>
            <b/>
            <sz val="9"/>
            <color indexed="81"/>
            <rFont val="Tahoma"/>
            <family val="2"/>
          </rPr>
          <t>Pedro Quercia:</t>
        </r>
        <r>
          <rPr>
            <sz val="9"/>
            <color indexed="81"/>
            <rFont val="Tahoma"/>
            <family val="2"/>
          </rPr>
          <t xml:space="preserve">
Only for Premium Users - (Original Pricing Scheme)</t>
        </r>
      </text>
    </comment>
    <comment ref="A117" authorId="0" shapeId="0" xr:uid="{F4A33D75-E155-4BD2-8887-448DD48BAA21}">
      <text>
        <r>
          <rPr>
            <b/>
            <sz val="9"/>
            <color indexed="81"/>
            <rFont val="Tahoma"/>
            <family val="2"/>
          </rPr>
          <t>Pedro Quercia:</t>
        </r>
        <r>
          <rPr>
            <sz val="9"/>
            <color indexed="81"/>
            <rFont val="Tahoma"/>
            <family val="2"/>
          </rPr>
          <t xml:space="preserve">
Need to have full # of users, so must calculate each separate acquistions to get all NEW users, then must calculate CHURN to get Real users #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Quercia</author>
  </authors>
  <commentList>
    <comment ref="C9" authorId="0" shapeId="0" xr:uid="{19977D9E-ABFC-4368-8F06-6C397E99380D}">
      <text>
        <r>
          <rPr>
            <b/>
            <sz val="9"/>
            <color indexed="81"/>
            <rFont val="Tahoma"/>
            <family val="2"/>
          </rPr>
          <t>Pedro Quercia:</t>
        </r>
        <r>
          <rPr>
            <sz val="9"/>
            <color indexed="81"/>
            <rFont val="Tahoma"/>
            <family val="2"/>
          </rPr>
          <t xml:space="preserve">
Only for Premium Users - (Original Pricing Scheme)</t>
        </r>
      </text>
    </comment>
    <comment ref="A117" authorId="0" shapeId="0" xr:uid="{B3CA156D-A88D-4304-9B57-63DEA2BD0E30}">
      <text>
        <r>
          <rPr>
            <b/>
            <sz val="9"/>
            <color indexed="81"/>
            <rFont val="Tahoma"/>
            <family val="2"/>
          </rPr>
          <t>Pedro Quercia:</t>
        </r>
        <r>
          <rPr>
            <sz val="9"/>
            <color indexed="81"/>
            <rFont val="Tahoma"/>
            <family val="2"/>
          </rPr>
          <t xml:space="preserve">
Need to have full # of users, so must calculate each separate acquistions to get all NEW users, then must calculate CHURN to get Real users #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Quercia</author>
  </authors>
  <commentList>
    <comment ref="C9" authorId="0" shapeId="0" xr:uid="{516D6F61-DE35-49C9-A959-4C2C48483F93}">
      <text>
        <r>
          <rPr>
            <b/>
            <sz val="9"/>
            <color indexed="81"/>
            <rFont val="Tahoma"/>
            <family val="2"/>
          </rPr>
          <t>Pedro Quercia:</t>
        </r>
        <r>
          <rPr>
            <sz val="9"/>
            <color indexed="81"/>
            <rFont val="Tahoma"/>
            <family val="2"/>
          </rPr>
          <t xml:space="preserve">
Only for Premium Users - (Original Pricing Scheme)</t>
        </r>
      </text>
    </comment>
    <comment ref="A117" authorId="0" shapeId="0" xr:uid="{E41DCEB1-2654-4ED7-A036-4BDC70525EAF}">
      <text>
        <r>
          <rPr>
            <b/>
            <sz val="9"/>
            <color indexed="81"/>
            <rFont val="Tahoma"/>
            <family val="2"/>
          </rPr>
          <t>Pedro Quercia:</t>
        </r>
        <r>
          <rPr>
            <sz val="9"/>
            <color indexed="81"/>
            <rFont val="Tahoma"/>
            <family val="2"/>
          </rPr>
          <t xml:space="preserve">
Need to have full # of users, so must calculate each separate acquistions to get all NEW users, then must calculate CHURN to get Real users #
</t>
        </r>
      </text>
    </comment>
  </commentList>
</comments>
</file>

<file path=xl/sharedStrings.xml><?xml version="1.0" encoding="utf-8"?>
<sst xmlns="http://schemas.openxmlformats.org/spreadsheetml/2006/main" count="1427" uniqueCount="215">
  <si>
    <t>Notes on Input Dataset (repeated in the classroom page)</t>
  </si>
  <si>
    <t>- Only absolute values are provided for each month.</t>
  </si>
  <si>
    <t>- Percent values remain the same month over month and are therefore mentioned only in the first column.</t>
  </si>
  <si>
    <t>- Left indented values sum up to the row above it.</t>
  </si>
  <si>
    <t>- Rows highlighted in yellow are ‘bootstrap rows’. They are only populated for the month of Dec 2018. 
They are needed to calculate some of the rows for Jan 2019; the first month of the model. 
For the remaining months, you need to calculate the actual values for the bootstrap rows.</t>
  </si>
  <si>
    <t>- Unless otherwise stated, all percentages are calculated off of the previous level and not the top level.</t>
  </si>
  <si>
    <t>- For any extra steps in a funnel that you would like to add, feel free to make assumptions about numbers.</t>
  </si>
  <si>
    <t>Acquisition - Team Project</t>
  </si>
  <si>
    <t>% Learners that start invitation flow</t>
  </si>
  <si>
    <t>Invitation flow completion rate</t>
  </si>
  <si>
    <t># Invitations per inviter</t>
  </si>
  <si>
    <t>Model 1: Acquisition</t>
  </si>
  <si>
    <t>% Recipients that open the invitation</t>
  </si>
  <si>
    <t>Part 1</t>
  </si>
  <si>
    <t>% Recipients that click the invitation</t>
  </si>
  <si>
    <t>Lead acquisition efficiency</t>
  </si>
  <si>
    <t>% Recipients that finish the signup flow...</t>
  </si>
  <si>
    <t>Paid customer conversion</t>
  </si>
  <si>
    <t>...Basic</t>
  </si>
  <si>
    <t>Revenue generation</t>
  </si>
  <si>
    <t>...Pro</t>
  </si>
  <si>
    <t>Profitability</t>
  </si>
  <si>
    <t>...Premium</t>
  </si>
  <si>
    <t>Part 2 - Should Cover:</t>
  </si>
  <si>
    <t>Sign-up</t>
  </si>
  <si>
    <t>Acquisition - Paid Referral</t>
  </si>
  <si>
    <t>Convert to paid customer</t>
  </si>
  <si>
    <t>Upgrade plan</t>
  </si>
  <si>
    <t>Downgrade plan</t>
  </si>
  <si>
    <t>Cancel account</t>
  </si>
  <si>
    <t>Re-subscribe</t>
  </si>
  <si>
    <t>Acquisition - Paid Search</t>
  </si>
  <si>
    <t>Total Ad Budget</t>
  </si>
  <si>
    <t>Cost per Click (CpC)</t>
  </si>
  <si>
    <t>Ad CTR on Google</t>
  </si>
  <si>
    <t>% Landing page visitors that start the signup flow</t>
  </si>
  <si>
    <t>% Landing page visitors that complete the signup flow...</t>
  </si>
  <si>
    <t>...Free</t>
  </si>
  <si>
    <t>Credit Card Fees</t>
  </si>
  <si>
    <t>Stripe Charge - Percentage</t>
  </si>
  <si>
    <t>Stripe Charge - Flat</t>
  </si>
  <si>
    <t>Support Cost</t>
  </si>
  <si>
    <t>Support cost per day - Free</t>
  </si>
  <si>
    <t>Support cost per day - Basic</t>
  </si>
  <si>
    <t>Support cost per day - Pro</t>
  </si>
  <si>
    <t>Support cost per day - Premium</t>
  </si>
  <si>
    <t>Average days before plan change or cancellation - Free</t>
  </si>
  <si>
    <t>Average days before plan change or cancellation - Basic</t>
  </si>
  <si>
    <t>Average days before plan change or cancellation - Pro</t>
  </si>
  <si>
    <t>Average days before plan change or cancellation - Premium</t>
  </si>
  <si>
    <t>Learner Licenses Purchased</t>
  </si>
  <si>
    <t>Basic Tier</t>
  </si>
  <si>
    <t>Pro Tier</t>
  </si>
  <si>
    <t>Premium Tier</t>
  </si>
  <si>
    <t>Plan Upsell</t>
  </si>
  <si>
    <t>Free Tier</t>
  </si>
  <si>
    <t>% Learners that are upsold higher plan</t>
  </si>
  <si>
    <t>% Learners that convert on upsell...</t>
  </si>
  <si>
    <t>% Learners that convert on upsell - Premium</t>
  </si>
  <si>
    <t>Plan Downgrade</t>
  </si>
  <si>
    <t>% Learners that start the plan downgrade flow</t>
  </si>
  <si>
    <t>% Learners that complete the downgrade to Basic</t>
  </si>
  <si>
    <t>% Learners that complete the downgrade...</t>
  </si>
  <si>
    <t>Plan Cancellation</t>
  </si>
  <si>
    <t>% Learners that start plan cancellation flow</t>
  </si>
  <si>
    <t>% Learners that abandon cancellation flow and stay on original plan</t>
  </si>
  <si>
    <t>% Learners that complete cancellation</t>
  </si>
  <si>
    <t>Non Paying Learners - Growth Accounting</t>
  </si>
  <si>
    <t>Reactivated</t>
  </si>
  <si>
    <t>Churned</t>
  </si>
  <si>
    <t>Total</t>
  </si>
  <si>
    <t>Total - Upgraded Users</t>
  </si>
  <si>
    <t>Combined Total (Non Paying + Upgraded)</t>
  </si>
  <si>
    <r>
      <rPr>
        <b/>
        <sz val="14"/>
        <color rgb="FF0B5394"/>
        <rFont val="Arial"/>
        <family val="2"/>
      </rPr>
      <t xml:space="preserve">Paying Learners - Growth Accounting </t>
    </r>
    <r>
      <rPr>
        <sz val="14"/>
        <color rgb="FF0B5394"/>
        <rFont val="Arial"/>
        <family val="2"/>
      </rPr>
      <t>(Start of Month)</t>
    </r>
  </si>
  <si>
    <t>New</t>
  </si>
  <si>
    <t>Basic</t>
  </si>
  <si>
    <t>Professional</t>
  </si>
  <si>
    <t>Premium</t>
  </si>
  <si>
    <t>Revenue Accounting</t>
  </si>
  <si>
    <t>Recurring Overage Upsell</t>
  </si>
  <si>
    <t>% Learners that are recommended a class</t>
  </si>
  <si>
    <t>% Recommendation conversion rate</t>
  </si>
  <si>
    <t>% Learners that reach plan allowance</t>
  </si>
  <si>
    <t>% Learners at plan allowance that are upsold plan overage</t>
  </si>
  <si>
    <t>% Learners that purchase overage</t>
  </si>
  <si>
    <t>Avg. Overage - Number of classes above plan allowance</t>
  </si>
  <si>
    <t># Learners that are recommended a class</t>
  </si>
  <si>
    <r>
      <rPr>
        <b/>
        <sz val="14"/>
        <color rgb="FF0B5394"/>
        <rFont val="Arial"/>
        <family val="2"/>
      </rPr>
      <t xml:space="preserve">Paying Learners - Growth Accounting </t>
    </r>
    <r>
      <rPr>
        <sz val="14"/>
        <color rgb="FF0B5394"/>
        <rFont val="Arial"/>
        <family val="2"/>
      </rPr>
      <t>(Start of Month)</t>
    </r>
  </si>
  <si>
    <r>
      <rPr>
        <b/>
        <sz val="14"/>
        <color rgb="FF0B5394"/>
        <rFont val="Arial"/>
        <family val="2"/>
      </rPr>
      <t xml:space="preserve">Paying Learners - Growth Accounting </t>
    </r>
    <r>
      <rPr>
        <sz val="14"/>
        <color rgb="FF0B5394"/>
        <rFont val="Arial"/>
        <family val="2"/>
      </rPr>
      <t>(End of Month)</t>
    </r>
  </si>
  <si>
    <t>Total Clicks</t>
  </si>
  <si>
    <t>Conversion - Free</t>
  </si>
  <si>
    <t>Conversion - Basic</t>
  </si>
  <si>
    <t>Conversion - Pro</t>
  </si>
  <si>
    <t>Conversion - Premium</t>
  </si>
  <si>
    <t>Revenue - Free Users</t>
  </si>
  <si>
    <t>Revenue - Basic Users</t>
  </si>
  <si>
    <t>Revenue - Pro Users</t>
  </si>
  <si>
    <t>Revenue - Premium Users</t>
  </si>
  <si>
    <t>Expenses</t>
  </si>
  <si>
    <t>COGS</t>
  </si>
  <si>
    <t>Total Revenue</t>
  </si>
  <si>
    <t>Gross Profit</t>
  </si>
  <si>
    <t>Gross Margin</t>
  </si>
  <si>
    <t>Cost per Lead (CpL/CpA)</t>
  </si>
  <si>
    <t>Total Cost to Acquire All Paid Customers</t>
  </si>
  <si>
    <t>Leads and customers</t>
  </si>
  <si>
    <t># of New - Free users</t>
  </si>
  <si>
    <t># of New - Basic users</t>
  </si>
  <si>
    <t># of New - Pro users</t>
  </si>
  <si>
    <t># of New - Premium users</t>
  </si>
  <si>
    <t># of New - All Paid Customers</t>
  </si>
  <si>
    <t>Total Cost to Support (New) Free Users</t>
  </si>
  <si>
    <t># Total Learners (Free + Paid)</t>
  </si>
  <si>
    <t>Total Invited Recipients</t>
  </si>
  <si>
    <t>Total Referrers</t>
  </si>
  <si>
    <t>Total Recipients Sign-up</t>
  </si>
  <si>
    <r>
      <t xml:space="preserve">Referral Cost - </t>
    </r>
    <r>
      <rPr>
        <i/>
        <sz val="14"/>
        <color rgb="FF3D85C6"/>
        <rFont val="Arial"/>
        <family val="2"/>
      </rPr>
      <t>Basic Users</t>
    </r>
  </si>
  <si>
    <r>
      <t xml:space="preserve">Referral Cost - </t>
    </r>
    <r>
      <rPr>
        <i/>
        <sz val="14"/>
        <color rgb="FF3D85C6"/>
        <rFont val="Arial"/>
        <family val="2"/>
      </rPr>
      <t>Pro Users</t>
    </r>
  </si>
  <si>
    <r>
      <t xml:space="preserve">Referral Cost - </t>
    </r>
    <r>
      <rPr>
        <i/>
        <sz val="14"/>
        <color rgb="FF3D85C6"/>
        <rFont val="Arial"/>
        <family val="2"/>
      </rPr>
      <t>Premium Users</t>
    </r>
  </si>
  <si>
    <t>CAC - Customer Acquisition Cost</t>
  </si>
  <si>
    <t># Premium Users</t>
  </si>
  <si>
    <t># Basic Users</t>
  </si>
  <si>
    <t># Pro Users</t>
  </si>
  <si>
    <t>Total Cost to Support (New) Basic Users</t>
  </si>
  <si>
    <t>Total Cost to Support (New) Pro Users</t>
  </si>
  <si>
    <t>Total Cost to Support (New) Premium Users</t>
  </si>
  <si>
    <t>The "Average days before plan change or cancellation" for Free, Pro and Premium users exced 1 month. So these expenses will be payed for in later months. Shouldn’t we account these expenses proportionally on the next months? The model would be a little more complex if so.</t>
  </si>
  <si>
    <t>Does Average days before plan change or cancellation already account for Churn? Or do we have to calculate churn first to get</t>
  </si>
  <si>
    <t>Cost per Referral (Cpl/CpA)</t>
  </si>
  <si>
    <t>Churn?</t>
  </si>
  <si>
    <t># of All Paid Customers</t>
  </si>
  <si>
    <t># New Recipients - Basic</t>
  </si>
  <si>
    <t># New Recipients - Pro</t>
  </si>
  <si>
    <t># New Recipients - Premium</t>
  </si>
  <si>
    <t xml:space="preserve"># of Inviters </t>
  </si>
  <si>
    <t># Invitations per Inviter</t>
  </si>
  <si>
    <t>Invitations sent</t>
  </si>
  <si>
    <t xml:space="preserve"> </t>
  </si>
  <si>
    <t>Price - Free Users</t>
  </si>
  <si>
    <t>Price - Basic Users</t>
  </si>
  <si>
    <t>Price - Pro Users</t>
  </si>
  <si>
    <t>Price - Premium Users</t>
  </si>
  <si>
    <t>ok</t>
  </si>
  <si>
    <t>Blended - Acquisitions</t>
  </si>
  <si>
    <t>Avg. Cost per Referral (Cpl/CpA)</t>
  </si>
  <si>
    <t>Leads that complete Signup Flow</t>
  </si>
  <si>
    <t>Total Referral Cost</t>
  </si>
  <si>
    <t>Total Cost to Support (New) All Paid Customers</t>
  </si>
  <si>
    <t>Total Cost to Support (New) - All Paid Customers</t>
  </si>
  <si>
    <t>Total Cost to Support (New) - Premium Users</t>
  </si>
  <si>
    <t>Total Cost to Support (New) - Pro Users</t>
  </si>
  <si>
    <t>Total Cost to Support (New) - Basic Users</t>
  </si>
  <si>
    <t>Total Cost to Support (New) - Free Users</t>
  </si>
  <si>
    <t>Does Total Referral Cost enter into COGS? Since it's the "sales cost" to aquire users in the "Paid Referral" channel</t>
  </si>
  <si>
    <r>
      <t>Total Referral Cost (</t>
    </r>
    <r>
      <rPr>
        <sz val="14"/>
        <color rgb="FFFF0000"/>
        <rFont val="Arial"/>
        <family val="2"/>
      </rPr>
      <t>is this COGS?</t>
    </r>
    <r>
      <rPr>
        <sz val="14"/>
        <color rgb="FF3D85C6"/>
        <rFont val="Arial"/>
        <family val="2"/>
      </rPr>
      <t>)</t>
    </r>
  </si>
  <si>
    <t>Returning</t>
  </si>
  <si>
    <t>Total - Non Paying Users</t>
  </si>
  <si>
    <t>Churn Rate</t>
  </si>
  <si>
    <t>Customer Accounting Model</t>
  </si>
  <si>
    <t>Pro</t>
  </si>
  <si>
    <t>Paying Customers</t>
  </si>
  <si>
    <t>Retention Rate</t>
  </si>
  <si>
    <t>Returning Customers</t>
  </si>
  <si>
    <t>Reactivated Customers</t>
  </si>
  <si>
    <t>Total Customers</t>
  </si>
  <si>
    <t>Churned Customers</t>
  </si>
  <si>
    <t>UNCHANGED</t>
  </si>
  <si>
    <t>All Plans</t>
  </si>
  <si>
    <r>
      <t xml:space="preserve">Customer Breakdown by Plan
</t>
    </r>
    <r>
      <rPr>
        <i/>
        <sz val="10"/>
        <rFont val="Arial"/>
        <family val="2"/>
      </rPr>
      <t>End of Month</t>
    </r>
  </si>
  <si>
    <r>
      <rPr>
        <sz val="11"/>
        <color rgb="FF0000FF"/>
        <rFont val="Arial"/>
        <family val="2"/>
      </rPr>
      <t xml:space="preserve">Free Tier </t>
    </r>
    <r>
      <rPr>
        <i/>
        <sz val="11"/>
        <color rgb="FF0000FF"/>
        <rFont val="Arial"/>
        <family val="2"/>
      </rPr>
      <t>- Free to Paid Upgrades</t>
    </r>
  </si>
  <si>
    <t>… Conversion - Basic</t>
  </si>
  <si>
    <t>… Conversion - Premium</t>
  </si>
  <si>
    <t>… Conversion - Pro</t>
  </si>
  <si>
    <t>Total Cancellation (Basic)</t>
  </si>
  <si>
    <t>Total Cancellation (Premium)</t>
  </si>
  <si>
    <t>Total Cancellation (Pro)</t>
  </si>
  <si>
    <t># of New - Free</t>
  </si>
  <si>
    <t># of New - Basic</t>
  </si>
  <si>
    <t># of New - Pro</t>
  </si>
  <si>
    <t># of New - Premium</t>
  </si>
  <si>
    <t># of New - Paid Plans Users</t>
  </si>
  <si>
    <t xml:space="preserve">Plan Upgrades </t>
  </si>
  <si>
    <t>Free</t>
  </si>
  <si>
    <t># Upgrades (Basic &gt; Pro)</t>
  </si>
  <si>
    <t># Upgrades (Free &gt; Basic)</t>
  </si>
  <si>
    <t># Upgrades (Free &gt; Pro)</t>
  </si>
  <si>
    <t># Upgrades (Free &gt; Premium)</t>
  </si>
  <si>
    <t># Upgrades (Basic &gt; Premium)</t>
  </si>
  <si>
    <t># Downgrades (Premium &gt; Basic)</t>
  </si>
  <si>
    <t># Downgrades (Premium &gt; Pro)</t>
  </si>
  <si>
    <t># Downgrades (Pro &gt; Basic)</t>
  </si>
  <si>
    <t>Total Upgrades (Pro &gt; Premium)</t>
  </si>
  <si>
    <t>Free Users - Growth Accounting</t>
  </si>
  <si>
    <r>
      <t xml:space="preserve">Paying Learners - Growth Accounting </t>
    </r>
    <r>
      <rPr>
        <sz val="14"/>
        <color rgb="FF0B5394"/>
        <rFont val="Arial"/>
        <family val="2"/>
      </rPr>
      <t>(End of Month)</t>
    </r>
  </si>
  <si>
    <t>New Paying Customers</t>
  </si>
  <si>
    <t># New Free Users</t>
  </si>
  <si>
    <r>
      <t xml:space="preserve">Combined Total </t>
    </r>
    <r>
      <rPr>
        <sz val="12"/>
        <color rgb="FF999999"/>
        <rFont val="Arial"/>
        <family val="2"/>
      </rPr>
      <t>(Non Paying + Upgraded)</t>
    </r>
  </si>
  <si>
    <r>
      <t xml:space="preserve">Retention Rate 
</t>
    </r>
    <r>
      <rPr>
        <sz val="12"/>
        <color rgb="FF999999"/>
        <rFont val="Arial"/>
        <family val="2"/>
      </rPr>
      <t>(return as non-paying user)</t>
    </r>
  </si>
  <si>
    <r>
      <t xml:space="preserve">Upgrade Rate
</t>
    </r>
    <r>
      <rPr>
        <sz val="12"/>
        <color rgb="FF999999"/>
        <rFont val="Arial"/>
        <family val="2"/>
      </rPr>
      <t>(return as paying user)</t>
    </r>
  </si>
  <si>
    <r>
      <t xml:space="preserve">Combined Return Rate
</t>
    </r>
    <r>
      <rPr>
        <sz val="12"/>
        <color rgb="FF999999"/>
        <rFont val="Arial"/>
        <family val="2"/>
      </rPr>
      <t>(return as either)</t>
    </r>
  </si>
  <si>
    <r>
      <t xml:space="preserve">* New and Reactivated users don't upgrade or downgrade on the month they subscribe - So only </t>
    </r>
    <r>
      <rPr>
        <b/>
        <i/>
        <u/>
        <sz val="14"/>
        <color theme="4"/>
        <rFont val="Arial"/>
        <family val="2"/>
      </rPr>
      <t>returning customers</t>
    </r>
    <r>
      <rPr>
        <sz val="14"/>
        <color theme="4"/>
        <rFont val="Arial"/>
        <family val="2"/>
      </rPr>
      <t xml:space="preserve"> can upgrade or downgrade</t>
    </r>
  </si>
  <si>
    <r>
      <t xml:space="preserve">* Plan Cancellation is applied to </t>
    </r>
    <r>
      <rPr>
        <b/>
        <i/>
        <u/>
        <sz val="14"/>
        <color theme="4"/>
        <rFont val="Arial"/>
        <family val="2"/>
      </rPr>
      <t>Total Customers by the end of the Month, from previous month</t>
    </r>
    <r>
      <rPr>
        <b/>
        <sz val="14"/>
        <color theme="4"/>
        <rFont val="Arial"/>
        <family val="2"/>
      </rPr>
      <t xml:space="preserve"> </t>
    </r>
    <r>
      <rPr>
        <sz val="14"/>
        <color theme="4"/>
        <rFont val="Arial"/>
        <family val="2"/>
      </rPr>
      <t>- I first tried with only returning customers, then with End of Month Customers (but those resulted in circular logic)</t>
    </r>
  </si>
  <si>
    <t>Customer Breakdown by Plan
(Start of Month)</t>
  </si>
  <si>
    <r>
      <t xml:space="preserve">* Learners are New Premium Users from </t>
    </r>
    <r>
      <rPr>
        <b/>
        <sz val="14"/>
        <color theme="4"/>
        <rFont val="Arial"/>
        <family val="2"/>
      </rPr>
      <t xml:space="preserve">Paid Referral </t>
    </r>
    <r>
      <rPr>
        <sz val="14"/>
        <color theme="4"/>
        <rFont val="Arial"/>
        <family val="2"/>
      </rPr>
      <t xml:space="preserve">and </t>
    </r>
    <r>
      <rPr>
        <b/>
        <sz val="14"/>
        <color theme="4"/>
        <rFont val="Arial"/>
        <family val="2"/>
      </rPr>
      <t xml:space="preserve">Paid Search </t>
    </r>
  </si>
  <si>
    <r>
      <t xml:space="preserve">* Learners are total new </t>
    </r>
    <r>
      <rPr>
        <b/>
        <sz val="14"/>
        <color theme="4"/>
        <rFont val="Arial"/>
        <family val="2"/>
      </rPr>
      <t xml:space="preserve">Free </t>
    </r>
    <r>
      <rPr>
        <sz val="14"/>
        <color theme="4"/>
        <rFont val="Arial"/>
        <family val="2"/>
      </rPr>
      <t xml:space="preserve">and </t>
    </r>
    <r>
      <rPr>
        <b/>
        <sz val="14"/>
        <color theme="4"/>
        <rFont val="Arial"/>
        <family val="2"/>
      </rPr>
      <t xml:space="preserve">Paying </t>
    </r>
    <r>
      <rPr>
        <sz val="14"/>
        <color theme="4"/>
        <rFont val="Arial"/>
        <family val="2"/>
      </rPr>
      <t xml:space="preserve">users from </t>
    </r>
    <r>
      <rPr>
        <b/>
        <sz val="14"/>
        <color theme="4"/>
        <rFont val="Arial"/>
        <family val="2"/>
      </rPr>
      <t>Paid Search</t>
    </r>
  </si>
  <si>
    <r>
      <t xml:space="preserve">Paying Learners - Growth Accounting </t>
    </r>
    <r>
      <rPr>
        <sz val="14"/>
        <color rgb="FF0B5394"/>
        <rFont val="Arial"/>
        <family val="2"/>
      </rPr>
      <t>(Start of Month)</t>
    </r>
  </si>
  <si>
    <t>* Learners from given users from start of the month - Paying Learners - Growth Accounting (Start of Month)</t>
  </si>
  <si>
    <r>
      <t xml:space="preserve">* Learners are Paying Learners - Growth Accounting (Start of Month) + </t>
    </r>
    <r>
      <rPr>
        <b/>
        <sz val="14"/>
        <color theme="4"/>
        <rFont val="Arial"/>
        <family val="2"/>
      </rPr>
      <t>Total Non Paying</t>
    </r>
    <r>
      <rPr>
        <sz val="14"/>
        <color theme="4"/>
        <rFont val="Arial"/>
        <family val="2"/>
      </rPr>
      <t xml:space="preserve"> users (new users from Paid Search + returning ones - Churn - total upgrated)</t>
    </r>
  </si>
  <si>
    <t>Total Paying Customers</t>
  </si>
  <si>
    <t>Customer Accounting</t>
  </si>
  <si>
    <t>* Learners are Paying Learners - Growth Accounting (End of Month) of Dez 2018</t>
  </si>
  <si>
    <r>
      <t xml:space="preserve">COGS - </t>
    </r>
    <r>
      <rPr>
        <i/>
        <sz val="11"/>
        <color rgb="FFFF0000"/>
        <rFont val="Arial"/>
        <family val="2"/>
      </rPr>
      <t>Does Total Referral Cost enter into COGS? Since it's the "sales cost" to aquire users in the "Paid Referral" channel</t>
    </r>
  </si>
  <si>
    <t>Only New &amp; Reactivated - since Returning are have already denied the upsell, so less likely for them to upselling now</t>
  </si>
  <si>
    <t>Total Free users from previous Month</t>
  </si>
  <si>
    <r>
      <rPr>
        <b/>
        <sz val="14"/>
        <color rgb="FF0B5394"/>
        <rFont val="Arial"/>
        <family val="2"/>
      </rPr>
      <t xml:space="preserve">Customer Breakdown by Plan
</t>
    </r>
    <r>
      <rPr>
        <b/>
        <i/>
        <sz val="14"/>
        <rFont val="Arial"/>
        <family val="2"/>
      </rPr>
      <t>End of Month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</si>
</sst>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mmm\ yyyy"/>
    <numFmt numFmtId="165" formatCode="&quot;$&quot;#,##0"/>
    <numFmt numFmtId="166" formatCode="&quot;$&quot;#,##0.00"/>
    <numFmt numFmtId="167" formatCode="0.0"/>
    <numFmt numFmtId="168" formatCode="0.0%"/>
    <numFmt numFmtId="169" formatCode="&quot;$&quot;#,##0.0"/>
  </numFmts>
  <fonts count="65">
    <font>
      <sz val="10"/>
      <color rgb="FF000000"/>
      <name val="Arial"/>
      <scheme val="minor"/>
    </font>
    <font>
      <b/>
      <sz val="14"/>
      <color theme="1"/>
      <name val="Arial"/>
      <family val="2"/>
      <scheme val="minor"/>
    </font>
    <font>
      <sz val="12"/>
      <color rgb="FF4F4F4F"/>
      <name val="&quot;Open Sans&quot;"/>
    </font>
    <font>
      <sz val="12"/>
      <color theme="1"/>
      <name val="Arial"/>
      <family val="2"/>
      <scheme val="minor"/>
    </font>
    <font>
      <sz val="12"/>
      <color rgb="FF3D85C6"/>
      <name val="Arial"/>
      <family val="2"/>
    </font>
    <font>
      <sz val="12"/>
      <color rgb="FF3D85C6"/>
      <name val="Arial"/>
      <family val="2"/>
      <scheme val="minor"/>
    </font>
    <font>
      <b/>
      <sz val="14"/>
      <color rgb="FF0B5394"/>
      <name val="Arial"/>
      <family val="2"/>
    </font>
    <font>
      <sz val="10"/>
      <color theme="1"/>
      <name val="Arial"/>
      <family val="2"/>
    </font>
    <font>
      <sz val="14"/>
      <color rgb="FF3D85C6"/>
      <name val="Arial"/>
      <family val="2"/>
    </font>
    <font>
      <sz val="10"/>
      <color theme="1"/>
      <name val="Arial"/>
      <family val="2"/>
      <scheme val="minor"/>
    </font>
    <font>
      <sz val="10"/>
      <color rgb="FF4F4F4F"/>
      <name val="&quot;Open Sans&quot;"/>
    </font>
    <font>
      <i/>
      <sz val="11"/>
      <color rgb="FF3D85C6"/>
      <name val="Arial"/>
      <family val="2"/>
    </font>
    <font>
      <sz val="14"/>
      <color rgb="FF3D85C6"/>
      <name val="Arial"/>
      <family val="2"/>
      <scheme val="minor"/>
    </font>
    <font>
      <i/>
      <sz val="11"/>
      <color rgb="FF0000FF"/>
      <name val="Arial"/>
      <family val="2"/>
    </font>
    <font>
      <sz val="12"/>
      <color rgb="FF7F6000"/>
      <name val="Arial"/>
      <family val="2"/>
    </font>
    <font>
      <i/>
      <sz val="12"/>
      <color rgb="FF3D85C6"/>
      <name val="Arial"/>
      <family val="2"/>
    </font>
    <font>
      <sz val="10"/>
      <color rgb="FF3D85C6"/>
      <name val="Arial"/>
      <family val="2"/>
    </font>
    <font>
      <i/>
      <sz val="12"/>
      <color rgb="FF7F6000"/>
      <name val="Arial"/>
      <family val="2"/>
    </font>
    <font>
      <sz val="10"/>
      <color rgb="FF7F6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0B5394"/>
      <name val="Arial"/>
      <family val="2"/>
    </font>
    <font>
      <sz val="10"/>
      <color rgb="FF000000"/>
      <name val="Arial"/>
      <family val="2"/>
      <scheme val="minor"/>
    </font>
    <font>
      <sz val="14"/>
      <name val="Arial"/>
      <family val="2"/>
    </font>
    <font>
      <i/>
      <sz val="11"/>
      <color rgb="FF3D85C6"/>
      <name val="Arial"/>
      <family val="2"/>
    </font>
    <font>
      <sz val="14"/>
      <color rgb="FF3D85C6"/>
      <name val="Arial"/>
      <family val="2"/>
    </font>
    <font>
      <i/>
      <sz val="10"/>
      <color rgb="FF0000FF"/>
      <name val="Arial"/>
      <family val="2"/>
    </font>
    <font>
      <b/>
      <sz val="14"/>
      <color rgb="FFFFFFFF"/>
      <name val="Arial"/>
      <family val="2"/>
    </font>
    <font>
      <i/>
      <sz val="14"/>
      <color rgb="FF0000FF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color rgb="FFFF0000"/>
      <name val="Arial"/>
      <family val="2"/>
    </font>
    <font>
      <i/>
      <sz val="14"/>
      <color rgb="FF3D85C6"/>
      <name val="Arial"/>
      <family val="2"/>
    </font>
    <font>
      <sz val="14"/>
      <color rgb="FFFF0000"/>
      <name val="Arial"/>
      <family val="2"/>
    </font>
    <font>
      <sz val="14"/>
      <color theme="4"/>
      <name val="Arial"/>
      <family val="2"/>
    </font>
    <font>
      <b/>
      <sz val="14"/>
      <color rgb="FF0B5394"/>
      <name val="Arial"/>
      <family val="2"/>
    </font>
    <font>
      <i/>
      <sz val="11"/>
      <color rgb="FFFF0000"/>
      <name val="Arial"/>
      <family val="2"/>
    </font>
    <font>
      <sz val="10"/>
      <color rgb="FF000000"/>
      <name val="Arial"/>
      <family val="2"/>
      <scheme val="minor"/>
    </font>
    <font>
      <b/>
      <sz val="14"/>
      <color rgb="FFFF0000"/>
      <name val="Arial"/>
      <family val="2"/>
    </font>
    <font>
      <sz val="10"/>
      <color theme="1"/>
      <name val="Arial"/>
      <family val="2"/>
    </font>
    <font>
      <b/>
      <sz val="11"/>
      <color rgb="FF0B5394"/>
      <name val="Arial"/>
      <family val="2"/>
    </font>
    <font>
      <b/>
      <sz val="20"/>
      <color rgb="FF0B5394"/>
      <name val="Arial"/>
      <family val="2"/>
    </font>
    <font>
      <sz val="14"/>
      <name val="Arial"/>
      <family val="2"/>
      <scheme val="minor"/>
    </font>
    <font>
      <sz val="12"/>
      <color rgb="FF3D85C6"/>
      <name val="Arial"/>
      <family val="2"/>
    </font>
    <font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i/>
      <sz val="12"/>
      <color rgb="FF666666"/>
      <name val="Arial"/>
      <family val="2"/>
    </font>
    <font>
      <i/>
      <sz val="10"/>
      <name val="Arial"/>
      <family val="2"/>
    </font>
    <font>
      <i/>
      <sz val="11"/>
      <color rgb="FF0000FF"/>
      <name val="Arial"/>
      <family val="2"/>
    </font>
    <font>
      <sz val="11"/>
      <color rgb="FF0000FF"/>
      <name val="Arial"/>
      <family val="2"/>
    </font>
    <font>
      <b/>
      <sz val="11"/>
      <color rgb="FF0B5394"/>
      <name val="Arial"/>
      <family val="2"/>
      <scheme val="minor"/>
    </font>
    <font>
      <sz val="10"/>
      <color rgb="FF3D85C6"/>
      <name val="Arial"/>
      <family val="2"/>
      <scheme val="minor"/>
    </font>
    <font>
      <sz val="10"/>
      <name val="Arial"/>
      <family val="2"/>
    </font>
    <font>
      <i/>
      <sz val="14"/>
      <name val="Arial"/>
      <family val="2"/>
    </font>
    <font>
      <sz val="12"/>
      <name val="Arial"/>
      <family val="2"/>
    </font>
    <font>
      <sz val="12"/>
      <color theme="4"/>
      <name val="Arial"/>
      <family val="2"/>
    </font>
    <font>
      <sz val="12"/>
      <color rgb="FF999999"/>
      <name val="Arial"/>
      <family val="2"/>
    </font>
    <font>
      <sz val="12"/>
      <color rgb="FF000000"/>
      <name val="Arial"/>
      <family val="2"/>
      <scheme val="minor"/>
    </font>
    <font>
      <b/>
      <i/>
      <u/>
      <sz val="14"/>
      <color theme="4"/>
      <name val="Arial"/>
      <family val="2"/>
    </font>
    <font>
      <b/>
      <sz val="14"/>
      <color theme="4"/>
      <name val="Arial"/>
      <family val="2"/>
    </font>
    <font>
      <sz val="12"/>
      <color rgb="FFFF0000"/>
      <name val="Arial"/>
      <family val="2"/>
    </font>
    <font>
      <i/>
      <sz val="14"/>
      <color rgb="FFFF0000"/>
      <name val="Arial"/>
      <family val="2"/>
    </font>
    <font>
      <i/>
      <sz val="11"/>
      <name val="Arial"/>
      <family val="2"/>
    </font>
    <font>
      <b/>
      <i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6FA8DC"/>
        <bgColor rgb="FF6FA8DC"/>
      </patternFill>
    </fill>
    <fill>
      <patternFill patternType="solid">
        <fgColor theme="7" tint="0.79998168889431442"/>
        <bgColor rgb="FFCFE2F3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22" fillId="0" borderId="0" applyFont="0" applyFill="0" applyBorder="0" applyAlignment="0" applyProtection="0"/>
  </cellStyleXfs>
  <cellXfs count="155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/>
    <xf numFmtId="0" fontId="4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6" fillId="3" borderId="0" xfId="0" applyFont="1" applyFill="1"/>
    <xf numFmtId="0" fontId="7" fillId="3" borderId="0" xfId="0" applyFont="1" applyFill="1"/>
    <xf numFmtId="0" fontId="8" fillId="0" borderId="0" xfId="0" applyFont="1"/>
    <xf numFmtId="9" fontId="8" fillId="0" borderId="0" xfId="0" applyNumberFormat="1" applyFont="1"/>
    <xf numFmtId="0" fontId="9" fillId="0" borderId="0" xfId="0" applyFont="1" applyAlignment="1"/>
    <xf numFmtId="0" fontId="10" fillId="2" borderId="0" xfId="0" applyFont="1" applyFill="1" applyAlignment="1">
      <alignment horizontal="left"/>
    </xf>
    <xf numFmtId="0" fontId="11" fillId="0" borderId="0" xfId="0" applyFont="1" applyAlignment="1">
      <alignment horizontal="right"/>
    </xf>
    <xf numFmtId="9" fontId="11" fillId="0" borderId="0" xfId="0" applyNumberFormat="1" applyFont="1" applyAlignment="1">
      <alignment horizontal="left"/>
    </xf>
    <xf numFmtId="165" fontId="8" fillId="0" borderId="0" xfId="0" applyNumberFormat="1" applyFont="1"/>
    <xf numFmtId="166" fontId="8" fillId="0" borderId="0" xfId="0" applyNumberFormat="1" applyFont="1" applyAlignment="1">
      <alignment horizontal="right"/>
    </xf>
    <xf numFmtId="10" fontId="8" fillId="0" borderId="0" xfId="0" applyNumberFormat="1" applyFont="1"/>
    <xf numFmtId="0" fontId="8" fillId="3" borderId="0" xfId="0" applyFont="1" applyFill="1"/>
    <xf numFmtId="10" fontId="8" fillId="0" borderId="0" xfId="0" applyNumberFormat="1" applyFont="1" applyAlignment="1">
      <alignment horizontal="right"/>
    </xf>
    <xf numFmtId="166" fontId="8" fillId="0" borderId="0" xfId="0" applyNumberFormat="1" applyFont="1"/>
    <xf numFmtId="0" fontId="12" fillId="0" borderId="0" xfId="0" applyFont="1"/>
    <xf numFmtId="0" fontId="13" fillId="0" borderId="0" xfId="0" applyFont="1"/>
    <xf numFmtId="9" fontId="12" fillId="0" borderId="0" xfId="0" applyNumberFormat="1" applyFont="1"/>
    <xf numFmtId="0" fontId="6" fillId="3" borderId="0" xfId="0" applyFont="1" applyFill="1" applyAlignment="1"/>
    <xf numFmtId="0" fontId="7" fillId="3" borderId="0" xfId="0" applyFont="1" applyFill="1" applyAlignment="1"/>
    <xf numFmtId="1" fontId="8" fillId="0" borderId="0" xfId="0" applyNumberFormat="1" applyFont="1" applyAlignment="1"/>
    <xf numFmtId="3" fontId="7" fillId="0" borderId="0" xfId="0" applyNumberFormat="1" applyFont="1" applyAlignment="1"/>
    <xf numFmtId="3" fontId="8" fillId="0" borderId="0" xfId="0" applyNumberFormat="1" applyFont="1" applyAlignment="1">
      <alignment horizontal="right"/>
    </xf>
    <xf numFmtId="0" fontId="14" fillId="4" borderId="0" xfId="0" applyFont="1" applyFill="1" applyAlignment="1"/>
    <xf numFmtId="3" fontId="14" fillId="4" borderId="0" xfId="0" applyNumberFormat="1" applyFont="1" applyFill="1" applyAlignment="1">
      <alignment horizontal="right"/>
    </xf>
    <xf numFmtId="0" fontId="7" fillId="0" borderId="0" xfId="0" applyFont="1" applyAlignment="1"/>
    <xf numFmtId="0" fontId="15" fillId="0" borderId="0" xfId="0" applyFont="1" applyAlignment="1">
      <alignment horizontal="right"/>
    </xf>
    <xf numFmtId="3" fontId="16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17" fillId="4" borderId="0" xfId="0" applyFont="1" applyFill="1" applyAlignment="1">
      <alignment horizontal="right"/>
    </xf>
    <xf numFmtId="3" fontId="18" fillId="4" borderId="0" xfId="0" applyNumberFormat="1" applyFont="1" applyFill="1" applyAlignment="1">
      <alignment horizontal="left"/>
    </xf>
    <xf numFmtId="0" fontId="17" fillId="0" borderId="0" xfId="0" applyFont="1" applyAlignment="1">
      <alignment horizontal="right"/>
    </xf>
    <xf numFmtId="44" fontId="18" fillId="4" borderId="0" xfId="0" applyNumberFormat="1" applyFont="1" applyFill="1" applyAlignment="1">
      <alignment horizontal="right"/>
    </xf>
    <xf numFmtId="0" fontId="19" fillId="5" borderId="0" xfId="0" applyFont="1" applyFill="1"/>
    <xf numFmtId="0" fontId="20" fillId="5" borderId="0" xfId="0" applyFont="1" applyFill="1"/>
    <xf numFmtId="0" fontId="9" fillId="5" borderId="0" xfId="0" applyFont="1" applyFill="1"/>
    <xf numFmtId="0" fontId="9" fillId="5" borderId="0" xfId="0" applyFont="1" applyFill="1"/>
    <xf numFmtId="167" fontId="12" fillId="0" borderId="0" xfId="0" applyNumberFormat="1" applyFont="1"/>
    <xf numFmtId="0" fontId="16" fillId="0" borderId="0" xfId="0" applyFont="1" applyAlignment="1">
      <alignment horizontal="left"/>
    </xf>
    <xf numFmtId="3" fontId="18" fillId="0" borderId="0" xfId="0" applyNumberFormat="1" applyFont="1" applyAlignment="1"/>
    <xf numFmtId="44" fontId="18" fillId="4" borderId="0" xfId="0" applyNumberFormat="1" applyFont="1" applyFill="1" applyAlignment="1"/>
    <xf numFmtId="44" fontId="7" fillId="0" borderId="0" xfId="0" applyNumberFormat="1" applyFont="1" applyAlignment="1"/>
    <xf numFmtId="1" fontId="23" fillId="0" borderId="0" xfId="0" applyNumberFormat="1" applyFont="1"/>
    <xf numFmtId="0" fontId="25" fillId="0" borderId="0" xfId="0" applyFont="1"/>
    <xf numFmtId="9" fontId="23" fillId="0" borderId="0" xfId="1" applyFont="1"/>
    <xf numFmtId="0" fontId="25" fillId="0" borderId="0" xfId="0" applyFont="1" applyAlignment="1"/>
    <xf numFmtId="166" fontId="23" fillId="0" borderId="0" xfId="0" applyNumberFormat="1" applyFont="1" applyAlignment="1">
      <alignment horizontal="right"/>
    </xf>
    <xf numFmtId="165" fontId="23" fillId="0" borderId="0" xfId="0" applyNumberFormat="1" applyFont="1" applyAlignment="1">
      <alignment horizontal="right"/>
    </xf>
    <xf numFmtId="168" fontId="8" fillId="0" borderId="0" xfId="1" applyNumberFormat="1" applyFont="1"/>
    <xf numFmtId="0" fontId="26" fillId="0" borderId="0" xfId="0" applyFont="1"/>
    <xf numFmtId="0" fontId="0" fillId="0" borderId="0" xfId="0"/>
    <xf numFmtId="0" fontId="27" fillId="6" borderId="0" xfId="0" applyFont="1" applyFill="1" applyAlignment="1">
      <alignment vertical="center"/>
    </xf>
    <xf numFmtId="0" fontId="24" fillId="0" borderId="0" xfId="0" applyFont="1" applyAlignment="1">
      <alignment horizontal="left"/>
    </xf>
    <xf numFmtId="0" fontId="23" fillId="0" borderId="0" xfId="0" applyFont="1"/>
    <xf numFmtId="0" fontId="25" fillId="0" borderId="0" xfId="0" applyFont="1" applyBorder="1"/>
    <xf numFmtId="9" fontId="11" fillId="0" borderId="0" xfId="0" applyNumberFormat="1" applyFont="1" applyBorder="1" applyAlignment="1">
      <alignment horizontal="left"/>
    </xf>
    <xf numFmtId="1" fontId="23" fillId="0" borderId="0" xfId="0" applyNumberFormat="1" applyFont="1" applyBorder="1"/>
    <xf numFmtId="0" fontId="0" fillId="0" borderId="0" xfId="0" applyFont="1" applyBorder="1" applyAlignment="1"/>
    <xf numFmtId="0" fontId="28" fillId="0" borderId="0" xfId="0" applyFont="1" applyAlignment="1">
      <alignment horizontal="center"/>
    </xf>
    <xf numFmtId="0" fontId="8" fillId="0" borderId="0" xfId="0" applyFont="1" applyBorder="1"/>
    <xf numFmtId="0" fontId="31" fillId="0" borderId="0" xfId="0" applyFont="1"/>
    <xf numFmtId="165" fontId="23" fillId="0" borderId="0" xfId="0" applyNumberFormat="1" applyFont="1"/>
    <xf numFmtId="0" fontId="33" fillId="0" borderId="0" xfId="0" applyFont="1"/>
    <xf numFmtId="168" fontId="23" fillId="0" borderId="0" xfId="1" applyNumberFormat="1" applyFont="1"/>
    <xf numFmtId="165" fontId="23" fillId="0" borderId="0" xfId="1" applyNumberFormat="1" applyFont="1"/>
    <xf numFmtId="1" fontId="8" fillId="0" borderId="0" xfId="0" applyNumberFormat="1" applyFont="1"/>
    <xf numFmtId="9" fontId="24" fillId="0" borderId="0" xfId="0" applyNumberFormat="1" applyFont="1" applyAlignment="1">
      <alignment horizontal="left"/>
    </xf>
    <xf numFmtId="166" fontId="23" fillId="0" borderId="1" xfId="1" applyNumberFormat="1" applyFont="1" applyBorder="1"/>
    <xf numFmtId="166" fontId="23" fillId="0" borderId="0" xfId="1" applyNumberFormat="1" applyFont="1" applyBorder="1"/>
    <xf numFmtId="165" fontId="34" fillId="0" borderId="0" xfId="0" applyNumberFormat="1" applyFont="1"/>
    <xf numFmtId="0" fontId="35" fillId="3" borderId="0" xfId="0" applyFont="1" applyFill="1"/>
    <xf numFmtId="2" fontId="23" fillId="0" borderId="0" xfId="1" applyNumberFormat="1" applyFont="1"/>
    <xf numFmtId="0" fontId="33" fillId="0" borderId="0" xfId="0" applyFont="1" applyAlignment="1"/>
    <xf numFmtId="0" fontId="36" fillId="0" borderId="0" xfId="0" applyFont="1" applyAlignment="1"/>
    <xf numFmtId="0" fontId="37" fillId="0" borderId="0" xfId="0" applyFont="1" applyAlignment="1"/>
    <xf numFmtId="3" fontId="23" fillId="0" borderId="0" xfId="0" applyNumberFormat="1" applyFont="1"/>
    <xf numFmtId="0" fontId="38" fillId="3" borderId="0" xfId="0" applyFont="1" applyFill="1"/>
    <xf numFmtId="3" fontId="8" fillId="0" borderId="0" xfId="0" applyNumberFormat="1" applyFont="1"/>
    <xf numFmtId="0" fontId="39" fillId="0" borderId="0" xfId="0" applyFont="1"/>
    <xf numFmtId="0" fontId="39" fillId="0" borderId="0" xfId="0" applyFont="1" applyAlignment="1">
      <alignment vertical="center"/>
    </xf>
    <xf numFmtId="0" fontId="41" fillId="7" borderId="2" xfId="0" applyFont="1" applyFill="1" applyBorder="1" applyAlignment="1">
      <alignment vertical="center"/>
    </xf>
    <xf numFmtId="0" fontId="8" fillId="0" borderId="2" xfId="0" applyFont="1" applyBorder="1"/>
    <xf numFmtId="0" fontId="12" fillId="0" borderId="2" xfId="0" applyFont="1" applyBorder="1"/>
    <xf numFmtId="0" fontId="0" fillId="0" borderId="2" xfId="0" applyFont="1" applyBorder="1" applyAlignment="1"/>
    <xf numFmtId="3" fontId="12" fillId="0" borderId="0" xfId="0" applyNumberFormat="1" applyFont="1"/>
    <xf numFmtId="1" fontId="42" fillId="0" borderId="0" xfId="0" applyNumberFormat="1" applyFont="1"/>
    <xf numFmtId="1" fontId="12" fillId="0" borderId="0" xfId="0" applyNumberFormat="1" applyFont="1"/>
    <xf numFmtId="0" fontId="40" fillId="3" borderId="0" xfId="0" applyFont="1" applyFill="1" applyAlignment="1">
      <alignment horizontal="center" vertical="center" wrapText="1"/>
    </xf>
    <xf numFmtId="0" fontId="43" fillId="0" borderId="0" xfId="0" applyFont="1"/>
    <xf numFmtId="0" fontId="44" fillId="0" borderId="0" xfId="0" applyFont="1"/>
    <xf numFmtId="0" fontId="45" fillId="0" borderId="0" xfId="0" applyFont="1" applyAlignment="1">
      <alignment horizontal="right"/>
    </xf>
    <xf numFmtId="0" fontId="46" fillId="0" borderId="0" xfId="0" applyFont="1"/>
    <xf numFmtId="168" fontId="46" fillId="0" borderId="0" xfId="0" applyNumberFormat="1" applyFont="1"/>
    <xf numFmtId="0" fontId="47" fillId="0" borderId="0" xfId="0" applyFont="1" applyAlignment="1">
      <alignment horizontal="right"/>
    </xf>
    <xf numFmtId="1" fontId="42" fillId="0" borderId="2" xfId="0" applyNumberFormat="1" applyFont="1" applyBorder="1"/>
    <xf numFmtId="0" fontId="49" fillId="0" borderId="0" xfId="0" applyFont="1"/>
    <xf numFmtId="0" fontId="37" fillId="0" borderId="0" xfId="0" applyFont="1"/>
    <xf numFmtId="0" fontId="53" fillId="0" borderId="0" xfId="0" applyFont="1"/>
    <xf numFmtId="0" fontId="51" fillId="3" borderId="0" xfId="0" applyFont="1" applyFill="1" applyAlignment="1">
      <alignment vertical="center" wrapText="1"/>
    </xf>
    <xf numFmtId="9" fontId="0" fillId="0" borderId="0" xfId="1" applyFont="1" applyAlignment="1"/>
    <xf numFmtId="3" fontId="42" fillId="0" borderId="0" xfId="0" applyNumberFormat="1" applyFont="1"/>
    <xf numFmtId="0" fontId="35" fillId="3" borderId="0" xfId="0" applyFont="1" applyFill="1" applyAlignment="1"/>
    <xf numFmtId="0" fontId="25" fillId="0" borderId="0" xfId="0" applyFont="1" applyAlignment="1">
      <alignment horizontal="right"/>
    </xf>
    <xf numFmtId="1" fontId="42" fillId="0" borderId="0" xfId="0" applyNumberFormat="1" applyFont="1" applyAlignment="1">
      <alignment horizontal="center"/>
    </xf>
    <xf numFmtId="166" fontId="0" fillId="0" borderId="0" xfId="0" applyNumberFormat="1" applyFont="1" applyAlignment="1"/>
    <xf numFmtId="3" fontId="42" fillId="0" borderId="2" xfId="0" applyNumberFormat="1" applyFont="1" applyBorder="1"/>
    <xf numFmtId="3" fontId="12" fillId="0" borderId="3" xfId="0" applyNumberFormat="1" applyFont="1" applyBorder="1"/>
    <xf numFmtId="3" fontId="12" fillId="0" borderId="4" xfId="0" applyNumberFormat="1" applyFont="1" applyBorder="1"/>
    <xf numFmtId="3" fontId="12" fillId="0" borderId="5" xfId="0" applyNumberFormat="1" applyFont="1" applyBorder="1"/>
    <xf numFmtId="3" fontId="42" fillId="0" borderId="0" xfId="0" applyNumberFormat="1" applyFont="1" applyBorder="1"/>
    <xf numFmtId="0" fontId="54" fillId="0" borderId="0" xfId="0" applyFont="1" applyAlignment="1">
      <alignment horizontal="right"/>
    </xf>
    <xf numFmtId="0" fontId="23" fillId="0" borderId="0" xfId="0" applyFont="1" applyAlignment="1">
      <alignment horizontal="right"/>
    </xf>
    <xf numFmtId="0" fontId="55" fillId="0" borderId="0" xfId="0" applyFont="1"/>
    <xf numFmtId="0" fontId="25" fillId="0" borderId="2" xfId="0" applyFont="1" applyBorder="1"/>
    <xf numFmtId="1" fontId="23" fillId="0" borderId="2" xfId="0" applyNumberFormat="1" applyFont="1" applyBorder="1"/>
    <xf numFmtId="0" fontId="56" fillId="0" borderId="0" xfId="0" applyFont="1"/>
    <xf numFmtId="0" fontId="46" fillId="0" borderId="0" xfId="0" applyFont="1" applyAlignment="1">
      <alignment vertical="center" wrapText="1"/>
    </xf>
    <xf numFmtId="0" fontId="58" fillId="0" borderId="0" xfId="0" applyFont="1"/>
    <xf numFmtId="1" fontId="43" fillId="0" borderId="0" xfId="0" applyNumberFormat="1" applyFont="1"/>
    <xf numFmtId="0" fontId="46" fillId="0" borderId="0" xfId="0" applyFont="1" applyAlignment="1">
      <alignment vertical="center"/>
    </xf>
    <xf numFmtId="0" fontId="34" fillId="3" borderId="0" xfId="0" applyFont="1" applyFill="1"/>
    <xf numFmtId="168" fontId="23" fillId="0" borderId="0" xfId="1" applyNumberFormat="1" applyFont="1" applyBorder="1"/>
    <xf numFmtId="9" fontId="54" fillId="0" borderId="0" xfId="1" applyFont="1"/>
    <xf numFmtId="3" fontId="44" fillId="0" borderId="0" xfId="0" applyNumberFormat="1" applyFont="1"/>
    <xf numFmtId="165" fontId="23" fillId="0" borderId="2" xfId="1" applyNumberFormat="1" applyFont="1" applyBorder="1"/>
    <xf numFmtId="165" fontId="23" fillId="0" borderId="0" xfId="1" applyNumberFormat="1" applyFont="1" applyBorder="1"/>
    <xf numFmtId="169" fontId="23" fillId="0" borderId="0" xfId="0" applyNumberFormat="1" applyFont="1"/>
    <xf numFmtId="10" fontId="42" fillId="0" borderId="0" xfId="1" applyNumberFormat="1" applyFont="1"/>
    <xf numFmtId="3" fontId="43" fillId="0" borderId="0" xfId="0" applyNumberFormat="1" applyFont="1"/>
    <xf numFmtId="168" fontId="46" fillId="0" borderId="0" xfId="1" applyNumberFormat="1" applyFont="1"/>
    <xf numFmtId="168" fontId="61" fillId="0" borderId="0" xfId="1" applyNumberFormat="1" applyFont="1"/>
    <xf numFmtId="3" fontId="61" fillId="0" borderId="0" xfId="0" applyNumberFormat="1" applyFont="1"/>
    <xf numFmtId="9" fontId="62" fillId="0" borderId="0" xfId="1" applyFont="1"/>
    <xf numFmtId="3" fontId="52" fillId="0" borderId="6" xfId="0" applyNumberFormat="1" applyFont="1" applyBorder="1" applyAlignment="1">
      <alignment wrapText="1"/>
    </xf>
    <xf numFmtId="3" fontId="34" fillId="0" borderId="0" xfId="0" applyNumberFormat="1" applyFont="1"/>
    <xf numFmtId="1" fontId="55" fillId="0" borderId="0" xfId="0" applyNumberFormat="1" applyFont="1"/>
    <xf numFmtId="3" fontId="55" fillId="0" borderId="0" xfId="0" applyNumberFormat="1" applyFont="1"/>
    <xf numFmtId="3" fontId="8" fillId="0" borderId="2" xfId="0" applyNumberFormat="1" applyFont="1" applyBorder="1"/>
    <xf numFmtId="3" fontId="56" fillId="0" borderId="0" xfId="0" applyNumberFormat="1" applyFont="1"/>
    <xf numFmtId="2" fontId="63" fillId="0" borderId="0" xfId="0" applyNumberFormat="1" applyFont="1" applyAlignment="1">
      <alignment horizontal="left"/>
    </xf>
    <xf numFmtId="168" fontId="33" fillId="0" borderId="0" xfId="1" applyNumberFormat="1" applyFont="1"/>
    <xf numFmtId="0" fontId="6" fillId="3" borderId="0" xfId="0" applyFont="1" applyFill="1" applyAlignment="1">
      <alignment horizontal="center" vertical="center" wrapText="1"/>
    </xf>
    <xf numFmtId="0" fontId="15" fillId="0" borderId="0" xfId="0" applyFont="1" applyBorder="1" applyAlignment="1">
      <alignment horizontal="right"/>
    </xf>
    <xf numFmtId="3" fontId="7" fillId="0" borderId="0" xfId="0" applyNumberFormat="1" applyFont="1" applyBorder="1" applyAlignment="1"/>
    <xf numFmtId="3" fontId="16" fillId="0" borderId="0" xfId="0" applyNumberFormat="1" applyFont="1" applyBorder="1" applyAlignment="1">
      <alignment horizontal="left"/>
    </xf>
    <xf numFmtId="0" fontId="14" fillId="4" borderId="0" xfId="0" applyFont="1" applyFill="1" applyBorder="1" applyAlignment="1"/>
    <xf numFmtId="0" fontId="17" fillId="4" borderId="0" xfId="0" applyFont="1" applyFill="1" applyBorder="1" applyAlignment="1">
      <alignment horizontal="right"/>
    </xf>
    <xf numFmtId="3" fontId="18" fillId="4" borderId="0" xfId="0" applyNumberFormat="1" applyFont="1" applyFill="1" applyBorder="1" applyAlignment="1">
      <alignment horizontal="left"/>
    </xf>
    <xf numFmtId="0" fontId="7" fillId="0" borderId="0" xfId="0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857249</xdr:colOff>
      <xdr:row>0</xdr:row>
      <xdr:rowOff>0</xdr:rowOff>
    </xdr:from>
    <xdr:ext cx="6022975" cy="11557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52D7E737-A3AE-4F9E-9635-4CF1BEEE1E2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837399" y="0"/>
          <a:ext cx="6022975" cy="11557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857249</xdr:colOff>
      <xdr:row>0</xdr:row>
      <xdr:rowOff>0</xdr:rowOff>
    </xdr:from>
    <xdr:ext cx="6022975" cy="115570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192499" y="0"/>
          <a:ext cx="6022975" cy="11557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857249</xdr:colOff>
      <xdr:row>0</xdr:row>
      <xdr:rowOff>0</xdr:rowOff>
    </xdr:from>
    <xdr:ext cx="6022975" cy="11557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8CC4DEEE-9175-4720-BBC5-438F00D5F52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837399" y="0"/>
          <a:ext cx="6022975" cy="115570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857249</xdr:colOff>
      <xdr:row>0</xdr:row>
      <xdr:rowOff>0</xdr:rowOff>
    </xdr:from>
    <xdr:ext cx="6022975" cy="11557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9FA5D6E1-91F5-4796-B09B-EA1DE376474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837399" y="0"/>
          <a:ext cx="6022975" cy="11557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E7087-A6B6-466A-BB9B-955AE9B6B8BD}">
  <sheetPr>
    <outlinePr summaryBelow="0" summaryRight="0"/>
  </sheetPr>
  <dimension ref="A1:Q1233"/>
  <sheetViews>
    <sheetView topLeftCell="A189" zoomScale="85" zoomScaleNormal="85" workbookViewId="0">
      <selection activeCell="C215" sqref="C215"/>
    </sheetView>
  </sheetViews>
  <sheetFormatPr defaultColWidth="12.6328125" defaultRowHeight="15" customHeight="1" outlineLevelRow="1"/>
  <cols>
    <col min="1" max="1" width="67.90625" customWidth="1"/>
    <col min="2" max="2" width="8.1796875" customWidth="1"/>
    <col min="3" max="3" width="20.1796875" bestFit="1" customWidth="1"/>
    <col min="4" max="14" width="17.54296875" customWidth="1"/>
    <col min="16" max="16" width="21.36328125" customWidth="1"/>
  </cols>
  <sheetData>
    <row r="1" spans="1:17" ht="28.5" customHeight="1">
      <c r="A1" s="4"/>
      <c r="B1" s="5">
        <v>43435</v>
      </c>
      <c r="C1" s="6">
        <v>43466</v>
      </c>
      <c r="D1" s="6">
        <v>43497</v>
      </c>
      <c r="E1" s="6">
        <v>43525</v>
      </c>
      <c r="F1" s="6">
        <v>43556</v>
      </c>
      <c r="G1" s="6">
        <v>43586</v>
      </c>
      <c r="H1" s="6">
        <v>43617</v>
      </c>
      <c r="I1" s="6">
        <v>43647</v>
      </c>
      <c r="J1" s="6">
        <v>43678</v>
      </c>
      <c r="K1" s="6">
        <v>43709</v>
      </c>
      <c r="L1" s="6">
        <v>43739</v>
      </c>
      <c r="M1" s="6">
        <v>43770</v>
      </c>
      <c r="N1" s="6">
        <v>43800</v>
      </c>
    </row>
    <row r="2" spans="1:17" ht="15.75" customHeight="1">
      <c r="A2" s="7" t="s">
        <v>7</v>
      </c>
      <c r="B2" s="126" t="s">
        <v>206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7" ht="15.75" customHeight="1" outlineLevel="1">
      <c r="A3" s="49" t="s">
        <v>121</v>
      </c>
      <c r="B3" s="9"/>
      <c r="C3" s="81">
        <f>C341</f>
        <v>26134.832400324402</v>
      </c>
      <c r="D3" s="81">
        <f t="shared" ref="D3:N3" si="0">D341</f>
        <v>40515.764632800543</v>
      </c>
      <c r="E3" s="81">
        <f t="shared" si="0"/>
        <v>53066.577019693228</v>
      </c>
      <c r="F3" s="81">
        <f t="shared" si="0"/>
        <v>65164.586426165508</v>
      </c>
      <c r="G3" s="81">
        <f t="shared" si="0"/>
        <v>77659.50652105824</v>
      </c>
      <c r="H3" s="81">
        <f t="shared" si="0"/>
        <v>91509.827841688908</v>
      </c>
      <c r="I3" s="81">
        <f t="shared" si="0"/>
        <v>106347.94906743948</v>
      </c>
      <c r="J3" s="81">
        <f t="shared" si="0"/>
        <v>122897.17187973829</v>
      </c>
      <c r="K3" s="81">
        <f t="shared" si="0"/>
        <v>141742.25955361692</v>
      </c>
      <c r="L3" s="81">
        <f t="shared" si="0"/>
        <v>163322.7987740612</v>
      </c>
      <c r="M3" s="81">
        <f t="shared" si="0"/>
        <v>188080.78848072846</v>
      </c>
      <c r="N3" s="81">
        <f t="shared" si="0"/>
        <v>216327.02252862119</v>
      </c>
      <c r="P3" s="11" t="s">
        <v>11</v>
      </c>
    </row>
    <row r="4" spans="1:17" ht="15.75" customHeight="1" outlineLevel="1">
      <c r="A4" s="49" t="s">
        <v>122</v>
      </c>
      <c r="B4" s="9"/>
      <c r="C4" s="81">
        <f t="shared" ref="C4:N5" si="1">C342</f>
        <v>8907.9287899697265</v>
      </c>
      <c r="D4" s="81">
        <f t="shared" si="1"/>
        <v>13679.760979951196</v>
      </c>
      <c r="E4" s="81">
        <f t="shared" si="1"/>
        <v>18014.469849937646</v>
      </c>
      <c r="F4" s="81">
        <f t="shared" si="1"/>
        <v>22387.49818280297</v>
      </c>
      <c r="G4" s="81">
        <f t="shared" si="1"/>
        <v>26546.334614927284</v>
      </c>
      <c r="H4" s="81">
        <f t="shared" si="1"/>
        <v>31173.887494542792</v>
      </c>
      <c r="I4" s="81">
        <f t="shared" si="1"/>
        <v>36224.753628722487</v>
      </c>
      <c r="J4" s="81">
        <f t="shared" si="1"/>
        <v>41935.679418786109</v>
      </c>
      <c r="K4" s="81">
        <f t="shared" si="1"/>
        <v>48416.001989932513</v>
      </c>
      <c r="L4" s="81">
        <f t="shared" si="1"/>
        <v>55723.009274590113</v>
      </c>
      <c r="M4" s="81">
        <f t="shared" si="1"/>
        <v>64145.779489202221</v>
      </c>
      <c r="N4" s="81">
        <f t="shared" si="1"/>
        <v>73796.297664053942</v>
      </c>
      <c r="P4" s="11"/>
    </row>
    <row r="5" spans="1:17" ht="15.75" customHeight="1" outlineLevel="1">
      <c r="A5" s="49" t="s">
        <v>120</v>
      </c>
      <c r="B5" s="49"/>
      <c r="C5" s="81">
        <f t="shared" si="1"/>
        <v>1766.8619087543275</v>
      </c>
      <c r="D5" s="81">
        <f t="shared" si="1"/>
        <v>2708.6381973613898</v>
      </c>
      <c r="E5" s="81">
        <f t="shared" si="1"/>
        <v>3829.4232315735758</v>
      </c>
      <c r="F5" s="81">
        <f t="shared" si="1"/>
        <v>4738.5714444043706</v>
      </c>
      <c r="G5" s="81">
        <f t="shared" si="1"/>
        <v>5903.2570597482363</v>
      </c>
      <c r="H5" s="81">
        <f t="shared" si="1"/>
        <v>6502.6417931984388</v>
      </c>
      <c r="I5" s="81">
        <f t="shared" si="1"/>
        <v>7630.6980527134956</v>
      </c>
      <c r="J5" s="81">
        <f t="shared" si="1"/>
        <v>8939.3491266612982</v>
      </c>
      <c r="K5" s="81">
        <f t="shared" si="1"/>
        <v>10326.46760355257</v>
      </c>
      <c r="L5" s="81">
        <f t="shared" si="1"/>
        <v>11903.156393594898</v>
      </c>
      <c r="M5" s="81">
        <f t="shared" si="1"/>
        <v>13590.056476291707</v>
      </c>
      <c r="N5" s="81">
        <f t="shared" si="1"/>
        <v>15682.888414986854</v>
      </c>
      <c r="P5" s="11"/>
    </row>
    <row r="6" spans="1:17" ht="15.75" customHeight="1" outlineLevel="1">
      <c r="A6" s="49" t="s">
        <v>130</v>
      </c>
      <c r="B6" s="9"/>
      <c r="C6" s="81">
        <f>SUM(C3:C5)</f>
        <v>36809.623099048455</v>
      </c>
      <c r="D6" s="81">
        <f t="shared" ref="D6:N6" si="2">SUM(D3:D5)</f>
        <v>56904.163810113125</v>
      </c>
      <c r="E6" s="81">
        <f t="shared" si="2"/>
        <v>74910.470101204439</v>
      </c>
      <c r="F6" s="81">
        <f t="shared" si="2"/>
        <v>92290.656053372848</v>
      </c>
      <c r="G6" s="81">
        <f t="shared" si="2"/>
        <v>110109.09819573376</v>
      </c>
      <c r="H6" s="81">
        <f t="shared" si="2"/>
        <v>129186.35712943014</v>
      </c>
      <c r="I6" s="81">
        <f t="shared" si="2"/>
        <v>150203.40074887546</v>
      </c>
      <c r="J6" s="81">
        <f t="shared" si="2"/>
        <v>173772.20042518573</v>
      </c>
      <c r="K6" s="81">
        <f t="shared" si="2"/>
        <v>200484.72914710199</v>
      </c>
      <c r="L6" s="81">
        <f t="shared" si="2"/>
        <v>230948.96444224622</v>
      </c>
      <c r="M6" s="81">
        <f t="shared" si="2"/>
        <v>265816.62444622238</v>
      </c>
      <c r="N6" s="81">
        <f t="shared" si="2"/>
        <v>305806.20860766195</v>
      </c>
      <c r="P6" s="11"/>
    </row>
    <row r="7" spans="1:17" ht="15.75" customHeight="1" outlineLevel="1">
      <c r="A7" s="9" t="s">
        <v>8</v>
      </c>
      <c r="B7" s="10"/>
      <c r="C7" s="10">
        <v>0.45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7" ht="15.75" customHeight="1" outlineLevel="1">
      <c r="A8" s="9" t="s">
        <v>9</v>
      </c>
      <c r="B8" s="10"/>
      <c r="C8" s="10">
        <v>0.65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7" ht="15.75" customHeight="1" outlineLevel="1">
      <c r="A9" s="49" t="s">
        <v>134</v>
      </c>
      <c r="B9" s="10"/>
      <c r="C9" s="81">
        <f>$C$7*$C$8*C5</f>
        <v>516.80710831064084</v>
      </c>
      <c r="D9" s="81">
        <f>$C$7*$C$8*D5</f>
        <v>792.27667272820656</v>
      </c>
      <c r="E9" s="81">
        <f t="shared" ref="E9:N9" si="3">$C$7*$C$8*E5</f>
        <v>1120.1062952352711</v>
      </c>
      <c r="F9" s="81">
        <f t="shared" si="3"/>
        <v>1386.0321474882785</v>
      </c>
      <c r="G9" s="81">
        <f t="shared" si="3"/>
        <v>1726.7026899763594</v>
      </c>
      <c r="H9" s="81">
        <f t="shared" si="3"/>
        <v>1902.0227245105436</v>
      </c>
      <c r="I9" s="81">
        <f t="shared" si="3"/>
        <v>2231.9791804186975</v>
      </c>
      <c r="J9" s="81">
        <f t="shared" si="3"/>
        <v>2614.7596195484302</v>
      </c>
      <c r="K9" s="81">
        <f t="shared" si="3"/>
        <v>3020.491774039127</v>
      </c>
      <c r="L9" s="81">
        <f t="shared" si="3"/>
        <v>3481.6732451265079</v>
      </c>
      <c r="M9" s="81">
        <f t="shared" si="3"/>
        <v>3975.0915193153251</v>
      </c>
      <c r="N9" s="81">
        <f t="shared" si="3"/>
        <v>4587.244861383655</v>
      </c>
    </row>
    <row r="10" spans="1:17" ht="15.75" customHeight="1" outlineLevel="1">
      <c r="A10" s="49" t="s">
        <v>135</v>
      </c>
      <c r="B10" s="9"/>
      <c r="C10" s="9">
        <v>3.3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7" ht="15.75" customHeight="1" outlineLevel="1">
      <c r="A11" s="49" t="s">
        <v>136</v>
      </c>
      <c r="B11" s="9"/>
      <c r="C11" s="71">
        <f>C9*$C$10</f>
        <v>1705.4634574251147</v>
      </c>
      <c r="D11" s="71">
        <f>D9*$C$10</f>
        <v>2614.5130200030817</v>
      </c>
      <c r="E11" s="71">
        <f>E9*$C$10</f>
        <v>3696.3507742763945</v>
      </c>
      <c r="F11" s="71">
        <f t="shared" ref="F11:N11" si="4">F9*$C$10</f>
        <v>4573.9060867113185</v>
      </c>
      <c r="G11" s="71">
        <f t="shared" si="4"/>
        <v>5698.1188769219852</v>
      </c>
      <c r="H11" s="71">
        <f t="shared" si="4"/>
        <v>6276.6749908847933</v>
      </c>
      <c r="I11" s="71">
        <f t="shared" si="4"/>
        <v>7365.5312953817011</v>
      </c>
      <c r="J11" s="71">
        <f t="shared" si="4"/>
        <v>8628.7067445098201</v>
      </c>
      <c r="K11" s="71">
        <f t="shared" si="4"/>
        <v>9967.6228543291181</v>
      </c>
      <c r="L11" s="71">
        <f t="shared" si="4"/>
        <v>11489.521708917475</v>
      </c>
      <c r="M11" s="71">
        <f t="shared" si="4"/>
        <v>13117.802013740573</v>
      </c>
      <c r="N11" s="71">
        <f t="shared" si="4"/>
        <v>15137.908042566061</v>
      </c>
    </row>
    <row r="12" spans="1:17" ht="15.75" customHeight="1" outlineLevel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P12" s="11" t="s">
        <v>11</v>
      </c>
    </row>
    <row r="13" spans="1:17" ht="15.75" customHeight="1" outlineLevel="1">
      <c r="A13" s="9" t="s">
        <v>12</v>
      </c>
      <c r="B13" s="10"/>
      <c r="C13" s="10">
        <v>0.77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1" t="s">
        <v>13</v>
      </c>
    </row>
    <row r="14" spans="1:17" ht="15.75" customHeight="1" outlineLevel="1">
      <c r="A14" s="9" t="s">
        <v>14</v>
      </c>
      <c r="B14" s="10"/>
      <c r="C14" s="10">
        <v>0.83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P14" s="12" t="s">
        <v>15</v>
      </c>
      <c r="Q14" t="s">
        <v>142</v>
      </c>
    </row>
    <row r="15" spans="1:17" ht="15.75" customHeight="1" outlineLevel="1">
      <c r="A15" s="9" t="s">
        <v>16</v>
      </c>
      <c r="B15" s="10"/>
      <c r="C15" s="10">
        <v>0.6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P15" s="12" t="s">
        <v>17</v>
      </c>
      <c r="Q15" t="s">
        <v>142</v>
      </c>
    </row>
    <row r="16" spans="1:17" ht="15.75" customHeight="1" outlineLevel="1">
      <c r="A16" s="49" t="s">
        <v>115</v>
      </c>
      <c r="B16" s="10"/>
      <c r="C16" s="81">
        <f>$C$15*$C$14*$C$13*C11</f>
        <v>653.97701738423439</v>
      </c>
      <c r="D16" s="81">
        <f>$C$15*$C$14*$C$13*D11</f>
        <v>1002.5611626503817</v>
      </c>
      <c r="E16" s="81">
        <f t="shared" ref="E16:N16" si="5">$C$15*$C$14*$C$13*E11</f>
        <v>1417.4026679040262</v>
      </c>
      <c r="F16" s="81">
        <f t="shared" si="5"/>
        <v>1753.9100280103221</v>
      </c>
      <c r="G16" s="81">
        <f t="shared" si="5"/>
        <v>2185.0006645445042</v>
      </c>
      <c r="H16" s="81">
        <f t="shared" si="5"/>
        <v>2406.8537920046824</v>
      </c>
      <c r="I16" s="81">
        <f t="shared" si="5"/>
        <v>2824.3866305270667</v>
      </c>
      <c r="J16" s="81">
        <f t="shared" si="5"/>
        <v>3308.7638882497354</v>
      </c>
      <c r="K16" s="81">
        <f t="shared" si="5"/>
        <v>3822.1846597210433</v>
      </c>
      <c r="L16" s="81">
        <f t="shared" si="5"/>
        <v>4405.7719945014942</v>
      </c>
      <c r="M16" s="81">
        <f t="shared" si="5"/>
        <v>5030.1523601889594</v>
      </c>
      <c r="N16" s="81">
        <f t="shared" si="5"/>
        <v>5804.7822180023813</v>
      </c>
      <c r="P16" s="12" t="s">
        <v>19</v>
      </c>
      <c r="Q16" t="s">
        <v>142</v>
      </c>
    </row>
    <row r="17" spans="1:17" ht="15.75" customHeight="1" outlineLevel="1">
      <c r="A17" s="58" t="s">
        <v>91</v>
      </c>
      <c r="B17" s="14"/>
      <c r="C17" s="10">
        <v>0.8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P17" s="12" t="s">
        <v>21</v>
      </c>
      <c r="Q17" t="s">
        <v>142</v>
      </c>
    </row>
    <row r="18" spans="1:17" ht="15.75" customHeight="1" outlineLevel="1">
      <c r="A18" s="58" t="s">
        <v>92</v>
      </c>
      <c r="B18" s="14"/>
      <c r="C18" s="10">
        <v>0.18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</row>
    <row r="19" spans="1:17" ht="15.75" customHeight="1" outlineLevel="1">
      <c r="A19" s="58" t="s">
        <v>93</v>
      </c>
      <c r="B19" s="14"/>
      <c r="C19" s="10">
        <v>0.02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1" t="s">
        <v>23</v>
      </c>
    </row>
    <row r="20" spans="1:17" ht="15.75" customHeight="1" outlineLevel="1">
      <c r="A20" s="64" t="s">
        <v>105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1"/>
    </row>
    <row r="21" spans="1:17" ht="15.75" customHeight="1" outlineLevel="1">
      <c r="A21" s="49" t="s">
        <v>131</v>
      </c>
      <c r="B21" s="14"/>
      <c r="C21" s="81">
        <f>$C$17*C16</f>
        <v>523.18161390738749</v>
      </c>
      <c r="D21" s="81">
        <f t="shared" ref="D21:N21" si="6">$C$17*D16</f>
        <v>802.04893012030539</v>
      </c>
      <c r="E21" s="81">
        <f t="shared" si="6"/>
        <v>1133.9221343232209</v>
      </c>
      <c r="F21" s="81">
        <f t="shared" si="6"/>
        <v>1403.1280224082577</v>
      </c>
      <c r="G21" s="81">
        <f t="shared" si="6"/>
        <v>1748.0005316356035</v>
      </c>
      <c r="H21" s="81">
        <f t="shared" si="6"/>
        <v>1925.483033603746</v>
      </c>
      <c r="I21" s="81">
        <f t="shared" si="6"/>
        <v>2259.5093044216533</v>
      </c>
      <c r="J21" s="81">
        <f t="shared" si="6"/>
        <v>2647.0111105997885</v>
      </c>
      <c r="K21" s="81">
        <f t="shared" si="6"/>
        <v>3057.7477277768348</v>
      </c>
      <c r="L21" s="81">
        <f t="shared" si="6"/>
        <v>3524.6175956011957</v>
      </c>
      <c r="M21" s="81">
        <f t="shared" si="6"/>
        <v>4024.1218881511677</v>
      </c>
      <c r="N21" s="81">
        <f t="shared" si="6"/>
        <v>4643.8257744019056</v>
      </c>
      <c r="O21" s="11"/>
      <c r="P21" s="12" t="s">
        <v>24</v>
      </c>
    </row>
    <row r="22" spans="1:17" ht="15.75" customHeight="1" outlineLevel="1">
      <c r="A22" s="49" t="s">
        <v>132</v>
      </c>
      <c r="B22" s="14"/>
      <c r="C22" s="81">
        <f>$C$18*C16</f>
        <v>117.71586312916219</v>
      </c>
      <c r="D22" s="81">
        <f t="shared" ref="D22:N22" si="7">$C$18*D16</f>
        <v>180.46100927706868</v>
      </c>
      <c r="E22" s="81">
        <f t="shared" si="7"/>
        <v>255.13248022272469</v>
      </c>
      <c r="F22" s="81">
        <f t="shared" si="7"/>
        <v>315.70380504185795</v>
      </c>
      <c r="G22" s="81">
        <f t="shared" si="7"/>
        <v>393.30011961801074</v>
      </c>
      <c r="H22" s="81">
        <f t="shared" si="7"/>
        <v>433.23368256084279</v>
      </c>
      <c r="I22" s="81">
        <f t="shared" si="7"/>
        <v>508.38959349487197</v>
      </c>
      <c r="J22" s="81">
        <f t="shared" si="7"/>
        <v>595.57749988495232</v>
      </c>
      <c r="K22" s="81">
        <f t="shared" si="7"/>
        <v>687.99323874978779</v>
      </c>
      <c r="L22" s="81">
        <f t="shared" si="7"/>
        <v>793.03895901026897</v>
      </c>
      <c r="M22" s="81">
        <f t="shared" si="7"/>
        <v>905.42742483401264</v>
      </c>
      <c r="N22" s="81">
        <f t="shared" si="7"/>
        <v>1044.8607992404286</v>
      </c>
      <c r="O22" s="11"/>
      <c r="P22" s="12" t="s">
        <v>26</v>
      </c>
    </row>
    <row r="23" spans="1:17" ht="15.75" customHeight="1" outlineLevel="1">
      <c r="A23" s="49" t="s">
        <v>133</v>
      </c>
      <c r="B23" s="14"/>
      <c r="C23" s="81">
        <f>$C$19*C16</f>
        <v>13.079540347684688</v>
      </c>
      <c r="D23" s="81">
        <f t="shared" ref="D23:N23" si="8">$C$19*D16</f>
        <v>20.051223253007635</v>
      </c>
      <c r="E23" s="81">
        <f t="shared" si="8"/>
        <v>28.348053358080524</v>
      </c>
      <c r="F23" s="81">
        <f t="shared" si="8"/>
        <v>35.07820056020644</v>
      </c>
      <c r="G23" s="81">
        <f t="shared" si="8"/>
        <v>43.700013290890084</v>
      </c>
      <c r="H23" s="81">
        <f t="shared" si="8"/>
        <v>48.137075840093651</v>
      </c>
      <c r="I23" s="81">
        <f t="shared" si="8"/>
        <v>56.487732610541336</v>
      </c>
      <c r="J23" s="81">
        <f t="shared" si="8"/>
        <v>66.175277764994703</v>
      </c>
      <c r="K23" s="81">
        <f t="shared" si="8"/>
        <v>76.443693194420874</v>
      </c>
      <c r="L23" s="81">
        <f t="shared" si="8"/>
        <v>88.11543989002989</v>
      </c>
      <c r="M23" s="81">
        <f t="shared" si="8"/>
        <v>100.60304720377918</v>
      </c>
      <c r="N23" s="81">
        <f t="shared" si="8"/>
        <v>116.09564436004763</v>
      </c>
      <c r="O23" s="11"/>
      <c r="P23" s="12" t="s">
        <v>24</v>
      </c>
    </row>
    <row r="24" spans="1:17" ht="15.75" customHeight="1" outlineLevel="1">
      <c r="A24" s="49"/>
      <c r="B24" s="14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11"/>
      <c r="P24" s="12" t="s">
        <v>27</v>
      </c>
    </row>
    <row r="25" spans="1:17" ht="15.75" customHeight="1" outlineLevel="1">
      <c r="A25" s="64" t="s">
        <v>19</v>
      </c>
      <c r="B25" s="14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11"/>
      <c r="P25" s="12" t="s">
        <v>28</v>
      </c>
    </row>
    <row r="26" spans="1:17" ht="15.75" customHeight="1" outlineLevel="1">
      <c r="A26" s="51" t="s">
        <v>95</v>
      </c>
      <c r="B26" s="14"/>
      <c r="C26" s="67">
        <f t="shared" ref="C26:N26" si="9">C21*C106</f>
        <v>52318.161390738751</v>
      </c>
      <c r="D26" s="67">
        <f t="shared" si="9"/>
        <v>80204.893012030545</v>
      </c>
      <c r="E26" s="67">
        <f t="shared" si="9"/>
        <v>113392.2134323221</v>
      </c>
      <c r="F26" s="67">
        <f t="shared" si="9"/>
        <v>140312.80224082578</v>
      </c>
      <c r="G26" s="67">
        <f t="shared" si="9"/>
        <v>174800.05316356034</v>
      </c>
      <c r="H26" s="67">
        <f t="shared" si="9"/>
        <v>192548.30336037459</v>
      </c>
      <c r="I26" s="67">
        <f t="shared" si="9"/>
        <v>225950.93044216532</v>
      </c>
      <c r="J26" s="67">
        <f t="shared" si="9"/>
        <v>264701.11105997884</v>
      </c>
      <c r="K26" s="67">
        <f t="shared" si="9"/>
        <v>305774.77277768351</v>
      </c>
      <c r="L26" s="67">
        <f t="shared" si="9"/>
        <v>352461.75956011959</v>
      </c>
      <c r="M26" s="67">
        <f t="shared" si="9"/>
        <v>402412.18881511677</v>
      </c>
      <c r="N26" s="67">
        <f t="shared" si="9"/>
        <v>464382.57744019054</v>
      </c>
      <c r="O26" s="11"/>
      <c r="P26" s="12" t="s">
        <v>29</v>
      </c>
    </row>
    <row r="27" spans="1:17" ht="15.75" customHeight="1" outlineLevel="1">
      <c r="A27" s="51" t="s">
        <v>96</v>
      </c>
      <c r="B27" s="72" t="s">
        <v>137</v>
      </c>
      <c r="C27" s="67">
        <f t="shared" ref="C27:N27" si="10">C22*C107</f>
        <v>88286.897346871643</v>
      </c>
      <c r="D27" s="67">
        <f t="shared" si="10"/>
        <v>135345.75695780152</v>
      </c>
      <c r="E27" s="67">
        <f t="shared" si="10"/>
        <v>191349.36016704352</v>
      </c>
      <c r="F27" s="67">
        <f t="shared" si="10"/>
        <v>236777.85378139347</v>
      </c>
      <c r="G27" s="67">
        <f t="shared" si="10"/>
        <v>294975.08971350803</v>
      </c>
      <c r="H27" s="67">
        <f t="shared" si="10"/>
        <v>324925.2619206321</v>
      </c>
      <c r="I27" s="67">
        <f t="shared" si="10"/>
        <v>381292.19512115396</v>
      </c>
      <c r="J27" s="67">
        <f t="shared" si="10"/>
        <v>446683.12491371424</v>
      </c>
      <c r="K27" s="67">
        <f t="shared" si="10"/>
        <v>515994.92906234082</v>
      </c>
      <c r="L27" s="67">
        <f t="shared" si="10"/>
        <v>594779.21925770177</v>
      </c>
      <c r="M27" s="67">
        <f t="shared" si="10"/>
        <v>679070.56862550951</v>
      </c>
      <c r="N27" s="67">
        <f t="shared" si="10"/>
        <v>783645.59943032148</v>
      </c>
      <c r="O27" s="11"/>
      <c r="P27" s="12" t="s">
        <v>30</v>
      </c>
    </row>
    <row r="28" spans="1:17" ht="15.75" customHeight="1" outlineLevel="1">
      <c r="A28" s="51" t="s">
        <v>97</v>
      </c>
      <c r="B28" s="14"/>
      <c r="C28" s="67">
        <f t="shared" ref="C28:N28" si="11">C23*C108</f>
        <v>15695.448417221625</v>
      </c>
      <c r="D28" s="67">
        <f t="shared" si="11"/>
        <v>24061.467903609162</v>
      </c>
      <c r="E28" s="67">
        <f t="shared" si="11"/>
        <v>34017.664029696629</v>
      </c>
      <c r="F28" s="67">
        <f t="shared" si="11"/>
        <v>42093.84067224773</v>
      </c>
      <c r="G28" s="67">
        <f t="shared" si="11"/>
        <v>52440.015949068104</v>
      </c>
      <c r="H28" s="67">
        <f t="shared" si="11"/>
        <v>57764.491008112382</v>
      </c>
      <c r="I28" s="67">
        <f t="shared" si="11"/>
        <v>67785.279132649608</v>
      </c>
      <c r="J28" s="67">
        <f t="shared" si="11"/>
        <v>79410.333317993645</v>
      </c>
      <c r="K28" s="67">
        <f t="shared" si="11"/>
        <v>91732.431833305047</v>
      </c>
      <c r="L28" s="67">
        <f t="shared" si="11"/>
        <v>105738.52786803588</v>
      </c>
      <c r="M28" s="67">
        <f t="shared" si="11"/>
        <v>120723.65664453502</v>
      </c>
      <c r="N28" s="67">
        <f t="shared" si="11"/>
        <v>139314.77323205717</v>
      </c>
      <c r="O28" s="11"/>
      <c r="P28" s="12"/>
    </row>
    <row r="29" spans="1:17" ht="15.75" customHeight="1" outlineLevel="1">
      <c r="A29" s="51" t="s">
        <v>100</v>
      </c>
      <c r="B29" s="14"/>
      <c r="C29" s="67">
        <f>SUM(C26:C28)</f>
        <v>156300.50715483204</v>
      </c>
      <c r="D29" s="67">
        <f t="shared" ref="D29:N29" si="12">SUM(D26:D28)</f>
        <v>239612.11787344122</v>
      </c>
      <c r="E29" s="67">
        <f t="shared" si="12"/>
        <v>338759.23762906221</v>
      </c>
      <c r="F29" s="67">
        <f t="shared" si="12"/>
        <v>419184.49669446697</v>
      </c>
      <c r="G29" s="67">
        <f t="shared" si="12"/>
        <v>522215.1588261365</v>
      </c>
      <c r="H29" s="67">
        <f t="shared" si="12"/>
        <v>575238.05628911906</v>
      </c>
      <c r="I29" s="67">
        <f t="shared" si="12"/>
        <v>675028.40469596896</v>
      </c>
      <c r="J29" s="67">
        <f t="shared" si="12"/>
        <v>790794.56929168676</v>
      </c>
      <c r="K29" s="67">
        <f t="shared" si="12"/>
        <v>913502.13367332937</v>
      </c>
      <c r="L29" s="67">
        <f t="shared" si="12"/>
        <v>1052979.5066858572</v>
      </c>
      <c r="M29" s="67">
        <f t="shared" si="12"/>
        <v>1202206.4140851612</v>
      </c>
      <c r="N29" s="67">
        <f t="shared" si="12"/>
        <v>1387342.9501025693</v>
      </c>
      <c r="O29" s="11"/>
    </row>
    <row r="30" spans="1:17" ht="15.75" customHeight="1" outlineLevel="1">
      <c r="A30" s="64" t="s">
        <v>98</v>
      </c>
      <c r="B30" s="14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11"/>
    </row>
    <row r="31" spans="1:17" ht="15.75" customHeight="1" outlineLevel="1">
      <c r="A31" s="51" t="s">
        <v>128</v>
      </c>
      <c r="B31" s="14"/>
      <c r="C31" s="75">
        <v>0</v>
      </c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11"/>
    </row>
    <row r="32" spans="1:17" ht="15.75" customHeight="1" outlineLevel="1">
      <c r="A32" s="51"/>
      <c r="B32" s="14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11"/>
    </row>
    <row r="33" spans="1:15" ht="15.75" customHeight="1" outlineLevel="1">
      <c r="A33" s="9" t="s">
        <v>101</v>
      </c>
      <c r="B33" s="14"/>
      <c r="C33" s="48">
        <f>C29</f>
        <v>156300.50715483204</v>
      </c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11"/>
    </row>
    <row r="34" spans="1:15" ht="15.75" customHeight="1" outlineLevel="1">
      <c r="A34" s="9" t="s">
        <v>102</v>
      </c>
      <c r="B34" s="14"/>
      <c r="C34" s="50">
        <f>C33/C29</f>
        <v>1</v>
      </c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11"/>
    </row>
    <row r="35" spans="1:15" ht="15.75" customHeight="1" outlineLevel="1">
      <c r="A35" s="9"/>
      <c r="B35" s="14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11"/>
    </row>
    <row r="36" spans="1:15" ht="15.75" customHeight="1" outlineLevel="1">
      <c r="A36" s="9" t="s">
        <v>151</v>
      </c>
      <c r="B36" s="14"/>
      <c r="C36" s="67">
        <f t="shared" ref="C36:N36" si="13">$C$138*$C$142*C21</f>
        <v>3988.2134428160152</v>
      </c>
      <c r="D36" s="67">
        <f t="shared" si="13"/>
        <v>6114.0189943070891</v>
      </c>
      <c r="E36" s="67">
        <f t="shared" si="13"/>
        <v>8643.888429945915</v>
      </c>
      <c r="F36" s="67">
        <f t="shared" si="13"/>
        <v>10696.044914818151</v>
      </c>
      <c r="G36" s="67">
        <f t="shared" si="13"/>
        <v>13325.008052658208</v>
      </c>
      <c r="H36" s="67">
        <f t="shared" si="13"/>
        <v>14677.957165161357</v>
      </c>
      <c r="I36" s="67">
        <f t="shared" si="13"/>
        <v>17224.239427606266</v>
      </c>
      <c r="J36" s="67">
        <f t="shared" si="13"/>
        <v>20178.165696102191</v>
      </c>
      <c r="K36" s="67">
        <f t="shared" si="13"/>
        <v>23309.210928842815</v>
      </c>
      <c r="L36" s="67">
        <f t="shared" si="13"/>
        <v>26868.159931267917</v>
      </c>
      <c r="M36" s="67">
        <f t="shared" si="13"/>
        <v>30675.881153376355</v>
      </c>
      <c r="N36" s="67">
        <f t="shared" si="13"/>
        <v>35399.883878265733</v>
      </c>
      <c r="O36" s="11"/>
    </row>
    <row r="37" spans="1:15" ht="15.75" customHeight="1" outlineLevel="1">
      <c r="A37" s="9" t="s">
        <v>150</v>
      </c>
      <c r="B37" s="14"/>
      <c r="C37" s="67">
        <f t="shared" ref="C37:N37" si="14">$C$138*$C$142*C22</f>
        <v>897.34802463360347</v>
      </c>
      <c r="D37" s="67">
        <f t="shared" si="14"/>
        <v>1375.6542737190948</v>
      </c>
      <c r="E37" s="67">
        <f t="shared" si="14"/>
        <v>1944.8748967378306</v>
      </c>
      <c r="F37" s="67">
        <f t="shared" si="14"/>
        <v>2406.6101058340837</v>
      </c>
      <c r="G37" s="67">
        <f t="shared" si="14"/>
        <v>2998.1268118480962</v>
      </c>
      <c r="H37" s="67">
        <f t="shared" si="14"/>
        <v>3302.540362161305</v>
      </c>
      <c r="I37" s="67">
        <f t="shared" si="14"/>
        <v>3875.4538712114095</v>
      </c>
      <c r="J37" s="67">
        <f t="shared" si="14"/>
        <v>4540.0872816229921</v>
      </c>
      <c r="K37" s="67">
        <f t="shared" si="14"/>
        <v>5244.5724589896327</v>
      </c>
      <c r="L37" s="67">
        <f t="shared" si="14"/>
        <v>6045.3359845352816</v>
      </c>
      <c r="M37" s="67">
        <f t="shared" si="14"/>
        <v>6902.0732595096797</v>
      </c>
      <c r="N37" s="67">
        <f t="shared" si="14"/>
        <v>7964.9738726097885</v>
      </c>
      <c r="O37" s="11"/>
    </row>
    <row r="38" spans="1:15" ht="15.75" customHeight="1" outlineLevel="1">
      <c r="A38" s="9" t="s">
        <v>149</v>
      </c>
      <c r="B38" s="14"/>
      <c r="C38" s="67">
        <f t="shared" ref="C38:N38" si="15">$C$138*$C$142*C23</f>
        <v>99.705336070400392</v>
      </c>
      <c r="D38" s="67">
        <f t="shared" si="15"/>
        <v>152.85047485767723</v>
      </c>
      <c r="E38" s="67">
        <f t="shared" si="15"/>
        <v>216.09721074864785</v>
      </c>
      <c r="F38" s="67">
        <f t="shared" si="15"/>
        <v>267.40112287045372</v>
      </c>
      <c r="G38" s="67">
        <f t="shared" si="15"/>
        <v>333.12520131645516</v>
      </c>
      <c r="H38" s="67">
        <f t="shared" si="15"/>
        <v>366.94892912903396</v>
      </c>
      <c r="I38" s="67">
        <f t="shared" si="15"/>
        <v>430.60598569015667</v>
      </c>
      <c r="J38" s="67">
        <f t="shared" si="15"/>
        <v>504.45414240255468</v>
      </c>
      <c r="K38" s="67">
        <f t="shared" si="15"/>
        <v>582.73027322107043</v>
      </c>
      <c r="L38" s="67">
        <f t="shared" si="15"/>
        <v>671.70399828169798</v>
      </c>
      <c r="M38" s="67">
        <f t="shared" si="15"/>
        <v>766.89702883440884</v>
      </c>
      <c r="N38" s="67">
        <f t="shared" si="15"/>
        <v>884.99709695664319</v>
      </c>
      <c r="O38" s="11"/>
    </row>
    <row r="39" spans="1:15" ht="15.75" customHeight="1" outlineLevel="1">
      <c r="A39" s="9" t="s">
        <v>148</v>
      </c>
      <c r="B39" s="14"/>
      <c r="C39" s="130">
        <f>C31+SUM(C36:C38)</f>
        <v>4985.2668035200195</v>
      </c>
      <c r="D39" s="130">
        <f t="shared" ref="D39:N39" si="16">D31+SUM(D36:D38)</f>
        <v>7642.5237428838609</v>
      </c>
      <c r="E39" s="130">
        <f t="shared" si="16"/>
        <v>10804.860537432394</v>
      </c>
      <c r="F39" s="130">
        <f t="shared" si="16"/>
        <v>13370.056143522686</v>
      </c>
      <c r="G39" s="130">
        <f t="shared" si="16"/>
        <v>16656.26006582276</v>
      </c>
      <c r="H39" s="130">
        <f t="shared" si="16"/>
        <v>18347.446456451697</v>
      </c>
      <c r="I39" s="130">
        <f t="shared" si="16"/>
        <v>21530.29928450783</v>
      </c>
      <c r="J39" s="130">
        <f t="shared" si="16"/>
        <v>25222.707120127739</v>
      </c>
      <c r="K39" s="130">
        <f t="shared" si="16"/>
        <v>29136.513661053516</v>
      </c>
      <c r="L39" s="130">
        <f t="shared" si="16"/>
        <v>33585.1999140849</v>
      </c>
      <c r="M39" s="130">
        <f t="shared" si="16"/>
        <v>38344.851441720442</v>
      </c>
      <c r="N39" s="130">
        <f t="shared" si="16"/>
        <v>44249.854847832161</v>
      </c>
      <c r="O39" s="11"/>
    </row>
    <row r="40" spans="1:15" ht="15.75" customHeight="1" outlineLevel="1">
      <c r="A40" s="9"/>
      <c r="B40" s="14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1"/>
    </row>
    <row r="41" spans="1:15" ht="15.75" customHeight="1" outlineLevel="1">
      <c r="A41" s="9" t="s">
        <v>119</v>
      </c>
      <c r="B41" s="14"/>
      <c r="C41" s="73">
        <f>C39/C16</f>
        <v>7.6230000000000011</v>
      </c>
      <c r="D41" s="74">
        <f t="shared" ref="D41:N41" si="17">D39/D16</f>
        <v>7.6230000000000011</v>
      </c>
      <c r="E41" s="74">
        <f t="shared" si="17"/>
        <v>7.623000000000002</v>
      </c>
      <c r="F41" s="74">
        <f t="shared" si="17"/>
        <v>7.6230000000000002</v>
      </c>
      <c r="G41" s="74">
        <f t="shared" si="17"/>
        <v>7.623000000000002</v>
      </c>
      <c r="H41" s="74">
        <f t="shared" si="17"/>
        <v>7.6230000000000011</v>
      </c>
      <c r="I41" s="74">
        <f t="shared" si="17"/>
        <v>7.6230000000000002</v>
      </c>
      <c r="J41" s="74">
        <f t="shared" si="17"/>
        <v>7.623000000000002</v>
      </c>
      <c r="K41" s="74">
        <f t="shared" si="17"/>
        <v>7.6230000000000002</v>
      </c>
      <c r="L41" s="74">
        <f t="shared" si="17"/>
        <v>7.623000000000002</v>
      </c>
      <c r="M41" s="74">
        <f t="shared" si="17"/>
        <v>7.6230000000000011</v>
      </c>
      <c r="N41" s="74">
        <f t="shared" si="17"/>
        <v>7.6230000000000011</v>
      </c>
      <c r="O41" s="11"/>
    </row>
    <row r="42" spans="1:15" ht="15.75" customHeight="1">
      <c r="A42" s="76" t="s">
        <v>25</v>
      </c>
      <c r="B42" s="126" t="s">
        <v>207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5" ht="15.75" customHeight="1" outlineLevel="1">
      <c r="A43" s="49" t="s">
        <v>112</v>
      </c>
      <c r="C43" s="48">
        <f>C189+SUM(C341:C343)-C191</f>
        <v>110438.599838689</v>
      </c>
      <c r="D43" s="48">
        <f>C186+SUM(D341:D348)-C191</f>
        <v>111983.0598369267</v>
      </c>
      <c r="E43" s="48">
        <f t="shared" ref="E43:L43" si="18">D186+SUM(E341:E348)-D191</f>
        <v>123638.62613734379</v>
      </c>
      <c r="F43" s="48">
        <f t="shared" si="18"/>
        <v>138817.88326359299</v>
      </c>
      <c r="G43" s="48">
        <f t="shared" si="18"/>
        <v>157432.16133135723</v>
      </c>
      <c r="H43" s="48">
        <f t="shared" si="18"/>
        <v>179593.90313677507</v>
      </c>
      <c r="I43" s="48">
        <f t="shared" si="18"/>
        <v>205572.16590837055</v>
      </c>
      <c r="J43" s="48">
        <f t="shared" si="18"/>
        <v>235768.32132169744</v>
      </c>
      <c r="K43" s="48">
        <f t="shared" si="18"/>
        <v>270703.36103304237</v>
      </c>
      <c r="L43" s="48">
        <f t="shared" si="18"/>
        <v>311015.24513950414</v>
      </c>
      <c r="M43" s="48">
        <f t="shared" ref="M43:N43" si="19">L186+SUM(M341:M348)</f>
        <v>488179.10596128576</v>
      </c>
      <c r="N43" s="48">
        <f t="shared" si="19"/>
        <v>561514.96442005946</v>
      </c>
    </row>
    <row r="44" spans="1:15" ht="15.75" customHeight="1" outlineLevel="1">
      <c r="A44" s="9" t="s">
        <v>8</v>
      </c>
      <c r="B44" s="10"/>
      <c r="C44" s="10">
        <v>0.38</v>
      </c>
    </row>
    <row r="45" spans="1:15" ht="15.75" customHeight="1" outlineLevel="1">
      <c r="A45" s="9" t="s">
        <v>9</v>
      </c>
      <c r="B45" s="10"/>
      <c r="C45" s="10">
        <v>0.85</v>
      </c>
    </row>
    <row r="46" spans="1:15" ht="15.75" customHeight="1" outlineLevel="1">
      <c r="A46" s="49" t="s">
        <v>114</v>
      </c>
      <c r="B46" s="10"/>
      <c r="C46" s="48">
        <f>C43*$C$44*$C$45</f>
        <v>35671.66774789655</v>
      </c>
      <c r="D46" s="48">
        <f t="shared" ref="D46:N46" si="20">D43*$C$44*$C$45</f>
        <v>36170.528327327323</v>
      </c>
      <c r="E46" s="48">
        <f t="shared" si="20"/>
        <v>39935.276242362044</v>
      </c>
      <c r="F46" s="48">
        <f t="shared" si="20"/>
        <v>44838.176294140532</v>
      </c>
      <c r="G46" s="48">
        <f t="shared" si="20"/>
        <v>50850.588110028388</v>
      </c>
      <c r="H46" s="48">
        <f t="shared" si="20"/>
        <v>58008.830713178351</v>
      </c>
      <c r="I46" s="48">
        <f t="shared" si="20"/>
        <v>66399.809588403688</v>
      </c>
      <c r="J46" s="48">
        <f t="shared" si="20"/>
        <v>76153.167786908278</v>
      </c>
      <c r="K46" s="48">
        <f t="shared" si="20"/>
        <v>87437.185613672686</v>
      </c>
      <c r="L46" s="48">
        <f t="shared" si="20"/>
        <v>100457.92418005984</v>
      </c>
      <c r="M46" s="48">
        <f t="shared" si="20"/>
        <v>157681.85122549531</v>
      </c>
      <c r="N46" s="48">
        <f t="shared" si="20"/>
        <v>181369.3335076792</v>
      </c>
    </row>
    <row r="47" spans="1:15" ht="15.75" customHeight="1" outlineLevel="1">
      <c r="A47" s="9" t="s">
        <v>10</v>
      </c>
      <c r="B47" s="9"/>
      <c r="C47" s="9">
        <v>7.8</v>
      </c>
    </row>
    <row r="48" spans="1:15" ht="15.75" customHeight="1" outlineLevel="1">
      <c r="A48" s="9"/>
      <c r="B48" s="9"/>
      <c r="C48" s="9"/>
    </row>
    <row r="49" spans="1:14" ht="15.75" customHeight="1" outlineLevel="1">
      <c r="A49" s="49" t="s">
        <v>113</v>
      </c>
      <c r="B49" s="9"/>
      <c r="C49" s="48">
        <f>C46*$C$47</f>
        <v>278239.00843359309</v>
      </c>
      <c r="D49" s="48">
        <f t="shared" ref="D49:N49" si="21">D46*$C$47</f>
        <v>282130.12095315312</v>
      </c>
      <c r="E49" s="48">
        <f t="shared" si="21"/>
        <v>311495.15469042392</v>
      </c>
      <c r="F49" s="48">
        <f t="shared" si="21"/>
        <v>349737.77509429614</v>
      </c>
      <c r="G49" s="48">
        <f t="shared" si="21"/>
        <v>396634.58725822141</v>
      </c>
      <c r="H49" s="48">
        <f t="shared" si="21"/>
        <v>452468.87956279115</v>
      </c>
      <c r="I49" s="48">
        <f t="shared" si="21"/>
        <v>517918.51478954876</v>
      </c>
      <c r="J49" s="48">
        <f t="shared" si="21"/>
        <v>593994.70873788453</v>
      </c>
      <c r="K49" s="48">
        <f t="shared" si="21"/>
        <v>682010.04778664699</v>
      </c>
      <c r="L49" s="48">
        <f t="shared" si="21"/>
        <v>783571.80860446673</v>
      </c>
      <c r="M49" s="48">
        <f t="shared" si="21"/>
        <v>1229918.4395588634</v>
      </c>
      <c r="N49" s="48">
        <f t="shared" si="21"/>
        <v>1414680.8013598977</v>
      </c>
    </row>
    <row r="50" spans="1:14" ht="15.75" customHeight="1" outlineLevel="1">
      <c r="A50" s="9" t="s">
        <v>12</v>
      </c>
      <c r="B50" s="10"/>
      <c r="C50" s="10">
        <v>0.7</v>
      </c>
    </row>
    <row r="51" spans="1:14" ht="15.75" customHeight="1" outlineLevel="1">
      <c r="A51" s="9" t="s">
        <v>14</v>
      </c>
      <c r="B51" s="10"/>
      <c r="C51" s="10">
        <v>0.6</v>
      </c>
    </row>
    <row r="52" spans="1:14" ht="15.75" customHeight="1" outlineLevel="1">
      <c r="A52" s="9" t="s">
        <v>16</v>
      </c>
      <c r="B52" s="10"/>
      <c r="C52" s="10">
        <v>0.35</v>
      </c>
    </row>
    <row r="53" spans="1:14" ht="15.75" customHeight="1" outlineLevel="1">
      <c r="A53" s="49" t="s">
        <v>115</v>
      </c>
      <c r="B53" s="10"/>
      <c r="C53" s="48">
        <f>$C$52*$C$51*$C$50*C49</f>
        <v>40901.134239738181</v>
      </c>
      <c r="D53" s="48">
        <f t="shared" ref="D53:N53" si="22">$C$52*$C$51*$C$50*D49</f>
        <v>41473.127780113507</v>
      </c>
      <c r="E53" s="48">
        <f t="shared" si="22"/>
        <v>45789.787739492313</v>
      </c>
      <c r="F53" s="48">
        <f t="shared" si="22"/>
        <v>51411.452938861534</v>
      </c>
      <c r="G53" s="48">
        <f t="shared" si="22"/>
        <v>58305.284326958543</v>
      </c>
      <c r="H53" s="48">
        <f t="shared" si="22"/>
        <v>66512.925295730296</v>
      </c>
      <c r="I53" s="48">
        <f t="shared" si="22"/>
        <v>76134.021674063668</v>
      </c>
      <c r="J53" s="48">
        <f t="shared" si="22"/>
        <v>87317.222184469021</v>
      </c>
      <c r="K53" s="48">
        <f t="shared" si="22"/>
        <v>100255.4770246371</v>
      </c>
      <c r="L53" s="48">
        <f t="shared" si="22"/>
        <v>115185.05586485661</v>
      </c>
      <c r="M53" s="48">
        <f t="shared" si="22"/>
        <v>180798.01061515292</v>
      </c>
      <c r="N53" s="48">
        <f t="shared" si="22"/>
        <v>207958.07779990495</v>
      </c>
    </row>
    <row r="54" spans="1:14" ht="15.75" customHeight="1" outlineLevel="1">
      <c r="A54" s="58" t="s">
        <v>91</v>
      </c>
      <c r="B54" s="14"/>
      <c r="C54" s="10">
        <v>0.8</v>
      </c>
    </row>
    <row r="55" spans="1:14" ht="15.75" customHeight="1" outlineLevel="1">
      <c r="A55" s="58" t="s">
        <v>92</v>
      </c>
      <c r="B55" s="14"/>
      <c r="C55" s="10">
        <v>0.18</v>
      </c>
    </row>
    <row r="56" spans="1:14" ht="15.75" customHeight="1" outlineLevel="1">
      <c r="A56" s="58" t="s">
        <v>93</v>
      </c>
      <c r="B56" s="14"/>
      <c r="C56" s="10">
        <v>0.02</v>
      </c>
    </row>
    <row r="57" spans="1:14" ht="15.75" customHeight="1" outlineLevel="1">
      <c r="A57" s="64" t="s">
        <v>105</v>
      </c>
      <c r="B57" s="14"/>
      <c r="C57" s="14"/>
    </row>
    <row r="58" spans="1:14" ht="15.75" customHeight="1" outlineLevel="1">
      <c r="A58" s="49" t="s">
        <v>131</v>
      </c>
      <c r="B58" s="14"/>
      <c r="C58" s="48">
        <f>$C$54*C53</f>
        <v>32720.907391790548</v>
      </c>
      <c r="D58" s="48">
        <f t="shared" ref="D58:N58" si="23">$C$54*D53</f>
        <v>33178.502224090807</v>
      </c>
      <c r="E58" s="48">
        <f t="shared" si="23"/>
        <v>36631.83019159385</v>
      </c>
      <c r="F58" s="48">
        <f t="shared" si="23"/>
        <v>41129.162351089231</v>
      </c>
      <c r="G58" s="48">
        <f t="shared" si="23"/>
        <v>46644.227461566836</v>
      </c>
      <c r="H58" s="48">
        <f t="shared" si="23"/>
        <v>53210.340236584241</v>
      </c>
      <c r="I58" s="48">
        <f t="shared" si="23"/>
        <v>60907.217339250936</v>
      </c>
      <c r="J58" s="48">
        <f t="shared" si="23"/>
        <v>69853.777747575223</v>
      </c>
      <c r="K58" s="48">
        <f t="shared" si="23"/>
        <v>80204.381619709689</v>
      </c>
      <c r="L58" s="48">
        <f t="shared" si="23"/>
        <v>92148.044691885298</v>
      </c>
      <c r="M58" s="48">
        <f t="shared" si="23"/>
        <v>144638.40849212234</v>
      </c>
      <c r="N58" s="48">
        <f t="shared" si="23"/>
        <v>166366.46223992397</v>
      </c>
    </row>
    <row r="59" spans="1:14" ht="15.75" customHeight="1" outlineLevel="1">
      <c r="A59" s="49" t="s">
        <v>132</v>
      </c>
      <c r="B59" s="14"/>
      <c r="C59" s="48">
        <f>$C$55*C53</f>
        <v>7362.2041631528728</v>
      </c>
      <c r="D59" s="48">
        <f t="shared" ref="D59:N59" si="24">$C$55*D53</f>
        <v>7465.1630004204308</v>
      </c>
      <c r="E59" s="48">
        <f t="shared" si="24"/>
        <v>8242.1617931086166</v>
      </c>
      <c r="F59" s="48">
        <f t="shared" si="24"/>
        <v>9254.0615289950765</v>
      </c>
      <c r="G59" s="48">
        <f t="shared" si="24"/>
        <v>10494.951178852538</v>
      </c>
      <c r="H59" s="48">
        <f t="shared" si="24"/>
        <v>11972.326553231453</v>
      </c>
      <c r="I59" s="48">
        <f t="shared" si="24"/>
        <v>13704.123901331459</v>
      </c>
      <c r="J59" s="48">
        <f t="shared" si="24"/>
        <v>15717.099993204423</v>
      </c>
      <c r="K59" s="48">
        <f t="shared" si="24"/>
        <v>18045.985864434679</v>
      </c>
      <c r="L59" s="48">
        <f t="shared" si="24"/>
        <v>20733.310055674188</v>
      </c>
      <c r="M59" s="48">
        <f t="shared" si="24"/>
        <v>32543.641910727525</v>
      </c>
      <c r="N59" s="48">
        <f t="shared" si="24"/>
        <v>37432.454003982886</v>
      </c>
    </row>
    <row r="60" spans="1:14" ht="15.75" customHeight="1" outlineLevel="1">
      <c r="A60" s="49" t="s">
        <v>133</v>
      </c>
      <c r="B60" s="14"/>
      <c r="C60" s="48">
        <f>$C$56*C53</f>
        <v>818.02268479476368</v>
      </c>
      <c r="D60" s="48">
        <f t="shared" ref="D60:N60" si="25">$C$56*D53</f>
        <v>829.46255560227019</v>
      </c>
      <c r="E60" s="48">
        <f t="shared" si="25"/>
        <v>915.79575478984623</v>
      </c>
      <c r="F60" s="48">
        <f t="shared" si="25"/>
        <v>1028.2290587772306</v>
      </c>
      <c r="G60" s="48">
        <f t="shared" si="25"/>
        <v>1166.1056865391708</v>
      </c>
      <c r="H60" s="48">
        <f t="shared" si="25"/>
        <v>1330.2585059146058</v>
      </c>
      <c r="I60" s="48">
        <f t="shared" si="25"/>
        <v>1522.6804334812734</v>
      </c>
      <c r="J60" s="48">
        <f t="shared" si="25"/>
        <v>1746.3444436893806</v>
      </c>
      <c r="K60" s="48">
        <f t="shared" si="25"/>
        <v>2005.1095404927421</v>
      </c>
      <c r="L60" s="48">
        <f t="shared" si="25"/>
        <v>2303.701117297132</v>
      </c>
      <c r="M60" s="48">
        <f t="shared" si="25"/>
        <v>3615.9602123030586</v>
      </c>
      <c r="N60" s="48">
        <f t="shared" si="25"/>
        <v>4159.1615559980992</v>
      </c>
    </row>
    <row r="61" spans="1:14" ht="15.75" customHeight="1" outlineLevel="1">
      <c r="A61" s="64" t="s">
        <v>19</v>
      </c>
      <c r="B61" s="14"/>
      <c r="C61" s="48"/>
    </row>
    <row r="62" spans="1:14" ht="15.75" customHeight="1" outlineLevel="1">
      <c r="A62" s="51" t="s">
        <v>95</v>
      </c>
      <c r="B62" s="14"/>
      <c r="C62" s="67">
        <f t="shared" ref="C62:N62" si="26">C58*C106</f>
        <v>3272090.7391790547</v>
      </c>
      <c r="D62" s="67">
        <f t="shared" si="26"/>
        <v>3317850.2224090807</v>
      </c>
      <c r="E62" s="67">
        <f t="shared" si="26"/>
        <v>3663183.019159385</v>
      </c>
      <c r="F62" s="67">
        <f t="shared" si="26"/>
        <v>4112916.2351089232</v>
      </c>
      <c r="G62" s="67">
        <f t="shared" si="26"/>
        <v>4664422.7461566832</v>
      </c>
      <c r="H62" s="67">
        <f t="shared" si="26"/>
        <v>5321034.0236584237</v>
      </c>
      <c r="I62" s="67">
        <f t="shared" si="26"/>
        <v>6090721.7339250939</v>
      </c>
      <c r="J62" s="67">
        <f t="shared" si="26"/>
        <v>6985377.7747575222</v>
      </c>
      <c r="K62" s="67">
        <f t="shared" si="26"/>
        <v>8020438.1619709693</v>
      </c>
      <c r="L62" s="67">
        <f t="shared" si="26"/>
        <v>9214804.46918853</v>
      </c>
      <c r="M62" s="67">
        <f t="shared" si="26"/>
        <v>14463840.849212235</v>
      </c>
      <c r="N62" s="67">
        <f t="shared" si="26"/>
        <v>16636646.223992398</v>
      </c>
    </row>
    <row r="63" spans="1:14" ht="15.75" customHeight="1" outlineLevel="1">
      <c r="A63" s="51" t="s">
        <v>96</v>
      </c>
      <c r="B63" s="14"/>
      <c r="C63" s="67">
        <f t="shared" ref="C63:N63" si="27">C59*C107</f>
        <v>5521653.1223646542</v>
      </c>
      <c r="D63" s="67">
        <f t="shared" si="27"/>
        <v>5598872.2503153235</v>
      </c>
      <c r="E63" s="67">
        <f t="shared" si="27"/>
        <v>6181621.344831462</v>
      </c>
      <c r="F63" s="67">
        <f t="shared" si="27"/>
        <v>6940546.1467463076</v>
      </c>
      <c r="G63" s="67">
        <f t="shared" si="27"/>
        <v>7871213.3841394037</v>
      </c>
      <c r="H63" s="67">
        <f t="shared" si="27"/>
        <v>8979244.9149235897</v>
      </c>
      <c r="I63" s="67">
        <f t="shared" si="27"/>
        <v>10278092.925998595</v>
      </c>
      <c r="J63" s="67">
        <f t="shared" si="27"/>
        <v>11787824.994903317</v>
      </c>
      <c r="K63" s="67">
        <f t="shared" si="27"/>
        <v>13534489.39832601</v>
      </c>
      <c r="L63" s="67">
        <f t="shared" si="27"/>
        <v>15549982.541755641</v>
      </c>
      <c r="M63" s="67">
        <f t="shared" si="27"/>
        <v>24407731.433045644</v>
      </c>
      <c r="N63" s="67">
        <f t="shared" si="27"/>
        <v>28074340.502987165</v>
      </c>
    </row>
    <row r="64" spans="1:14" s="49" customFormat="1" ht="15.75" customHeight="1" outlineLevel="1">
      <c r="A64" s="51" t="s">
        <v>97</v>
      </c>
      <c r="C64" s="67">
        <f t="shared" ref="C64:N64" si="28">C60*C108</f>
        <v>981627.22175371647</v>
      </c>
      <c r="D64" s="67">
        <f t="shared" si="28"/>
        <v>995355.06672272424</v>
      </c>
      <c r="E64" s="67">
        <f t="shared" si="28"/>
        <v>1098954.9057478155</v>
      </c>
      <c r="F64" s="67">
        <f t="shared" si="28"/>
        <v>1233874.8705326768</v>
      </c>
      <c r="G64" s="67">
        <f t="shared" si="28"/>
        <v>1399326.8238470049</v>
      </c>
      <c r="H64" s="67">
        <f t="shared" si="28"/>
        <v>1596310.2070975271</v>
      </c>
      <c r="I64" s="67">
        <f t="shared" si="28"/>
        <v>1827216.520177528</v>
      </c>
      <c r="J64" s="67">
        <f t="shared" si="28"/>
        <v>2095613.3324272567</v>
      </c>
      <c r="K64" s="67">
        <f t="shared" si="28"/>
        <v>2406131.4485912905</v>
      </c>
      <c r="L64" s="67">
        <f t="shared" si="28"/>
        <v>2764441.3407565583</v>
      </c>
      <c r="M64" s="67">
        <f t="shared" si="28"/>
        <v>4339152.2547636703</v>
      </c>
      <c r="N64" s="67">
        <f t="shared" si="28"/>
        <v>4990993.8671977194</v>
      </c>
    </row>
    <row r="65" spans="1:14" ht="15.75" customHeight="1" outlineLevel="1">
      <c r="A65" s="51" t="s">
        <v>100</v>
      </c>
      <c r="B65" s="14"/>
      <c r="C65" s="67">
        <f>SUM(C62:C64)</f>
        <v>9775371.0832974259</v>
      </c>
      <c r="D65" s="67">
        <f>SUM(D62:D64)</f>
        <v>9912077.5394471288</v>
      </c>
      <c r="E65" s="67">
        <f t="shared" ref="E65:N65" si="29">SUM(E62:E64)</f>
        <v>10943759.269738663</v>
      </c>
      <c r="F65" s="67">
        <f t="shared" si="29"/>
        <v>12287337.252387907</v>
      </c>
      <c r="G65" s="67">
        <f t="shared" si="29"/>
        <v>13934962.954143092</v>
      </c>
      <c r="H65" s="67">
        <f t="shared" si="29"/>
        <v>15896589.145679541</v>
      </c>
      <c r="I65" s="67">
        <f t="shared" si="29"/>
        <v>18196031.180101216</v>
      </c>
      <c r="J65" s="67">
        <f t="shared" si="29"/>
        <v>20868816.102088094</v>
      </c>
      <c r="K65" s="67">
        <f t="shared" si="29"/>
        <v>23961059.008888271</v>
      </c>
      <c r="L65" s="67">
        <f t="shared" si="29"/>
        <v>27529228.351700731</v>
      </c>
      <c r="M65" s="67">
        <f t="shared" si="29"/>
        <v>43210724.537021548</v>
      </c>
      <c r="N65" s="67">
        <f t="shared" si="29"/>
        <v>49701980.594177283</v>
      </c>
    </row>
    <row r="66" spans="1:14" ht="15.75" customHeight="1" outlineLevel="1">
      <c r="A66" s="64" t="s">
        <v>98</v>
      </c>
      <c r="B66" s="9"/>
      <c r="C66" s="9"/>
    </row>
    <row r="67" spans="1:14" ht="15.75" customHeight="1" outlineLevel="1">
      <c r="A67" s="51" t="s">
        <v>128</v>
      </c>
      <c r="B67" s="9"/>
      <c r="C67" s="16">
        <v>100</v>
      </c>
    </row>
    <row r="68" spans="1:14" ht="15.5" customHeight="1" outlineLevel="1">
      <c r="A68" s="51"/>
      <c r="B68" s="9"/>
      <c r="C68" s="16"/>
    </row>
    <row r="69" spans="1:14" ht="15.75" customHeight="1" outlineLevel="1">
      <c r="A69" s="51" t="s">
        <v>116</v>
      </c>
      <c r="B69" s="9"/>
      <c r="C69" s="67">
        <f>$C$67*C58</f>
        <v>3272090.7391790547</v>
      </c>
      <c r="D69" s="67">
        <f t="shared" ref="D69:N71" si="30">$C$67*D58</f>
        <v>3317850.2224090807</v>
      </c>
      <c r="E69" s="67">
        <f t="shared" si="30"/>
        <v>3663183.019159385</v>
      </c>
      <c r="F69" s="67">
        <f t="shared" si="30"/>
        <v>4112916.2351089232</v>
      </c>
      <c r="G69" s="67">
        <f t="shared" si="30"/>
        <v>4664422.7461566832</v>
      </c>
      <c r="H69" s="67">
        <f t="shared" si="30"/>
        <v>5321034.0236584237</v>
      </c>
      <c r="I69" s="67">
        <f t="shared" si="30"/>
        <v>6090721.7339250939</v>
      </c>
      <c r="J69" s="67">
        <f t="shared" si="30"/>
        <v>6985377.7747575222</v>
      </c>
      <c r="K69" s="67">
        <f t="shared" si="30"/>
        <v>8020438.1619709693</v>
      </c>
      <c r="L69" s="67">
        <f t="shared" si="30"/>
        <v>9214804.46918853</v>
      </c>
      <c r="M69" s="67">
        <f t="shared" si="30"/>
        <v>14463840.849212235</v>
      </c>
      <c r="N69" s="67">
        <f t="shared" si="30"/>
        <v>16636646.223992398</v>
      </c>
    </row>
    <row r="70" spans="1:14" ht="15.75" customHeight="1" outlineLevel="1">
      <c r="A70" s="51" t="s">
        <v>117</v>
      </c>
      <c r="B70" s="9"/>
      <c r="C70" s="67">
        <f>$C$67*C59</f>
        <v>736220.41631528724</v>
      </c>
      <c r="D70" s="67">
        <f t="shared" si="30"/>
        <v>746516.30004204309</v>
      </c>
      <c r="E70" s="67">
        <f t="shared" si="30"/>
        <v>824216.17931086163</v>
      </c>
      <c r="F70" s="67">
        <f t="shared" si="30"/>
        <v>925406.15289950767</v>
      </c>
      <c r="G70" s="67">
        <f t="shared" si="30"/>
        <v>1049495.1178852539</v>
      </c>
      <c r="H70" s="67">
        <f t="shared" si="30"/>
        <v>1197232.6553231452</v>
      </c>
      <c r="I70" s="67">
        <f t="shared" si="30"/>
        <v>1370412.390133146</v>
      </c>
      <c r="J70" s="67">
        <f t="shared" si="30"/>
        <v>1571709.9993204423</v>
      </c>
      <c r="K70" s="67">
        <f t="shared" si="30"/>
        <v>1804598.5864434678</v>
      </c>
      <c r="L70" s="67">
        <f t="shared" si="30"/>
        <v>2073331.0055674189</v>
      </c>
      <c r="M70" s="67">
        <f t="shared" si="30"/>
        <v>3254364.1910727527</v>
      </c>
      <c r="N70" s="67">
        <f t="shared" si="30"/>
        <v>3743245.4003982889</v>
      </c>
    </row>
    <row r="71" spans="1:14" ht="15.75" customHeight="1" outlineLevel="1">
      <c r="A71" s="51" t="s">
        <v>118</v>
      </c>
      <c r="B71" s="14"/>
      <c r="C71" s="67">
        <f>$C$67*C60</f>
        <v>81802.268479476363</v>
      </c>
      <c r="D71" s="67">
        <f t="shared" si="30"/>
        <v>82946.255560227015</v>
      </c>
      <c r="E71" s="67">
        <f t="shared" si="30"/>
        <v>91579.575478984625</v>
      </c>
      <c r="F71" s="67">
        <f t="shared" si="30"/>
        <v>102822.90587772307</v>
      </c>
      <c r="G71" s="67">
        <f t="shared" si="30"/>
        <v>116610.56865391709</v>
      </c>
      <c r="H71" s="67">
        <f t="shared" si="30"/>
        <v>133025.85059146059</v>
      </c>
      <c r="I71" s="67">
        <f t="shared" si="30"/>
        <v>152268.04334812734</v>
      </c>
      <c r="J71" s="67">
        <f t="shared" si="30"/>
        <v>174634.44436893804</v>
      </c>
      <c r="K71" s="67">
        <f t="shared" si="30"/>
        <v>200510.95404927421</v>
      </c>
      <c r="L71" s="67">
        <f t="shared" si="30"/>
        <v>230370.11172971319</v>
      </c>
      <c r="M71" s="67">
        <f t="shared" si="30"/>
        <v>361596.02123030584</v>
      </c>
      <c r="N71" s="67">
        <f t="shared" si="30"/>
        <v>415916.15559980989</v>
      </c>
    </row>
    <row r="72" spans="1:14" ht="15.75" customHeight="1" outlineLevel="1">
      <c r="A72" s="51" t="s">
        <v>154</v>
      </c>
      <c r="B72" s="9"/>
      <c r="C72" s="67">
        <f t="shared" ref="C72:N72" si="31">C53*$C$67</f>
        <v>4090113.4239738183</v>
      </c>
      <c r="D72" s="67">
        <f t="shared" si="31"/>
        <v>4147312.7780113509</v>
      </c>
      <c r="E72" s="67">
        <f t="shared" si="31"/>
        <v>4578978.773949231</v>
      </c>
      <c r="F72" s="67">
        <f t="shared" si="31"/>
        <v>5141145.293886153</v>
      </c>
      <c r="G72" s="67">
        <f t="shared" si="31"/>
        <v>5830528.4326958545</v>
      </c>
      <c r="H72" s="67">
        <f t="shared" si="31"/>
        <v>6651292.5295730298</v>
      </c>
      <c r="I72" s="67">
        <f t="shared" si="31"/>
        <v>7613402.1674063671</v>
      </c>
      <c r="J72" s="67">
        <f t="shared" si="31"/>
        <v>8731722.2184469029</v>
      </c>
      <c r="K72" s="67">
        <f t="shared" si="31"/>
        <v>10025547.702463711</v>
      </c>
      <c r="L72" s="67">
        <f t="shared" si="31"/>
        <v>11518505.586485662</v>
      </c>
      <c r="M72" s="67">
        <f t="shared" si="31"/>
        <v>18079801.06151529</v>
      </c>
      <c r="N72" s="67">
        <f t="shared" si="31"/>
        <v>20795807.779990494</v>
      </c>
    </row>
    <row r="73" spans="1:14" ht="15.75" customHeight="1" outlineLevel="1">
      <c r="A73" s="51"/>
      <c r="B73" s="9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</row>
    <row r="74" spans="1:14" ht="15.75" customHeight="1" outlineLevel="1">
      <c r="A74" s="9" t="s">
        <v>101</v>
      </c>
      <c r="B74" s="9"/>
      <c r="C74" s="67">
        <f t="shared" ref="C74:N74" si="32">C65-C72</f>
        <v>5685257.6593236076</v>
      </c>
      <c r="D74" s="67">
        <f t="shared" si="32"/>
        <v>5764764.7614357779</v>
      </c>
      <c r="E74" s="67">
        <f t="shared" si="32"/>
        <v>6364780.495789432</v>
      </c>
      <c r="F74" s="67">
        <f t="shared" si="32"/>
        <v>7146191.9585017543</v>
      </c>
      <c r="G74" s="67">
        <f t="shared" si="32"/>
        <v>8104434.5214472376</v>
      </c>
      <c r="H74" s="67">
        <f t="shared" si="32"/>
        <v>9245296.6161065102</v>
      </c>
      <c r="I74" s="67">
        <f t="shared" si="32"/>
        <v>10582629.012694849</v>
      </c>
      <c r="J74" s="67">
        <f t="shared" si="32"/>
        <v>12137093.883641191</v>
      </c>
      <c r="K74" s="67">
        <f t="shared" si="32"/>
        <v>13935511.30642456</v>
      </c>
      <c r="L74" s="67">
        <f t="shared" si="32"/>
        <v>16010722.765215069</v>
      </c>
      <c r="M74" s="67">
        <f t="shared" si="32"/>
        <v>25130923.475506257</v>
      </c>
      <c r="N74" s="67">
        <f t="shared" si="32"/>
        <v>28906172.814186789</v>
      </c>
    </row>
    <row r="75" spans="1:14" ht="15.75" customHeight="1" outlineLevel="1">
      <c r="A75" s="9" t="s">
        <v>102</v>
      </c>
      <c r="B75" s="9"/>
      <c r="C75" s="69">
        <f t="shared" ref="C75:N75" si="33">C74/C65</f>
        <v>0.58158995815899583</v>
      </c>
      <c r="D75" s="69">
        <f t="shared" si="33"/>
        <v>0.58158995815899583</v>
      </c>
      <c r="E75" s="69">
        <f t="shared" si="33"/>
        <v>0.58158995815899583</v>
      </c>
      <c r="F75" s="69">
        <f t="shared" si="33"/>
        <v>0.58158995815899583</v>
      </c>
      <c r="G75" s="69">
        <f t="shared" si="33"/>
        <v>0.58158995815899583</v>
      </c>
      <c r="H75" s="69">
        <f t="shared" si="33"/>
        <v>0.58158995815899572</v>
      </c>
      <c r="I75" s="69">
        <f t="shared" si="33"/>
        <v>0.58158995815899572</v>
      </c>
      <c r="J75" s="69">
        <f t="shared" si="33"/>
        <v>0.58158995815899572</v>
      </c>
      <c r="K75" s="69">
        <f t="shared" si="33"/>
        <v>0.58158995815899583</v>
      </c>
      <c r="L75" s="69">
        <f t="shared" si="33"/>
        <v>0.58158995815899583</v>
      </c>
      <c r="M75" s="69">
        <f t="shared" si="33"/>
        <v>0.58158995815899583</v>
      </c>
      <c r="N75" s="69">
        <f t="shared" si="33"/>
        <v>0.58158995815899583</v>
      </c>
    </row>
    <row r="76" spans="1:14" ht="15.75" customHeight="1" outlineLevel="1">
      <c r="A76" s="9"/>
      <c r="B76" s="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</row>
    <row r="77" spans="1:14" ht="15.75" customHeight="1" outlineLevel="1">
      <c r="A77" s="9" t="s">
        <v>151</v>
      </c>
      <c r="B77" s="9"/>
      <c r="C77" s="67">
        <f t="shared" ref="C77:N77" si="34">$C$138*$C$142*C58</f>
        <v>249431.47704761938</v>
      </c>
      <c r="D77" s="67">
        <f t="shared" si="34"/>
        <v>252919.72245424427</v>
      </c>
      <c r="E77" s="67">
        <f t="shared" si="34"/>
        <v>279244.44155051996</v>
      </c>
      <c r="F77" s="67">
        <f t="shared" si="34"/>
        <v>313527.60460235324</v>
      </c>
      <c r="G77" s="67">
        <f t="shared" si="34"/>
        <v>355568.94593952404</v>
      </c>
      <c r="H77" s="67">
        <f t="shared" si="34"/>
        <v>405622.42362348171</v>
      </c>
      <c r="I77" s="67">
        <f t="shared" si="34"/>
        <v>464295.71777710994</v>
      </c>
      <c r="J77" s="67">
        <f t="shared" si="34"/>
        <v>532495.347769766</v>
      </c>
      <c r="K77" s="67">
        <f t="shared" si="34"/>
        <v>611398.00108704704</v>
      </c>
      <c r="L77" s="67">
        <f t="shared" si="34"/>
        <v>702444.54468624177</v>
      </c>
      <c r="M77" s="67">
        <f t="shared" si="34"/>
        <v>1102578.5879354489</v>
      </c>
      <c r="N77" s="67">
        <f t="shared" si="34"/>
        <v>1268211.5416549407</v>
      </c>
    </row>
    <row r="78" spans="1:14" ht="15.75" customHeight="1" outlineLevel="1">
      <c r="A78" s="9" t="s">
        <v>150</v>
      </c>
      <c r="B78" s="9"/>
      <c r="C78" s="67">
        <f t="shared" ref="C78:N78" si="35">$C$139*$C$143*C59</f>
        <v>784487.02680891752</v>
      </c>
      <c r="D78" s="67">
        <f t="shared" si="35"/>
        <v>795457.90867279936</v>
      </c>
      <c r="E78" s="67">
        <f t="shared" si="35"/>
        <v>878251.79202648171</v>
      </c>
      <c r="F78" s="67">
        <f t="shared" si="35"/>
        <v>986075.78028359939</v>
      </c>
      <c r="G78" s="67">
        <f t="shared" si="35"/>
        <v>1118300.0178138111</v>
      </c>
      <c r="H78" s="67">
        <f t="shared" si="35"/>
        <v>1275723.2282061307</v>
      </c>
      <c r="I78" s="67">
        <f t="shared" si="35"/>
        <v>1460256.6264302749</v>
      </c>
      <c r="J78" s="67">
        <f t="shared" si="35"/>
        <v>1674751.3068758906</v>
      </c>
      <c r="K78" s="67">
        <f t="shared" si="35"/>
        <v>1922908.0697707015</v>
      </c>
      <c r="L78" s="67">
        <f t="shared" si="35"/>
        <v>2209258.5862924187</v>
      </c>
      <c r="M78" s="67">
        <f t="shared" si="35"/>
        <v>3467720.3074394823</v>
      </c>
      <c r="N78" s="67">
        <f t="shared" si="35"/>
        <v>3988652.5688484004</v>
      </c>
    </row>
    <row r="79" spans="1:14" ht="15.75" customHeight="1" outlineLevel="1">
      <c r="A79" s="9" t="s">
        <v>149</v>
      </c>
      <c r="B79" s="9"/>
      <c r="C79" s="67">
        <f t="shared" ref="C79:N79" si="36">$C$140*$C$144*C60</f>
        <v>65135.056276783056</v>
      </c>
      <c r="D79" s="67">
        <f t="shared" si="36"/>
        <v>66045.955989830763</v>
      </c>
      <c r="E79" s="67">
        <f t="shared" si="36"/>
        <v>72920.23697514151</v>
      </c>
      <c r="F79" s="67">
        <f t="shared" si="36"/>
        <v>81872.738805136993</v>
      </c>
      <c r="G79" s="67">
        <f t="shared" si="36"/>
        <v>92851.165290681485</v>
      </c>
      <c r="H79" s="67">
        <f t="shared" si="36"/>
        <v>105921.8335334505</v>
      </c>
      <c r="I79" s="67">
        <f t="shared" si="36"/>
        <v>121243.42951594639</v>
      </c>
      <c r="J79" s="67">
        <f t="shared" si="36"/>
        <v>139052.67632876692</v>
      </c>
      <c r="K79" s="67">
        <f t="shared" si="36"/>
        <v>159656.84716173459</v>
      </c>
      <c r="L79" s="67">
        <f t="shared" si="36"/>
        <v>183432.20146478413</v>
      </c>
      <c r="M79" s="67">
        <f t="shared" si="36"/>
        <v>287920.83190463105</v>
      </c>
      <c r="N79" s="67">
        <f t="shared" si="36"/>
        <v>331173.23889634863</v>
      </c>
    </row>
    <row r="80" spans="1:14" ht="15.75" customHeight="1" outlineLevel="1">
      <c r="A80" s="9" t="s">
        <v>148</v>
      </c>
      <c r="B80" s="9"/>
      <c r="C80" s="130">
        <f>C72+SUM(C77:C79)</f>
        <v>5189166.9841071386</v>
      </c>
      <c r="D80" s="130">
        <f t="shared" ref="D80:N80" si="37">D72+SUM(D77:D79)</f>
        <v>5261736.3651282247</v>
      </c>
      <c r="E80" s="130">
        <f t="shared" si="37"/>
        <v>5809395.2445013747</v>
      </c>
      <c r="F80" s="130">
        <f t="shared" si="37"/>
        <v>6522621.4175772425</v>
      </c>
      <c r="G80" s="130">
        <f t="shared" si="37"/>
        <v>7397248.5617398713</v>
      </c>
      <c r="H80" s="130">
        <f t="shared" si="37"/>
        <v>8438560.0149360932</v>
      </c>
      <c r="I80" s="130">
        <f t="shared" si="37"/>
        <v>9659197.9411296993</v>
      </c>
      <c r="J80" s="130">
        <f t="shared" si="37"/>
        <v>11078021.549421327</v>
      </c>
      <c r="K80" s="130">
        <f t="shared" si="37"/>
        <v>12719510.620483194</v>
      </c>
      <c r="L80" s="130">
        <f t="shared" si="37"/>
        <v>14613640.918929107</v>
      </c>
      <c r="M80" s="130">
        <f t="shared" si="37"/>
        <v>22938020.788794853</v>
      </c>
      <c r="N80" s="130">
        <f t="shared" si="37"/>
        <v>26383845.129390184</v>
      </c>
    </row>
    <row r="81" spans="1:14" ht="15.75" customHeight="1" outlineLevel="1">
      <c r="A81" s="9"/>
      <c r="B81" s="9"/>
      <c r="C81" s="131"/>
      <c r="D81" s="131"/>
      <c r="E81" s="131"/>
      <c r="F81" s="131"/>
      <c r="G81" s="131"/>
      <c r="H81" s="131"/>
      <c r="I81" s="131"/>
      <c r="J81" s="131"/>
      <c r="K81" s="131"/>
      <c r="L81" s="131"/>
      <c r="M81" s="131"/>
      <c r="N81" s="131"/>
    </row>
    <row r="82" spans="1:14" ht="15.75" customHeight="1" outlineLevel="1">
      <c r="A82" s="9" t="s">
        <v>119</v>
      </c>
      <c r="B82" s="9"/>
      <c r="C82" s="73">
        <f>(C80+C72)/C53</f>
        <v>226.87098000000003</v>
      </c>
      <c r="D82" s="74">
        <f t="shared" ref="D82:N82" si="38">(D80+D72)/D53</f>
        <v>226.87097999999997</v>
      </c>
      <c r="E82" s="74">
        <f t="shared" si="38"/>
        <v>226.87098000000003</v>
      </c>
      <c r="F82" s="74">
        <f t="shared" si="38"/>
        <v>226.87097999999997</v>
      </c>
      <c r="G82" s="74">
        <f t="shared" si="38"/>
        <v>226.87098</v>
      </c>
      <c r="H82" s="74">
        <f t="shared" si="38"/>
        <v>226.87098000000003</v>
      </c>
      <c r="I82" s="74">
        <f t="shared" si="38"/>
        <v>226.87098</v>
      </c>
      <c r="J82" s="74">
        <f t="shared" si="38"/>
        <v>226.87098</v>
      </c>
      <c r="K82" s="74">
        <f t="shared" si="38"/>
        <v>226.87098000000003</v>
      </c>
      <c r="L82" s="74">
        <f t="shared" si="38"/>
        <v>226.87098000000003</v>
      </c>
      <c r="M82" s="74">
        <f t="shared" si="38"/>
        <v>226.87098</v>
      </c>
      <c r="N82" s="74">
        <f t="shared" si="38"/>
        <v>226.87097999999997</v>
      </c>
    </row>
    <row r="83" spans="1:14" ht="15.75" customHeight="1">
      <c r="A83" s="76" t="s">
        <v>31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ht="15.75" customHeight="1" outlineLevel="1">
      <c r="A84" s="9" t="s">
        <v>32</v>
      </c>
      <c r="B84" s="15"/>
      <c r="C84" s="15">
        <v>1000000</v>
      </c>
      <c r="D84" s="15">
        <v>1150000</v>
      </c>
      <c r="E84" s="15">
        <v>1322500</v>
      </c>
      <c r="F84" s="15">
        <v>1520874.9999999998</v>
      </c>
      <c r="G84" s="15">
        <v>1749006.2499999995</v>
      </c>
      <c r="H84" s="15">
        <v>2011357.1874999993</v>
      </c>
      <c r="I84" s="15">
        <v>2313060.7656249991</v>
      </c>
      <c r="J84" s="15">
        <v>2660019.8804687485</v>
      </c>
      <c r="K84" s="15">
        <v>3059022.8625390604</v>
      </c>
      <c r="L84" s="15">
        <v>3517876.2919199192</v>
      </c>
      <c r="M84" s="15">
        <v>4045557.7357079065</v>
      </c>
      <c r="N84" s="15">
        <v>4652391.3960640924</v>
      </c>
    </row>
    <row r="85" spans="1:14" ht="15.75" customHeight="1" outlineLevel="1">
      <c r="A85" s="9" t="s">
        <v>33</v>
      </c>
      <c r="B85" s="16"/>
      <c r="C85" s="16">
        <v>2.7</v>
      </c>
      <c r="D85" s="16">
        <v>2.7</v>
      </c>
      <c r="E85" s="16">
        <v>2.7</v>
      </c>
      <c r="F85" s="16">
        <v>2.7</v>
      </c>
      <c r="G85" s="16">
        <v>2.7</v>
      </c>
      <c r="H85" s="16">
        <v>2.7</v>
      </c>
      <c r="I85" s="16">
        <v>2.7</v>
      </c>
      <c r="J85" s="16">
        <v>2.7</v>
      </c>
      <c r="K85" s="16">
        <v>2.7</v>
      </c>
      <c r="L85" s="16">
        <v>2.7</v>
      </c>
      <c r="M85" s="16">
        <v>2.7</v>
      </c>
      <c r="N85" s="16">
        <v>2.7</v>
      </c>
    </row>
    <row r="86" spans="1:14" ht="15.75" customHeight="1" outlineLevel="1">
      <c r="A86" s="9" t="s">
        <v>89</v>
      </c>
      <c r="B86" s="17"/>
      <c r="C86" s="48">
        <f>C84/C85</f>
        <v>370370.37037037034</v>
      </c>
      <c r="D86" s="48">
        <f t="shared" ref="D86:N86" si="39">D84/D85</f>
        <v>425925.9259259259</v>
      </c>
      <c r="E86" s="48">
        <f t="shared" si="39"/>
        <v>489814.81481481477</v>
      </c>
      <c r="F86" s="48">
        <f t="shared" si="39"/>
        <v>563287.03703703696</v>
      </c>
      <c r="G86" s="48">
        <f t="shared" si="39"/>
        <v>647780.09259259235</v>
      </c>
      <c r="H86" s="48">
        <f t="shared" si="39"/>
        <v>744947.10648148123</v>
      </c>
      <c r="I86" s="48">
        <f t="shared" si="39"/>
        <v>856689.17245370336</v>
      </c>
      <c r="J86" s="48">
        <f t="shared" si="39"/>
        <v>985192.54832175863</v>
      </c>
      <c r="K86" s="48">
        <f t="shared" si="39"/>
        <v>1132971.4305700222</v>
      </c>
      <c r="L86" s="48">
        <f t="shared" si="39"/>
        <v>1302917.1451555255</v>
      </c>
      <c r="M86" s="48">
        <f t="shared" si="39"/>
        <v>1498354.7169288541</v>
      </c>
      <c r="N86" s="48">
        <f t="shared" si="39"/>
        <v>1723107.9244681823</v>
      </c>
    </row>
    <row r="87" spans="1:14" ht="15.75" customHeight="1" outlineLevel="1">
      <c r="A87" s="9" t="s">
        <v>34</v>
      </c>
      <c r="B87" s="17"/>
      <c r="C87" s="17">
        <v>3.1399999999999997E-2</v>
      </c>
      <c r="D87" s="17">
        <v>3.1399999999999997E-2</v>
      </c>
      <c r="E87" s="17">
        <v>3.1399999999999997E-2</v>
      </c>
      <c r="F87" s="17">
        <v>3.1399999999999997E-2</v>
      </c>
      <c r="G87" s="17">
        <v>3.1399999999999997E-2</v>
      </c>
      <c r="H87" s="17">
        <v>3.1399999999999997E-2</v>
      </c>
      <c r="I87" s="17">
        <v>3.1399999999999997E-2</v>
      </c>
      <c r="J87" s="17">
        <v>3.1399999999999997E-2</v>
      </c>
      <c r="K87" s="17">
        <v>3.1399999999999997E-2</v>
      </c>
      <c r="L87" s="17">
        <v>3.1399999999999997E-2</v>
      </c>
      <c r="M87" s="17">
        <v>3.1399999999999997E-2</v>
      </c>
      <c r="N87" s="17">
        <v>3.1399999999999997E-2</v>
      </c>
    </row>
    <row r="88" spans="1:14" ht="15.75" customHeight="1" outlineLevel="1">
      <c r="A88" s="9" t="s">
        <v>35</v>
      </c>
      <c r="B88" s="10"/>
      <c r="C88" s="10">
        <v>0.35</v>
      </c>
      <c r="D88" s="10">
        <v>0.35</v>
      </c>
      <c r="E88" s="10">
        <v>0.35</v>
      </c>
      <c r="F88" s="10">
        <v>0.35</v>
      </c>
      <c r="G88" s="10">
        <v>0.35</v>
      </c>
      <c r="H88" s="10">
        <v>0.35</v>
      </c>
      <c r="I88" s="10">
        <v>0.35</v>
      </c>
      <c r="J88" s="10">
        <v>0.35</v>
      </c>
      <c r="K88" s="10">
        <v>0.35</v>
      </c>
      <c r="L88" s="10">
        <v>0.35</v>
      </c>
      <c r="M88" s="10">
        <v>0.35</v>
      </c>
      <c r="N88" s="10">
        <v>0.35</v>
      </c>
    </row>
    <row r="89" spans="1:14" ht="15.75" customHeight="1" outlineLevel="1">
      <c r="A89" s="9" t="s">
        <v>36</v>
      </c>
      <c r="B89" s="10"/>
      <c r="C89" s="10">
        <v>0.75</v>
      </c>
      <c r="D89" s="10">
        <v>0.75</v>
      </c>
      <c r="E89" s="10">
        <v>0.75</v>
      </c>
      <c r="F89" s="10">
        <v>0.75</v>
      </c>
      <c r="G89" s="10">
        <v>0.75</v>
      </c>
      <c r="H89" s="10">
        <v>0.75</v>
      </c>
      <c r="I89" s="10">
        <v>0.75</v>
      </c>
      <c r="J89" s="10">
        <v>0.75</v>
      </c>
      <c r="K89" s="10">
        <v>0.75</v>
      </c>
      <c r="L89" s="10">
        <v>0.75</v>
      </c>
      <c r="M89" s="10">
        <v>0.75</v>
      </c>
      <c r="N89" s="10">
        <v>0.75</v>
      </c>
    </row>
    <row r="90" spans="1:14" ht="15.75" customHeight="1" outlineLevel="1">
      <c r="A90" s="49" t="s">
        <v>145</v>
      </c>
      <c r="B90" s="14"/>
      <c r="C90" s="48">
        <f>C88*C89*C86</f>
        <v>97222.22222222219</v>
      </c>
      <c r="D90" s="48">
        <f>D88*D89*D86</f>
        <v>111805.55555555553</v>
      </c>
      <c r="E90" s="48">
        <f t="shared" ref="E90:N90" si="40">E88*E89*E86</f>
        <v>128576.38888888886</v>
      </c>
      <c r="F90" s="48">
        <f t="shared" si="40"/>
        <v>147862.84722222219</v>
      </c>
      <c r="G90" s="48">
        <f t="shared" si="40"/>
        <v>170042.27430555547</v>
      </c>
      <c r="H90" s="48">
        <f t="shared" si="40"/>
        <v>195548.61545138879</v>
      </c>
      <c r="I90" s="48">
        <f t="shared" si="40"/>
        <v>224880.9077690971</v>
      </c>
      <c r="J90" s="48">
        <f t="shared" si="40"/>
        <v>258613.0439344616</v>
      </c>
      <c r="K90" s="48">
        <f t="shared" si="40"/>
        <v>297405.00052463077</v>
      </c>
      <c r="L90" s="48">
        <f t="shared" si="40"/>
        <v>342015.75060332537</v>
      </c>
      <c r="M90" s="48">
        <f t="shared" si="40"/>
        <v>393318.11319382413</v>
      </c>
      <c r="N90" s="48">
        <f t="shared" si="40"/>
        <v>452315.83017289778</v>
      </c>
    </row>
    <row r="91" spans="1:14" ht="15.75" customHeight="1" outlineLevel="1">
      <c r="A91" s="58" t="s">
        <v>90</v>
      </c>
      <c r="B91" s="14"/>
      <c r="C91" s="10">
        <v>0.65</v>
      </c>
    </row>
    <row r="92" spans="1:14" ht="15.75" customHeight="1" outlineLevel="1">
      <c r="A92" s="58" t="s">
        <v>91</v>
      </c>
      <c r="B92" s="14"/>
      <c r="C92" s="10">
        <v>0.25</v>
      </c>
    </row>
    <row r="93" spans="1:14" ht="15.75" customHeight="1" outlineLevel="1">
      <c r="A93" s="58" t="s">
        <v>92</v>
      </c>
      <c r="B93" s="14"/>
      <c r="C93" s="10">
        <v>0.09</v>
      </c>
      <c r="E93" s="110"/>
    </row>
    <row r="94" spans="1:14" ht="15.75" customHeight="1" outlineLevel="1">
      <c r="A94" s="58" t="s">
        <v>93</v>
      </c>
      <c r="B94" s="14"/>
      <c r="C94" s="10">
        <v>0.01</v>
      </c>
    </row>
    <row r="95" spans="1:14" ht="15.75" customHeight="1" outlineLevel="1">
      <c r="A95" s="59" t="s">
        <v>17</v>
      </c>
      <c r="B95" s="14"/>
      <c r="C95" s="50">
        <f>C94+C93+C92</f>
        <v>0.35</v>
      </c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</row>
    <row r="96" spans="1:14" ht="7" customHeight="1" outlineLevel="1">
      <c r="A96" s="59"/>
      <c r="B96" s="14"/>
      <c r="C96" s="50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</row>
    <row r="97" spans="1:14" ht="15.75" customHeight="1" outlineLevel="1">
      <c r="A97" s="64" t="s">
        <v>105</v>
      </c>
      <c r="B97" s="14"/>
      <c r="C97" s="50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</row>
    <row r="98" spans="1:14" ht="15.75" customHeight="1" outlineLevel="1">
      <c r="A98" s="49" t="s">
        <v>106</v>
      </c>
      <c r="B98" s="14"/>
      <c r="C98" s="81">
        <f t="shared" ref="C98:N98" si="41">C$90*$C$91</f>
        <v>63194.444444444423</v>
      </c>
      <c r="D98" s="81">
        <f t="shared" si="41"/>
        <v>72673.611111111095</v>
      </c>
      <c r="E98" s="81">
        <f t="shared" si="41"/>
        <v>83574.652777777766</v>
      </c>
      <c r="F98" s="81">
        <f t="shared" si="41"/>
        <v>96110.850694444423</v>
      </c>
      <c r="G98" s="81">
        <f t="shared" si="41"/>
        <v>110527.47829861107</v>
      </c>
      <c r="H98" s="81">
        <f t="shared" si="41"/>
        <v>127106.60004340272</v>
      </c>
      <c r="I98" s="81">
        <f t="shared" si="41"/>
        <v>146172.59004991312</v>
      </c>
      <c r="J98" s="81">
        <f t="shared" si="41"/>
        <v>168098.47855740006</v>
      </c>
      <c r="K98" s="81">
        <f t="shared" si="41"/>
        <v>193313.25034101002</v>
      </c>
      <c r="L98" s="81">
        <f t="shared" si="41"/>
        <v>222310.2378921615</v>
      </c>
      <c r="M98" s="81">
        <f t="shared" si="41"/>
        <v>255656.77357598569</v>
      </c>
      <c r="N98" s="81">
        <f t="shared" si="41"/>
        <v>294005.28961238358</v>
      </c>
    </row>
    <row r="99" spans="1:14" ht="15.75" customHeight="1" outlineLevel="1">
      <c r="A99" s="49" t="s">
        <v>107</v>
      </c>
      <c r="B99" s="14"/>
      <c r="C99" s="81">
        <f>C$90*$C$92</f>
        <v>24305.555555555547</v>
      </c>
      <c r="D99" s="81">
        <f t="shared" ref="D99:N99" si="42">D$90*$C$92</f>
        <v>27951.388888888883</v>
      </c>
      <c r="E99" s="81">
        <f t="shared" si="42"/>
        <v>32144.097222222215</v>
      </c>
      <c r="F99" s="81">
        <f t="shared" si="42"/>
        <v>36965.711805555547</v>
      </c>
      <c r="G99" s="81">
        <f t="shared" si="42"/>
        <v>42510.568576388869</v>
      </c>
      <c r="H99" s="81">
        <f t="shared" si="42"/>
        <v>48887.153862847197</v>
      </c>
      <c r="I99" s="81">
        <f t="shared" si="42"/>
        <v>56220.226942274276</v>
      </c>
      <c r="J99" s="81">
        <f t="shared" si="42"/>
        <v>64653.260983615401</v>
      </c>
      <c r="K99" s="81">
        <f t="shared" si="42"/>
        <v>74351.250131157693</v>
      </c>
      <c r="L99" s="81">
        <f t="shared" si="42"/>
        <v>85503.937650831343</v>
      </c>
      <c r="M99" s="81">
        <f t="shared" si="42"/>
        <v>98329.528298456033</v>
      </c>
      <c r="N99" s="81">
        <f t="shared" si="42"/>
        <v>113078.95754322445</v>
      </c>
    </row>
    <row r="100" spans="1:14" ht="15.75" customHeight="1" outlineLevel="1">
      <c r="A100" s="49" t="s">
        <v>108</v>
      </c>
      <c r="B100" s="14"/>
      <c r="C100" s="81">
        <f t="shared" ref="C100:N100" si="43">C$90*$C$93</f>
        <v>8749.9999999999964</v>
      </c>
      <c r="D100" s="81">
        <f t="shared" si="43"/>
        <v>10062.499999999998</v>
      </c>
      <c r="E100" s="81">
        <f t="shared" si="43"/>
        <v>11571.874999999996</v>
      </c>
      <c r="F100" s="81">
        <f t="shared" si="43"/>
        <v>13307.656249999996</v>
      </c>
      <c r="G100" s="81">
        <f t="shared" si="43"/>
        <v>15303.804687499993</v>
      </c>
      <c r="H100" s="81">
        <f t="shared" si="43"/>
        <v>17599.375390624991</v>
      </c>
      <c r="I100" s="81">
        <f t="shared" si="43"/>
        <v>20239.28169921874</v>
      </c>
      <c r="J100" s="81">
        <f t="shared" si="43"/>
        <v>23275.173954101545</v>
      </c>
      <c r="K100" s="81">
        <f t="shared" si="43"/>
        <v>26766.450047216767</v>
      </c>
      <c r="L100" s="81">
        <f t="shared" si="43"/>
        <v>30781.417554299282</v>
      </c>
      <c r="M100" s="81">
        <f t="shared" si="43"/>
        <v>35398.630187444171</v>
      </c>
      <c r="N100" s="81">
        <f t="shared" si="43"/>
        <v>40708.424715560795</v>
      </c>
    </row>
    <row r="101" spans="1:14" ht="15.75" customHeight="1" outlineLevel="1">
      <c r="A101" s="49" t="s">
        <v>109</v>
      </c>
      <c r="B101" s="14"/>
      <c r="C101" s="81">
        <f t="shared" ref="C101:N101" si="44">C$90*$C$94</f>
        <v>972.22222222222194</v>
      </c>
      <c r="D101" s="81">
        <f t="shared" si="44"/>
        <v>1118.0555555555554</v>
      </c>
      <c r="E101" s="81">
        <f t="shared" si="44"/>
        <v>1285.7638888888887</v>
      </c>
      <c r="F101" s="81">
        <f t="shared" si="44"/>
        <v>1478.6284722222219</v>
      </c>
      <c r="G101" s="81">
        <f t="shared" si="44"/>
        <v>1700.4227430555547</v>
      </c>
      <c r="H101" s="81">
        <f t="shared" si="44"/>
        <v>1955.4861545138879</v>
      </c>
      <c r="I101" s="81">
        <f t="shared" si="44"/>
        <v>2248.8090776909712</v>
      </c>
      <c r="J101" s="81">
        <f t="shared" si="44"/>
        <v>2586.1304393446162</v>
      </c>
      <c r="K101" s="81">
        <f t="shared" si="44"/>
        <v>2974.0500052463076</v>
      </c>
      <c r="L101" s="81">
        <f t="shared" si="44"/>
        <v>3420.1575060332539</v>
      </c>
      <c r="M101" s="81">
        <f t="shared" si="44"/>
        <v>3933.1811319382414</v>
      </c>
      <c r="N101" s="81">
        <f t="shared" si="44"/>
        <v>4523.1583017289777</v>
      </c>
    </row>
    <row r="102" spans="1:14" ht="15.75" customHeight="1" outlineLevel="1">
      <c r="A102" s="49" t="s">
        <v>110</v>
      </c>
      <c r="B102" s="14"/>
      <c r="C102" s="81">
        <f>SUM(C99:C101)</f>
        <v>34027.777777777766</v>
      </c>
      <c r="D102" s="81">
        <f t="shared" ref="D102:N102" si="45">SUM(D99:D101)</f>
        <v>39131.944444444438</v>
      </c>
      <c r="E102" s="81">
        <f t="shared" si="45"/>
        <v>45001.736111111102</v>
      </c>
      <c r="F102" s="81">
        <f t="shared" si="45"/>
        <v>51751.996527777766</v>
      </c>
      <c r="G102" s="81">
        <f t="shared" si="45"/>
        <v>59514.796006944416</v>
      </c>
      <c r="H102" s="81">
        <f t="shared" si="45"/>
        <v>68442.01540798608</v>
      </c>
      <c r="I102" s="81">
        <f t="shared" si="45"/>
        <v>78708.317719183979</v>
      </c>
      <c r="J102" s="81">
        <f t="shared" si="45"/>
        <v>90514.565377061561</v>
      </c>
      <c r="K102" s="81">
        <f t="shared" si="45"/>
        <v>104091.75018362077</v>
      </c>
      <c r="L102" s="81">
        <f t="shared" si="45"/>
        <v>119705.51271116387</v>
      </c>
      <c r="M102" s="81">
        <f t="shared" si="45"/>
        <v>137661.33961783844</v>
      </c>
      <c r="N102" s="81">
        <f t="shared" si="45"/>
        <v>158310.54056051423</v>
      </c>
    </row>
    <row r="103" spans="1:14" s="63" customFormat="1" ht="7.5" customHeight="1" outlineLevel="1">
      <c r="A103" s="60"/>
      <c r="B103" s="61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</row>
    <row r="104" spans="1:14" ht="15.75" customHeight="1" outlineLevel="1">
      <c r="A104" s="64" t="s">
        <v>19</v>
      </c>
      <c r="B104" s="14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</row>
    <row r="105" spans="1:14" ht="15.75" customHeight="1" outlineLevel="1">
      <c r="A105" s="49" t="s">
        <v>138</v>
      </c>
      <c r="B105" s="14"/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</row>
    <row r="106" spans="1:14" ht="15.75" customHeight="1" outlineLevel="1">
      <c r="A106" s="49" t="s">
        <v>139</v>
      </c>
      <c r="B106" s="14"/>
      <c r="C106" s="16">
        <v>100</v>
      </c>
      <c r="D106" s="16">
        <v>100</v>
      </c>
      <c r="E106" s="16">
        <v>100</v>
      </c>
      <c r="F106" s="16">
        <v>100</v>
      </c>
      <c r="G106" s="16">
        <v>100</v>
      </c>
      <c r="H106" s="16">
        <v>100</v>
      </c>
      <c r="I106" s="16">
        <v>100</v>
      </c>
      <c r="J106" s="16">
        <v>100</v>
      </c>
      <c r="K106" s="16">
        <v>100</v>
      </c>
      <c r="L106" s="16">
        <v>100</v>
      </c>
      <c r="M106" s="16">
        <v>100</v>
      </c>
      <c r="N106" s="16">
        <v>100</v>
      </c>
    </row>
    <row r="107" spans="1:14" ht="15.75" customHeight="1" outlineLevel="1">
      <c r="A107" s="49" t="s">
        <v>140</v>
      </c>
      <c r="B107" s="14"/>
      <c r="C107" s="16">
        <v>750</v>
      </c>
      <c r="D107" s="16">
        <v>750</v>
      </c>
      <c r="E107" s="16">
        <v>750</v>
      </c>
      <c r="F107" s="16">
        <v>750</v>
      </c>
      <c r="G107" s="16">
        <v>750</v>
      </c>
      <c r="H107" s="16">
        <v>750</v>
      </c>
      <c r="I107" s="16">
        <v>750</v>
      </c>
      <c r="J107" s="16">
        <v>750</v>
      </c>
      <c r="K107" s="16">
        <v>750</v>
      </c>
      <c r="L107" s="16">
        <v>750</v>
      </c>
      <c r="M107" s="16">
        <v>750</v>
      </c>
      <c r="N107" s="16">
        <v>750</v>
      </c>
    </row>
    <row r="108" spans="1:14" ht="15.75" customHeight="1" outlineLevel="1">
      <c r="A108" s="49" t="s">
        <v>141</v>
      </c>
      <c r="B108" s="14"/>
      <c r="C108" s="16">
        <v>1200</v>
      </c>
      <c r="D108" s="16">
        <v>1200</v>
      </c>
      <c r="E108" s="16">
        <v>1200</v>
      </c>
      <c r="F108" s="16">
        <v>1200</v>
      </c>
      <c r="G108" s="16">
        <v>1200</v>
      </c>
      <c r="H108" s="16">
        <v>1200</v>
      </c>
      <c r="I108" s="16">
        <v>1200</v>
      </c>
      <c r="J108" s="16">
        <v>1200</v>
      </c>
      <c r="K108" s="16">
        <v>1200</v>
      </c>
      <c r="L108" s="16">
        <v>1200</v>
      </c>
      <c r="M108" s="16">
        <v>1200</v>
      </c>
      <c r="N108" s="16">
        <v>1200</v>
      </c>
    </row>
    <row r="109" spans="1:14" ht="15.75" customHeight="1" outlineLevel="1">
      <c r="A109" s="51" t="s">
        <v>94</v>
      </c>
      <c r="B109" s="14"/>
      <c r="C109" s="52">
        <f t="shared" ref="C109:N110" si="46">C105*C98</f>
        <v>0</v>
      </c>
      <c r="D109" s="52">
        <f t="shared" si="46"/>
        <v>0</v>
      </c>
      <c r="E109" s="52">
        <f t="shared" si="46"/>
        <v>0</v>
      </c>
      <c r="F109" s="52">
        <f t="shared" si="46"/>
        <v>0</v>
      </c>
      <c r="G109" s="52">
        <f t="shared" si="46"/>
        <v>0</v>
      </c>
      <c r="H109" s="52">
        <f t="shared" si="46"/>
        <v>0</v>
      </c>
      <c r="I109" s="52">
        <f t="shared" si="46"/>
        <v>0</v>
      </c>
      <c r="J109" s="52">
        <f t="shared" si="46"/>
        <v>0</v>
      </c>
      <c r="K109" s="52">
        <f t="shared" si="46"/>
        <v>0</v>
      </c>
      <c r="L109" s="52">
        <f t="shared" si="46"/>
        <v>0</v>
      </c>
      <c r="M109" s="52">
        <f t="shared" si="46"/>
        <v>0</v>
      </c>
      <c r="N109" s="52">
        <f t="shared" si="46"/>
        <v>0</v>
      </c>
    </row>
    <row r="110" spans="1:14" ht="15.75" customHeight="1" outlineLevel="1">
      <c r="A110" s="51" t="s">
        <v>95</v>
      </c>
      <c r="B110" s="14"/>
      <c r="C110" s="53">
        <f>C106*C99</f>
        <v>2430555.5555555546</v>
      </c>
      <c r="D110" s="53">
        <f t="shared" si="46"/>
        <v>2795138.8888888885</v>
      </c>
      <c r="E110" s="53">
        <f t="shared" si="46"/>
        <v>3214409.7222222215</v>
      </c>
      <c r="F110" s="53">
        <f t="shared" si="46"/>
        <v>3696571.1805555546</v>
      </c>
      <c r="G110" s="53">
        <f t="shared" si="46"/>
        <v>4251056.8576388871</v>
      </c>
      <c r="H110" s="53">
        <f t="shared" si="46"/>
        <v>4888715.3862847202</v>
      </c>
      <c r="I110" s="53">
        <f t="shared" si="46"/>
        <v>5622022.6942274272</v>
      </c>
      <c r="J110" s="53">
        <f t="shared" si="46"/>
        <v>6465326.0983615397</v>
      </c>
      <c r="K110" s="53">
        <f t="shared" si="46"/>
        <v>7435125.0131157693</v>
      </c>
      <c r="L110" s="53">
        <f t="shared" si="46"/>
        <v>8550393.7650831342</v>
      </c>
      <c r="M110" s="53">
        <f t="shared" si="46"/>
        <v>9832952.8298456036</v>
      </c>
      <c r="N110" s="53">
        <f t="shared" si="46"/>
        <v>11307895.754322445</v>
      </c>
    </row>
    <row r="111" spans="1:14" ht="15.75" customHeight="1" outlineLevel="1">
      <c r="A111" s="51" t="s">
        <v>96</v>
      </c>
      <c r="B111" s="14"/>
      <c r="C111" s="53">
        <f t="shared" ref="C111:N112" si="47">C107*C100</f>
        <v>6562499.9999999972</v>
      </c>
      <c r="D111" s="53">
        <f t="shared" si="47"/>
        <v>7546874.9999999991</v>
      </c>
      <c r="E111" s="53">
        <f t="shared" si="47"/>
        <v>8678906.2499999981</v>
      </c>
      <c r="F111" s="53">
        <f t="shared" si="47"/>
        <v>9980742.1874999981</v>
      </c>
      <c r="G111" s="53">
        <f t="shared" si="47"/>
        <v>11477853.515624994</v>
      </c>
      <c r="H111" s="53">
        <f t="shared" si="47"/>
        <v>13199531.542968743</v>
      </c>
      <c r="I111" s="53">
        <f t="shared" si="47"/>
        <v>15179461.274414055</v>
      </c>
      <c r="J111" s="53">
        <f t="shared" si="47"/>
        <v>17456380.465576157</v>
      </c>
      <c r="K111" s="53">
        <f t="shared" si="47"/>
        <v>20074837.535412576</v>
      </c>
      <c r="L111" s="53">
        <f t="shared" si="47"/>
        <v>23086063.16572446</v>
      </c>
      <c r="M111" s="53">
        <f t="shared" si="47"/>
        <v>26548972.640583128</v>
      </c>
      <c r="N111" s="53">
        <f t="shared" si="47"/>
        <v>30531318.536670595</v>
      </c>
    </row>
    <row r="112" spans="1:14" ht="15.75" customHeight="1" outlineLevel="1">
      <c r="A112" s="51" t="s">
        <v>97</v>
      </c>
      <c r="B112" s="9"/>
      <c r="C112" s="53">
        <f t="shared" si="47"/>
        <v>1166666.6666666663</v>
      </c>
      <c r="D112" s="53">
        <f t="shared" si="47"/>
        <v>1341666.6666666665</v>
      </c>
      <c r="E112" s="53">
        <f t="shared" si="47"/>
        <v>1542916.6666666665</v>
      </c>
      <c r="F112" s="53">
        <f t="shared" si="47"/>
        <v>1774354.1666666663</v>
      </c>
      <c r="G112" s="53">
        <f t="shared" si="47"/>
        <v>2040507.2916666656</v>
      </c>
      <c r="H112" s="53">
        <f t="shared" si="47"/>
        <v>2346583.3854166656</v>
      </c>
      <c r="I112" s="53">
        <f t="shared" si="47"/>
        <v>2698570.8932291656</v>
      </c>
      <c r="J112" s="53">
        <f t="shared" si="47"/>
        <v>3103356.5272135395</v>
      </c>
      <c r="K112" s="53">
        <f t="shared" si="47"/>
        <v>3568860.0062955692</v>
      </c>
      <c r="L112" s="53">
        <f t="shared" si="47"/>
        <v>4104189.0072399047</v>
      </c>
      <c r="M112" s="53">
        <f t="shared" si="47"/>
        <v>4719817.3583258893</v>
      </c>
      <c r="N112" s="53">
        <f t="shared" si="47"/>
        <v>5427789.9620747734</v>
      </c>
    </row>
    <row r="113" spans="1:14" ht="15.75" customHeight="1" outlineLevel="1">
      <c r="A113" s="51" t="s">
        <v>100</v>
      </c>
      <c r="B113" s="9"/>
      <c r="C113" s="53">
        <f>SUM(C109:C112)</f>
        <v>10159722.222222218</v>
      </c>
      <c r="D113" s="53">
        <f t="shared" ref="D113:N113" si="48">SUM(D109:D112)</f>
        <v>11683680.555555554</v>
      </c>
      <c r="E113" s="53">
        <f t="shared" si="48"/>
        <v>13436232.638888886</v>
      </c>
      <c r="F113" s="53">
        <f t="shared" si="48"/>
        <v>15451667.534722218</v>
      </c>
      <c r="G113" s="53">
        <f t="shared" si="48"/>
        <v>17769417.664930545</v>
      </c>
      <c r="H113" s="53">
        <f t="shared" si="48"/>
        <v>20434830.314670127</v>
      </c>
      <c r="I113" s="53">
        <f t="shared" si="48"/>
        <v>23500054.861870646</v>
      </c>
      <c r="J113" s="53">
        <f t="shared" si="48"/>
        <v>27025063.091151237</v>
      </c>
      <c r="K113" s="53">
        <f t="shared" si="48"/>
        <v>31078822.554823913</v>
      </c>
      <c r="L113" s="53">
        <f t="shared" si="48"/>
        <v>35740645.938047498</v>
      </c>
      <c r="M113" s="53">
        <f t="shared" si="48"/>
        <v>41101742.828754626</v>
      </c>
      <c r="N113" s="53">
        <f t="shared" si="48"/>
        <v>47267004.253067814</v>
      </c>
    </row>
    <row r="114" spans="1:14" ht="15.75" customHeight="1" outlineLevel="1">
      <c r="A114" s="64" t="s">
        <v>98</v>
      </c>
      <c r="B114" s="65"/>
      <c r="C114" s="65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</row>
    <row r="115" spans="1:14" ht="15.75" customHeight="1" outlineLevel="1">
      <c r="A115" s="9" t="s">
        <v>99</v>
      </c>
      <c r="B115" s="9"/>
      <c r="C115" s="67">
        <f t="shared" ref="C115:N115" si="49">($C$133*C113)+($C$134*C102)</f>
        <v>304840.27777777764</v>
      </c>
      <c r="D115" s="67">
        <f t="shared" si="49"/>
        <v>350566.31944444438</v>
      </c>
      <c r="E115" s="67">
        <f t="shared" si="49"/>
        <v>403151.26736111101</v>
      </c>
      <c r="F115" s="67">
        <f t="shared" si="49"/>
        <v>463623.95746527769</v>
      </c>
      <c r="G115" s="67">
        <f t="shared" si="49"/>
        <v>533167.55108506919</v>
      </c>
      <c r="H115" s="67">
        <f t="shared" si="49"/>
        <v>613142.68374782952</v>
      </c>
      <c r="I115" s="67">
        <f t="shared" si="49"/>
        <v>705114.08631000388</v>
      </c>
      <c r="J115" s="67">
        <f t="shared" si="49"/>
        <v>810881.19925650442</v>
      </c>
      <c r="K115" s="67">
        <f t="shared" si="49"/>
        <v>932513.37914497976</v>
      </c>
      <c r="L115" s="67">
        <f t="shared" si="49"/>
        <v>1072390.3860167267</v>
      </c>
      <c r="M115" s="67">
        <f t="shared" si="49"/>
        <v>1233248.9439192358</v>
      </c>
      <c r="N115" s="67">
        <f t="shared" si="49"/>
        <v>1418236.2855071209</v>
      </c>
    </row>
    <row r="116" spans="1:14" ht="15.75" customHeight="1" outlineLevel="1">
      <c r="A116" s="9" t="s">
        <v>101</v>
      </c>
      <c r="B116" s="9"/>
      <c r="C116" s="67">
        <f t="shared" ref="C116:N116" si="50">C113-C115</f>
        <v>9854881.9444444403</v>
      </c>
      <c r="D116" s="67">
        <f t="shared" si="50"/>
        <v>11333114.23611111</v>
      </c>
      <c r="E116" s="67">
        <f t="shared" si="50"/>
        <v>13033081.371527776</v>
      </c>
      <c r="F116" s="67">
        <f t="shared" si="50"/>
        <v>14988043.57725694</v>
      </c>
      <c r="G116" s="67">
        <f t="shared" si="50"/>
        <v>17236250.113845475</v>
      </c>
      <c r="H116" s="67">
        <f t="shared" si="50"/>
        <v>19821687.630922299</v>
      </c>
      <c r="I116" s="67">
        <f t="shared" si="50"/>
        <v>22794940.775560644</v>
      </c>
      <c r="J116" s="67">
        <f t="shared" si="50"/>
        <v>26214181.891894732</v>
      </c>
      <c r="K116" s="67">
        <f t="shared" si="50"/>
        <v>30146309.175678931</v>
      </c>
      <c r="L116" s="67">
        <f t="shared" si="50"/>
        <v>34668255.552030772</v>
      </c>
      <c r="M116" s="67">
        <f t="shared" si="50"/>
        <v>39868493.884835392</v>
      </c>
      <c r="N116" s="67">
        <f t="shared" si="50"/>
        <v>45848767.967560694</v>
      </c>
    </row>
    <row r="117" spans="1:14" ht="15.75" customHeight="1" outlineLevel="1">
      <c r="A117" s="9" t="s">
        <v>102</v>
      </c>
      <c r="B117" s="9"/>
      <c r="C117" s="69">
        <f t="shared" ref="C117:N117" si="51">C116/C113</f>
        <v>0.96999521531100474</v>
      </c>
      <c r="D117" s="69">
        <f t="shared" si="51"/>
        <v>0.96999521531100485</v>
      </c>
      <c r="E117" s="69">
        <f t="shared" si="51"/>
        <v>0.96999521531100485</v>
      </c>
      <c r="F117" s="69">
        <f t="shared" si="51"/>
        <v>0.96999521531100474</v>
      </c>
      <c r="G117" s="69">
        <f t="shared" si="51"/>
        <v>0.96999521531100474</v>
      </c>
      <c r="H117" s="69">
        <f t="shared" si="51"/>
        <v>0.96999521531100485</v>
      </c>
      <c r="I117" s="69">
        <f t="shared" si="51"/>
        <v>0.96999521531100485</v>
      </c>
      <c r="J117" s="69">
        <f t="shared" si="51"/>
        <v>0.96999521531100474</v>
      </c>
      <c r="K117" s="69">
        <f t="shared" si="51"/>
        <v>0.96999521531100474</v>
      </c>
      <c r="L117" s="69">
        <f t="shared" si="51"/>
        <v>0.96999521531100474</v>
      </c>
      <c r="M117" s="69">
        <f t="shared" si="51"/>
        <v>0.96999521531100485</v>
      </c>
      <c r="N117" s="69">
        <f t="shared" si="51"/>
        <v>0.96999521531100474</v>
      </c>
    </row>
    <row r="118" spans="1:14" ht="15.75" customHeight="1" outlineLevel="1">
      <c r="A118" s="9"/>
      <c r="B118" s="9"/>
      <c r="C118" s="77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</row>
    <row r="119" spans="1:14" ht="15.75" customHeight="1" outlineLevel="1">
      <c r="A119" s="66" t="s">
        <v>129</v>
      </c>
      <c r="B119" s="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</row>
    <row r="120" spans="1:14" ht="15.75" customHeight="1" outlineLevel="1">
      <c r="A120" s="9" t="s">
        <v>103</v>
      </c>
      <c r="B120" s="9"/>
      <c r="C120" s="52">
        <f>C84/C90</f>
        <v>10.285714285714288</v>
      </c>
      <c r="D120" s="52">
        <f t="shared" ref="D120:N120" si="52">D84/D90</f>
        <v>10.285714285714288</v>
      </c>
      <c r="E120" s="52">
        <f t="shared" si="52"/>
        <v>10.285714285714288</v>
      </c>
      <c r="F120" s="52">
        <f t="shared" si="52"/>
        <v>10.285714285714286</v>
      </c>
      <c r="G120" s="52">
        <f t="shared" si="52"/>
        <v>10.285714285714288</v>
      </c>
      <c r="H120" s="52">
        <f t="shared" si="52"/>
        <v>10.285714285714288</v>
      </c>
      <c r="I120" s="52">
        <f t="shared" si="52"/>
        <v>10.285714285714286</v>
      </c>
      <c r="J120" s="52">
        <f t="shared" si="52"/>
        <v>10.285714285714288</v>
      </c>
      <c r="K120" s="52">
        <f t="shared" si="52"/>
        <v>10.28571428571429</v>
      </c>
      <c r="L120" s="52">
        <f t="shared" si="52"/>
        <v>10.285714285714288</v>
      </c>
      <c r="M120" s="52">
        <f t="shared" si="52"/>
        <v>10.285714285714288</v>
      </c>
      <c r="N120" s="52">
        <f t="shared" si="52"/>
        <v>10.285714285714288</v>
      </c>
    </row>
    <row r="121" spans="1:14" ht="15.75" customHeight="1" outlineLevel="1">
      <c r="A121" s="9" t="s">
        <v>152</v>
      </c>
      <c r="B121" s="9"/>
      <c r="C121" s="67">
        <f t="shared" ref="C121:N121" si="53">$C$137*$C$141*C98</f>
        <v>1874789.5833333328</v>
      </c>
      <c r="D121" s="67">
        <f t="shared" si="53"/>
        <v>2156008.020833333</v>
      </c>
      <c r="E121" s="67">
        <f t="shared" si="53"/>
        <v>2479409.223958333</v>
      </c>
      <c r="F121" s="67">
        <f t="shared" si="53"/>
        <v>2851320.6075520827</v>
      </c>
      <c r="G121" s="67">
        <f t="shared" si="53"/>
        <v>3279018.6986848945</v>
      </c>
      <c r="H121" s="67">
        <f t="shared" si="53"/>
        <v>3770871.5034876289</v>
      </c>
      <c r="I121" s="67">
        <f t="shared" si="53"/>
        <v>4336502.2290107729</v>
      </c>
      <c r="J121" s="67">
        <f t="shared" si="53"/>
        <v>4986977.5633623879</v>
      </c>
      <c r="K121" s="67">
        <f t="shared" si="53"/>
        <v>5735024.1978667444</v>
      </c>
      <c r="L121" s="67">
        <f t="shared" si="53"/>
        <v>6595277.8275467558</v>
      </c>
      <c r="M121" s="67">
        <f t="shared" si="53"/>
        <v>7584569.5016787676</v>
      </c>
      <c r="N121" s="67">
        <f t="shared" si="53"/>
        <v>8722254.926930584</v>
      </c>
    </row>
    <row r="122" spans="1:14" ht="15.75" customHeight="1" outlineLevel="1">
      <c r="A122" s="9" t="s">
        <v>151</v>
      </c>
      <c r="B122" s="9"/>
      <c r="C122" s="67">
        <f t="shared" ref="C122:N122" si="54">$C$138*$C$142*C99</f>
        <v>185281.24999999997</v>
      </c>
      <c r="D122" s="67">
        <f t="shared" si="54"/>
        <v>213073.4375</v>
      </c>
      <c r="E122" s="67">
        <f t="shared" si="54"/>
        <v>245034.45312499997</v>
      </c>
      <c r="F122" s="67">
        <f t="shared" si="54"/>
        <v>281789.62109375</v>
      </c>
      <c r="G122" s="67">
        <f t="shared" si="54"/>
        <v>324058.0642578124</v>
      </c>
      <c r="H122" s="67">
        <f t="shared" si="54"/>
        <v>372666.77389648423</v>
      </c>
      <c r="I122" s="67">
        <f t="shared" si="54"/>
        <v>428566.78998095688</v>
      </c>
      <c r="J122" s="67">
        <f t="shared" si="54"/>
        <v>492851.80847810028</v>
      </c>
      <c r="K122" s="67">
        <f t="shared" si="54"/>
        <v>566779.57974981517</v>
      </c>
      <c r="L122" s="67">
        <f t="shared" si="54"/>
        <v>651796.51671228744</v>
      </c>
      <c r="M122" s="67">
        <f t="shared" si="54"/>
        <v>749565.99421913049</v>
      </c>
      <c r="N122" s="67">
        <f t="shared" si="54"/>
        <v>862000.89335200004</v>
      </c>
    </row>
    <row r="123" spans="1:14" ht="15.75" customHeight="1" outlineLevel="1">
      <c r="A123" s="9" t="s">
        <v>150</v>
      </c>
      <c r="B123" s="9"/>
      <c r="C123" s="67">
        <f t="shared" ref="C123:N123" si="55">$C$139*$C$143*C100</f>
        <v>932364.99999999953</v>
      </c>
      <c r="D123" s="67">
        <f t="shared" si="55"/>
        <v>1072219.7499999998</v>
      </c>
      <c r="E123" s="67">
        <f t="shared" si="55"/>
        <v>1233052.7124999997</v>
      </c>
      <c r="F123" s="67">
        <f t="shared" si="55"/>
        <v>1418010.6193749995</v>
      </c>
      <c r="G123" s="67">
        <f t="shared" si="55"/>
        <v>1630712.2122812492</v>
      </c>
      <c r="H123" s="67">
        <f t="shared" si="55"/>
        <v>1875319.0441234366</v>
      </c>
      <c r="I123" s="67">
        <f t="shared" si="55"/>
        <v>2156616.900741952</v>
      </c>
      <c r="J123" s="67">
        <f t="shared" si="55"/>
        <v>2480109.4358532443</v>
      </c>
      <c r="K123" s="67">
        <f t="shared" si="55"/>
        <v>2852125.85123123</v>
      </c>
      <c r="L123" s="67">
        <f t="shared" si="55"/>
        <v>3279944.728915914</v>
      </c>
      <c r="M123" s="67">
        <f t="shared" si="55"/>
        <v>3771936.4382533007</v>
      </c>
      <c r="N123" s="67">
        <f t="shared" si="55"/>
        <v>4337726.903991296</v>
      </c>
    </row>
    <row r="124" spans="1:14" ht="15.75" customHeight="1" outlineLevel="1">
      <c r="A124" s="9" t="s">
        <v>149</v>
      </c>
      <c r="B124" s="9"/>
      <c r="C124" s="67">
        <f t="shared" ref="C124:N124" si="56">$C$140*$C$144*C101</f>
        <v>77413.194444444423</v>
      </c>
      <c r="D124" s="67">
        <f t="shared" si="56"/>
        <v>89025.173611111095</v>
      </c>
      <c r="E124" s="67">
        <f t="shared" si="56"/>
        <v>102378.94965277777</v>
      </c>
      <c r="F124" s="67">
        <f t="shared" si="56"/>
        <v>117735.79210069442</v>
      </c>
      <c r="G124" s="67">
        <f t="shared" si="56"/>
        <v>135396.16091579854</v>
      </c>
      <c r="H124" s="67">
        <f t="shared" si="56"/>
        <v>155705.58505316832</v>
      </c>
      <c r="I124" s="67">
        <f t="shared" si="56"/>
        <v>179061.4228111436</v>
      </c>
      <c r="J124" s="67">
        <f t="shared" si="56"/>
        <v>205920.63623281507</v>
      </c>
      <c r="K124" s="67">
        <f t="shared" si="56"/>
        <v>236808.73166773724</v>
      </c>
      <c r="L124" s="67">
        <f t="shared" si="56"/>
        <v>272330.04141789785</v>
      </c>
      <c r="M124" s="67">
        <f t="shared" si="56"/>
        <v>313179.54763058247</v>
      </c>
      <c r="N124" s="67">
        <f t="shared" si="56"/>
        <v>360156.47977516986</v>
      </c>
    </row>
    <row r="125" spans="1:14" ht="15.75" customHeight="1" outlineLevel="1">
      <c r="A125" s="9" t="s">
        <v>148</v>
      </c>
      <c r="B125" s="9"/>
      <c r="C125" s="130">
        <f>C84+SUM(C122:C124)</f>
        <v>2195059.444444444</v>
      </c>
      <c r="D125" s="130">
        <f t="shared" ref="D125:N125" si="57">D84+SUM(D122:D124)</f>
        <v>2524318.361111111</v>
      </c>
      <c r="E125" s="130">
        <f t="shared" si="57"/>
        <v>2902966.1152777774</v>
      </c>
      <c r="F125" s="130">
        <f t="shared" si="57"/>
        <v>3338411.0325694438</v>
      </c>
      <c r="G125" s="130">
        <f t="shared" si="57"/>
        <v>3839172.6874548597</v>
      </c>
      <c r="H125" s="130">
        <f t="shared" si="57"/>
        <v>4415048.5905730883</v>
      </c>
      <c r="I125" s="130">
        <f t="shared" si="57"/>
        <v>5077305.8791590519</v>
      </c>
      <c r="J125" s="130">
        <f t="shared" si="57"/>
        <v>5838901.7610329082</v>
      </c>
      <c r="K125" s="130">
        <f t="shared" si="57"/>
        <v>6714737.0251878425</v>
      </c>
      <c r="L125" s="130">
        <f t="shared" si="57"/>
        <v>7721947.5789660178</v>
      </c>
      <c r="M125" s="130">
        <f t="shared" si="57"/>
        <v>8880239.715810921</v>
      </c>
      <c r="N125" s="130">
        <f t="shared" si="57"/>
        <v>10212275.673182558</v>
      </c>
    </row>
    <row r="126" spans="1:14" ht="15.75" customHeight="1" outlineLevel="1">
      <c r="A126" s="9"/>
      <c r="B126" s="9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</row>
    <row r="127" spans="1:14" ht="15.75" customHeight="1" outlineLevel="1">
      <c r="A127" s="9" t="s">
        <v>119</v>
      </c>
      <c r="B127" s="9"/>
      <c r="C127" s="73">
        <f>(C84+C121+C125)/C102</f>
        <v>148.99148163265309</v>
      </c>
      <c r="D127" s="73">
        <f t="shared" ref="D127:N127" si="58">(D84+D121+D125)/D102</f>
        <v>148.99148163265306</v>
      </c>
      <c r="E127" s="73">
        <f t="shared" si="58"/>
        <v>148.99148163265306</v>
      </c>
      <c r="F127" s="73">
        <f t="shared" si="58"/>
        <v>148.99148163265306</v>
      </c>
      <c r="G127" s="73">
        <f t="shared" si="58"/>
        <v>148.99148163265309</v>
      </c>
      <c r="H127" s="73">
        <f t="shared" si="58"/>
        <v>148.99148163265306</v>
      </c>
      <c r="I127" s="73">
        <f t="shared" si="58"/>
        <v>148.99148163265309</v>
      </c>
      <c r="J127" s="73">
        <f t="shared" si="58"/>
        <v>148.99148163265309</v>
      </c>
      <c r="K127" s="73">
        <f t="shared" si="58"/>
        <v>148.99148163265309</v>
      </c>
      <c r="L127" s="73">
        <f t="shared" si="58"/>
        <v>148.99148163265306</v>
      </c>
      <c r="M127" s="73">
        <f t="shared" si="58"/>
        <v>148.99148163265309</v>
      </c>
      <c r="N127" s="73">
        <f t="shared" si="58"/>
        <v>148.99148163265306</v>
      </c>
    </row>
    <row r="128" spans="1:14" ht="15.75" customHeight="1" outlineLevel="1">
      <c r="A128" s="68" t="s">
        <v>126</v>
      </c>
      <c r="B128" s="9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</row>
    <row r="129" spans="1:14" ht="15.75" customHeight="1" outlineLevel="1">
      <c r="A129" s="68" t="s">
        <v>127</v>
      </c>
      <c r="B129" s="9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</row>
    <row r="130" spans="1:14" ht="15.75" customHeight="1" outlineLevel="1">
      <c r="A130" s="51"/>
      <c r="B130" s="9"/>
      <c r="C130" s="9"/>
    </row>
    <row r="131" spans="1:14" ht="15.75" customHeight="1">
      <c r="A131" s="76" t="s">
        <v>98</v>
      </c>
      <c r="B131" s="9"/>
      <c r="C131" s="9"/>
    </row>
    <row r="132" spans="1:14" ht="15.75" customHeight="1" outlineLevel="1">
      <c r="A132" s="7" t="s">
        <v>38</v>
      </c>
      <c r="B132" s="18"/>
      <c r="C132" s="1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 spans="1:14" ht="15.75" customHeight="1" outlineLevel="1">
      <c r="A133" s="9" t="s">
        <v>39</v>
      </c>
      <c r="B133" s="19"/>
      <c r="C133" s="19">
        <v>2.9000000000000001E-2</v>
      </c>
    </row>
    <row r="134" spans="1:14" ht="15.75" customHeight="1" outlineLevel="1">
      <c r="A134" s="9" t="s">
        <v>40</v>
      </c>
      <c r="B134" s="16"/>
      <c r="C134" s="16">
        <v>0.3</v>
      </c>
    </row>
    <row r="135" spans="1:14" ht="15.75" customHeight="1" outlineLevel="1">
      <c r="A135" s="9"/>
      <c r="B135" s="9"/>
      <c r="C135" s="9"/>
    </row>
    <row r="136" spans="1:14" ht="15.75" customHeight="1" outlineLevel="1">
      <c r="A136" s="7" t="s">
        <v>41</v>
      </c>
      <c r="B136" s="18"/>
      <c r="C136" s="1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 spans="1:14" ht="15.75" customHeight="1" outlineLevel="1">
      <c r="A137" s="9" t="s">
        <v>42</v>
      </c>
      <c r="B137" s="20"/>
      <c r="C137" s="20">
        <v>0.31</v>
      </c>
    </row>
    <row r="138" spans="1:14" ht="15.75" customHeight="1" outlineLevel="1">
      <c r="A138" s="9" t="s">
        <v>43</v>
      </c>
      <c r="B138" s="20"/>
      <c r="C138" s="20">
        <v>0.33</v>
      </c>
    </row>
    <row r="139" spans="1:14" ht="15.75" customHeight="1" outlineLevel="1">
      <c r="A139" s="9" t="s">
        <v>44</v>
      </c>
      <c r="B139" s="20"/>
      <c r="C139" s="20">
        <v>0.34</v>
      </c>
    </row>
    <row r="140" spans="1:14" ht="15.75" customHeight="1" outlineLevel="1">
      <c r="A140" s="9" t="s">
        <v>45</v>
      </c>
      <c r="B140" s="20"/>
      <c r="C140" s="20">
        <v>0.35</v>
      </c>
    </row>
    <row r="141" spans="1:14" ht="15.75" customHeight="1" outlineLevel="1">
      <c r="A141" s="9" t="s">
        <v>46</v>
      </c>
      <c r="B141" s="9"/>
      <c r="C141" s="9">
        <v>95.7</v>
      </c>
    </row>
    <row r="142" spans="1:14" ht="15.75" customHeight="1" outlineLevel="1">
      <c r="A142" s="49" t="s">
        <v>47</v>
      </c>
      <c r="B142" s="9"/>
      <c r="C142" s="9">
        <v>23.1</v>
      </c>
    </row>
    <row r="143" spans="1:14" ht="15.75" customHeight="1" outlineLevel="1">
      <c r="A143" s="9" t="s">
        <v>48</v>
      </c>
      <c r="B143" s="9"/>
      <c r="C143" s="9">
        <v>313.39999999999998</v>
      </c>
    </row>
    <row r="144" spans="1:14" ht="15.75" customHeight="1" outlineLevel="1">
      <c r="A144" s="49" t="s">
        <v>49</v>
      </c>
      <c r="B144" s="9"/>
      <c r="C144" s="9">
        <v>227.5</v>
      </c>
    </row>
    <row r="145" spans="1:14" ht="15.75" customHeight="1">
      <c r="A145" s="49"/>
      <c r="B145" s="9"/>
      <c r="C145" s="9"/>
    </row>
    <row r="146" spans="1:14" ht="15.75" customHeight="1">
      <c r="A146" s="57" t="s">
        <v>143</v>
      </c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</row>
    <row r="147" spans="1:14" ht="15.75" customHeight="1">
      <c r="A147" s="55" t="s">
        <v>105</v>
      </c>
      <c r="B147" s="56"/>
      <c r="C147" s="9"/>
    </row>
    <row r="148" spans="1:14" ht="15.75" customHeight="1">
      <c r="A148" s="49" t="s">
        <v>176</v>
      </c>
      <c r="C148" s="81">
        <f t="shared" ref="C148:N148" si="59">C98</f>
        <v>63194.444444444423</v>
      </c>
      <c r="D148" s="81">
        <f t="shared" si="59"/>
        <v>72673.611111111095</v>
      </c>
      <c r="E148" s="81">
        <f t="shared" si="59"/>
        <v>83574.652777777766</v>
      </c>
      <c r="F148" s="81">
        <f t="shared" si="59"/>
        <v>96110.850694444423</v>
      </c>
      <c r="G148" s="81">
        <f t="shared" si="59"/>
        <v>110527.47829861107</v>
      </c>
      <c r="H148" s="81">
        <f t="shared" si="59"/>
        <v>127106.60004340272</v>
      </c>
      <c r="I148" s="81">
        <f t="shared" si="59"/>
        <v>146172.59004991312</v>
      </c>
      <c r="J148" s="81">
        <f t="shared" si="59"/>
        <v>168098.47855740006</v>
      </c>
      <c r="K148" s="81">
        <f t="shared" si="59"/>
        <v>193313.25034101002</v>
      </c>
      <c r="L148" s="81">
        <f t="shared" si="59"/>
        <v>222310.2378921615</v>
      </c>
      <c r="M148" s="81">
        <f t="shared" si="59"/>
        <v>255656.77357598569</v>
      </c>
      <c r="N148" s="81">
        <f t="shared" si="59"/>
        <v>294005.28961238358</v>
      </c>
    </row>
    <row r="149" spans="1:14" ht="15.75" customHeight="1">
      <c r="A149" s="49" t="s">
        <v>177</v>
      </c>
      <c r="C149" s="81">
        <f t="shared" ref="C149:N149" si="60">C21+C58+C99</f>
        <v>57549.644561253481</v>
      </c>
      <c r="D149" s="81">
        <f t="shared" si="60"/>
        <v>61931.940043099996</v>
      </c>
      <c r="E149" s="81">
        <f t="shared" si="60"/>
        <v>69909.849548139289</v>
      </c>
      <c r="F149" s="81">
        <f t="shared" si="60"/>
        <v>79498.00217905303</v>
      </c>
      <c r="G149" s="81">
        <f t="shared" si="60"/>
        <v>90902.796569591301</v>
      </c>
      <c r="H149" s="81">
        <f t="shared" si="60"/>
        <v>104022.97713303519</v>
      </c>
      <c r="I149" s="81">
        <f t="shared" si="60"/>
        <v>119386.95358594687</v>
      </c>
      <c r="J149" s="81">
        <f t="shared" si="60"/>
        <v>137154.0498417904</v>
      </c>
      <c r="K149" s="81">
        <f t="shared" si="60"/>
        <v>157613.37947864423</v>
      </c>
      <c r="L149" s="81">
        <f t="shared" si="60"/>
        <v>181176.59993831784</v>
      </c>
      <c r="M149" s="81">
        <f t="shared" si="60"/>
        <v>246992.05867872952</v>
      </c>
      <c r="N149" s="81">
        <f t="shared" si="60"/>
        <v>284089.24555755034</v>
      </c>
    </row>
    <row r="150" spans="1:14" ht="15.75" customHeight="1">
      <c r="A150" s="49" t="s">
        <v>178</v>
      </c>
      <c r="C150" s="81">
        <f t="shared" ref="C150:N150" si="61">C22+C59+C100</f>
        <v>16229.92002628203</v>
      </c>
      <c r="D150" s="81">
        <f t="shared" si="61"/>
        <v>17708.124009697498</v>
      </c>
      <c r="E150" s="81">
        <f t="shared" si="61"/>
        <v>20069.169273331339</v>
      </c>
      <c r="F150" s="81">
        <f t="shared" si="61"/>
        <v>22877.421584036929</v>
      </c>
      <c r="G150" s="81">
        <f t="shared" si="61"/>
        <v>26192.055985970539</v>
      </c>
      <c r="H150" s="81">
        <f t="shared" si="61"/>
        <v>30004.935626417289</v>
      </c>
      <c r="I150" s="81">
        <f t="shared" si="61"/>
        <v>34451.795194045073</v>
      </c>
      <c r="J150" s="81">
        <f t="shared" si="61"/>
        <v>39587.851447190922</v>
      </c>
      <c r="K150" s="81">
        <f t="shared" si="61"/>
        <v>45500.429150401236</v>
      </c>
      <c r="L150" s="81">
        <f t="shared" si="61"/>
        <v>52307.766568983738</v>
      </c>
      <c r="M150" s="81">
        <f t="shared" si="61"/>
        <v>68847.699523005707</v>
      </c>
      <c r="N150" s="81">
        <f t="shared" si="61"/>
        <v>79185.739518784103</v>
      </c>
    </row>
    <row r="151" spans="1:14" ht="15.75" customHeight="1">
      <c r="A151" s="49" t="s">
        <v>179</v>
      </c>
      <c r="C151" s="81">
        <f t="shared" ref="C151:N151" si="62">C23+C60+C101</f>
        <v>1803.3244473646703</v>
      </c>
      <c r="D151" s="81">
        <f t="shared" si="62"/>
        <v>1967.5693344108331</v>
      </c>
      <c r="E151" s="81">
        <f t="shared" si="62"/>
        <v>2229.9076970368155</v>
      </c>
      <c r="F151" s="81">
        <f t="shared" si="62"/>
        <v>2541.935731559659</v>
      </c>
      <c r="G151" s="81">
        <f t="shared" si="62"/>
        <v>2910.2284428856156</v>
      </c>
      <c r="H151" s="81">
        <f t="shared" si="62"/>
        <v>3333.8817362685877</v>
      </c>
      <c r="I151" s="81">
        <f t="shared" si="62"/>
        <v>3827.977243782786</v>
      </c>
      <c r="J151" s="81">
        <f t="shared" si="62"/>
        <v>4398.6501607989912</v>
      </c>
      <c r="K151" s="81">
        <f t="shared" si="62"/>
        <v>5055.6032389334705</v>
      </c>
      <c r="L151" s="81">
        <f t="shared" si="62"/>
        <v>5811.9740632204157</v>
      </c>
      <c r="M151" s="81">
        <f t="shared" si="62"/>
        <v>7649.7443914450796</v>
      </c>
      <c r="N151" s="81">
        <f t="shared" si="62"/>
        <v>8798.4155020871258</v>
      </c>
    </row>
    <row r="152" spans="1:14" ht="15.75" customHeight="1">
      <c r="A152" s="49" t="s">
        <v>180</v>
      </c>
      <c r="C152" s="81">
        <f>SUM(C149:C151)</f>
        <v>75582.889034900189</v>
      </c>
      <c r="D152" s="81">
        <f t="shared" ref="D152:N152" si="63">SUM(D149:D151)</f>
        <v>81607.63338720832</v>
      </c>
      <c r="E152" s="81">
        <f t="shared" si="63"/>
        <v>92208.926518507447</v>
      </c>
      <c r="F152" s="81">
        <f t="shared" si="63"/>
        <v>104917.35949464962</v>
      </c>
      <c r="G152" s="81">
        <f t="shared" si="63"/>
        <v>120005.08099844746</v>
      </c>
      <c r="H152" s="81">
        <f t="shared" si="63"/>
        <v>137361.79449572106</v>
      </c>
      <c r="I152" s="81">
        <f t="shared" si="63"/>
        <v>157666.72602377471</v>
      </c>
      <c r="J152" s="81">
        <f t="shared" si="63"/>
        <v>181140.55144978029</v>
      </c>
      <c r="K152" s="81">
        <f t="shared" si="63"/>
        <v>208169.41186797892</v>
      </c>
      <c r="L152" s="81">
        <f t="shared" si="63"/>
        <v>239296.34057052198</v>
      </c>
      <c r="M152" s="81">
        <f t="shared" si="63"/>
        <v>323489.50259318028</v>
      </c>
      <c r="N152" s="81">
        <f t="shared" si="63"/>
        <v>372073.40057842154</v>
      </c>
    </row>
    <row r="153" spans="1:14" ht="15.75" customHeight="1">
      <c r="A153" s="56"/>
    </row>
    <row r="154" spans="1:14" ht="15.75" customHeight="1">
      <c r="A154" s="64" t="s">
        <v>19</v>
      </c>
    </row>
    <row r="155" spans="1:14" ht="15.75" customHeight="1">
      <c r="A155" s="51" t="s">
        <v>94</v>
      </c>
      <c r="C155" s="67">
        <f t="shared" ref="C155:N155" si="64">C109</f>
        <v>0</v>
      </c>
      <c r="D155" s="67">
        <f t="shared" si="64"/>
        <v>0</v>
      </c>
      <c r="E155" s="67">
        <f t="shared" si="64"/>
        <v>0</v>
      </c>
      <c r="F155" s="67">
        <f t="shared" si="64"/>
        <v>0</v>
      </c>
      <c r="G155" s="67">
        <f t="shared" si="64"/>
        <v>0</v>
      </c>
      <c r="H155" s="67">
        <f t="shared" si="64"/>
        <v>0</v>
      </c>
      <c r="I155" s="67">
        <f t="shared" si="64"/>
        <v>0</v>
      </c>
      <c r="J155" s="67">
        <f t="shared" si="64"/>
        <v>0</v>
      </c>
      <c r="K155" s="67">
        <f t="shared" si="64"/>
        <v>0</v>
      </c>
      <c r="L155" s="67">
        <f t="shared" si="64"/>
        <v>0</v>
      </c>
      <c r="M155" s="67">
        <f t="shared" si="64"/>
        <v>0</v>
      </c>
      <c r="N155" s="67">
        <f t="shared" si="64"/>
        <v>0</v>
      </c>
    </row>
    <row r="156" spans="1:14" ht="15.75" customHeight="1">
      <c r="A156" s="51" t="s">
        <v>95</v>
      </c>
      <c r="C156" s="67">
        <f t="shared" ref="C156:N156" si="65">C26+C62+C110</f>
        <v>5754964.4561253479</v>
      </c>
      <c r="D156" s="67">
        <f t="shared" si="65"/>
        <v>6193194.0043099998</v>
      </c>
      <c r="E156" s="67">
        <f t="shared" si="65"/>
        <v>6990984.9548139293</v>
      </c>
      <c r="F156" s="67">
        <f t="shared" si="65"/>
        <v>7949800.2179053035</v>
      </c>
      <c r="G156" s="67">
        <f t="shared" si="65"/>
        <v>9090279.6569591314</v>
      </c>
      <c r="H156" s="67">
        <f t="shared" si="65"/>
        <v>10402297.713303518</v>
      </c>
      <c r="I156" s="67">
        <f t="shared" si="65"/>
        <v>11938695.358594686</v>
      </c>
      <c r="J156" s="67">
        <f t="shared" si="65"/>
        <v>13715404.98417904</v>
      </c>
      <c r="K156" s="67">
        <f t="shared" si="65"/>
        <v>15761337.947864421</v>
      </c>
      <c r="L156" s="67">
        <f t="shared" si="65"/>
        <v>18117659.993831784</v>
      </c>
      <c r="M156" s="67">
        <f t="shared" si="65"/>
        <v>24699205.867872953</v>
      </c>
      <c r="N156" s="67">
        <f t="shared" si="65"/>
        <v>28408924.555755034</v>
      </c>
    </row>
    <row r="157" spans="1:14" ht="15.75" customHeight="1">
      <c r="A157" s="51" t="s">
        <v>96</v>
      </c>
      <c r="C157" s="67">
        <f t="shared" ref="C157:N157" si="66">C27+C63+C111</f>
        <v>12172440.019711524</v>
      </c>
      <c r="D157" s="67">
        <f t="shared" si="66"/>
        <v>13281093.007273123</v>
      </c>
      <c r="E157" s="67">
        <f t="shared" si="66"/>
        <v>15051876.954998504</v>
      </c>
      <c r="F157" s="67">
        <f t="shared" si="66"/>
        <v>17158066.188027699</v>
      </c>
      <c r="G157" s="67">
        <f t="shared" si="66"/>
        <v>19644041.989477906</v>
      </c>
      <c r="H157" s="67">
        <f t="shared" si="66"/>
        <v>22503701.719812967</v>
      </c>
      <c r="I157" s="67">
        <f t="shared" si="66"/>
        <v>25838846.395533804</v>
      </c>
      <c r="J157" s="67">
        <f t="shared" si="66"/>
        <v>29690888.58539319</v>
      </c>
      <c r="K157" s="67">
        <f t="shared" si="66"/>
        <v>34125321.862800926</v>
      </c>
      <c r="L157" s="67">
        <f t="shared" si="66"/>
        <v>39230824.9267378</v>
      </c>
      <c r="M157" s="67">
        <f t="shared" si="66"/>
        <v>51635774.642254278</v>
      </c>
      <c r="N157" s="67">
        <f t="shared" si="66"/>
        <v>59389304.639088079</v>
      </c>
    </row>
    <row r="158" spans="1:14" ht="15.75" customHeight="1">
      <c r="A158" s="51" t="s">
        <v>97</v>
      </c>
      <c r="C158" s="67">
        <f t="shared" ref="C158:N158" si="67">C28+C64+C112</f>
        <v>2163989.3368376046</v>
      </c>
      <c r="D158" s="67">
        <f t="shared" si="67"/>
        <v>2361083.201293</v>
      </c>
      <c r="E158" s="67">
        <f t="shared" si="67"/>
        <v>2675889.236444179</v>
      </c>
      <c r="F158" s="67">
        <f t="shared" si="67"/>
        <v>3050322.8778715907</v>
      </c>
      <c r="G158" s="67">
        <f t="shared" si="67"/>
        <v>3492274.1314627388</v>
      </c>
      <c r="H158" s="67">
        <f t="shared" si="67"/>
        <v>4000658.0835223049</v>
      </c>
      <c r="I158" s="67">
        <f t="shared" si="67"/>
        <v>4593572.6925393436</v>
      </c>
      <c r="J158" s="67">
        <f t="shared" si="67"/>
        <v>5278380.1929587899</v>
      </c>
      <c r="K158" s="67">
        <f t="shared" si="67"/>
        <v>6066723.8867201647</v>
      </c>
      <c r="L158" s="67">
        <f t="shared" si="67"/>
        <v>6974368.8758644983</v>
      </c>
      <c r="M158" s="67">
        <f t="shared" si="67"/>
        <v>9179693.2697340958</v>
      </c>
      <c r="N158" s="67">
        <f t="shared" si="67"/>
        <v>10558098.60250455</v>
      </c>
    </row>
    <row r="159" spans="1:14" ht="15.75" customHeight="1">
      <c r="A159" s="51" t="s">
        <v>100</v>
      </c>
      <c r="C159" s="67">
        <f>SUM(C155:C158)</f>
        <v>20091393.812674478</v>
      </c>
      <c r="D159" s="67">
        <f t="shared" ref="D159:N159" si="68">SUM(D155:D158)</f>
        <v>21835370.212876122</v>
      </c>
      <c r="E159" s="67">
        <f t="shared" si="68"/>
        <v>24718751.146256614</v>
      </c>
      <c r="F159" s="67">
        <f t="shared" si="68"/>
        <v>28158189.283804592</v>
      </c>
      <c r="G159" s="67">
        <f t="shared" si="68"/>
        <v>32226595.777899776</v>
      </c>
      <c r="H159" s="67">
        <f t="shared" si="68"/>
        <v>36906657.516638786</v>
      </c>
      <c r="I159" s="67">
        <f t="shared" si="68"/>
        <v>42371114.446667828</v>
      </c>
      <c r="J159" s="67">
        <f t="shared" si="68"/>
        <v>48684673.76253102</v>
      </c>
      <c r="K159" s="67">
        <f t="shared" si="68"/>
        <v>55953383.697385512</v>
      </c>
      <c r="L159" s="67">
        <f t="shared" si="68"/>
        <v>64322853.796434082</v>
      </c>
      <c r="M159" s="67">
        <f t="shared" si="68"/>
        <v>85514673.779861331</v>
      </c>
      <c r="N159" s="67">
        <f t="shared" si="68"/>
        <v>98356327.797347665</v>
      </c>
    </row>
    <row r="160" spans="1:14" ht="15.75" customHeight="1">
      <c r="A160" s="64" t="s">
        <v>98</v>
      </c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</row>
    <row r="161" spans="1:14" ht="15.75" customHeight="1">
      <c r="A161" s="51" t="s">
        <v>144</v>
      </c>
      <c r="C161" s="67">
        <f>($C$31*C16+$C$67*C53+C120*C90)/(C90+C53+C16)</f>
        <v>36.678276605822113</v>
      </c>
      <c r="D161" s="67">
        <f>($C$31*D16+$C$67*D53+D120*D90)/(D90+D53+D16)</f>
        <v>34.335429398672332</v>
      </c>
      <c r="E161" s="67">
        <f t="shared" ref="E161:N161" si="69">($C$31*E16+$C$67*E53+E120*E90)/(E90+E53+E16)</f>
        <v>33.572412153482333</v>
      </c>
      <c r="F161" s="67">
        <f t="shared" si="69"/>
        <v>33.139728437215993</v>
      </c>
      <c r="G161" s="67">
        <f t="shared" si="69"/>
        <v>32.878369570907573</v>
      </c>
      <c r="H161" s="67">
        <f t="shared" si="69"/>
        <v>32.754952561227626</v>
      </c>
      <c r="I161" s="67">
        <f t="shared" si="69"/>
        <v>32.67010688841853</v>
      </c>
      <c r="J161" s="67">
        <f t="shared" si="69"/>
        <v>32.61875426318025</v>
      </c>
      <c r="K161" s="67">
        <f t="shared" si="69"/>
        <v>32.590624195352405</v>
      </c>
      <c r="L161" s="67">
        <f t="shared" si="69"/>
        <v>32.574019912112519</v>
      </c>
      <c r="M161" s="67">
        <f t="shared" si="69"/>
        <v>38.20340336740847</v>
      </c>
      <c r="N161" s="67">
        <f t="shared" si="69"/>
        <v>38.205995103618591</v>
      </c>
    </row>
    <row r="162" spans="1:14" ht="15.75" customHeight="1">
      <c r="A162" s="51" t="s">
        <v>146</v>
      </c>
      <c r="C162" s="67">
        <f t="shared" ref="C162:N162" si="70">C72</f>
        <v>4090113.4239738183</v>
      </c>
      <c r="D162" s="67">
        <f t="shared" si="70"/>
        <v>4147312.7780113509</v>
      </c>
      <c r="E162" s="67">
        <f t="shared" si="70"/>
        <v>4578978.773949231</v>
      </c>
      <c r="F162" s="67">
        <f t="shared" si="70"/>
        <v>5141145.293886153</v>
      </c>
      <c r="G162" s="67">
        <f t="shared" si="70"/>
        <v>5830528.4326958545</v>
      </c>
      <c r="H162" s="67">
        <f t="shared" si="70"/>
        <v>6651292.5295730298</v>
      </c>
      <c r="I162" s="67">
        <f t="shared" si="70"/>
        <v>7613402.1674063671</v>
      </c>
      <c r="J162" s="67">
        <f t="shared" si="70"/>
        <v>8731722.2184469029</v>
      </c>
      <c r="K162" s="67">
        <f t="shared" si="70"/>
        <v>10025547.702463711</v>
      </c>
      <c r="L162" s="67">
        <f t="shared" si="70"/>
        <v>11518505.586485662</v>
      </c>
      <c r="M162" s="67">
        <f t="shared" si="70"/>
        <v>18079801.06151529</v>
      </c>
      <c r="N162" s="67">
        <f t="shared" si="70"/>
        <v>20795807.779990494</v>
      </c>
    </row>
    <row r="163" spans="1:14" ht="15.75" customHeight="1">
      <c r="A163" s="78" t="s">
        <v>99</v>
      </c>
      <c r="C163" s="67">
        <f t="shared" ref="C163:N163" si="71">C115</f>
        <v>304840.27777777764</v>
      </c>
      <c r="D163" s="67">
        <f t="shared" si="71"/>
        <v>350566.31944444438</v>
      </c>
      <c r="E163" s="67">
        <f t="shared" si="71"/>
        <v>403151.26736111101</v>
      </c>
      <c r="F163" s="67">
        <f t="shared" si="71"/>
        <v>463623.95746527769</v>
      </c>
      <c r="G163" s="67">
        <f t="shared" si="71"/>
        <v>533167.55108506919</v>
      </c>
      <c r="H163" s="67">
        <f t="shared" si="71"/>
        <v>613142.68374782952</v>
      </c>
      <c r="I163" s="67">
        <f t="shared" si="71"/>
        <v>705114.08631000388</v>
      </c>
      <c r="J163" s="67">
        <f t="shared" si="71"/>
        <v>810881.19925650442</v>
      </c>
      <c r="K163" s="67">
        <f t="shared" si="71"/>
        <v>932513.37914497976</v>
      </c>
      <c r="L163" s="67">
        <f t="shared" si="71"/>
        <v>1072390.3860167267</v>
      </c>
      <c r="M163" s="67">
        <f t="shared" si="71"/>
        <v>1233248.9439192358</v>
      </c>
      <c r="N163" s="67">
        <f t="shared" si="71"/>
        <v>1418236.2855071209</v>
      </c>
    </row>
    <row r="164" spans="1:14" ht="15.75" customHeight="1">
      <c r="A164" s="79" t="s">
        <v>153</v>
      </c>
      <c r="B164" s="80" t="s">
        <v>137</v>
      </c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</row>
    <row r="165" spans="1:14" ht="15.75" customHeight="1">
      <c r="A165" s="9" t="s">
        <v>101</v>
      </c>
      <c r="C165" s="67">
        <f>C159-C163</f>
        <v>19786553.534896702</v>
      </c>
      <c r="D165" s="67">
        <f t="shared" ref="D165:N165" si="72">D159-D163</f>
        <v>21484803.893431678</v>
      </c>
      <c r="E165" s="67">
        <f t="shared" si="72"/>
        <v>24315599.878895503</v>
      </c>
      <c r="F165" s="67">
        <f t="shared" si="72"/>
        <v>27694565.326339316</v>
      </c>
      <c r="G165" s="67">
        <f t="shared" si="72"/>
        <v>31693428.226814706</v>
      </c>
      <c r="H165" s="67">
        <f t="shared" si="72"/>
        <v>36293514.832890958</v>
      </c>
      <c r="I165" s="67">
        <f t="shared" si="72"/>
        <v>41666000.360357821</v>
      </c>
      <c r="J165" s="67">
        <f t="shared" si="72"/>
        <v>47873792.563274518</v>
      </c>
      <c r="K165" s="67">
        <f t="shared" si="72"/>
        <v>55020870.318240531</v>
      </c>
      <c r="L165" s="67">
        <f t="shared" si="72"/>
        <v>63250463.410417356</v>
      </c>
      <c r="M165" s="67">
        <f t="shared" si="72"/>
        <v>84281424.83594209</v>
      </c>
      <c r="N165" s="67">
        <f t="shared" si="72"/>
        <v>96938091.511840537</v>
      </c>
    </row>
    <row r="166" spans="1:14" ht="15.75" customHeight="1">
      <c r="A166" s="9" t="s">
        <v>102</v>
      </c>
      <c r="C166" s="69">
        <f>C165/C159</f>
        <v>0.98482732056222644</v>
      </c>
      <c r="D166" s="69">
        <f t="shared" ref="D166:N166" si="73">D165/D159</f>
        <v>0.98394502515749793</v>
      </c>
      <c r="E166" s="69">
        <f t="shared" si="73"/>
        <v>0.98369046781628511</v>
      </c>
      <c r="F166" s="69">
        <f t="shared" si="73"/>
        <v>0.98353502234137147</v>
      </c>
      <c r="G166" s="69">
        <f t="shared" si="73"/>
        <v>0.98345566640797033</v>
      </c>
      <c r="H166" s="69">
        <f t="shared" si="73"/>
        <v>0.98338666449348866</v>
      </c>
      <c r="I166" s="69">
        <f t="shared" si="73"/>
        <v>0.98335861363293786</v>
      </c>
      <c r="J166" s="69">
        <f t="shared" si="73"/>
        <v>0.98334422033488955</v>
      </c>
      <c r="K166" s="69">
        <f t="shared" si="73"/>
        <v>0.98333410211278149</v>
      </c>
      <c r="L166" s="69">
        <f t="shared" si="73"/>
        <v>0.98332800361422745</v>
      </c>
      <c r="M166" s="69">
        <f t="shared" si="73"/>
        <v>0.98557851080512837</v>
      </c>
      <c r="N166" s="69">
        <f t="shared" si="73"/>
        <v>0.98558062996791374</v>
      </c>
    </row>
    <row r="167" spans="1:14" ht="15.75" customHeight="1">
      <c r="A167" s="9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</row>
    <row r="168" spans="1:14" ht="15.75" customHeight="1">
      <c r="A168" s="9" t="s">
        <v>111</v>
      </c>
      <c r="C168" s="67">
        <f t="shared" ref="C168:N168" si="74">C121</f>
        <v>1874789.5833333328</v>
      </c>
      <c r="D168" s="67">
        <f t="shared" si="74"/>
        <v>2156008.020833333</v>
      </c>
      <c r="E168" s="67">
        <f t="shared" si="74"/>
        <v>2479409.223958333</v>
      </c>
      <c r="F168" s="67">
        <f t="shared" si="74"/>
        <v>2851320.6075520827</v>
      </c>
      <c r="G168" s="67">
        <f t="shared" si="74"/>
        <v>3279018.6986848945</v>
      </c>
      <c r="H168" s="67">
        <f t="shared" si="74"/>
        <v>3770871.5034876289</v>
      </c>
      <c r="I168" s="67">
        <f t="shared" si="74"/>
        <v>4336502.2290107729</v>
      </c>
      <c r="J168" s="67">
        <f t="shared" si="74"/>
        <v>4986977.5633623879</v>
      </c>
      <c r="K168" s="67">
        <f t="shared" si="74"/>
        <v>5735024.1978667444</v>
      </c>
      <c r="L168" s="67">
        <f t="shared" si="74"/>
        <v>6595277.8275467558</v>
      </c>
      <c r="M168" s="67">
        <f t="shared" si="74"/>
        <v>7584569.5016787676</v>
      </c>
      <c r="N168" s="67">
        <f t="shared" si="74"/>
        <v>8722254.926930584</v>
      </c>
    </row>
    <row r="169" spans="1:14" ht="15.75" customHeight="1">
      <c r="A169" s="9" t="s">
        <v>123</v>
      </c>
      <c r="C169" s="67">
        <f t="shared" ref="C169:N169" si="75">C36+C77+C122</f>
        <v>438700.94049043534</v>
      </c>
      <c r="D169" s="67">
        <f t="shared" si="75"/>
        <v>472107.17894855136</v>
      </c>
      <c r="E169" s="67">
        <f t="shared" si="75"/>
        <v>532922.78310546582</v>
      </c>
      <c r="F169" s="67">
        <f t="shared" si="75"/>
        <v>606013.27061092132</v>
      </c>
      <c r="G169" s="67">
        <f t="shared" si="75"/>
        <v>692952.01824999461</v>
      </c>
      <c r="H169" s="67">
        <f t="shared" si="75"/>
        <v>792967.15468512732</v>
      </c>
      <c r="I169" s="67">
        <f t="shared" si="75"/>
        <v>910086.7471856731</v>
      </c>
      <c r="J169" s="67">
        <f t="shared" si="75"/>
        <v>1045525.3219439685</v>
      </c>
      <c r="K169" s="67">
        <f t="shared" si="75"/>
        <v>1201486.791765705</v>
      </c>
      <c r="L169" s="67">
        <f t="shared" si="75"/>
        <v>1381109.2213297971</v>
      </c>
      <c r="M169" s="67">
        <f t="shared" si="75"/>
        <v>1882820.4633079558</v>
      </c>
      <c r="N169" s="67">
        <f t="shared" si="75"/>
        <v>2165612.3188852062</v>
      </c>
    </row>
    <row r="170" spans="1:14" ht="15.75" customHeight="1">
      <c r="A170" s="9" t="s">
        <v>124</v>
      </c>
      <c r="C170" s="67">
        <f t="shared" ref="C170:N170" si="76">C37+C78+C123</f>
        <v>1717749.3748335508</v>
      </c>
      <c r="D170" s="67">
        <f t="shared" si="76"/>
        <v>1869053.3129465182</v>
      </c>
      <c r="E170" s="67">
        <f t="shared" si="76"/>
        <v>2113249.3794232192</v>
      </c>
      <c r="F170" s="67">
        <f t="shared" si="76"/>
        <v>2406493.0097644329</v>
      </c>
      <c r="G170" s="67">
        <f t="shared" si="76"/>
        <v>2752010.3569069086</v>
      </c>
      <c r="H170" s="67">
        <f t="shared" si="76"/>
        <v>3154344.8126917286</v>
      </c>
      <c r="I170" s="67">
        <f t="shared" si="76"/>
        <v>3620748.9810434384</v>
      </c>
      <c r="J170" s="67">
        <f t="shared" si="76"/>
        <v>4159400.8300107578</v>
      </c>
      <c r="K170" s="67">
        <f t="shared" si="76"/>
        <v>4780278.4934609216</v>
      </c>
      <c r="L170" s="67">
        <f t="shared" si="76"/>
        <v>5495248.6511928681</v>
      </c>
      <c r="M170" s="67">
        <f t="shared" si="76"/>
        <v>7246558.8189522922</v>
      </c>
      <c r="N170" s="67">
        <f t="shared" si="76"/>
        <v>8334344.4467123058</v>
      </c>
    </row>
    <row r="171" spans="1:14" ht="15.75" customHeight="1">
      <c r="A171" s="9" t="s">
        <v>125</v>
      </c>
      <c r="C171" s="67">
        <f t="shared" ref="C171:N171" si="77">C38+C79+C124</f>
        <v>142647.95605729788</v>
      </c>
      <c r="D171" s="67">
        <f t="shared" si="77"/>
        <v>155223.98007579954</v>
      </c>
      <c r="E171" s="67">
        <f t="shared" si="77"/>
        <v>175515.28383866791</v>
      </c>
      <c r="F171" s="67">
        <f t="shared" si="77"/>
        <v>199875.93202870188</v>
      </c>
      <c r="G171" s="67">
        <f t="shared" si="77"/>
        <v>228580.45140779647</v>
      </c>
      <c r="H171" s="67">
        <f t="shared" si="77"/>
        <v>261994.36751574784</v>
      </c>
      <c r="I171" s="67">
        <f t="shared" si="77"/>
        <v>300735.45831278013</v>
      </c>
      <c r="J171" s="67">
        <f t="shared" si="77"/>
        <v>345477.76670398458</v>
      </c>
      <c r="K171" s="67">
        <f t="shared" si="77"/>
        <v>397048.30910269287</v>
      </c>
      <c r="L171" s="67">
        <f t="shared" si="77"/>
        <v>456433.94688096369</v>
      </c>
      <c r="M171" s="67">
        <f t="shared" si="77"/>
        <v>601867.2765640479</v>
      </c>
      <c r="N171" s="67">
        <f t="shared" si="77"/>
        <v>692214.71576847509</v>
      </c>
    </row>
    <row r="172" spans="1:14" ht="15.75" customHeight="1">
      <c r="A172" s="9" t="s">
        <v>147</v>
      </c>
      <c r="C172" s="67">
        <f>SUM(C169:C171)</f>
        <v>2299098.2713812841</v>
      </c>
      <c r="D172" s="67">
        <f t="shared" ref="D172:N172" si="78">SUM(D169:D171)</f>
        <v>2496384.4719708688</v>
      </c>
      <c r="E172" s="67">
        <f t="shared" si="78"/>
        <v>2821687.4463673532</v>
      </c>
      <c r="F172" s="67">
        <f t="shared" si="78"/>
        <v>3212382.212404056</v>
      </c>
      <c r="G172" s="67">
        <f t="shared" si="78"/>
        <v>3673542.8265646994</v>
      </c>
      <c r="H172" s="67">
        <f t="shared" si="78"/>
        <v>4209306.3348926036</v>
      </c>
      <c r="I172" s="67">
        <f t="shared" si="78"/>
        <v>4831571.1865418907</v>
      </c>
      <c r="J172" s="67">
        <f t="shared" si="78"/>
        <v>5550403.918658711</v>
      </c>
      <c r="K172" s="67">
        <f t="shared" si="78"/>
        <v>6378813.594329319</v>
      </c>
      <c r="L172" s="67">
        <f t="shared" si="78"/>
        <v>7332791.8194036288</v>
      </c>
      <c r="M172" s="67">
        <f t="shared" si="78"/>
        <v>9731246.558824297</v>
      </c>
      <c r="N172" s="67">
        <f t="shared" si="78"/>
        <v>11192171.481365986</v>
      </c>
    </row>
    <row r="173" spans="1:14" ht="15.75" customHeight="1"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</row>
    <row r="174" spans="1:14" ht="15.75" customHeight="1">
      <c r="A174" s="9" t="s">
        <v>104</v>
      </c>
      <c r="C174" s="67">
        <f>C31+C162+C84+C172</f>
        <v>7389211.6953551024</v>
      </c>
      <c r="D174" s="67">
        <f t="shared" ref="D174:N174" si="79">D31+D162+D84+D172</f>
        <v>7793697.2499822192</v>
      </c>
      <c r="E174" s="67">
        <f t="shared" si="79"/>
        <v>8723166.2203165852</v>
      </c>
      <c r="F174" s="67">
        <f t="shared" si="79"/>
        <v>9874402.5062902085</v>
      </c>
      <c r="G174" s="67">
        <f t="shared" si="79"/>
        <v>11253077.509260554</v>
      </c>
      <c r="H174" s="67">
        <f t="shared" si="79"/>
        <v>12871956.051965632</v>
      </c>
      <c r="I174" s="67">
        <f t="shared" si="79"/>
        <v>14758034.119573256</v>
      </c>
      <c r="J174" s="67">
        <f t="shared" si="79"/>
        <v>16942146.017574362</v>
      </c>
      <c r="K174" s="67">
        <f t="shared" si="79"/>
        <v>19463384.159332089</v>
      </c>
      <c r="L174" s="67">
        <f t="shared" si="79"/>
        <v>22369173.697809208</v>
      </c>
      <c r="M174" s="67">
        <f t="shared" si="79"/>
        <v>31856605.356047492</v>
      </c>
      <c r="N174" s="67">
        <f t="shared" si="79"/>
        <v>36640370.657420576</v>
      </c>
    </row>
    <row r="175" spans="1:14" ht="15.75" customHeight="1">
      <c r="A175" s="9" t="s">
        <v>119</v>
      </c>
      <c r="C175" s="67">
        <f>(C174+C168)/C152</f>
        <v>122.56744081865946</v>
      </c>
      <c r="D175" s="67">
        <f t="shared" ref="D175:N175" si="80">(D174+D168)/D152</f>
        <v>121.92125733638943</v>
      </c>
      <c r="E175" s="67">
        <f t="shared" si="80"/>
        <v>121.49122506080172</v>
      </c>
      <c r="F175" s="67">
        <f t="shared" si="80"/>
        <v>121.29282680328278</v>
      </c>
      <c r="G175" s="67">
        <f t="shared" si="80"/>
        <v>121.09567434176769</v>
      </c>
      <c r="H175" s="67">
        <f t="shared" si="80"/>
        <v>121.16052805332052</v>
      </c>
      <c r="I175" s="67">
        <f t="shared" si="80"/>
        <v>121.10695027500442</v>
      </c>
      <c r="J175" s="67">
        <f t="shared" si="80"/>
        <v>121.0613714346366</v>
      </c>
      <c r="K175" s="67">
        <f t="shared" si="80"/>
        <v>121.04760315689256</v>
      </c>
      <c r="L175" s="67">
        <f t="shared" si="80"/>
        <v>121.04009386980148</v>
      </c>
      <c r="M175" s="67">
        <f t="shared" si="80"/>
        <v>121.92412595016228</v>
      </c>
      <c r="N175" s="67">
        <f t="shared" si="80"/>
        <v>121.91848574456245</v>
      </c>
    </row>
    <row r="176" spans="1:14" ht="15.75" customHeight="1">
      <c r="A176" s="56"/>
    </row>
    <row r="177" spans="1:14" ht="15.75" customHeight="1">
      <c r="A177" s="82" t="s">
        <v>50</v>
      </c>
      <c r="B177" s="18"/>
      <c r="C177" s="1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 spans="1:14" ht="15.75" customHeight="1">
      <c r="A178" s="9" t="s">
        <v>51</v>
      </c>
      <c r="B178" s="9"/>
      <c r="C178" s="9">
        <v>1.1000000000000001</v>
      </c>
    </row>
    <row r="179" spans="1:14" ht="15.75" customHeight="1">
      <c r="A179" s="9" t="s">
        <v>52</v>
      </c>
      <c r="B179" s="9"/>
      <c r="C179" s="9">
        <v>3.9</v>
      </c>
    </row>
    <row r="180" spans="1:14" ht="15.75" customHeight="1">
      <c r="A180" s="9" t="s">
        <v>53</v>
      </c>
      <c r="B180" s="9"/>
      <c r="C180" s="21">
        <v>2.9</v>
      </c>
    </row>
    <row r="181" spans="1:14" ht="15.75" customHeight="1">
      <c r="A181" s="9"/>
      <c r="B181" s="9"/>
      <c r="C181" s="21"/>
    </row>
    <row r="182" spans="1:14" ht="15.75" customHeight="1">
      <c r="A182" s="9"/>
      <c r="B182" s="9"/>
      <c r="C182" s="21"/>
    </row>
    <row r="183" spans="1:14" s="89" customFormat="1" ht="31.5" customHeight="1">
      <c r="A183" s="86" t="s">
        <v>158</v>
      </c>
      <c r="B183" s="87"/>
      <c r="C183" s="88"/>
    </row>
    <row r="184" spans="1:14" s="89" customFormat="1" ht="15" customHeight="1">
      <c r="A184" s="87"/>
      <c r="B184" s="87"/>
      <c r="C184" s="88"/>
    </row>
    <row r="185" spans="1:14" s="89" customFormat="1" ht="15.75" customHeight="1">
      <c r="A185" s="107" t="s">
        <v>192</v>
      </c>
      <c r="B185" s="87"/>
      <c r="C185" s="88"/>
    </row>
    <row r="186" spans="1:14" ht="15.75" customHeight="1">
      <c r="A186" s="118" t="s">
        <v>195</v>
      </c>
      <c r="B186" s="9"/>
      <c r="C186" s="91">
        <f>C148</f>
        <v>63194.444444444423</v>
      </c>
      <c r="D186" s="91">
        <f>D148</f>
        <v>72673.611111111095</v>
      </c>
      <c r="E186" s="91">
        <f>E148</f>
        <v>83574.652777777766</v>
      </c>
      <c r="F186" s="91">
        <f t="shared" ref="F186:N186" si="81">F148</f>
        <v>96110.850694444423</v>
      </c>
      <c r="G186" s="91">
        <f t="shared" si="81"/>
        <v>110527.47829861107</v>
      </c>
      <c r="H186" s="91">
        <f t="shared" si="81"/>
        <v>127106.60004340272</v>
      </c>
      <c r="I186" s="91">
        <f t="shared" si="81"/>
        <v>146172.59004991312</v>
      </c>
      <c r="J186" s="91">
        <f t="shared" si="81"/>
        <v>168098.47855740006</v>
      </c>
      <c r="K186" s="91">
        <f t="shared" si="81"/>
        <v>193313.25034101002</v>
      </c>
      <c r="L186" s="91">
        <f t="shared" si="81"/>
        <v>222310.2378921615</v>
      </c>
      <c r="M186" s="91">
        <f t="shared" si="81"/>
        <v>255656.77357598569</v>
      </c>
      <c r="N186" s="91">
        <f t="shared" si="81"/>
        <v>294005.28961238358</v>
      </c>
    </row>
    <row r="187" spans="1:14" ht="15.75" customHeight="1">
      <c r="A187" s="118" t="s">
        <v>155</v>
      </c>
      <c r="B187" s="9"/>
      <c r="C187" s="48">
        <f>B200-C194</f>
        <v>18155.968228198537</v>
      </c>
      <c r="D187" s="91">
        <f>C189-D194</f>
        <v>53333.053912399075</v>
      </c>
      <c r="E187" s="91">
        <f>D189-E194</f>
        <v>82447.810675986111</v>
      </c>
      <c r="F187" s="91">
        <f>E189-F194</f>
        <v>108536.94779107845</v>
      </c>
      <c r="G187" s="91">
        <f t="shared" ref="G187:N187" si="82">F189-G194</f>
        <v>133718.90610399796</v>
      </c>
      <c r="H187" s="91">
        <f t="shared" si="82"/>
        <v>159535.84894137422</v>
      </c>
      <c r="I187" s="91">
        <f t="shared" si="82"/>
        <v>187176.67744086328</v>
      </c>
      <c r="J187" s="91">
        <f t="shared" si="82"/>
        <v>217628.03841837065</v>
      </c>
      <c r="K187" s="91">
        <f t="shared" si="82"/>
        <v>251776.61039382464</v>
      </c>
      <c r="L187" s="91">
        <f t="shared" si="82"/>
        <v>290480.09645313444</v>
      </c>
      <c r="M187" s="91">
        <f t="shared" si="82"/>
        <v>334619.38848076563</v>
      </c>
      <c r="N187" s="91">
        <f t="shared" si="82"/>
        <v>385138.75364208221</v>
      </c>
    </row>
    <row r="188" spans="1:14" ht="15.75" customHeight="1">
      <c r="A188" s="121" t="s">
        <v>68</v>
      </c>
      <c r="B188" s="9"/>
      <c r="C188" s="92">
        <v>448.74976968691357</v>
      </c>
      <c r="D188" s="92">
        <v>447.03233229675374</v>
      </c>
      <c r="E188" s="92">
        <v>445.24788224602179</v>
      </c>
      <c r="F188" s="92">
        <v>442.54829975009937</v>
      </c>
      <c r="G188" s="92">
        <v>440.50047679926666</v>
      </c>
      <c r="H188" s="92">
        <v>438.34463617893061</v>
      </c>
      <c r="I188" s="92">
        <v>436.06750672461487</v>
      </c>
      <c r="J188" s="92">
        <v>433.928413530863</v>
      </c>
      <c r="K188" s="92">
        <v>431.75959205863808</v>
      </c>
      <c r="L188" s="92">
        <v>429.58663747344832</v>
      </c>
      <c r="M188" s="92">
        <v>427.44782374289457</v>
      </c>
      <c r="N188" s="92">
        <v>425.30920700534062</v>
      </c>
    </row>
    <row r="189" spans="1:14" ht="15.75" customHeight="1">
      <c r="A189" s="118" t="s">
        <v>156</v>
      </c>
      <c r="B189" s="9"/>
      <c r="C189" s="100">
        <f>SUM(C186:C188)</f>
        <v>81799.162442329878</v>
      </c>
      <c r="D189" s="100">
        <f>SUM(D186:D188)</f>
        <v>126453.69735580693</v>
      </c>
      <c r="E189" s="100">
        <f t="shared" ref="E189:N189" si="83">SUM(E186:E188)</f>
        <v>166467.71133600987</v>
      </c>
      <c r="F189" s="100">
        <f t="shared" si="83"/>
        <v>205090.34678527297</v>
      </c>
      <c r="G189" s="100">
        <f t="shared" si="83"/>
        <v>244686.88487940829</v>
      </c>
      <c r="H189" s="100">
        <f t="shared" si="83"/>
        <v>287080.7936209559</v>
      </c>
      <c r="I189" s="100">
        <f t="shared" si="83"/>
        <v>333785.33499750099</v>
      </c>
      <c r="J189" s="100">
        <f t="shared" si="83"/>
        <v>386160.44538930157</v>
      </c>
      <c r="K189" s="100">
        <f t="shared" si="83"/>
        <v>445521.62032689335</v>
      </c>
      <c r="L189" s="100">
        <f t="shared" si="83"/>
        <v>513219.92098276934</v>
      </c>
      <c r="M189" s="100">
        <f t="shared" si="83"/>
        <v>590703.60988049419</v>
      </c>
      <c r="N189" s="100">
        <f t="shared" si="83"/>
        <v>679569.35246147111</v>
      </c>
    </row>
    <row r="190" spans="1:14" ht="15.75" customHeight="1">
      <c r="A190" s="118"/>
      <c r="B190" s="9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</row>
    <row r="191" spans="1:14" ht="15.75" customHeight="1">
      <c r="A191" s="118" t="s">
        <v>71</v>
      </c>
      <c r="B191" s="9"/>
      <c r="C191" s="91">
        <f>C267</f>
        <v>8170.1857026893422</v>
      </c>
      <c r="D191" s="91">
        <f t="shared" ref="D191:N191" si="84">D267</f>
        <v>23999.874260579585</v>
      </c>
      <c r="E191" s="91">
        <f t="shared" si="84"/>
        <v>37101.51480419375</v>
      </c>
      <c r="F191" s="91">
        <f t="shared" si="84"/>
        <v>48841.626505985303</v>
      </c>
      <c r="G191" s="91">
        <f t="shared" si="84"/>
        <v>60173.507746799085</v>
      </c>
      <c r="H191" s="91">
        <f t="shared" si="84"/>
        <v>71791.132023618411</v>
      </c>
      <c r="I191" s="91">
        <f t="shared" si="84"/>
        <v>84229.504848388489</v>
      </c>
      <c r="J191" s="91">
        <f t="shared" si="84"/>
        <v>97932.617288266818</v>
      </c>
      <c r="K191" s="91">
        <f t="shared" si="84"/>
        <v>113299.47467722109</v>
      </c>
      <c r="L191" s="91">
        <f t="shared" si="84"/>
        <v>130716.04340391052</v>
      </c>
      <c r="M191" s="91">
        <f t="shared" si="84"/>
        <v>115045.54810919357</v>
      </c>
      <c r="N191" s="91">
        <f t="shared" si="84"/>
        <v>132302.38032557262</v>
      </c>
    </row>
    <row r="192" spans="1:14" ht="15.75" customHeight="1">
      <c r="A192" s="122" t="s">
        <v>196</v>
      </c>
      <c r="B192" s="9"/>
      <c r="C192" s="91">
        <f>C189+C191</f>
        <v>89969.348145019219</v>
      </c>
      <c r="D192" s="91">
        <f>D189+D191</f>
        <v>150453.57161638653</v>
      </c>
      <c r="E192" s="91">
        <f t="shared" ref="E192:N192" si="85">E189+E191</f>
        <v>203569.22614020362</v>
      </c>
      <c r="F192" s="91">
        <f t="shared" si="85"/>
        <v>253931.97329125827</v>
      </c>
      <c r="G192" s="91">
        <f t="shared" si="85"/>
        <v>304860.39262620738</v>
      </c>
      <c r="H192" s="91">
        <f t="shared" si="85"/>
        <v>358871.92564457434</v>
      </c>
      <c r="I192" s="91">
        <f t="shared" si="85"/>
        <v>418014.83984588948</v>
      </c>
      <c r="J192" s="91">
        <f t="shared" si="85"/>
        <v>484093.06267756841</v>
      </c>
      <c r="K192" s="91">
        <f t="shared" si="85"/>
        <v>558821.09500411444</v>
      </c>
      <c r="L192" s="91">
        <f t="shared" si="85"/>
        <v>643935.96438667981</v>
      </c>
      <c r="M192" s="91">
        <f t="shared" si="85"/>
        <v>705749.15798968775</v>
      </c>
      <c r="N192" s="91">
        <f t="shared" si="85"/>
        <v>811871.73278704379</v>
      </c>
    </row>
    <row r="193" spans="1:14" ht="15.75" customHeight="1">
      <c r="A193" s="123"/>
      <c r="B193" s="9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</row>
    <row r="194" spans="1:14" ht="15.75" customHeight="1">
      <c r="A194" s="124" t="s">
        <v>69</v>
      </c>
      <c r="B194" s="83"/>
      <c r="C194" s="90">
        <v>6410.3337990956625</v>
      </c>
      <c r="D194" s="90">
        <v>28466.1085299308</v>
      </c>
      <c r="E194" s="90">
        <v>44005.886679820811</v>
      </c>
      <c r="F194" s="90">
        <v>57930.763544931433</v>
      </c>
      <c r="G194" s="90">
        <v>71371.440681274995</v>
      </c>
      <c r="H194" s="90">
        <v>85151.035938034081</v>
      </c>
      <c r="I194" s="90">
        <v>99904.11618009262</v>
      </c>
      <c r="J194" s="90">
        <v>116157.29657913034</v>
      </c>
      <c r="K194" s="90">
        <v>134383.83499547694</v>
      </c>
      <c r="L194" s="90">
        <v>155041.52387375888</v>
      </c>
      <c r="M194" s="90">
        <v>178600.53250200374</v>
      </c>
      <c r="N194" s="90">
        <v>205564.85623841194</v>
      </c>
    </row>
    <row r="195" spans="1:14" ht="15.75" customHeight="1">
      <c r="A195" s="97" t="s">
        <v>157</v>
      </c>
      <c r="B195" s="9"/>
      <c r="C195" s="105">
        <f>C194/B202</f>
        <v>0.24</v>
      </c>
      <c r="D195" s="105">
        <f>D194/C192</f>
        <v>0.31639785234463441</v>
      </c>
      <c r="E195" s="105">
        <f t="shared" ref="E195:N195" si="86">E194/D192</f>
        <v>0.29248814904855303</v>
      </c>
      <c r="F195" s="105">
        <f t="shared" si="86"/>
        <v>0.28457525060803124</v>
      </c>
      <c r="G195" s="105">
        <f t="shared" si="86"/>
        <v>0.28106519929813023</v>
      </c>
      <c r="H195" s="105">
        <f t="shared" si="86"/>
        <v>0.27931157342055479</v>
      </c>
      <c r="I195" s="105">
        <f t="shared" si="86"/>
        <v>0.27838376044783553</v>
      </c>
      <c r="J195" s="105">
        <f t="shared" si="86"/>
        <v>0.27787840408238695</v>
      </c>
      <c r="K195" s="105">
        <f t="shared" si="86"/>
        <v>0.27759917535728801</v>
      </c>
      <c r="L195" s="105">
        <f t="shared" si="86"/>
        <v>0.27744393556334401</v>
      </c>
      <c r="M195" s="105">
        <f t="shared" si="86"/>
        <v>0.27735759823899997</v>
      </c>
      <c r="N195" s="105">
        <f t="shared" si="86"/>
        <v>0.29127184058420885</v>
      </c>
    </row>
    <row r="196" spans="1:14" ht="15.75" customHeight="1">
      <c r="A196" s="125" t="s">
        <v>197</v>
      </c>
      <c r="B196" s="9"/>
      <c r="C196" s="21"/>
    </row>
    <row r="197" spans="1:14" ht="15.75" customHeight="1">
      <c r="A197" s="125" t="s">
        <v>198</v>
      </c>
      <c r="B197" s="9"/>
      <c r="C197" s="21"/>
    </row>
    <row r="198" spans="1:14" ht="15.75" customHeight="1">
      <c r="A198" s="125" t="s">
        <v>199</v>
      </c>
      <c r="B198" s="9"/>
      <c r="C198" s="21"/>
    </row>
    <row r="199" spans="1:14" ht="15.75" customHeight="1">
      <c r="A199" s="85"/>
      <c r="B199" s="9"/>
      <c r="C199" s="21"/>
    </row>
    <row r="200" spans="1:14" ht="15.75" customHeight="1">
      <c r="A200" s="29" t="s">
        <v>70</v>
      </c>
      <c r="B200" s="30">
        <v>24566.302027294198</v>
      </c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</row>
    <row r="201" spans="1:14" ht="15.75" customHeight="1">
      <c r="A201" s="29" t="s">
        <v>71</v>
      </c>
      <c r="B201" s="30">
        <v>2143.4221356044</v>
      </c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</row>
    <row r="202" spans="1:14" ht="15.75" customHeight="1">
      <c r="A202" s="29" t="s">
        <v>72</v>
      </c>
      <c r="B202" s="30">
        <v>26709.724162898594</v>
      </c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</row>
    <row r="203" spans="1:14" ht="15.75" customHeight="1">
      <c r="A203" s="85"/>
      <c r="B203" s="9"/>
      <c r="C203" s="21"/>
    </row>
    <row r="204" spans="1:14" ht="15.75" customHeight="1">
      <c r="A204" s="104" t="s">
        <v>160</v>
      </c>
      <c r="B204" s="104"/>
      <c r="C204" s="104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</row>
    <row r="205" spans="1:14" s="95" customFormat="1" ht="15.75" customHeight="1">
      <c r="A205" s="95" t="s">
        <v>74</v>
      </c>
      <c r="C205" s="129">
        <f>C152</f>
        <v>75582.889034900189</v>
      </c>
    </row>
    <row r="206" spans="1:14" s="95" customFormat="1" ht="15.75" customHeight="1">
      <c r="A206" s="95" t="s">
        <v>155</v>
      </c>
    </row>
    <row r="207" spans="1:14" s="94" customFormat="1" ht="15.75" customHeight="1">
      <c r="A207" s="94" t="s">
        <v>68</v>
      </c>
    </row>
    <row r="208" spans="1:14" s="95" customFormat="1" ht="15.75" customHeight="1">
      <c r="A208" s="95" t="s">
        <v>70</v>
      </c>
    </row>
    <row r="209" spans="1:14" s="97" customFormat="1" ht="15.75" customHeight="1"/>
    <row r="210" spans="1:14" s="94" customFormat="1" ht="15.75" customHeight="1">
      <c r="A210" s="94" t="s">
        <v>69</v>
      </c>
    </row>
    <row r="211" spans="1:14" s="97" customFormat="1" ht="15.75" customHeight="1">
      <c r="A211" s="97" t="s">
        <v>157</v>
      </c>
    </row>
    <row r="212" spans="1:14" s="98" customFormat="1" ht="15.75" customHeight="1">
      <c r="A212" s="98" t="s">
        <v>161</v>
      </c>
    </row>
    <row r="213" spans="1:14" ht="28">
      <c r="A213" s="93" t="s">
        <v>202</v>
      </c>
      <c r="B213" s="104"/>
      <c r="C213" s="104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</row>
    <row r="214" spans="1:14" ht="15.75" customHeight="1">
      <c r="A214" s="118" t="s">
        <v>194</v>
      </c>
      <c r="B214" s="9"/>
      <c r="C214" s="106"/>
      <c r="D214" s="106"/>
      <c r="E214" s="106"/>
      <c r="F214" s="106"/>
      <c r="G214" s="106"/>
      <c r="H214" s="106"/>
      <c r="I214" s="106"/>
      <c r="J214" s="106"/>
      <c r="K214" s="106"/>
      <c r="L214" s="106"/>
      <c r="M214" s="106"/>
      <c r="N214" s="106"/>
    </row>
    <row r="215" spans="1:14" ht="15.75" customHeight="1">
      <c r="A215" s="117" t="s">
        <v>75</v>
      </c>
      <c r="B215" s="9"/>
      <c r="C215" s="106">
        <f>C149</f>
        <v>57549.644561253481</v>
      </c>
      <c r="D215" s="106">
        <f t="shared" ref="D215:N215" si="87">D149</f>
        <v>61931.940043099996</v>
      </c>
      <c r="E215" s="106">
        <f t="shared" si="87"/>
        <v>69909.849548139289</v>
      </c>
      <c r="F215" s="106">
        <f t="shared" si="87"/>
        <v>79498.00217905303</v>
      </c>
      <c r="G215" s="106">
        <f t="shared" si="87"/>
        <v>90902.796569591301</v>
      </c>
      <c r="H215" s="106">
        <f t="shared" si="87"/>
        <v>104022.97713303519</v>
      </c>
      <c r="I215" s="106">
        <f t="shared" si="87"/>
        <v>119386.95358594687</v>
      </c>
      <c r="J215" s="106">
        <f t="shared" si="87"/>
        <v>137154.0498417904</v>
      </c>
      <c r="K215" s="106">
        <f t="shared" si="87"/>
        <v>157613.37947864423</v>
      </c>
      <c r="L215" s="106">
        <f t="shared" si="87"/>
        <v>181176.59993831784</v>
      </c>
      <c r="M215" s="106">
        <f t="shared" si="87"/>
        <v>246992.05867872952</v>
      </c>
      <c r="N215" s="106">
        <f t="shared" si="87"/>
        <v>284089.24555755034</v>
      </c>
    </row>
    <row r="216" spans="1:14" ht="15.75" customHeight="1">
      <c r="A216" s="117" t="s">
        <v>159</v>
      </c>
      <c r="B216" s="9"/>
      <c r="C216" s="106">
        <f t="shared" ref="C216:N217" si="88">C150</f>
        <v>16229.92002628203</v>
      </c>
      <c r="D216" s="106">
        <f t="shared" si="88"/>
        <v>17708.124009697498</v>
      </c>
      <c r="E216" s="106">
        <f t="shared" si="88"/>
        <v>20069.169273331339</v>
      </c>
      <c r="F216" s="106">
        <f t="shared" si="88"/>
        <v>22877.421584036929</v>
      </c>
      <c r="G216" s="106">
        <f t="shared" si="88"/>
        <v>26192.055985970539</v>
      </c>
      <c r="H216" s="106">
        <f t="shared" si="88"/>
        <v>30004.935626417289</v>
      </c>
      <c r="I216" s="106">
        <f t="shared" si="88"/>
        <v>34451.795194045073</v>
      </c>
      <c r="J216" s="106">
        <f t="shared" si="88"/>
        <v>39587.851447190922</v>
      </c>
      <c r="K216" s="106">
        <f t="shared" si="88"/>
        <v>45500.429150401236</v>
      </c>
      <c r="L216" s="106">
        <f t="shared" si="88"/>
        <v>52307.766568983738</v>
      </c>
      <c r="M216" s="106">
        <f t="shared" si="88"/>
        <v>68847.699523005707</v>
      </c>
      <c r="N216" s="106">
        <f t="shared" si="88"/>
        <v>79185.739518784103</v>
      </c>
    </row>
    <row r="217" spans="1:14" ht="15.75" customHeight="1">
      <c r="A217" s="117" t="s">
        <v>77</v>
      </c>
      <c r="B217" s="9"/>
      <c r="C217" s="106">
        <f t="shared" si="88"/>
        <v>1803.3244473646703</v>
      </c>
      <c r="D217" s="106">
        <f t="shared" si="88"/>
        <v>1967.5693344108331</v>
      </c>
      <c r="E217" s="106">
        <f t="shared" si="88"/>
        <v>2229.9076970368155</v>
      </c>
      <c r="F217" s="106">
        <f t="shared" si="88"/>
        <v>2541.935731559659</v>
      </c>
      <c r="G217" s="106">
        <f t="shared" si="88"/>
        <v>2910.2284428856156</v>
      </c>
      <c r="H217" s="106">
        <f t="shared" si="88"/>
        <v>3333.8817362685877</v>
      </c>
      <c r="I217" s="106">
        <f t="shared" si="88"/>
        <v>3827.977243782786</v>
      </c>
      <c r="J217" s="106">
        <f t="shared" si="88"/>
        <v>4398.6501607989912</v>
      </c>
      <c r="K217" s="106">
        <f t="shared" si="88"/>
        <v>5055.6032389334705</v>
      </c>
      <c r="L217" s="106">
        <f t="shared" si="88"/>
        <v>5811.9740632204157</v>
      </c>
      <c r="M217" s="106">
        <f t="shared" si="88"/>
        <v>7649.7443914450796</v>
      </c>
      <c r="N217" s="106">
        <f t="shared" si="88"/>
        <v>8798.4155020871258</v>
      </c>
    </row>
    <row r="218" spans="1:14" ht="15.75" customHeight="1">
      <c r="A218" s="116"/>
      <c r="B218" s="9"/>
      <c r="C218" s="111">
        <f>SUM(C215:C217)</f>
        <v>75582.889034900189</v>
      </c>
      <c r="D218" s="111">
        <f t="shared" ref="D218:N218" si="89">SUM(D215:D217)</f>
        <v>81607.63338720832</v>
      </c>
      <c r="E218" s="111">
        <f t="shared" si="89"/>
        <v>92208.926518507447</v>
      </c>
      <c r="F218" s="111">
        <f t="shared" si="89"/>
        <v>104917.35949464962</v>
      </c>
      <c r="G218" s="111">
        <f t="shared" si="89"/>
        <v>120005.08099844746</v>
      </c>
      <c r="H218" s="111">
        <f t="shared" si="89"/>
        <v>137361.79449572106</v>
      </c>
      <c r="I218" s="111">
        <f t="shared" si="89"/>
        <v>157666.72602377471</v>
      </c>
      <c r="J218" s="111">
        <f t="shared" si="89"/>
        <v>181140.55144978029</v>
      </c>
      <c r="K218" s="111">
        <f t="shared" si="89"/>
        <v>208169.41186797892</v>
      </c>
      <c r="L218" s="111">
        <f t="shared" si="89"/>
        <v>239296.34057052198</v>
      </c>
      <c r="M218" s="111">
        <f t="shared" si="89"/>
        <v>323489.50259318028</v>
      </c>
      <c r="N218" s="111">
        <f t="shared" si="89"/>
        <v>372073.40057842154</v>
      </c>
    </row>
    <row r="219" spans="1:14" ht="11" customHeight="1">
      <c r="A219" s="103"/>
      <c r="B219" s="9"/>
      <c r="C219" s="106"/>
      <c r="D219" s="106"/>
      <c r="E219" s="106"/>
      <c r="F219" s="106"/>
      <c r="G219" s="106"/>
      <c r="H219" s="106"/>
      <c r="I219" s="106"/>
      <c r="J219" s="106"/>
      <c r="K219" s="106"/>
      <c r="L219" s="106"/>
      <c r="M219" s="106"/>
      <c r="N219" s="106"/>
    </row>
    <row r="220" spans="1:14" ht="15.75" customHeight="1">
      <c r="A220" s="59"/>
      <c r="B220" s="9"/>
      <c r="C220" s="106"/>
    </row>
    <row r="221" spans="1:14" ht="15.75" customHeight="1">
      <c r="A221" s="118" t="s">
        <v>162</v>
      </c>
      <c r="B221" s="9"/>
      <c r="C221" s="106"/>
      <c r="D221" s="49"/>
    </row>
    <row r="222" spans="1:14" ht="15.75" customHeight="1">
      <c r="A222" s="117" t="s">
        <v>75</v>
      </c>
      <c r="C222" s="112">
        <v>6882.7834834552996</v>
      </c>
      <c r="D222" s="48">
        <f t="shared" ref="D222:N222" si="90">C308-D239</f>
        <v>63911.0427036849</v>
      </c>
      <c r="E222" s="48">
        <f t="shared" si="90"/>
        <v>93587.677004317782</v>
      </c>
      <c r="F222" s="48">
        <f t="shared" si="90"/>
        <v>119199.83712281892</v>
      </c>
      <c r="G222" s="48">
        <f t="shared" si="90"/>
        <v>144730.35835389886</v>
      </c>
      <c r="H222" s="48">
        <f t="shared" si="90"/>
        <v>171977.26442253709</v>
      </c>
      <c r="I222" s="48">
        <f t="shared" si="90"/>
        <v>201789.90953321356</v>
      </c>
      <c r="J222" s="48">
        <f t="shared" si="90"/>
        <v>235309.07641022973</v>
      </c>
      <c r="K222" s="48">
        <f t="shared" si="90"/>
        <v>273321.60123127204</v>
      </c>
      <c r="L222" s="48">
        <f t="shared" si="90"/>
        <v>316638.55886441702</v>
      </c>
      <c r="M222" s="48">
        <f t="shared" si="90"/>
        <v>366194.15168391244</v>
      </c>
      <c r="N222" s="48">
        <f t="shared" si="90"/>
        <v>432981.1119300155</v>
      </c>
    </row>
    <row r="223" spans="1:14" ht="15.75" customHeight="1">
      <c r="A223" s="117" t="s">
        <v>159</v>
      </c>
      <c r="C223" s="113">
        <v>2014.656015353366</v>
      </c>
      <c r="D223" s="48">
        <f t="shared" ref="D223:N223" si="91">C309-D240</f>
        <v>25026.331804337857</v>
      </c>
      <c r="E223" s="48">
        <f t="shared" si="91"/>
        <v>93597.329638751791</v>
      </c>
      <c r="F223" s="48">
        <f t="shared" si="91"/>
        <v>187663.81694494368</v>
      </c>
      <c r="G223" s="48">
        <f t="shared" si="91"/>
        <v>303595.80622482032</v>
      </c>
      <c r="H223" s="48">
        <f t="shared" si="91"/>
        <v>441115.1507587363</v>
      </c>
      <c r="I223" s="48">
        <f t="shared" si="91"/>
        <v>601461.55044660345</v>
      </c>
      <c r="J223" s="48">
        <f t="shared" si="91"/>
        <v>786735.65932989458</v>
      </c>
      <c r="K223" s="48">
        <f t="shared" si="91"/>
        <v>999977.17324585887</v>
      </c>
      <c r="L223" s="48">
        <f t="shared" si="91"/>
        <v>1244903.9869377301</v>
      </c>
      <c r="M223" s="48">
        <f t="shared" si="91"/>
        <v>1525936.4062317812</v>
      </c>
      <c r="N223" s="48">
        <f t="shared" si="91"/>
        <v>1850567.6513214372</v>
      </c>
    </row>
    <row r="224" spans="1:14" ht="15.75" customHeight="1">
      <c r="A224" s="117" t="s">
        <v>77</v>
      </c>
      <c r="C224" s="113">
        <v>893.39559864605678</v>
      </c>
      <c r="D224" s="48">
        <f t="shared" ref="D224:N224" si="92">C310-D241</f>
        <v>2410.6103470753092</v>
      </c>
      <c r="E224" s="48">
        <f t="shared" si="92"/>
        <v>5799.2141751561876</v>
      </c>
      <c r="F224" s="48">
        <f t="shared" si="92"/>
        <v>9495.5146259740195</v>
      </c>
      <c r="G224" s="48">
        <f t="shared" si="92"/>
        <v>13625.075068402524</v>
      </c>
      <c r="H224" s="48">
        <f t="shared" si="92"/>
        <v>18318.82289149041</v>
      </c>
      <c r="I224" s="48">
        <f t="shared" si="92"/>
        <v>23679.698191786349</v>
      </c>
      <c r="J224" s="48">
        <f t="shared" si="92"/>
        <v>29811.244745899217</v>
      </c>
      <c r="K224" s="48">
        <f t="shared" si="92"/>
        <v>36834.319479440608</v>
      </c>
      <c r="L224" s="48">
        <f t="shared" si="92"/>
        <v>44881.15016298207</v>
      </c>
      <c r="M224" s="48">
        <f t="shared" si="92"/>
        <v>54103.660255893796</v>
      </c>
      <c r="N224" s="48">
        <f t="shared" si="92"/>
        <v>64928.543424965173</v>
      </c>
    </row>
    <row r="225" spans="1:14" ht="15.75" customHeight="1">
      <c r="A225" s="116"/>
      <c r="C225" s="111">
        <f>SUM(C222:C224)</f>
        <v>9790.8350974547229</v>
      </c>
      <c r="D225" s="119"/>
      <c r="E225" s="89"/>
      <c r="F225" s="89"/>
      <c r="G225" s="89"/>
      <c r="H225" s="89"/>
      <c r="I225" s="89"/>
      <c r="J225" s="89"/>
      <c r="K225" s="89"/>
      <c r="L225" s="89"/>
      <c r="M225" s="89"/>
      <c r="N225" s="89"/>
    </row>
    <row r="226" spans="1:14" ht="15.75" customHeight="1">
      <c r="A226" s="94" t="s">
        <v>163</v>
      </c>
      <c r="B226" s="9"/>
      <c r="C226" s="106"/>
      <c r="D226" s="106"/>
      <c r="E226" s="106"/>
      <c r="F226" s="106"/>
      <c r="G226" s="106"/>
      <c r="H226" s="106"/>
      <c r="I226" s="106"/>
      <c r="J226" s="106"/>
      <c r="K226" s="106"/>
      <c r="L226" s="106"/>
      <c r="M226" s="106"/>
      <c r="N226" s="106"/>
    </row>
    <row r="227" spans="1:14" ht="15.75" customHeight="1">
      <c r="A227" s="108" t="s">
        <v>75</v>
      </c>
      <c r="B227" s="27"/>
      <c r="C227" s="90">
        <v>43.658366481984615</v>
      </c>
      <c r="D227" s="90">
        <v>43.447569078512942</v>
      </c>
      <c r="E227" s="90">
        <v>43.439570719607879</v>
      </c>
      <c r="F227" s="90">
        <v>43.265331314395361</v>
      </c>
      <c r="G227" s="90">
        <v>42.95624388265626</v>
      </c>
      <c r="H227" s="90">
        <v>42.72314268363683</v>
      </c>
      <c r="I227" s="90">
        <v>42.516538802799523</v>
      </c>
      <c r="J227" s="90">
        <v>42.334775982666173</v>
      </c>
      <c r="K227" s="90">
        <v>42.123095161654739</v>
      </c>
      <c r="L227" s="90">
        <v>41.893689011576534</v>
      </c>
      <c r="M227" s="90">
        <v>41.685453978768237</v>
      </c>
      <c r="N227" s="90">
        <v>41.481741219924857</v>
      </c>
    </row>
    <row r="228" spans="1:14" ht="15.75" customHeight="1">
      <c r="A228" s="108" t="s">
        <v>76</v>
      </c>
      <c r="B228" s="27"/>
      <c r="C228" s="90">
        <v>10.750050038277621</v>
      </c>
      <c r="D228" s="90">
        <v>10.785400070546348</v>
      </c>
      <c r="E228" s="90">
        <v>10.605210891257245</v>
      </c>
      <c r="F228" s="90">
        <v>10.453069515350638</v>
      </c>
      <c r="G228" s="90">
        <v>10.472062863886595</v>
      </c>
      <c r="H228" s="90">
        <v>10.458391811973584</v>
      </c>
      <c r="I228" s="90">
        <v>10.395626713936279</v>
      </c>
      <c r="J228" s="90">
        <v>10.319708951153892</v>
      </c>
      <c r="K228" s="90">
        <v>10.264968345535362</v>
      </c>
      <c r="L228" s="90">
        <v>10.226585771007171</v>
      </c>
      <c r="M228" s="90">
        <v>10.178451762312092</v>
      </c>
      <c r="N228" s="90">
        <v>10.123555704500863</v>
      </c>
    </row>
    <row r="229" spans="1:14" ht="15.75" customHeight="1">
      <c r="A229" s="108" t="s">
        <v>77</v>
      </c>
      <c r="B229" s="27"/>
      <c r="C229" s="90">
        <v>0.43877755258275425</v>
      </c>
      <c r="D229" s="90">
        <v>0.40431590943283968</v>
      </c>
      <c r="E229" s="90">
        <v>0.37440399698198795</v>
      </c>
      <c r="F229" s="90">
        <v>0.37083580637726565</v>
      </c>
      <c r="G229" s="90">
        <v>0.41064041781196414</v>
      </c>
      <c r="H229" s="90">
        <v>0.39392103737000239</v>
      </c>
      <c r="I229" s="90">
        <v>0.38497419405047489</v>
      </c>
      <c r="J229" s="90">
        <v>0.38121005328542223</v>
      </c>
      <c r="K229" s="90">
        <v>0.38255329997678333</v>
      </c>
      <c r="L229" s="90">
        <v>0.38475868639332461</v>
      </c>
      <c r="M229" s="90">
        <v>0.37971716082901691</v>
      </c>
      <c r="N229" s="90">
        <v>0.37693948733814386</v>
      </c>
    </row>
    <row r="230" spans="1:14" ht="15.75" customHeight="1">
      <c r="A230" s="116"/>
      <c r="B230" s="27"/>
      <c r="C230" s="111">
        <f>SUM(C227:C229)</f>
        <v>54.847194072844992</v>
      </c>
      <c r="D230" s="111">
        <f t="shared" ref="D230:N230" si="93">SUM(D227:D229)</f>
        <v>54.637285058492125</v>
      </c>
      <c r="E230" s="111">
        <f t="shared" si="93"/>
        <v>54.419185607847112</v>
      </c>
      <c r="F230" s="111">
        <f t="shared" si="93"/>
        <v>54.089236636123267</v>
      </c>
      <c r="G230" s="111">
        <f t="shared" si="93"/>
        <v>53.838947164354821</v>
      </c>
      <c r="H230" s="111">
        <f t="shared" si="93"/>
        <v>53.575455532980413</v>
      </c>
      <c r="I230" s="111">
        <f t="shared" si="93"/>
        <v>53.297139710786276</v>
      </c>
      <c r="J230" s="111">
        <f t="shared" si="93"/>
        <v>53.035694987105487</v>
      </c>
      <c r="K230" s="111">
        <f t="shared" si="93"/>
        <v>52.770616807166881</v>
      </c>
      <c r="L230" s="111">
        <f t="shared" si="93"/>
        <v>52.505033468977032</v>
      </c>
      <c r="M230" s="111">
        <f t="shared" si="93"/>
        <v>52.243622901909347</v>
      </c>
      <c r="N230" s="111">
        <f t="shared" si="93"/>
        <v>51.982236411763857</v>
      </c>
    </row>
    <row r="231" spans="1:14" ht="15.75" customHeight="1">
      <c r="A231" s="108"/>
      <c r="B231" s="27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</row>
    <row r="232" spans="1:14" ht="15.75" customHeight="1">
      <c r="A232" s="95" t="s">
        <v>164</v>
      </c>
      <c r="B232" s="9"/>
      <c r="D232" s="49"/>
    </row>
    <row r="233" spans="1:14" ht="15.75" customHeight="1">
      <c r="A233" s="96" t="s">
        <v>75</v>
      </c>
      <c r="B233" s="112">
        <v>6882.7834834552996</v>
      </c>
      <c r="C233" s="106">
        <f>C215+C222+C227</f>
        <v>64476.086411190765</v>
      </c>
      <c r="D233" s="106">
        <f>D215+D222+D227</f>
        <v>125886.43031586341</v>
      </c>
      <c r="E233" s="106">
        <f t="shared" ref="E233:N233" si="94">E215+E222+E227</f>
        <v>163540.96612317668</v>
      </c>
      <c r="F233" s="106">
        <f t="shared" si="94"/>
        <v>198741.10463318633</v>
      </c>
      <c r="G233" s="106">
        <f t="shared" si="94"/>
        <v>235676.11116737282</v>
      </c>
      <c r="H233" s="106">
        <f t="shared" si="94"/>
        <v>276042.96469825588</v>
      </c>
      <c r="I233" s="106">
        <f t="shared" si="94"/>
        <v>321219.37965796323</v>
      </c>
      <c r="J233" s="106">
        <f t="shared" si="94"/>
        <v>372505.46102800278</v>
      </c>
      <c r="K233" s="106">
        <f t="shared" si="94"/>
        <v>430977.1038050779</v>
      </c>
      <c r="L233" s="106">
        <f t="shared" si="94"/>
        <v>497857.05249174644</v>
      </c>
      <c r="M233" s="106">
        <f t="shared" si="94"/>
        <v>613227.89581662067</v>
      </c>
      <c r="N233" s="106">
        <f t="shared" si="94"/>
        <v>717111.83922878571</v>
      </c>
    </row>
    <row r="234" spans="1:14" ht="15.75" customHeight="1">
      <c r="A234" s="96" t="s">
        <v>76</v>
      </c>
      <c r="B234" s="113">
        <v>2014.656015353366</v>
      </c>
      <c r="C234" s="106">
        <f>C216+C223+C228</f>
        <v>18255.326091673673</v>
      </c>
      <c r="D234" s="106">
        <f t="shared" ref="D234:N236" si="95">D216+D223+D228</f>
        <v>42745.241214105903</v>
      </c>
      <c r="E234" s="106">
        <f t="shared" si="95"/>
        <v>113677.10412297439</v>
      </c>
      <c r="F234" s="106">
        <f t="shared" si="95"/>
        <v>210551.69159849596</v>
      </c>
      <c r="G234" s="106">
        <f t="shared" si="95"/>
        <v>329798.33427365473</v>
      </c>
      <c r="H234" s="106">
        <f t="shared" si="95"/>
        <v>471130.54477696557</v>
      </c>
      <c r="I234" s="106">
        <f t="shared" si="95"/>
        <v>635923.74126736249</v>
      </c>
      <c r="J234" s="106">
        <f t="shared" si="95"/>
        <v>826333.83048603672</v>
      </c>
      <c r="K234" s="106">
        <f t="shared" si="95"/>
        <v>1045487.8673646057</v>
      </c>
      <c r="L234" s="106">
        <f t="shared" si="95"/>
        <v>1297221.9800924847</v>
      </c>
      <c r="M234" s="106">
        <f t="shared" si="95"/>
        <v>1594794.2842065492</v>
      </c>
      <c r="N234" s="106">
        <f t="shared" si="95"/>
        <v>1929763.5143959257</v>
      </c>
    </row>
    <row r="235" spans="1:14" ht="15.75" customHeight="1">
      <c r="A235" s="96" t="s">
        <v>77</v>
      </c>
      <c r="B235" s="113">
        <v>893.39559864605678</v>
      </c>
      <c r="C235" s="106">
        <f>C217+C224+C229</f>
        <v>2697.1588235633099</v>
      </c>
      <c r="D235" s="106">
        <f t="shared" si="95"/>
        <v>4378.5839973955754</v>
      </c>
      <c r="E235" s="106">
        <f t="shared" si="95"/>
        <v>8029.496276189986</v>
      </c>
      <c r="F235" s="106">
        <f t="shared" si="95"/>
        <v>12037.821193340056</v>
      </c>
      <c r="G235" s="106">
        <f t="shared" si="95"/>
        <v>16535.714151705954</v>
      </c>
      <c r="H235" s="106">
        <f t="shared" si="95"/>
        <v>21653.098548796366</v>
      </c>
      <c r="I235" s="106">
        <f t="shared" si="95"/>
        <v>27508.060409763184</v>
      </c>
      <c r="J235" s="106">
        <f t="shared" si="95"/>
        <v>34210.276116751498</v>
      </c>
      <c r="K235" s="106">
        <f t="shared" si="95"/>
        <v>41890.305271674057</v>
      </c>
      <c r="L235" s="106">
        <f t="shared" si="95"/>
        <v>50693.508984888882</v>
      </c>
      <c r="M235" s="106">
        <f t="shared" si="95"/>
        <v>61753.784364499705</v>
      </c>
      <c r="N235" s="106">
        <f t="shared" si="95"/>
        <v>73727.335866539637</v>
      </c>
    </row>
    <row r="236" spans="1:14" ht="15.75" customHeight="1">
      <c r="A236" s="102"/>
      <c r="B236" s="9"/>
      <c r="C236" s="111">
        <f>C218+C225+C230</f>
        <v>85428.571326427758</v>
      </c>
      <c r="D236" s="111">
        <f t="shared" si="95"/>
        <v>81662.270672266808</v>
      </c>
      <c r="E236" s="111">
        <f t="shared" si="95"/>
        <v>92263.345704115301</v>
      </c>
      <c r="F236" s="111">
        <f t="shared" si="95"/>
        <v>104971.44873128574</v>
      </c>
      <c r="G236" s="111">
        <f t="shared" si="95"/>
        <v>120058.91994561182</v>
      </c>
      <c r="H236" s="111">
        <f t="shared" si="95"/>
        <v>137415.36995125405</v>
      </c>
      <c r="I236" s="111">
        <f t="shared" si="95"/>
        <v>157720.02316348549</v>
      </c>
      <c r="J236" s="111">
        <f t="shared" si="95"/>
        <v>181193.5871447674</v>
      </c>
      <c r="K236" s="111">
        <f t="shared" si="95"/>
        <v>208222.18248478608</v>
      </c>
      <c r="L236" s="111">
        <f t="shared" si="95"/>
        <v>239348.84560399095</v>
      </c>
      <c r="M236" s="111">
        <f t="shared" si="95"/>
        <v>323541.74621608219</v>
      </c>
      <c r="N236" s="111">
        <f t="shared" si="95"/>
        <v>372125.38281483331</v>
      </c>
    </row>
    <row r="237" spans="1:14" ht="15.75" customHeight="1">
      <c r="A237" s="102"/>
      <c r="B237" s="9"/>
      <c r="C237" s="106"/>
      <c r="D237" s="49"/>
    </row>
    <row r="238" spans="1:14" ht="15.75" customHeight="1">
      <c r="A238" s="94" t="s">
        <v>165</v>
      </c>
      <c r="B238" s="9"/>
      <c r="C238" s="109"/>
    </row>
    <row r="239" spans="1:14" ht="15.75" customHeight="1">
      <c r="A239" s="108" t="s">
        <v>75</v>
      </c>
      <c r="B239" s="9"/>
      <c r="C239" s="109">
        <f>C324</f>
        <v>198.22416432351261</v>
      </c>
      <c r="D239" s="109">
        <f t="shared" ref="D239:N239" si="96">D324</f>
        <v>1895.2203767155322</v>
      </c>
      <c r="E239" s="109">
        <f t="shared" si="96"/>
        <v>2775.2523658611531</v>
      </c>
      <c r="F239" s="109">
        <f t="shared" si="96"/>
        <v>3534.7562902977606</v>
      </c>
      <c r="G239" s="109">
        <f t="shared" si="96"/>
        <v>4291.8392922078738</v>
      </c>
      <c r="H239" s="109">
        <f t="shared" si="96"/>
        <v>5099.820032299288</v>
      </c>
      <c r="I239" s="109">
        <f t="shared" si="96"/>
        <v>5983.8852909354928</v>
      </c>
      <c r="J239" s="109">
        <f t="shared" si="96"/>
        <v>6977.8638803692502</v>
      </c>
      <c r="K239" s="109">
        <f t="shared" si="96"/>
        <v>8105.0886691316255</v>
      </c>
      <c r="L239" s="109">
        <f t="shared" si="96"/>
        <v>9389.6113007570129</v>
      </c>
      <c r="M239" s="109">
        <f t="shared" si="96"/>
        <v>10859.134646310418</v>
      </c>
      <c r="N239" s="109">
        <f t="shared" si="96"/>
        <v>12839.637586063061</v>
      </c>
    </row>
    <row r="240" spans="1:14" ht="15.75" customHeight="1">
      <c r="A240" s="108" t="s">
        <v>76</v>
      </c>
      <c r="B240" s="9"/>
      <c r="C240" s="109">
        <f>C330</f>
        <v>23.571475379634386</v>
      </c>
      <c r="D240" s="109">
        <f t="shared" ref="D240:N240" si="97">D330</f>
        <v>296.27449368688963</v>
      </c>
      <c r="E240" s="109">
        <f t="shared" si="97"/>
        <v>1108.0529765996116</v>
      </c>
      <c r="F240" s="109">
        <f t="shared" si="97"/>
        <v>2221.660081205951</v>
      </c>
      <c r="G240" s="109">
        <f t="shared" si="97"/>
        <v>3594.1221621272875</v>
      </c>
      <c r="H240" s="109">
        <f t="shared" si="97"/>
        <v>5222.1463764820555</v>
      </c>
      <c r="I240" s="109">
        <f t="shared" si="97"/>
        <v>7120.4089246435924</v>
      </c>
      <c r="J240" s="109">
        <f t="shared" si="97"/>
        <v>9313.7784216935834</v>
      </c>
      <c r="K240" s="109">
        <f t="shared" si="97"/>
        <v>11838.240338942174</v>
      </c>
      <c r="L240" s="109">
        <f t="shared" si="97"/>
        <v>14737.809012619087</v>
      </c>
      <c r="M240" s="109">
        <f t="shared" si="97"/>
        <v>18064.814279987699</v>
      </c>
      <c r="N240" s="109">
        <f t="shared" si="97"/>
        <v>21907.964707539024</v>
      </c>
    </row>
    <row r="241" spans="1:14" ht="15.75" customHeight="1">
      <c r="A241" s="108" t="s">
        <v>77</v>
      </c>
      <c r="B241" s="9"/>
      <c r="C241" s="109">
        <f>C336</f>
        <v>21.441494367505364</v>
      </c>
      <c r="D241" s="109">
        <f t="shared" ref="D241:N241" si="98">D336</f>
        <v>59.277303616605963</v>
      </c>
      <c r="E241" s="109">
        <f t="shared" si="98"/>
        <v>142.60362725793905</v>
      </c>
      <c r="F241" s="109">
        <f t="shared" si="98"/>
        <v>233.49626129444312</v>
      </c>
      <c r="G241" s="109">
        <f t="shared" si="98"/>
        <v>335.04282955088172</v>
      </c>
      <c r="H241" s="109">
        <f t="shared" si="98"/>
        <v>450.46285798746914</v>
      </c>
      <c r="I241" s="109">
        <f t="shared" si="98"/>
        <v>582.28766045376267</v>
      </c>
      <c r="J241" s="109">
        <f t="shared" si="98"/>
        <v>733.06339539096439</v>
      </c>
      <c r="K241" s="109">
        <f t="shared" si="98"/>
        <v>905.76195441247398</v>
      </c>
      <c r="L241" s="109">
        <f t="shared" si="98"/>
        <v>1103.6348400733298</v>
      </c>
      <c r="M241" s="109">
        <f t="shared" si="98"/>
        <v>1330.4178751449294</v>
      </c>
      <c r="N241" s="109">
        <f t="shared" si="98"/>
        <v>1596.6035268434059</v>
      </c>
    </row>
    <row r="242" spans="1:14" ht="15.75" customHeight="1">
      <c r="B242" s="9"/>
      <c r="C242" s="120">
        <f>SUM(C239:C241)</f>
        <v>243.23713407065236</v>
      </c>
      <c r="D242" s="120">
        <f t="shared" ref="D242:N242" si="99">SUM(D239:D241)</f>
        <v>2250.7721740190277</v>
      </c>
      <c r="E242" s="120">
        <f t="shared" si="99"/>
        <v>4025.9089697187037</v>
      </c>
      <c r="F242" s="120">
        <f t="shared" si="99"/>
        <v>5989.9126327981548</v>
      </c>
      <c r="G242" s="120">
        <f t="shared" si="99"/>
        <v>8221.0042838860427</v>
      </c>
      <c r="H242" s="120">
        <f t="shared" si="99"/>
        <v>10772.429266768813</v>
      </c>
      <c r="I242" s="120">
        <f t="shared" si="99"/>
        <v>13686.581876032848</v>
      </c>
      <c r="J242" s="120">
        <f t="shared" si="99"/>
        <v>17024.705697453799</v>
      </c>
      <c r="K242" s="120">
        <f t="shared" si="99"/>
        <v>20849.090962486276</v>
      </c>
      <c r="L242" s="120">
        <f t="shared" si="99"/>
        <v>25231.05515344943</v>
      </c>
      <c r="M242" s="120">
        <f t="shared" si="99"/>
        <v>30254.366801443044</v>
      </c>
      <c r="N242" s="120">
        <f t="shared" si="99"/>
        <v>36344.205820445495</v>
      </c>
    </row>
    <row r="243" spans="1:14" ht="15.75" customHeight="1">
      <c r="A243" s="97" t="s">
        <v>157</v>
      </c>
      <c r="B243" s="9"/>
      <c r="C243" s="65"/>
      <c r="D243" s="65"/>
      <c r="E243" s="65"/>
      <c r="F243" s="63"/>
      <c r="G243" s="63"/>
      <c r="H243" s="63"/>
      <c r="I243" s="63"/>
      <c r="J243" s="63"/>
      <c r="K243" s="63"/>
      <c r="L243" s="63"/>
      <c r="M243" s="63"/>
      <c r="N243" s="63"/>
    </row>
    <row r="244" spans="1:14" ht="15.75" customHeight="1">
      <c r="A244" s="96" t="s">
        <v>75</v>
      </c>
      <c r="B244" s="9"/>
      <c r="C244" s="127">
        <f>C239/B308</f>
        <v>2.8799999999999999E-2</v>
      </c>
      <c r="D244" s="65"/>
      <c r="E244" s="65"/>
      <c r="F244" s="63"/>
      <c r="G244" s="63"/>
      <c r="H244" s="63"/>
      <c r="I244" s="63"/>
      <c r="J244" s="63"/>
      <c r="K244" s="63"/>
      <c r="L244" s="63"/>
      <c r="M244" s="63"/>
      <c r="N244" s="63"/>
    </row>
    <row r="245" spans="1:14" ht="15.75" customHeight="1">
      <c r="A245" s="96" t="s">
        <v>76</v>
      </c>
      <c r="B245" s="9"/>
      <c r="C245" s="127">
        <f>C240/B309</f>
        <v>1.1700000000000002E-2</v>
      </c>
      <c r="D245" s="65"/>
      <c r="E245" s="65"/>
      <c r="F245" s="63"/>
      <c r="G245" s="63"/>
      <c r="H245" s="63"/>
      <c r="I245" s="63"/>
      <c r="J245" s="63"/>
      <c r="K245" s="63"/>
      <c r="L245" s="63"/>
      <c r="M245" s="63"/>
      <c r="N245" s="63"/>
    </row>
    <row r="246" spans="1:14" ht="15.75" customHeight="1">
      <c r="A246" s="96" t="s">
        <v>77</v>
      </c>
      <c r="B246" s="9"/>
      <c r="C246" s="127">
        <f>C241/B310</f>
        <v>2.4E-2</v>
      </c>
      <c r="D246" s="65"/>
      <c r="E246" s="65"/>
      <c r="F246" s="63"/>
      <c r="G246" s="63"/>
      <c r="H246" s="63"/>
      <c r="I246" s="63"/>
      <c r="J246" s="63"/>
      <c r="K246" s="63"/>
      <c r="L246" s="63"/>
      <c r="M246" s="63"/>
      <c r="N246" s="63"/>
    </row>
    <row r="247" spans="1:14" ht="15.75" customHeight="1">
      <c r="A247" s="98"/>
      <c r="B247" s="9"/>
      <c r="C247" s="9"/>
      <c r="D247" s="9"/>
      <c r="E247" s="9"/>
    </row>
    <row r="248" spans="1:14" ht="15.75" customHeight="1">
      <c r="A248" s="98" t="s">
        <v>161</v>
      </c>
      <c r="B248" s="9"/>
      <c r="C248" s="9"/>
      <c r="D248" s="9"/>
      <c r="E248" s="9"/>
    </row>
    <row r="249" spans="1:14" ht="15.75" customHeight="1">
      <c r="A249" s="96" t="s">
        <v>75</v>
      </c>
      <c r="B249" s="9"/>
      <c r="C249" s="49"/>
      <c r="D249" s="128">
        <f>D222/C233</f>
        <v>0.99123638330182839</v>
      </c>
      <c r="E249" s="128">
        <f t="shared" ref="E249:N250" si="100">E222/D233</f>
        <v>0.74342942896621678</v>
      </c>
      <c r="F249" s="128">
        <f t="shared" si="100"/>
        <v>0.72886836826584067</v>
      </c>
      <c r="G249" s="128">
        <f t="shared" si="100"/>
        <v>0.72823565422475467</v>
      </c>
      <c r="H249" s="128">
        <f t="shared" si="100"/>
        <v>0.72971869558897307</v>
      </c>
      <c r="I249" s="128">
        <f t="shared" si="100"/>
        <v>0.73100906503373941</v>
      </c>
      <c r="J249" s="128">
        <f t="shared" si="100"/>
        <v>0.73254943914277082</v>
      </c>
      <c r="K249" s="128">
        <f t="shared" si="100"/>
        <v>0.73373850809324193</v>
      </c>
      <c r="L249" s="128">
        <f t="shared" si="100"/>
        <v>0.73469925912265199</v>
      </c>
      <c r="M249" s="128">
        <f t="shared" si="100"/>
        <v>0.73554075381905581</v>
      </c>
      <c r="N249" s="128">
        <f t="shared" si="100"/>
        <v>0.70606884468852327</v>
      </c>
    </row>
    <row r="250" spans="1:14" ht="15.75" customHeight="1">
      <c r="A250" s="96" t="s">
        <v>76</v>
      </c>
      <c r="B250" s="9"/>
      <c r="C250" s="9"/>
      <c r="D250" s="128">
        <f>D223/C234</f>
        <v>1.3709057662767508</v>
      </c>
      <c r="E250" s="128">
        <f t="shared" si="100"/>
        <v>2.1896549646294834</v>
      </c>
      <c r="F250" s="128">
        <f t="shared" si="100"/>
        <v>1.6508497326069413</v>
      </c>
      <c r="G250" s="128">
        <f t="shared" si="100"/>
        <v>1.4419062792606365</v>
      </c>
      <c r="H250" s="128">
        <f t="shared" si="100"/>
        <v>1.3375299536616667</v>
      </c>
      <c r="I250" s="128">
        <f t="shared" si="100"/>
        <v>1.2766345912285031</v>
      </c>
      <c r="J250" s="128">
        <f t="shared" si="100"/>
        <v>1.2371540929765759</v>
      </c>
      <c r="K250" s="128">
        <f t="shared" si="100"/>
        <v>1.2101370370588456</v>
      </c>
      <c r="L250" s="128">
        <f t="shared" si="100"/>
        <v>1.1907397740308541</v>
      </c>
      <c r="M250" s="128">
        <f t="shared" si="100"/>
        <v>1.1763109395687161</v>
      </c>
      <c r="N250" s="128">
        <f t="shared" si="100"/>
        <v>1.1603801629137025</v>
      </c>
    </row>
    <row r="251" spans="1:14" ht="15.75" customHeight="1">
      <c r="A251" s="96" t="s">
        <v>77</v>
      </c>
      <c r="B251" s="9"/>
      <c r="C251" s="9"/>
      <c r="D251" s="128">
        <f t="shared" ref="D251:N251" si="101">D224/C235</f>
        <v>0.89375913869638879</v>
      </c>
      <c r="E251" s="128">
        <f t="shared" si="101"/>
        <v>1.3244496802175354</v>
      </c>
      <c r="F251" s="128">
        <f t="shared" si="101"/>
        <v>1.1825791182108454</v>
      </c>
      <c r="G251" s="128">
        <f t="shared" si="101"/>
        <v>1.1318555783118476</v>
      </c>
      <c r="H251" s="128">
        <f t="shared" si="101"/>
        <v>1.1078337907528777</v>
      </c>
      <c r="I251" s="128">
        <f t="shared" si="101"/>
        <v>1.0935939786364957</v>
      </c>
      <c r="J251" s="128">
        <f t="shared" si="101"/>
        <v>1.083727616626819</v>
      </c>
      <c r="K251" s="128">
        <f t="shared" si="101"/>
        <v>1.0767033669571644</v>
      </c>
      <c r="L251" s="128">
        <f t="shared" si="101"/>
        <v>1.071397066025451</v>
      </c>
      <c r="M251" s="128">
        <f t="shared" si="101"/>
        <v>1.0672699787268907</v>
      </c>
      <c r="N251" s="128">
        <f t="shared" si="101"/>
        <v>1.0514099515217814</v>
      </c>
    </row>
    <row r="252" spans="1:14" ht="15.75" customHeight="1">
      <c r="A252" s="85"/>
      <c r="B252" s="9"/>
      <c r="C252" s="9"/>
      <c r="D252" s="9"/>
      <c r="E252" s="9"/>
    </row>
    <row r="253" spans="1:14" ht="15.75" customHeight="1">
      <c r="A253" s="85"/>
      <c r="B253" s="9"/>
      <c r="C253" s="9"/>
      <c r="D253" s="9"/>
      <c r="E253" s="9"/>
    </row>
    <row r="254" spans="1:14" ht="15.75" customHeight="1">
      <c r="A254" s="85"/>
      <c r="B254" s="9"/>
      <c r="C254" s="21"/>
    </row>
    <row r="255" spans="1:14" ht="15.75" customHeight="1">
      <c r="A255" s="85"/>
      <c r="B255" s="9"/>
      <c r="C255" s="21"/>
    </row>
    <row r="256" spans="1:14" ht="15.75" customHeight="1">
      <c r="A256" s="85"/>
      <c r="B256" s="9"/>
      <c r="C256" s="21"/>
    </row>
    <row r="257" spans="1:14" ht="15.5" customHeight="1">
      <c r="A257" s="76" t="s">
        <v>181</v>
      </c>
      <c r="B257" s="126" t="s">
        <v>200</v>
      </c>
      <c r="C257" s="1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</row>
    <row r="258" spans="1:14" ht="15.75" customHeight="1">
      <c r="A258" s="101" t="s">
        <v>169</v>
      </c>
      <c r="B258" s="9"/>
      <c r="C258" s="9"/>
    </row>
    <row r="259" spans="1:14" ht="15.75" customHeight="1">
      <c r="A259" s="9" t="s">
        <v>56</v>
      </c>
      <c r="B259" s="10"/>
      <c r="C259" s="10">
        <v>1</v>
      </c>
    </row>
    <row r="260" spans="1:14" ht="15.75" customHeight="1">
      <c r="A260" s="9" t="s">
        <v>57</v>
      </c>
      <c r="B260" s="10"/>
      <c r="C260" s="10">
        <v>0.45</v>
      </c>
    </row>
    <row r="261" spans="1:14" ht="15.75" customHeight="1">
      <c r="A261" s="9" t="s">
        <v>170</v>
      </c>
      <c r="B261" s="14"/>
      <c r="C261" s="14">
        <v>0.8</v>
      </c>
    </row>
    <row r="262" spans="1:14" ht="15.75" customHeight="1">
      <c r="A262" s="9" t="s">
        <v>172</v>
      </c>
      <c r="B262" s="14"/>
      <c r="C262" s="14">
        <v>0.18</v>
      </c>
    </row>
    <row r="263" spans="1:14" ht="15.75" customHeight="1">
      <c r="A263" s="9" t="s">
        <v>171</v>
      </c>
      <c r="B263" s="14"/>
      <c r="C263" s="14">
        <v>0.02</v>
      </c>
    </row>
    <row r="264" spans="1:14" ht="15.5" customHeight="1">
      <c r="A264" s="49" t="s">
        <v>184</v>
      </c>
      <c r="B264" s="9"/>
      <c r="C264" s="91">
        <f t="shared" ref="C264:L264" si="102">$C$259*$C$260*$C$261*C187</f>
        <v>6536.1485621514739</v>
      </c>
      <c r="D264" s="91">
        <f t="shared" si="102"/>
        <v>19199.899408463669</v>
      </c>
      <c r="E264" s="91">
        <f t="shared" si="102"/>
        <v>29681.211843355002</v>
      </c>
      <c r="F264" s="91">
        <f t="shared" si="102"/>
        <v>39073.301204788244</v>
      </c>
      <c r="G264" s="91">
        <f t="shared" si="102"/>
        <v>48138.806197439269</v>
      </c>
      <c r="H264" s="91">
        <f t="shared" si="102"/>
        <v>57432.905618894729</v>
      </c>
      <c r="I264" s="91">
        <f t="shared" si="102"/>
        <v>67383.603878710783</v>
      </c>
      <c r="J264" s="91">
        <f t="shared" si="102"/>
        <v>78346.093830613449</v>
      </c>
      <c r="K264" s="91">
        <f t="shared" si="102"/>
        <v>90639.579741776877</v>
      </c>
      <c r="L264" s="91">
        <f t="shared" si="102"/>
        <v>104572.83472312841</v>
      </c>
      <c r="M264" s="91">
        <f>$C$259*$C$260*$C$261*M186</f>
        <v>92036.438487354855</v>
      </c>
      <c r="N264" s="91">
        <f>$C$259*$C$260*$C$261*N186</f>
        <v>105841.9042604581</v>
      </c>
    </row>
    <row r="265" spans="1:14" ht="15.5" customHeight="1">
      <c r="A265" s="49" t="s">
        <v>185</v>
      </c>
      <c r="B265" s="9"/>
      <c r="C265" s="91">
        <f t="shared" ref="C265:L265" si="103">$C$259*$C$260*$C$262*C187</f>
        <v>1470.6334264840816</v>
      </c>
      <c r="D265" s="91">
        <f t="shared" si="103"/>
        <v>4319.9773669043252</v>
      </c>
      <c r="E265" s="91">
        <f t="shared" si="103"/>
        <v>6678.2726647548752</v>
      </c>
      <c r="F265" s="91">
        <f t="shared" si="103"/>
        <v>8791.4927710773554</v>
      </c>
      <c r="G265" s="91">
        <f t="shared" si="103"/>
        <v>10831.231394423834</v>
      </c>
      <c r="H265" s="91">
        <f t="shared" si="103"/>
        <v>12922.403764251312</v>
      </c>
      <c r="I265" s="91">
        <f t="shared" si="103"/>
        <v>15161.310872709926</v>
      </c>
      <c r="J265" s="91">
        <f t="shared" si="103"/>
        <v>17627.871111888024</v>
      </c>
      <c r="K265" s="91">
        <f t="shared" si="103"/>
        <v>20393.905441899795</v>
      </c>
      <c r="L265" s="91">
        <f t="shared" si="103"/>
        <v>23528.887812703892</v>
      </c>
      <c r="M265" s="91">
        <f>$C$259*$C$260*$C$262*M186</f>
        <v>20708.198659654841</v>
      </c>
      <c r="N265" s="91">
        <f>$C$259*$C$260*$C$262*N186</f>
        <v>23814.42845860307</v>
      </c>
    </row>
    <row r="266" spans="1:14" ht="15.5" customHeight="1">
      <c r="A266" s="49" t="s">
        <v>186</v>
      </c>
      <c r="B266" s="9"/>
      <c r="C266" s="91">
        <f t="shared" ref="C266:L266" si="104">$C$259*$C$260*$C$263*C187</f>
        <v>163.40371405378684</v>
      </c>
      <c r="D266" s="91">
        <f t="shared" si="104"/>
        <v>479.99748521159171</v>
      </c>
      <c r="E266" s="91">
        <f t="shared" si="104"/>
        <v>742.0302960838751</v>
      </c>
      <c r="F266" s="91">
        <f t="shared" si="104"/>
        <v>976.83253011970612</v>
      </c>
      <c r="G266" s="91">
        <f t="shared" si="104"/>
        <v>1203.4701549359818</v>
      </c>
      <c r="H266" s="91">
        <f t="shared" si="104"/>
        <v>1435.8226404723682</v>
      </c>
      <c r="I266" s="91">
        <f t="shared" si="104"/>
        <v>1684.5900969677698</v>
      </c>
      <c r="J266" s="91">
        <f t="shared" si="104"/>
        <v>1958.6523457653361</v>
      </c>
      <c r="K266" s="91">
        <f t="shared" si="104"/>
        <v>2265.9894935444222</v>
      </c>
      <c r="L266" s="91">
        <f t="shared" si="104"/>
        <v>2614.3208680782104</v>
      </c>
      <c r="M266" s="91">
        <f>$C$259*$C$260*$C$263*M186</f>
        <v>2300.9109621838716</v>
      </c>
      <c r="N266" s="91">
        <f>$C$259*$C$260*$C$263*N186</f>
        <v>2646.0476065114526</v>
      </c>
    </row>
    <row r="267" spans="1:14" ht="15.5" customHeight="1">
      <c r="A267" s="9" t="s">
        <v>71</v>
      </c>
      <c r="B267" s="9"/>
      <c r="C267" s="100">
        <f>SUM(C264:C266)</f>
        <v>8170.1857026893422</v>
      </c>
      <c r="D267" s="100">
        <f t="shared" ref="D267:N267" si="105">SUM(D264:D266)</f>
        <v>23999.874260579585</v>
      </c>
      <c r="E267" s="100">
        <f t="shared" si="105"/>
        <v>37101.51480419375</v>
      </c>
      <c r="F267" s="100">
        <f t="shared" si="105"/>
        <v>48841.626505985303</v>
      </c>
      <c r="G267" s="100">
        <f t="shared" si="105"/>
        <v>60173.507746799085</v>
      </c>
      <c r="H267" s="100">
        <f t="shared" si="105"/>
        <v>71791.132023618411</v>
      </c>
      <c r="I267" s="100">
        <f t="shared" si="105"/>
        <v>84229.504848388489</v>
      </c>
      <c r="J267" s="100">
        <f t="shared" si="105"/>
        <v>97932.617288266818</v>
      </c>
      <c r="K267" s="100">
        <f t="shared" si="105"/>
        <v>113299.47467722109</v>
      </c>
      <c r="L267" s="100">
        <f t="shared" si="105"/>
        <v>130716.04340391052</v>
      </c>
      <c r="M267" s="100">
        <f t="shared" si="105"/>
        <v>115045.54810919357</v>
      </c>
      <c r="N267" s="100">
        <f t="shared" si="105"/>
        <v>132302.38032557262</v>
      </c>
    </row>
    <row r="268" spans="1:14" ht="15.75" customHeight="1">
      <c r="A268" s="84"/>
      <c r="B268" s="9"/>
      <c r="C268" s="21"/>
    </row>
    <row r="269" spans="1:14" ht="15.75" customHeight="1">
      <c r="A269" s="22" t="s">
        <v>51</v>
      </c>
      <c r="B269" s="9"/>
      <c r="C269" s="9"/>
    </row>
    <row r="270" spans="1:14" ht="15.75" customHeight="1">
      <c r="A270" s="9" t="s">
        <v>56</v>
      </c>
      <c r="B270" s="10"/>
      <c r="C270" s="10">
        <v>1</v>
      </c>
    </row>
    <row r="271" spans="1:14" ht="15.75" customHeight="1">
      <c r="A271" s="9" t="s">
        <v>57</v>
      </c>
      <c r="B271" s="10"/>
      <c r="C271" s="10">
        <v>0.77</v>
      </c>
    </row>
    <row r="272" spans="1:14" ht="15.75" customHeight="1">
      <c r="A272" s="9" t="s">
        <v>172</v>
      </c>
      <c r="B272" s="14"/>
      <c r="C272" s="14">
        <v>0.95</v>
      </c>
    </row>
    <row r="273" spans="1:14" ht="15.75" customHeight="1">
      <c r="A273" s="9" t="s">
        <v>171</v>
      </c>
      <c r="B273" s="14"/>
      <c r="C273" s="14">
        <v>0.05</v>
      </c>
    </row>
    <row r="274" spans="1:14" ht="15.75" customHeight="1">
      <c r="A274" s="49" t="s">
        <v>183</v>
      </c>
      <c r="B274" s="14"/>
      <c r="C274" s="91">
        <f t="shared" ref="C274:N274" si="106">$C$270*$C$271*$C$272*C222</f>
        <v>5034.7561181475512</v>
      </c>
      <c r="D274" s="91">
        <f t="shared" si="106"/>
        <v>46750.9277377455</v>
      </c>
      <c r="E274" s="91">
        <f t="shared" si="106"/>
        <v>68459.385728658453</v>
      </c>
      <c r="F274" s="91">
        <f t="shared" si="106"/>
        <v>87194.680855342027</v>
      </c>
      <c r="G274" s="91">
        <f t="shared" si="106"/>
        <v>105870.25713587701</v>
      </c>
      <c r="H274" s="91">
        <f t="shared" si="106"/>
        <v>125801.36892508587</v>
      </c>
      <c r="I274" s="91">
        <f t="shared" si="106"/>
        <v>147609.31882354571</v>
      </c>
      <c r="J274" s="91">
        <f t="shared" si="106"/>
        <v>172128.58939408301</v>
      </c>
      <c r="K274" s="91">
        <f t="shared" si="106"/>
        <v>199934.75130067547</v>
      </c>
      <c r="L274" s="91">
        <f t="shared" si="106"/>
        <v>231621.10580932102</v>
      </c>
      <c r="M274" s="91">
        <f t="shared" si="106"/>
        <v>267871.02195678191</v>
      </c>
      <c r="N274" s="91">
        <f t="shared" si="106"/>
        <v>316725.68337680632</v>
      </c>
    </row>
    <row r="275" spans="1:14" ht="15.75" customHeight="1">
      <c r="A275" s="49" t="s">
        <v>187</v>
      </c>
      <c r="B275" s="14"/>
      <c r="C275" s="91">
        <f t="shared" ref="C275:N275" si="107">$C$270*$C$271*$C$273*C222</f>
        <v>264.98716411302905</v>
      </c>
      <c r="D275" s="91">
        <f t="shared" si="107"/>
        <v>2460.5751440918689</v>
      </c>
      <c r="E275" s="91">
        <f t="shared" si="107"/>
        <v>3603.1255646662353</v>
      </c>
      <c r="F275" s="91">
        <f t="shared" si="107"/>
        <v>4589.1937292285293</v>
      </c>
      <c r="G275" s="91">
        <f t="shared" si="107"/>
        <v>5572.1187966251073</v>
      </c>
      <c r="H275" s="91">
        <f t="shared" si="107"/>
        <v>6621.1246802676787</v>
      </c>
      <c r="I275" s="91">
        <f t="shared" si="107"/>
        <v>7768.9115170287232</v>
      </c>
      <c r="J275" s="91">
        <f t="shared" si="107"/>
        <v>9059.3994417938466</v>
      </c>
      <c r="K275" s="91">
        <f t="shared" si="107"/>
        <v>10522.881647403976</v>
      </c>
      <c r="L275" s="91">
        <f t="shared" si="107"/>
        <v>12190.584516280058</v>
      </c>
      <c r="M275" s="91">
        <f t="shared" si="107"/>
        <v>14098.474839830631</v>
      </c>
      <c r="N275" s="91">
        <f t="shared" si="107"/>
        <v>16669.772809305599</v>
      </c>
    </row>
    <row r="276" spans="1:14" ht="15.75" customHeight="1">
      <c r="B276" s="14"/>
      <c r="C276" s="14"/>
    </row>
    <row r="277" spans="1:14" ht="15.75" customHeight="1">
      <c r="A277" s="13"/>
      <c r="B277" s="14"/>
      <c r="C277" s="14"/>
    </row>
    <row r="278" spans="1:14" ht="15.75" customHeight="1">
      <c r="A278" s="22" t="s">
        <v>52</v>
      </c>
      <c r="B278" s="9"/>
      <c r="C278" s="9"/>
    </row>
    <row r="279" spans="1:14" ht="15.75" customHeight="1">
      <c r="A279" s="9" t="s">
        <v>56</v>
      </c>
      <c r="B279" s="10"/>
      <c r="C279" s="10">
        <v>1</v>
      </c>
    </row>
    <row r="280" spans="1:14" ht="15.75" customHeight="1">
      <c r="A280" s="9" t="s">
        <v>58</v>
      </c>
      <c r="B280" s="10"/>
      <c r="C280" s="10">
        <v>0.02</v>
      </c>
    </row>
    <row r="281" spans="1:14" ht="15.75" customHeight="1">
      <c r="A281" s="49" t="s">
        <v>191</v>
      </c>
      <c r="B281" s="10"/>
      <c r="C281" s="91">
        <f t="shared" ref="C281:N281" si="108">$C$279*$C$280*C223</f>
        <v>40.293120307067319</v>
      </c>
      <c r="D281" s="91">
        <f t="shared" si="108"/>
        <v>500.52663608675715</v>
      </c>
      <c r="E281" s="91">
        <f t="shared" si="108"/>
        <v>1871.9465927750359</v>
      </c>
      <c r="F281" s="91">
        <f t="shared" si="108"/>
        <v>3753.2763388988737</v>
      </c>
      <c r="G281" s="91">
        <f t="shared" si="108"/>
        <v>6071.9161244964062</v>
      </c>
      <c r="H281" s="91">
        <f t="shared" si="108"/>
        <v>8822.3030151747262</v>
      </c>
      <c r="I281" s="91">
        <f t="shared" si="108"/>
        <v>12029.231008932069</v>
      </c>
      <c r="J281" s="91">
        <f t="shared" si="108"/>
        <v>15734.713186597892</v>
      </c>
      <c r="K281" s="91">
        <f t="shared" si="108"/>
        <v>19999.543464917177</v>
      </c>
      <c r="L281" s="91">
        <f t="shared" si="108"/>
        <v>24898.079738754604</v>
      </c>
      <c r="M281" s="91">
        <f t="shared" si="108"/>
        <v>30518.728124635625</v>
      </c>
      <c r="N281" s="91">
        <f t="shared" si="108"/>
        <v>37011.353026428747</v>
      </c>
    </row>
    <row r="282" spans="1:14" ht="15.75" customHeight="1">
      <c r="B282" s="9"/>
      <c r="C282" s="9"/>
    </row>
    <row r="283" spans="1:14" ht="15.75" customHeight="1">
      <c r="A283" s="7" t="s">
        <v>59</v>
      </c>
      <c r="B283" s="126" t="s">
        <v>200</v>
      </c>
      <c r="C283" s="1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</row>
    <row r="284" spans="1:14" ht="15.75" customHeight="1">
      <c r="A284" s="22" t="s">
        <v>52</v>
      </c>
      <c r="B284" s="9"/>
      <c r="C284" s="9"/>
    </row>
    <row r="285" spans="1:14" ht="15.75" customHeight="1">
      <c r="A285" s="9" t="s">
        <v>60</v>
      </c>
      <c r="B285" s="10"/>
      <c r="C285" s="10">
        <v>0.04</v>
      </c>
    </row>
    <row r="286" spans="1:14" ht="15.75" customHeight="1">
      <c r="A286" s="9" t="s">
        <v>61</v>
      </c>
      <c r="B286" s="10"/>
      <c r="C286" s="10">
        <v>0.3</v>
      </c>
    </row>
    <row r="287" spans="1:14" ht="15.75" customHeight="1">
      <c r="A287" s="49" t="s">
        <v>190</v>
      </c>
      <c r="B287" s="10"/>
      <c r="C287" s="91">
        <f t="shared" ref="C287:N287" si="109">$C$285*$C$286*C223</f>
        <v>24.175872184240394</v>
      </c>
      <c r="D287" s="91">
        <f t="shared" si="109"/>
        <v>300.31598165205429</v>
      </c>
      <c r="E287" s="91">
        <f t="shared" si="109"/>
        <v>1123.1679556650215</v>
      </c>
      <c r="F287" s="91">
        <f t="shared" si="109"/>
        <v>2251.9658033393243</v>
      </c>
      <c r="G287" s="91">
        <f t="shared" si="109"/>
        <v>3643.1496746978441</v>
      </c>
      <c r="H287" s="91">
        <f t="shared" si="109"/>
        <v>5293.3818091048361</v>
      </c>
      <c r="I287" s="91">
        <f t="shared" si="109"/>
        <v>7217.538605359242</v>
      </c>
      <c r="J287" s="91">
        <f t="shared" si="109"/>
        <v>9440.8279119587351</v>
      </c>
      <c r="K287" s="91">
        <f t="shared" si="109"/>
        <v>11999.726078950307</v>
      </c>
      <c r="L287" s="91">
        <f t="shared" si="109"/>
        <v>14938.847843252761</v>
      </c>
      <c r="M287" s="91">
        <f t="shared" si="109"/>
        <v>18311.236874781374</v>
      </c>
      <c r="N287" s="91">
        <f t="shared" si="109"/>
        <v>22206.811815857247</v>
      </c>
    </row>
    <row r="288" spans="1:14" ht="15.75" customHeight="1">
      <c r="A288" s="9"/>
      <c r="B288" s="10"/>
      <c r="C288" s="10"/>
    </row>
    <row r="289" spans="1:14" ht="15.75" customHeight="1">
      <c r="B289" s="9"/>
      <c r="C289" s="9"/>
    </row>
    <row r="290" spans="1:14" ht="15.75" customHeight="1">
      <c r="A290" s="22" t="s">
        <v>53</v>
      </c>
      <c r="B290" s="9"/>
      <c r="C290" s="9"/>
    </row>
    <row r="291" spans="1:14" ht="15.75" customHeight="1">
      <c r="A291" s="9" t="s">
        <v>60</v>
      </c>
      <c r="B291" s="10"/>
      <c r="C291" s="10">
        <v>0.82</v>
      </c>
    </row>
    <row r="292" spans="1:14" ht="15.75" customHeight="1">
      <c r="A292" s="9" t="s">
        <v>62</v>
      </c>
      <c r="B292" s="10"/>
      <c r="C292" s="10">
        <v>0.95</v>
      </c>
    </row>
    <row r="293" spans="1:14" ht="15.75" customHeight="1">
      <c r="A293" s="13" t="s">
        <v>18</v>
      </c>
      <c r="B293" s="14"/>
      <c r="C293" s="14">
        <v>0.1</v>
      </c>
    </row>
    <row r="294" spans="1:14" ht="15.75" customHeight="1">
      <c r="A294" s="13" t="s">
        <v>20</v>
      </c>
      <c r="B294" s="14"/>
      <c r="C294" s="14">
        <v>0.9</v>
      </c>
    </row>
    <row r="295" spans="1:14" ht="15.75" customHeight="1">
      <c r="A295" s="49" t="s">
        <v>188</v>
      </c>
      <c r="B295" s="14"/>
      <c r="C295" s="91">
        <f t="shared" ref="C295:N295" si="110">$C$291*$C$292*$C$293*C224</f>
        <v>69.595517134527825</v>
      </c>
      <c r="D295" s="91">
        <f t="shared" si="110"/>
        <v>187.78654603716657</v>
      </c>
      <c r="E295" s="91">
        <f t="shared" si="110"/>
        <v>451.75878424466697</v>
      </c>
      <c r="F295" s="91">
        <f t="shared" si="110"/>
        <v>739.70058936337614</v>
      </c>
      <c r="G295" s="91">
        <f t="shared" si="110"/>
        <v>1061.3933478285567</v>
      </c>
      <c r="H295" s="91">
        <f t="shared" si="110"/>
        <v>1427.036303247103</v>
      </c>
      <c r="I295" s="91">
        <f t="shared" si="110"/>
        <v>1844.6484891401565</v>
      </c>
      <c r="J295" s="91">
        <f t="shared" si="110"/>
        <v>2322.295965705549</v>
      </c>
      <c r="K295" s="91">
        <f t="shared" si="110"/>
        <v>2869.3934874484235</v>
      </c>
      <c r="L295" s="91">
        <f t="shared" si="110"/>
        <v>3496.241597696303</v>
      </c>
      <c r="M295" s="91">
        <f t="shared" si="110"/>
        <v>4214.6751339341263</v>
      </c>
      <c r="N295" s="91">
        <f t="shared" si="110"/>
        <v>5057.9335328047864</v>
      </c>
    </row>
    <row r="296" spans="1:14" ht="15.75" customHeight="1">
      <c r="A296" s="49" t="s">
        <v>189</v>
      </c>
      <c r="B296" s="14"/>
      <c r="C296" s="91">
        <f t="shared" ref="C296:N296" si="111">$C$291*$C$292*$C$294*C224</f>
        <v>626.35965421075036</v>
      </c>
      <c r="D296" s="91">
        <f t="shared" si="111"/>
        <v>1690.0789143344991</v>
      </c>
      <c r="E296" s="91">
        <f t="shared" si="111"/>
        <v>4065.8290582020027</v>
      </c>
      <c r="F296" s="91">
        <f t="shared" si="111"/>
        <v>6657.3053042703841</v>
      </c>
      <c r="G296" s="91">
        <f t="shared" si="111"/>
        <v>9552.5401304570096</v>
      </c>
      <c r="H296" s="91">
        <f t="shared" si="111"/>
        <v>12843.326729223925</v>
      </c>
      <c r="I296" s="91">
        <f t="shared" si="111"/>
        <v>16601.836402261408</v>
      </c>
      <c r="J296" s="91">
        <f t="shared" si="111"/>
        <v>20900.663691349939</v>
      </c>
      <c r="K296" s="91">
        <f t="shared" si="111"/>
        <v>25824.54138703581</v>
      </c>
      <c r="L296" s="91">
        <f t="shared" si="111"/>
        <v>31466.174379266726</v>
      </c>
      <c r="M296" s="91">
        <f t="shared" si="111"/>
        <v>37932.076205407138</v>
      </c>
      <c r="N296" s="91">
        <f t="shared" si="111"/>
        <v>45521.40179524308</v>
      </c>
    </row>
    <row r="297" spans="1:14" ht="15.75" customHeight="1">
      <c r="A297" s="49"/>
      <c r="B297" s="14"/>
      <c r="C297" s="91"/>
      <c r="D297" s="91"/>
      <c r="E297" s="91"/>
      <c r="F297" s="91"/>
      <c r="G297" s="91"/>
      <c r="H297" s="91"/>
      <c r="I297" s="91"/>
      <c r="J297" s="91"/>
      <c r="K297" s="91"/>
      <c r="L297" s="91"/>
      <c r="M297" s="91"/>
      <c r="N297" s="91"/>
    </row>
    <row r="298" spans="1:14" ht="15.75" customHeight="1">
      <c r="A298" s="7" t="s">
        <v>166</v>
      </c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</row>
    <row r="299" spans="1:14" ht="15.75" customHeight="1">
      <c r="A299" s="97" t="s">
        <v>167</v>
      </c>
      <c r="B299" s="14"/>
      <c r="C299" s="91"/>
      <c r="D299" s="91"/>
      <c r="E299" s="91"/>
      <c r="F299" s="91"/>
      <c r="G299" s="91"/>
      <c r="H299" s="91"/>
      <c r="I299" s="91"/>
      <c r="J299" s="91"/>
      <c r="K299" s="91"/>
      <c r="L299" s="91"/>
      <c r="M299" s="91"/>
      <c r="N299" s="91"/>
    </row>
    <row r="300" spans="1:14" ht="15.75" customHeight="1">
      <c r="A300" s="99" t="s">
        <v>182</v>
      </c>
      <c r="B300" s="14"/>
      <c r="C300" s="91">
        <f t="shared" ref="C300:N300" si="112">C187-C267</f>
        <v>9985.7825255091957</v>
      </c>
      <c r="D300" s="91">
        <f t="shared" si="112"/>
        <v>29333.17965181949</v>
      </c>
      <c r="E300" s="91">
        <f t="shared" si="112"/>
        <v>45346.295871792361</v>
      </c>
      <c r="F300" s="91">
        <f t="shared" si="112"/>
        <v>59695.321285093145</v>
      </c>
      <c r="G300" s="91">
        <f t="shared" si="112"/>
        <v>73545.398357198865</v>
      </c>
      <c r="H300" s="91">
        <f t="shared" si="112"/>
        <v>87744.71691775581</v>
      </c>
      <c r="I300" s="91">
        <f t="shared" si="112"/>
        <v>102947.17259247479</v>
      </c>
      <c r="J300" s="91">
        <f t="shared" si="112"/>
        <v>119695.42113010383</v>
      </c>
      <c r="K300" s="91">
        <f t="shared" si="112"/>
        <v>138477.13571660355</v>
      </c>
      <c r="L300" s="91">
        <f t="shared" si="112"/>
        <v>159764.0530492239</v>
      </c>
      <c r="M300" s="91">
        <f t="shared" si="112"/>
        <v>219573.84037157206</v>
      </c>
      <c r="N300" s="91">
        <f t="shared" si="112"/>
        <v>252836.37331650959</v>
      </c>
    </row>
    <row r="301" spans="1:14" ht="15.75" customHeight="1">
      <c r="A301" s="99" t="s">
        <v>75</v>
      </c>
      <c r="B301" s="14"/>
      <c r="C301" s="91">
        <f t="shared" ref="C301:N301" si="113">C222-C274-C275</f>
        <v>1583.0402011947194</v>
      </c>
      <c r="D301" s="91">
        <f t="shared" si="113"/>
        <v>14699.539821847531</v>
      </c>
      <c r="E301" s="91">
        <f t="shared" si="113"/>
        <v>21525.165710993093</v>
      </c>
      <c r="F301" s="91">
        <f t="shared" si="113"/>
        <v>27415.962538248365</v>
      </c>
      <c r="G301" s="91">
        <f t="shared" si="113"/>
        <v>33287.982421396744</v>
      </c>
      <c r="H301" s="91">
        <f t="shared" si="113"/>
        <v>39554.77081718354</v>
      </c>
      <c r="I301" s="91">
        <f t="shared" si="113"/>
        <v>46411.679192639131</v>
      </c>
      <c r="J301" s="91">
        <f t="shared" si="113"/>
        <v>54121.087574352867</v>
      </c>
      <c r="K301" s="91">
        <f t="shared" si="113"/>
        <v>62863.968283192589</v>
      </c>
      <c r="L301" s="91">
        <f t="shared" si="113"/>
        <v>72826.86853881595</v>
      </c>
      <c r="M301" s="91">
        <f t="shared" si="113"/>
        <v>84224.654887299897</v>
      </c>
      <c r="N301" s="91">
        <f t="shared" si="113"/>
        <v>99585.655743903568</v>
      </c>
    </row>
    <row r="302" spans="1:14" ht="15.75" customHeight="1">
      <c r="A302" s="99" t="s">
        <v>159</v>
      </c>
      <c r="B302" s="14"/>
      <c r="C302" s="91">
        <f t="shared" ref="C302:N302" si="114">C223-C281-C287</f>
        <v>1950.1870228620583</v>
      </c>
      <c r="D302" s="91">
        <f t="shared" si="114"/>
        <v>24225.489186599047</v>
      </c>
      <c r="E302" s="91">
        <f t="shared" si="114"/>
        <v>90602.215090311729</v>
      </c>
      <c r="F302" s="91">
        <f t="shared" si="114"/>
        <v>181658.57480270549</v>
      </c>
      <c r="G302" s="91">
        <f t="shared" si="114"/>
        <v>293880.74042562605</v>
      </c>
      <c r="H302" s="91">
        <f t="shared" si="114"/>
        <v>426999.46593445673</v>
      </c>
      <c r="I302" s="91">
        <f t="shared" si="114"/>
        <v>582214.78083231207</v>
      </c>
      <c r="J302" s="91">
        <f t="shared" si="114"/>
        <v>761560.11823133798</v>
      </c>
      <c r="K302" s="91">
        <f t="shared" si="114"/>
        <v>967977.90370199131</v>
      </c>
      <c r="L302" s="91">
        <f t="shared" si="114"/>
        <v>1205067.0593557227</v>
      </c>
      <c r="M302" s="91">
        <f t="shared" si="114"/>
        <v>1477106.4412323644</v>
      </c>
      <c r="N302" s="91">
        <f t="shared" si="114"/>
        <v>1791349.4864791513</v>
      </c>
    </row>
    <row r="303" spans="1:14" ht="15.75" customHeight="1">
      <c r="A303" s="99" t="s">
        <v>77</v>
      </c>
      <c r="B303" s="14"/>
      <c r="C303" s="91">
        <f t="shared" ref="C303:N303" si="115">C224-C296-C295</f>
        <v>197.44042730077859</v>
      </c>
      <c r="D303" s="91">
        <f t="shared" si="115"/>
        <v>532.74488670364349</v>
      </c>
      <c r="E303" s="91">
        <f t="shared" si="115"/>
        <v>1281.626332709518</v>
      </c>
      <c r="F303" s="91">
        <f t="shared" si="115"/>
        <v>2098.5087323402595</v>
      </c>
      <c r="G303" s="91">
        <f t="shared" si="115"/>
        <v>3011.141590116958</v>
      </c>
      <c r="H303" s="91">
        <f t="shared" si="115"/>
        <v>4048.4598590193818</v>
      </c>
      <c r="I303" s="91">
        <f t="shared" si="115"/>
        <v>5233.2133003847848</v>
      </c>
      <c r="J303" s="91">
        <f t="shared" si="115"/>
        <v>6588.2850888437297</v>
      </c>
      <c r="K303" s="91">
        <f t="shared" si="115"/>
        <v>8140.3846049563745</v>
      </c>
      <c r="L303" s="91">
        <f t="shared" si="115"/>
        <v>9918.7341860190427</v>
      </c>
      <c r="M303" s="91">
        <f t="shared" si="115"/>
        <v>11956.908916552531</v>
      </c>
      <c r="N303" s="91">
        <f t="shared" si="115"/>
        <v>14349.208096917308</v>
      </c>
    </row>
    <row r="304" spans="1:14" ht="15.75" customHeight="1">
      <c r="A304" s="97"/>
      <c r="B304" s="14"/>
      <c r="C304" s="91"/>
      <c r="D304" s="91"/>
      <c r="E304" s="91"/>
      <c r="F304" s="91"/>
      <c r="G304" s="91"/>
      <c r="H304" s="91"/>
      <c r="I304" s="91"/>
      <c r="J304" s="91"/>
      <c r="K304" s="91"/>
      <c r="L304" s="91"/>
      <c r="M304" s="91"/>
      <c r="N304" s="91"/>
    </row>
    <row r="305" spans="1:14" ht="36" customHeight="1">
      <c r="A305" s="93" t="s">
        <v>168</v>
      </c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</row>
    <row r="306" spans="1:14" ht="15.75" customHeight="1">
      <c r="A306" s="95" t="s">
        <v>164</v>
      </c>
      <c r="B306" s="14"/>
      <c r="C306" s="91"/>
      <c r="D306" s="91"/>
      <c r="E306" s="91"/>
      <c r="F306" s="91"/>
      <c r="G306" s="91"/>
      <c r="H306" s="91"/>
      <c r="I306" s="91"/>
      <c r="J306" s="91"/>
      <c r="K306" s="91"/>
      <c r="L306" s="91"/>
      <c r="M306" s="91"/>
      <c r="N306" s="91"/>
    </row>
    <row r="307" spans="1:14" ht="15.75" customHeight="1">
      <c r="A307" s="99" t="s">
        <v>182</v>
      </c>
      <c r="C307" s="91">
        <f t="shared" ref="C307:N307" si="116">C300+C148</f>
        <v>73180.226969953626</v>
      </c>
      <c r="D307" s="91">
        <f t="shared" si="116"/>
        <v>102006.79076293058</v>
      </c>
      <c r="E307" s="91">
        <f t="shared" si="116"/>
        <v>128920.94864957013</v>
      </c>
      <c r="F307" s="91">
        <f t="shared" si="116"/>
        <v>155806.17197953758</v>
      </c>
      <c r="G307" s="91">
        <f t="shared" si="116"/>
        <v>184072.87665580993</v>
      </c>
      <c r="H307" s="91">
        <f t="shared" si="116"/>
        <v>214851.31696115853</v>
      </c>
      <c r="I307" s="91">
        <f t="shared" si="116"/>
        <v>249119.76264238791</v>
      </c>
      <c r="J307" s="91">
        <f t="shared" si="116"/>
        <v>287793.89968750387</v>
      </c>
      <c r="K307" s="91">
        <f t="shared" si="116"/>
        <v>331790.38605761353</v>
      </c>
      <c r="L307" s="91">
        <f t="shared" si="116"/>
        <v>382074.29094138544</v>
      </c>
      <c r="M307" s="91">
        <f t="shared" si="116"/>
        <v>475230.61394755775</v>
      </c>
      <c r="N307" s="91">
        <f t="shared" si="116"/>
        <v>546841.66292889323</v>
      </c>
    </row>
    <row r="308" spans="1:14" ht="15.75" customHeight="1">
      <c r="A308" s="99" t="s">
        <v>75</v>
      </c>
      <c r="B308" s="14">
        <f>C222</f>
        <v>6882.7834834552996</v>
      </c>
      <c r="C308" s="91">
        <f t="shared" ref="C308:N308" si="117">C301+C295+C287+C264+C227+C215</f>
        <v>65806.263080400429</v>
      </c>
      <c r="D308" s="91">
        <f t="shared" si="117"/>
        <v>96362.929370178928</v>
      </c>
      <c r="E308" s="91">
        <f t="shared" si="117"/>
        <v>122734.59341311669</v>
      </c>
      <c r="F308" s="91">
        <f t="shared" si="117"/>
        <v>149022.19764610674</v>
      </c>
      <c r="G308" s="91">
        <f t="shared" si="117"/>
        <v>177077.08445483638</v>
      </c>
      <c r="H308" s="91">
        <f t="shared" si="117"/>
        <v>207773.79482414905</v>
      </c>
      <c r="I308" s="91">
        <f t="shared" si="117"/>
        <v>242286.94029059898</v>
      </c>
      <c r="J308" s="91">
        <f t="shared" si="117"/>
        <v>281426.68990040367</v>
      </c>
      <c r="K308" s="91">
        <f t="shared" si="117"/>
        <v>326028.17016517406</v>
      </c>
      <c r="L308" s="91">
        <f t="shared" si="117"/>
        <v>377053.28633022285</v>
      </c>
      <c r="M308" s="91">
        <f t="shared" si="117"/>
        <v>445820.74951607856</v>
      </c>
      <c r="N308" s="91">
        <f t="shared" si="117"/>
        <v>516823.03265179397</v>
      </c>
    </row>
    <row r="309" spans="1:14" ht="15.75" customHeight="1">
      <c r="A309" s="99" t="s">
        <v>159</v>
      </c>
      <c r="B309" s="14">
        <f>C223</f>
        <v>2014.656015353366</v>
      </c>
      <c r="C309" s="91">
        <f t="shared" ref="C309:N309" si="118">C302+C296+C274+C265+C228+C216</f>
        <v>25322.606298024748</v>
      </c>
      <c r="D309" s="91">
        <f t="shared" si="118"/>
        <v>94705.382615351409</v>
      </c>
      <c r="E309" s="91">
        <f t="shared" si="118"/>
        <v>189885.47702614963</v>
      </c>
      <c r="F309" s="91">
        <f t="shared" si="118"/>
        <v>307189.92838694761</v>
      </c>
      <c r="G309" s="91">
        <f t="shared" si="118"/>
        <v>446337.29713521834</v>
      </c>
      <c r="H309" s="91">
        <f t="shared" si="118"/>
        <v>608581.9593712471</v>
      </c>
      <c r="I309" s="91">
        <f t="shared" si="118"/>
        <v>796049.43775158818</v>
      </c>
      <c r="J309" s="91">
        <f t="shared" si="118"/>
        <v>1011815.413584801</v>
      </c>
      <c r="K309" s="91">
        <f t="shared" si="118"/>
        <v>1259641.7959503492</v>
      </c>
      <c r="L309" s="91">
        <f t="shared" si="118"/>
        <v>1544001.2205117689</v>
      </c>
      <c r="M309" s="91">
        <f t="shared" si="118"/>
        <v>1872475.6160289762</v>
      </c>
      <c r="N309" s="91">
        <f t="shared" si="118"/>
        <v>2256606.8631842923</v>
      </c>
    </row>
    <row r="310" spans="1:14" ht="15.75" customHeight="1">
      <c r="A310" s="99" t="s">
        <v>77</v>
      </c>
      <c r="B310" s="14">
        <f>C224</f>
        <v>893.39559864605678</v>
      </c>
      <c r="C310" s="91">
        <f t="shared" ref="C310:N310" si="119">C303+C281+C275+C266+C229+C217</f>
        <v>2469.887650691915</v>
      </c>
      <c r="D310" s="91">
        <f t="shared" si="119"/>
        <v>5941.8178024141271</v>
      </c>
      <c r="E310" s="91">
        <f t="shared" si="119"/>
        <v>9729.0108872684632</v>
      </c>
      <c r="F310" s="91">
        <f t="shared" si="119"/>
        <v>13960.117897953405</v>
      </c>
      <c r="G310" s="91">
        <f t="shared" si="119"/>
        <v>18769.28574947788</v>
      </c>
      <c r="H310" s="91">
        <f t="shared" si="119"/>
        <v>24261.985852240112</v>
      </c>
      <c r="I310" s="91">
        <f t="shared" si="119"/>
        <v>30544.308141290181</v>
      </c>
      <c r="J310" s="91">
        <f t="shared" si="119"/>
        <v>37740.081433853084</v>
      </c>
      <c r="K310" s="91">
        <f t="shared" si="119"/>
        <v>45984.785003055404</v>
      </c>
      <c r="L310" s="91">
        <f t="shared" si="119"/>
        <v>55434.078131038725</v>
      </c>
      <c r="M310" s="91">
        <f t="shared" si="119"/>
        <v>66525.14695180858</v>
      </c>
      <c r="N310" s="91">
        <f t="shared" si="119"/>
        <v>79475.173980737556</v>
      </c>
    </row>
    <row r="311" spans="1:14" ht="15.75" customHeight="1">
      <c r="A311" s="49"/>
      <c r="B311" s="14"/>
      <c r="C311" s="91"/>
      <c r="D311" s="91"/>
      <c r="E311" s="91"/>
      <c r="F311" s="91"/>
      <c r="G311" s="91"/>
      <c r="H311" s="91"/>
      <c r="I311" s="91"/>
      <c r="J311" s="91"/>
      <c r="K311" s="91"/>
      <c r="L311" s="91"/>
      <c r="M311" s="91"/>
      <c r="N311" s="91"/>
    </row>
    <row r="312" spans="1:14" ht="15.75" customHeight="1">
      <c r="A312" s="49"/>
      <c r="B312" s="14"/>
      <c r="C312" s="91"/>
      <c r="D312" s="91"/>
      <c r="E312" s="91"/>
      <c r="F312" s="91"/>
      <c r="G312" s="91"/>
      <c r="H312" s="91"/>
      <c r="I312" s="91"/>
      <c r="J312" s="91"/>
      <c r="K312" s="91"/>
      <c r="L312" s="91"/>
      <c r="M312" s="91"/>
      <c r="N312" s="91"/>
    </row>
    <row r="313" spans="1:14" ht="15.75" customHeight="1">
      <c r="A313" s="49"/>
      <c r="B313" s="14"/>
      <c r="C313" s="91"/>
      <c r="D313" s="91"/>
      <c r="E313" s="91"/>
      <c r="F313" s="91"/>
      <c r="G313" s="91"/>
      <c r="H313" s="91"/>
      <c r="I313" s="91"/>
      <c r="J313" s="91"/>
      <c r="K313" s="91"/>
      <c r="L313" s="91"/>
      <c r="M313" s="91"/>
      <c r="N313" s="91"/>
    </row>
    <row r="314" spans="1:14" ht="15.75" customHeight="1">
      <c r="A314" s="49"/>
      <c r="B314" s="14"/>
      <c r="C314" s="91"/>
      <c r="D314" s="91"/>
      <c r="E314" s="91"/>
      <c r="F314" s="91"/>
      <c r="G314" s="91"/>
      <c r="H314" s="91"/>
      <c r="I314" s="91"/>
      <c r="J314" s="91"/>
      <c r="K314" s="91"/>
      <c r="L314" s="91"/>
      <c r="M314" s="91"/>
      <c r="N314" s="91"/>
    </row>
    <row r="315" spans="1:14" ht="15.75" customHeight="1">
      <c r="A315" s="49"/>
      <c r="B315" s="14"/>
      <c r="C315" s="91"/>
      <c r="D315" s="91"/>
      <c r="E315" s="91"/>
      <c r="F315" s="91"/>
      <c r="G315" s="91"/>
      <c r="H315" s="91"/>
      <c r="I315" s="91"/>
      <c r="J315" s="91"/>
      <c r="K315" s="91"/>
      <c r="L315" s="91"/>
      <c r="M315" s="91"/>
      <c r="N315" s="91"/>
    </row>
    <row r="316" spans="1:14" ht="15.75" customHeight="1">
      <c r="A316" s="13"/>
      <c r="B316" s="14"/>
      <c r="C316" s="14"/>
    </row>
    <row r="317" spans="1:14" ht="15.75" customHeight="1">
      <c r="B317" s="9"/>
      <c r="C317" s="9"/>
    </row>
    <row r="318" spans="1:14" ht="15.75" customHeight="1">
      <c r="A318" s="7" t="s">
        <v>63</v>
      </c>
      <c r="B318" s="126" t="s">
        <v>201</v>
      </c>
      <c r="C318" s="1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</row>
    <row r="319" spans="1:14" ht="15.75" customHeight="1">
      <c r="A319" s="22"/>
      <c r="B319" s="22"/>
      <c r="C319" s="83"/>
    </row>
    <row r="320" spans="1:14" ht="15.75" customHeight="1">
      <c r="A320" s="22" t="s">
        <v>51</v>
      </c>
      <c r="B320" s="9"/>
      <c r="C320" s="9"/>
    </row>
    <row r="321" spans="1:14" ht="15.5" customHeight="1">
      <c r="A321" s="9" t="s">
        <v>64</v>
      </c>
      <c r="B321" s="10"/>
      <c r="C321" s="23">
        <v>0.12</v>
      </c>
    </row>
    <row r="322" spans="1:14" ht="15.5" customHeight="1">
      <c r="A322" s="9" t="s">
        <v>65</v>
      </c>
      <c r="B322" s="10"/>
      <c r="C322" s="10">
        <v>0.6</v>
      </c>
    </row>
    <row r="323" spans="1:14" ht="15.5" customHeight="1">
      <c r="A323" s="9" t="s">
        <v>66</v>
      </c>
      <c r="B323" s="10"/>
      <c r="C323" s="10">
        <v>0.4</v>
      </c>
    </row>
    <row r="324" spans="1:14" ht="15.5" customHeight="1">
      <c r="A324" s="49" t="s">
        <v>173</v>
      </c>
      <c r="B324" s="9"/>
      <c r="C324" s="91">
        <f t="shared" ref="C324:N324" si="120">$C$321*$C$322*$C$323*B308</f>
        <v>198.22416432351261</v>
      </c>
      <c r="D324" s="91">
        <f t="shared" si="120"/>
        <v>1895.2203767155322</v>
      </c>
      <c r="E324" s="91">
        <f t="shared" si="120"/>
        <v>2775.2523658611531</v>
      </c>
      <c r="F324" s="91">
        <f t="shared" si="120"/>
        <v>3534.7562902977606</v>
      </c>
      <c r="G324" s="91">
        <f t="shared" si="120"/>
        <v>4291.8392922078738</v>
      </c>
      <c r="H324" s="91">
        <f t="shared" si="120"/>
        <v>5099.820032299288</v>
      </c>
      <c r="I324" s="91">
        <f t="shared" si="120"/>
        <v>5983.8852909354928</v>
      </c>
      <c r="J324" s="91">
        <f t="shared" si="120"/>
        <v>6977.8638803692502</v>
      </c>
      <c r="K324" s="91">
        <f t="shared" si="120"/>
        <v>8105.0886691316255</v>
      </c>
      <c r="L324" s="91">
        <f t="shared" si="120"/>
        <v>9389.6113007570129</v>
      </c>
      <c r="M324" s="91">
        <f t="shared" si="120"/>
        <v>10859.134646310418</v>
      </c>
      <c r="N324" s="91">
        <f t="shared" si="120"/>
        <v>12839.637586063061</v>
      </c>
    </row>
    <row r="325" spans="1:14" ht="15.5" customHeight="1">
      <c r="A325" s="49"/>
      <c r="B325" s="9"/>
      <c r="C325" s="9"/>
    </row>
    <row r="326" spans="1:14" ht="15.5" customHeight="1">
      <c r="A326" s="22" t="s">
        <v>52</v>
      </c>
      <c r="B326" s="9"/>
      <c r="C326" s="9"/>
    </row>
    <row r="327" spans="1:14" ht="15.5" customHeight="1">
      <c r="A327" s="9" t="s">
        <v>64</v>
      </c>
      <c r="B327" s="10"/>
      <c r="C327" s="23">
        <v>0.13</v>
      </c>
    </row>
    <row r="328" spans="1:14" ht="15.5" customHeight="1">
      <c r="A328" s="9" t="s">
        <v>65</v>
      </c>
      <c r="B328" s="10"/>
      <c r="C328" s="10">
        <v>0.9</v>
      </c>
    </row>
    <row r="329" spans="1:14" ht="15.5" customHeight="1">
      <c r="A329" s="49" t="s">
        <v>66</v>
      </c>
      <c r="B329" s="10"/>
      <c r="C329" s="10">
        <v>0.1</v>
      </c>
    </row>
    <row r="330" spans="1:14" ht="15.5" customHeight="1">
      <c r="A330" s="49" t="s">
        <v>175</v>
      </c>
      <c r="B330" s="10"/>
      <c r="C330" s="91">
        <f>$C$327*$C$328*$C$329*B309</f>
        <v>23.571475379634386</v>
      </c>
      <c r="D330" s="91">
        <f t="shared" ref="D330:N330" si="121">$C$327*$C$328*$C$329*C309</f>
        <v>296.27449368688963</v>
      </c>
      <c r="E330" s="91">
        <f t="shared" si="121"/>
        <v>1108.0529765996116</v>
      </c>
      <c r="F330" s="91">
        <f t="shared" si="121"/>
        <v>2221.660081205951</v>
      </c>
      <c r="G330" s="91">
        <f t="shared" si="121"/>
        <v>3594.1221621272875</v>
      </c>
      <c r="H330" s="91">
        <f t="shared" si="121"/>
        <v>5222.1463764820555</v>
      </c>
      <c r="I330" s="91">
        <f t="shared" si="121"/>
        <v>7120.4089246435924</v>
      </c>
      <c r="J330" s="91">
        <f t="shared" si="121"/>
        <v>9313.7784216935834</v>
      </c>
      <c r="K330" s="91">
        <f t="shared" si="121"/>
        <v>11838.240338942174</v>
      </c>
      <c r="L330" s="91">
        <f t="shared" si="121"/>
        <v>14737.809012619087</v>
      </c>
      <c r="M330" s="91">
        <f t="shared" si="121"/>
        <v>18064.814279987699</v>
      </c>
      <c r="N330" s="91">
        <f t="shared" si="121"/>
        <v>21907.964707539024</v>
      </c>
    </row>
    <row r="331" spans="1:14" ht="15.5" customHeight="1">
      <c r="A331" s="9"/>
      <c r="B331" s="9"/>
      <c r="C331" s="9"/>
    </row>
    <row r="332" spans="1:14" ht="15.5" customHeight="1">
      <c r="A332" s="22" t="s">
        <v>53</v>
      </c>
      <c r="B332" s="9"/>
      <c r="C332" s="9"/>
    </row>
    <row r="333" spans="1:14" ht="15.75" customHeight="1">
      <c r="A333" s="9" t="s">
        <v>64</v>
      </c>
      <c r="B333" s="10"/>
      <c r="C333" s="23">
        <v>0.15</v>
      </c>
    </row>
    <row r="334" spans="1:14" ht="15.5" customHeight="1">
      <c r="A334" s="9" t="s">
        <v>65</v>
      </c>
      <c r="B334" s="10"/>
      <c r="C334" s="10">
        <v>0.2</v>
      </c>
    </row>
    <row r="335" spans="1:14" ht="15.5" customHeight="1">
      <c r="A335" s="9" t="s">
        <v>66</v>
      </c>
      <c r="B335" s="10"/>
      <c r="C335" s="10">
        <v>0.8</v>
      </c>
    </row>
    <row r="336" spans="1:14" ht="15.75" customHeight="1">
      <c r="A336" s="49" t="s">
        <v>174</v>
      </c>
      <c r="B336" s="10"/>
      <c r="C336" s="91">
        <f>$C$333*$C$334*$C$335*B310</f>
        <v>21.441494367505364</v>
      </c>
      <c r="D336" s="91">
        <f t="shared" ref="D336:N336" si="122">$C$333*$C$334*$C$335*C310</f>
        <v>59.277303616605963</v>
      </c>
      <c r="E336" s="91">
        <f t="shared" si="122"/>
        <v>142.60362725793905</v>
      </c>
      <c r="F336" s="91">
        <f t="shared" si="122"/>
        <v>233.49626129444312</v>
      </c>
      <c r="G336" s="91">
        <f t="shared" si="122"/>
        <v>335.04282955088172</v>
      </c>
      <c r="H336" s="91">
        <f t="shared" si="122"/>
        <v>450.46285798746914</v>
      </c>
      <c r="I336" s="91">
        <f t="shared" si="122"/>
        <v>582.28766045376267</v>
      </c>
      <c r="J336" s="91">
        <f t="shared" si="122"/>
        <v>733.06339539096439</v>
      </c>
      <c r="K336" s="91">
        <f t="shared" si="122"/>
        <v>905.76195441247398</v>
      </c>
      <c r="L336" s="91">
        <f t="shared" si="122"/>
        <v>1103.6348400733298</v>
      </c>
      <c r="M336" s="91">
        <f t="shared" si="122"/>
        <v>1330.4178751449294</v>
      </c>
      <c r="N336" s="91">
        <f t="shared" si="122"/>
        <v>1596.6035268434059</v>
      </c>
    </row>
    <row r="337" spans="1:14" ht="15.5" customHeight="1">
      <c r="B337" s="9"/>
      <c r="C337" s="9"/>
    </row>
    <row r="338" spans="1:14" ht="15.75" customHeight="1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</row>
    <row r="339" spans="1:14" ht="15.75" customHeight="1">
      <c r="A339" s="107" t="s">
        <v>205</v>
      </c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</row>
    <row r="340" spans="1:14" ht="15.75" customHeight="1">
      <c r="A340" s="26" t="s">
        <v>74</v>
      </c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</row>
    <row r="341" spans="1:14" ht="15.75" customHeight="1">
      <c r="A341" s="32" t="s">
        <v>75</v>
      </c>
      <c r="B341" s="27"/>
      <c r="C341" s="33">
        <v>26134.832400324402</v>
      </c>
      <c r="D341" s="33">
        <v>40515.764632800543</v>
      </c>
      <c r="E341" s="33">
        <v>53066.577019693228</v>
      </c>
      <c r="F341" s="33">
        <v>65164.586426165508</v>
      </c>
      <c r="G341" s="33">
        <v>77659.50652105824</v>
      </c>
      <c r="H341" s="33">
        <v>91509.827841688908</v>
      </c>
      <c r="I341" s="33">
        <v>106347.94906743948</v>
      </c>
      <c r="J341" s="33">
        <v>122897.17187973829</v>
      </c>
      <c r="K341" s="33">
        <v>141742.25955361692</v>
      </c>
      <c r="L341" s="33">
        <v>163322.7987740612</v>
      </c>
      <c r="M341" s="33">
        <v>188080.78848072846</v>
      </c>
      <c r="N341" s="33">
        <v>216327.02252862119</v>
      </c>
    </row>
    <row r="342" spans="1:14" ht="15.75" customHeight="1">
      <c r="A342" s="32" t="s">
        <v>76</v>
      </c>
      <c r="B342" s="27"/>
      <c r="C342" s="33">
        <v>8907.9287899697265</v>
      </c>
      <c r="D342" s="33">
        <v>13679.760979951196</v>
      </c>
      <c r="E342" s="33">
        <v>18014.469849937646</v>
      </c>
      <c r="F342" s="33">
        <v>22387.49818280297</v>
      </c>
      <c r="G342" s="33">
        <v>26546.334614927284</v>
      </c>
      <c r="H342" s="33">
        <v>31173.887494542792</v>
      </c>
      <c r="I342" s="33">
        <v>36224.753628722487</v>
      </c>
      <c r="J342" s="33">
        <v>41935.679418786109</v>
      </c>
      <c r="K342" s="33">
        <v>48416.001989932513</v>
      </c>
      <c r="L342" s="33">
        <v>55723.009274590113</v>
      </c>
      <c r="M342" s="33">
        <v>64145.779489202221</v>
      </c>
      <c r="N342" s="33">
        <v>73796.297664053942</v>
      </c>
    </row>
    <row r="343" spans="1:14" ht="15.75" customHeight="1">
      <c r="A343" s="32" t="s">
        <v>77</v>
      </c>
      <c r="B343" s="27"/>
      <c r="C343" s="33">
        <v>1766.8619087543275</v>
      </c>
      <c r="D343" s="33">
        <v>2708.6381973613898</v>
      </c>
      <c r="E343" s="33">
        <v>3829.4232315735758</v>
      </c>
      <c r="F343" s="33">
        <v>4738.5714444043706</v>
      </c>
      <c r="G343" s="33">
        <v>5903.2570597482363</v>
      </c>
      <c r="H343" s="33">
        <v>6502.6417931984388</v>
      </c>
      <c r="I343" s="33">
        <v>7630.6980527134956</v>
      </c>
      <c r="J343" s="33">
        <v>8939.3491266612982</v>
      </c>
      <c r="K343" s="33">
        <v>10326.46760355257</v>
      </c>
      <c r="L343" s="33">
        <v>11903.156393594898</v>
      </c>
      <c r="M343" s="33">
        <v>13590.056476291707</v>
      </c>
      <c r="N343" s="33">
        <v>15682.888414986854</v>
      </c>
    </row>
    <row r="344" spans="1:14" ht="15.75" customHeight="1">
      <c r="A344" s="31"/>
      <c r="B344" s="31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</row>
    <row r="345" spans="1:14" ht="15.75" customHeight="1">
      <c r="A345" s="26" t="s">
        <v>68</v>
      </c>
      <c r="B345" s="31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</row>
    <row r="346" spans="1:14" ht="15.75" customHeight="1">
      <c r="A346" s="32" t="s">
        <v>75</v>
      </c>
      <c r="B346" s="27"/>
      <c r="C346" s="33">
        <v>43.658366481984615</v>
      </c>
      <c r="D346" s="33">
        <v>43.447569078512942</v>
      </c>
      <c r="E346" s="33">
        <v>43.439570719607879</v>
      </c>
      <c r="F346" s="33">
        <v>43.265331314395361</v>
      </c>
      <c r="G346" s="33">
        <v>42.95624388265626</v>
      </c>
      <c r="H346" s="33">
        <v>42.72314268363683</v>
      </c>
      <c r="I346" s="33">
        <v>42.516538802799523</v>
      </c>
      <c r="J346" s="33">
        <v>42.334775982666173</v>
      </c>
      <c r="K346" s="33">
        <v>42.123095161654739</v>
      </c>
      <c r="L346" s="33">
        <v>41.893689011576534</v>
      </c>
      <c r="M346" s="33">
        <v>41.685453978768237</v>
      </c>
      <c r="N346" s="33">
        <v>41.481741219924857</v>
      </c>
    </row>
    <row r="347" spans="1:14" ht="15.75" customHeight="1">
      <c r="A347" s="32" t="s">
        <v>76</v>
      </c>
      <c r="B347" s="27"/>
      <c r="C347" s="33">
        <v>10.750050038277621</v>
      </c>
      <c r="D347" s="33">
        <v>10.785400070546348</v>
      </c>
      <c r="E347" s="33">
        <v>10.605210891257245</v>
      </c>
      <c r="F347" s="33">
        <v>10.453069515350638</v>
      </c>
      <c r="G347" s="33">
        <v>10.472062863886595</v>
      </c>
      <c r="H347" s="33">
        <v>10.458391811973584</v>
      </c>
      <c r="I347" s="33">
        <v>10.395626713936279</v>
      </c>
      <c r="J347" s="33">
        <v>10.319708951153892</v>
      </c>
      <c r="K347" s="33">
        <v>10.264968345535362</v>
      </c>
      <c r="L347" s="33">
        <v>10.226585771007171</v>
      </c>
      <c r="M347" s="33">
        <v>10.178451762312092</v>
      </c>
      <c r="N347" s="33">
        <v>10.123555704500863</v>
      </c>
    </row>
    <row r="348" spans="1:14" ht="15.75" customHeight="1">
      <c r="A348" s="32" t="s">
        <v>77</v>
      </c>
      <c r="B348" s="27"/>
      <c r="C348" s="33">
        <v>0.43877755258275425</v>
      </c>
      <c r="D348" s="33">
        <v>0.40431590943283968</v>
      </c>
      <c r="E348" s="33">
        <v>0.37440399698198795</v>
      </c>
      <c r="F348" s="33">
        <v>0.37083580637726565</v>
      </c>
      <c r="G348" s="33">
        <v>0.41064041781196414</v>
      </c>
      <c r="H348" s="33">
        <v>0.39392103737000239</v>
      </c>
      <c r="I348" s="33">
        <v>0.38497419405047489</v>
      </c>
      <c r="J348" s="33">
        <v>0.38121005328542223</v>
      </c>
      <c r="K348" s="33">
        <v>0.38255329997678333</v>
      </c>
      <c r="L348" s="33">
        <v>0.38475868639332461</v>
      </c>
      <c r="M348" s="33">
        <v>0.37971716082901691</v>
      </c>
      <c r="N348" s="33">
        <v>0.37693948733814386</v>
      </c>
    </row>
    <row r="349" spans="1:14" ht="15.75" customHeight="1">
      <c r="A349" s="32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</row>
    <row r="350" spans="1:14" ht="15.75" customHeight="1">
      <c r="A350" s="29" t="s">
        <v>70</v>
      </c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</row>
    <row r="351" spans="1:14" ht="15.75" customHeight="1">
      <c r="A351" s="35" t="s">
        <v>75</v>
      </c>
      <c r="B351" s="36">
        <v>6961.0981933200692</v>
      </c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</row>
    <row r="352" spans="1:14" ht="15.75" customHeight="1">
      <c r="A352" s="35" t="s">
        <v>76</v>
      </c>
      <c r="B352" s="36">
        <v>2037.1103003635869</v>
      </c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</row>
    <row r="353" spans="1:14" ht="15.75" customHeight="1">
      <c r="A353" s="35" t="s">
        <v>77</v>
      </c>
      <c r="B353" s="36">
        <v>792.6266037710642</v>
      </c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</row>
    <row r="354" spans="1:14" ht="15.75" customHeight="1">
      <c r="A354" s="32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</row>
    <row r="355" spans="1:14" ht="15.75" customHeight="1">
      <c r="A355" s="107" t="s">
        <v>193</v>
      </c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</row>
    <row r="356" spans="1:14" ht="15.75" customHeight="1">
      <c r="A356" s="29" t="s">
        <v>70</v>
      </c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</row>
    <row r="357" spans="1:14" ht="15.75" customHeight="1">
      <c r="A357" s="35" t="s">
        <v>75</v>
      </c>
      <c r="B357" s="36">
        <v>6882.7834834552978</v>
      </c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</row>
    <row r="358" spans="1:14" ht="15.75" customHeight="1">
      <c r="A358" s="35" t="s">
        <v>76</v>
      </c>
      <c r="B358" s="36">
        <v>2014.656015353366</v>
      </c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</row>
    <row r="359" spans="1:14" ht="15.75" customHeight="1">
      <c r="A359" s="35" t="s">
        <v>77</v>
      </c>
      <c r="B359" s="36">
        <v>893.39559864605678</v>
      </c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</row>
    <row r="360" spans="1:14" ht="15.75" customHeight="1">
      <c r="A360" s="3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</row>
    <row r="361" spans="1:14" ht="15.75" customHeight="1">
      <c r="A361" s="24" t="s">
        <v>78</v>
      </c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</row>
    <row r="362" spans="1:14" ht="15.75" customHeight="1">
      <c r="A362" s="29" t="s">
        <v>70</v>
      </c>
      <c r="B362" s="38">
        <v>3277280.3030137992</v>
      </c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</row>
    <row r="363" spans="1:14" ht="15.75" customHeight="1">
      <c r="A363" s="35" t="s">
        <v>75</v>
      </c>
      <c r="B363" s="38">
        <v>1376556.6966910595</v>
      </c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</row>
    <row r="364" spans="1:14" ht="15.75" customHeight="1">
      <c r="A364" s="35" t="s">
        <v>76</v>
      </c>
      <c r="B364" s="38">
        <v>1007328.007676683</v>
      </c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</row>
    <row r="365" spans="1:14" ht="15.75" customHeight="1">
      <c r="A365" s="35" t="s">
        <v>77</v>
      </c>
      <c r="B365" s="38">
        <v>893395.59864605684</v>
      </c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</row>
    <row r="366" spans="1:14" ht="15.75" customHeight="1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</row>
    <row r="367" spans="1:14" ht="15.75" customHeight="1"/>
    <row r="368" spans="1:14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230"/>
  <sheetViews>
    <sheetView topLeftCell="A196" zoomScale="85" zoomScaleNormal="85" workbookViewId="0">
      <selection activeCell="C219" sqref="C219"/>
    </sheetView>
  </sheetViews>
  <sheetFormatPr defaultColWidth="12.6328125" defaultRowHeight="15" customHeight="1" outlineLevelRow="1"/>
  <cols>
    <col min="1" max="1" width="67.90625" customWidth="1"/>
    <col min="2" max="2" width="8.1796875" customWidth="1"/>
    <col min="3" max="3" width="20.1796875" bestFit="1" customWidth="1"/>
    <col min="4" max="14" width="17.54296875" customWidth="1"/>
    <col min="16" max="16" width="21.36328125" customWidth="1"/>
  </cols>
  <sheetData>
    <row r="1" spans="1:17" ht="28.5" customHeight="1">
      <c r="A1" s="4"/>
      <c r="B1" s="5">
        <v>43435</v>
      </c>
      <c r="C1" s="6">
        <v>43466</v>
      </c>
      <c r="D1" s="6">
        <v>43497</v>
      </c>
      <c r="E1" s="6">
        <v>43525</v>
      </c>
      <c r="F1" s="6">
        <v>43556</v>
      </c>
      <c r="G1" s="6">
        <v>43586</v>
      </c>
      <c r="H1" s="6">
        <v>43617</v>
      </c>
      <c r="I1" s="6">
        <v>43647</v>
      </c>
      <c r="J1" s="6">
        <v>43678</v>
      </c>
      <c r="K1" s="6">
        <v>43709</v>
      </c>
      <c r="L1" s="6">
        <v>43739</v>
      </c>
      <c r="M1" s="6">
        <v>43770</v>
      </c>
      <c r="N1" s="6">
        <v>43800</v>
      </c>
    </row>
    <row r="2" spans="1:17" ht="15.75" customHeight="1">
      <c r="A2" s="7" t="s">
        <v>7</v>
      </c>
      <c r="B2" s="126" t="s">
        <v>203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7" ht="15.75" customHeight="1" outlineLevel="1">
      <c r="A3" s="49" t="s">
        <v>121</v>
      </c>
      <c r="B3" s="9"/>
      <c r="C3" s="81">
        <f>C57+C97</f>
        <v>53110.695555555532</v>
      </c>
      <c r="D3" s="81">
        <f t="shared" ref="D3:N3" si="0">D57+D97</f>
        <v>61077.299888888876</v>
      </c>
      <c r="E3" s="81">
        <f t="shared" si="0"/>
        <v>70238.894872222212</v>
      </c>
      <c r="F3" s="81">
        <f t="shared" si="0"/>
        <v>80774.729103055535</v>
      </c>
      <c r="G3" s="81">
        <f t="shared" si="0"/>
        <v>92890.938468513836</v>
      </c>
      <c r="H3" s="81">
        <f t="shared" si="0"/>
        <v>106824.57923879093</v>
      </c>
      <c r="I3" s="81">
        <f t="shared" si="0"/>
        <v>122848.26612460954</v>
      </c>
      <c r="J3" s="81">
        <f t="shared" si="0"/>
        <v>141275.50604330093</v>
      </c>
      <c r="K3" s="81">
        <f t="shared" si="0"/>
        <v>162466.83194979606</v>
      </c>
      <c r="L3" s="81">
        <f t="shared" si="0"/>
        <v>186836.85674226546</v>
      </c>
      <c r="M3" s="81">
        <f t="shared" si="0"/>
        <v>214862.38525360523</v>
      </c>
      <c r="N3" s="81">
        <f t="shared" si="0"/>
        <v>247091.74304164606</v>
      </c>
      <c r="P3" s="11" t="s">
        <v>11</v>
      </c>
    </row>
    <row r="4" spans="1:17" ht="15.75" customHeight="1" outlineLevel="1">
      <c r="A4" s="49" t="s">
        <v>122</v>
      </c>
      <c r="B4" s="9"/>
      <c r="C4" s="81">
        <f t="shared" ref="C4:N4" si="1">C58+C98</f>
        <v>15231.156499999994</v>
      </c>
      <c r="D4" s="81">
        <f t="shared" si="1"/>
        <v>17515.829974999997</v>
      </c>
      <c r="E4" s="81">
        <f t="shared" si="1"/>
        <v>20143.204471249992</v>
      </c>
      <c r="F4" s="81">
        <f t="shared" si="1"/>
        <v>23164.685141937494</v>
      </c>
      <c r="G4" s="81">
        <f t="shared" si="1"/>
        <v>26639.387913228111</v>
      </c>
      <c r="H4" s="81">
        <f t="shared" si="1"/>
        <v>30635.296100212327</v>
      </c>
      <c r="I4" s="81">
        <f t="shared" si="1"/>
        <v>35230.59051524417</v>
      </c>
      <c r="J4" s="81">
        <f t="shared" si="1"/>
        <v>40515.179092530787</v>
      </c>
      <c r="K4" s="81">
        <f t="shared" si="1"/>
        <v>46592.455956410398</v>
      </c>
      <c r="L4" s="81">
        <f t="shared" si="1"/>
        <v>53581.324349871953</v>
      </c>
      <c r="M4" s="81">
        <f t="shared" si="1"/>
        <v>61618.52300235274</v>
      </c>
      <c r="N4" s="81">
        <f t="shared" si="1"/>
        <v>70861.301452705666</v>
      </c>
      <c r="P4" s="11"/>
    </row>
    <row r="5" spans="1:17" ht="15.75" customHeight="1" outlineLevel="1">
      <c r="A5" s="49" t="s">
        <v>120</v>
      </c>
      <c r="B5" s="49"/>
      <c r="C5" s="81">
        <f>C59+C99</f>
        <v>1692.3507222222215</v>
      </c>
      <c r="D5" s="81">
        <f t="shared" ref="D5:N5" si="2">D59+D99</f>
        <v>1946.2033305555551</v>
      </c>
      <c r="E5" s="81">
        <f t="shared" si="2"/>
        <v>2238.1338301388887</v>
      </c>
      <c r="F5" s="81">
        <f t="shared" si="2"/>
        <v>2573.8539046597216</v>
      </c>
      <c r="G5" s="81">
        <f t="shared" si="2"/>
        <v>2959.9319903586793</v>
      </c>
      <c r="H5" s="81">
        <f t="shared" si="2"/>
        <v>3403.9217889124811</v>
      </c>
      <c r="I5" s="81">
        <f t="shared" si="2"/>
        <v>3914.5100572493529</v>
      </c>
      <c r="J5" s="81">
        <f t="shared" si="2"/>
        <v>4501.6865658367551</v>
      </c>
      <c r="K5" s="81">
        <f t="shared" si="2"/>
        <v>5176.9395507122663</v>
      </c>
      <c r="L5" s="81">
        <f t="shared" si="2"/>
        <v>5953.4804833191065</v>
      </c>
      <c r="M5" s="81">
        <f t="shared" si="2"/>
        <v>6846.5025558169709</v>
      </c>
      <c r="N5" s="81">
        <f t="shared" si="2"/>
        <v>7873.4779391895181</v>
      </c>
      <c r="P5" s="11"/>
    </row>
    <row r="6" spans="1:17" ht="15.75" customHeight="1" outlineLevel="1">
      <c r="A6" s="49" t="s">
        <v>130</v>
      </c>
      <c r="B6" s="9"/>
      <c r="C6" s="81">
        <f>SUM(C3:C5)</f>
        <v>70034.202777777755</v>
      </c>
      <c r="D6" s="81">
        <f t="shared" ref="D6:N6" si="3">SUM(D3:D5)</f>
        <v>80539.333194444422</v>
      </c>
      <c r="E6" s="81">
        <f t="shared" si="3"/>
        <v>92620.233173611094</v>
      </c>
      <c r="F6" s="81">
        <f t="shared" si="3"/>
        <v>106513.26814965275</v>
      </c>
      <c r="G6" s="81">
        <f t="shared" si="3"/>
        <v>122490.25837210062</v>
      </c>
      <c r="H6" s="81">
        <f t="shared" si="3"/>
        <v>140863.79712791572</v>
      </c>
      <c r="I6" s="81">
        <f t="shared" si="3"/>
        <v>161993.36669710305</v>
      </c>
      <c r="J6" s="81">
        <f t="shared" si="3"/>
        <v>186292.37170166845</v>
      </c>
      <c r="K6" s="81">
        <f t="shared" si="3"/>
        <v>214236.22745691871</v>
      </c>
      <c r="L6" s="81">
        <f t="shared" si="3"/>
        <v>246371.66157545653</v>
      </c>
      <c r="M6" s="81">
        <f t="shared" si="3"/>
        <v>283327.41081177496</v>
      </c>
      <c r="N6" s="81">
        <f t="shared" si="3"/>
        <v>325826.52243354125</v>
      </c>
      <c r="P6" s="11"/>
    </row>
    <row r="7" spans="1:17" ht="15.75" customHeight="1" outlineLevel="1">
      <c r="A7" s="9" t="s">
        <v>8</v>
      </c>
      <c r="B7" s="10"/>
      <c r="C7" s="10">
        <v>0.45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7" ht="15.75" customHeight="1" outlineLevel="1">
      <c r="A8" s="9" t="s">
        <v>9</v>
      </c>
      <c r="B8" s="10"/>
      <c r="C8" s="10">
        <v>0.65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7" ht="15.75" customHeight="1" outlineLevel="1">
      <c r="A9" s="49" t="s">
        <v>134</v>
      </c>
      <c r="B9" s="10"/>
      <c r="C9" s="81">
        <f>$C$7*$C$8*C5</f>
        <v>495.01258624999986</v>
      </c>
      <c r="D9" s="81">
        <f t="shared" ref="D9:N9" si="4">$C$7*$C$8*D5</f>
        <v>569.2644741874999</v>
      </c>
      <c r="E9" s="81">
        <f t="shared" si="4"/>
        <v>654.65414531562499</v>
      </c>
      <c r="F9" s="81">
        <f t="shared" si="4"/>
        <v>752.85226711296866</v>
      </c>
      <c r="G9" s="81">
        <f t="shared" si="4"/>
        <v>865.78010717991378</v>
      </c>
      <c r="H9" s="81">
        <f t="shared" si="4"/>
        <v>995.64712325690084</v>
      </c>
      <c r="I9" s="81">
        <f t="shared" si="4"/>
        <v>1144.994191745436</v>
      </c>
      <c r="J9" s="81">
        <f t="shared" si="4"/>
        <v>1316.7433205072509</v>
      </c>
      <c r="K9" s="81">
        <f t="shared" si="4"/>
        <v>1514.2548185833382</v>
      </c>
      <c r="L9" s="81">
        <f t="shared" si="4"/>
        <v>1741.3930413708388</v>
      </c>
      <c r="M9" s="81">
        <f t="shared" si="4"/>
        <v>2002.6019975764643</v>
      </c>
      <c r="N9" s="81">
        <f t="shared" si="4"/>
        <v>2302.9922972129343</v>
      </c>
    </row>
    <row r="10" spans="1:17" ht="15.75" customHeight="1" outlineLevel="1">
      <c r="A10" s="49" t="s">
        <v>135</v>
      </c>
      <c r="B10" s="9"/>
      <c r="C10" s="9">
        <v>3.3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7" ht="15.75" customHeight="1" outlineLevel="1">
      <c r="A11" s="49" t="s">
        <v>136</v>
      </c>
      <c r="B11" s="9"/>
      <c r="C11" s="71">
        <f>C9*$C$10</f>
        <v>1633.5415346249995</v>
      </c>
      <c r="D11" s="71">
        <f>D9*$C$10</f>
        <v>1878.5727648187496</v>
      </c>
      <c r="E11" s="71">
        <f>E9*$C$10</f>
        <v>2160.3586795415622</v>
      </c>
      <c r="F11" s="71">
        <f t="shared" ref="F11:N11" si="5">F9*$C$10</f>
        <v>2484.4124814727966</v>
      </c>
      <c r="G11" s="71">
        <f t="shared" si="5"/>
        <v>2857.0743536937152</v>
      </c>
      <c r="H11" s="71">
        <f t="shared" si="5"/>
        <v>3285.6355067477725</v>
      </c>
      <c r="I11" s="71">
        <f t="shared" si="5"/>
        <v>3778.4808327599385</v>
      </c>
      <c r="J11" s="71">
        <f t="shared" si="5"/>
        <v>4345.252957673928</v>
      </c>
      <c r="K11" s="71">
        <f t="shared" si="5"/>
        <v>4997.0409013250155</v>
      </c>
      <c r="L11" s="71">
        <f t="shared" si="5"/>
        <v>5746.5970365237672</v>
      </c>
      <c r="M11" s="71">
        <f t="shared" si="5"/>
        <v>6608.5865920023316</v>
      </c>
      <c r="N11" s="71">
        <f t="shared" si="5"/>
        <v>7599.8745808026824</v>
      </c>
    </row>
    <row r="12" spans="1:17" ht="15.75" customHeight="1" outlineLevel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P12" s="11" t="s">
        <v>11</v>
      </c>
    </row>
    <row r="13" spans="1:17" ht="15.75" customHeight="1" outlineLevel="1">
      <c r="A13" s="9" t="s">
        <v>12</v>
      </c>
      <c r="B13" s="10"/>
      <c r="C13" s="10">
        <v>0.77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1" t="s">
        <v>13</v>
      </c>
    </row>
    <row r="14" spans="1:17" ht="15.75" customHeight="1" outlineLevel="1">
      <c r="A14" s="9" t="s">
        <v>14</v>
      </c>
      <c r="B14" s="10"/>
      <c r="C14" s="10">
        <v>0.83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P14" s="12" t="s">
        <v>15</v>
      </c>
      <c r="Q14" t="s">
        <v>142</v>
      </c>
    </row>
    <row r="15" spans="1:17" ht="15.75" customHeight="1" outlineLevel="1">
      <c r="A15" s="9" t="s">
        <v>16</v>
      </c>
      <c r="B15" s="10"/>
      <c r="C15" s="10">
        <v>0.6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P15" s="12" t="s">
        <v>17</v>
      </c>
      <c r="Q15" t="s">
        <v>142</v>
      </c>
    </row>
    <row r="16" spans="1:17" ht="15.75" customHeight="1" outlineLevel="1">
      <c r="A16" s="49" t="s">
        <v>115</v>
      </c>
      <c r="B16" s="10"/>
      <c r="C16" s="81">
        <f>$C$15*$C$14*$C$13*C11</f>
        <v>626.3978368673022</v>
      </c>
      <c r="D16" s="81">
        <f>$C$15*$C$14*$C$13*D11</f>
        <v>720.35751239739773</v>
      </c>
      <c r="E16" s="81">
        <f t="shared" ref="E16:N16" si="6">$C$15*$C$14*$C$13*E11</f>
        <v>828.41113925700733</v>
      </c>
      <c r="F16" s="81">
        <f t="shared" si="6"/>
        <v>952.67281014555851</v>
      </c>
      <c r="G16" s="81">
        <f t="shared" si="6"/>
        <v>1095.5737316673919</v>
      </c>
      <c r="H16" s="81">
        <f t="shared" si="6"/>
        <v>1259.9097914175009</v>
      </c>
      <c r="I16" s="81">
        <f t="shared" si="6"/>
        <v>1448.8962601301259</v>
      </c>
      <c r="J16" s="81">
        <f t="shared" si="6"/>
        <v>1666.2306991496444</v>
      </c>
      <c r="K16" s="81">
        <f t="shared" si="6"/>
        <v>1916.1653040220904</v>
      </c>
      <c r="L16" s="81">
        <f t="shared" si="6"/>
        <v>2203.5900996254036</v>
      </c>
      <c r="M16" s="81">
        <f t="shared" si="6"/>
        <v>2534.1286145692138</v>
      </c>
      <c r="N16" s="81">
        <f t="shared" si="6"/>
        <v>2914.2479067545964</v>
      </c>
      <c r="P16" s="12" t="s">
        <v>19</v>
      </c>
      <c r="Q16" t="s">
        <v>142</v>
      </c>
    </row>
    <row r="17" spans="1:17" ht="15.75" customHeight="1" outlineLevel="1">
      <c r="A17" s="58" t="s">
        <v>91</v>
      </c>
      <c r="B17" s="14"/>
      <c r="C17" s="10">
        <v>0.8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P17" s="12" t="s">
        <v>21</v>
      </c>
      <c r="Q17" t="s">
        <v>142</v>
      </c>
    </row>
    <row r="18" spans="1:17" ht="15.75" customHeight="1" outlineLevel="1">
      <c r="A18" s="58" t="s">
        <v>92</v>
      </c>
      <c r="B18" s="14"/>
      <c r="C18" s="10">
        <v>0.18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P18" s="12" t="s">
        <v>209</v>
      </c>
    </row>
    <row r="19" spans="1:17" ht="15.75" customHeight="1" outlineLevel="1">
      <c r="A19" s="58" t="s">
        <v>93</v>
      </c>
      <c r="B19" s="14"/>
      <c r="C19" s="10">
        <v>0.02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P19" s="12" t="s">
        <v>78</v>
      </c>
    </row>
    <row r="20" spans="1:17" ht="15.75" customHeight="1" outlineLevel="1">
      <c r="A20" s="64" t="s">
        <v>105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17" ht="15.75" customHeight="1" outlineLevel="1">
      <c r="A21" s="49" t="s">
        <v>131</v>
      </c>
      <c r="B21" s="14"/>
      <c r="C21" s="81">
        <f>$C$17*C16</f>
        <v>501.11826949384181</v>
      </c>
      <c r="D21" s="81">
        <f t="shared" ref="D21:N21" si="7">$C$17*D16</f>
        <v>576.28600991791825</v>
      </c>
      <c r="E21" s="81">
        <f t="shared" si="7"/>
        <v>662.72891140560591</v>
      </c>
      <c r="F21" s="81">
        <f t="shared" si="7"/>
        <v>762.1382481164469</v>
      </c>
      <c r="G21" s="81">
        <f t="shared" si="7"/>
        <v>876.45898533391357</v>
      </c>
      <c r="H21" s="81">
        <f t="shared" si="7"/>
        <v>1007.9278331340007</v>
      </c>
      <c r="I21" s="81">
        <f t="shared" si="7"/>
        <v>1159.1170081041007</v>
      </c>
      <c r="J21" s="81">
        <f t="shared" si="7"/>
        <v>1332.9845593197156</v>
      </c>
      <c r="K21" s="81">
        <f t="shared" si="7"/>
        <v>1532.9322432176723</v>
      </c>
      <c r="L21" s="81">
        <f t="shared" si="7"/>
        <v>1762.872079700323</v>
      </c>
      <c r="M21" s="81">
        <f t="shared" si="7"/>
        <v>2027.3028916553712</v>
      </c>
      <c r="N21" s="81">
        <f t="shared" si="7"/>
        <v>2331.3983254036771</v>
      </c>
      <c r="O21" s="11" t="s">
        <v>23</v>
      </c>
    </row>
    <row r="22" spans="1:17" ht="15.75" customHeight="1" outlineLevel="1">
      <c r="A22" s="49" t="s">
        <v>132</v>
      </c>
      <c r="B22" s="14"/>
      <c r="C22" s="81">
        <f>$C$18*C16</f>
        <v>112.75161063611439</v>
      </c>
      <c r="D22" s="81">
        <f t="shared" ref="D22:N22" si="8">$C$18*D16</f>
        <v>129.66435223153158</v>
      </c>
      <c r="E22" s="81">
        <f t="shared" si="8"/>
        <v>149.11400506626131</v>
      </c>
      <c r="F22" s="81">
        <f t="shared" si="8"/>
        <v>171.48110582620052</v>
      </c>
      <c r="G22" s="81">
        <f t="shared" si="8"/>
        <v>197.20327170013053</v>
      </c>
      <c r="H22" s="81">
        <f t="shared" si="8"/>
        <v>226.78376245515014</v>
      </c>
      <c r="I22" s="81">
        <f t="shared" si="8"/>
        <v>260.80132682342264</v>
      </c>
      <c r="J22" s="81">
        <f t="shared" si="8"/>
        <v>299.92152584693599</v>
      </c>
      <c r="K22" s="81">
        <f t="shared" si="8"/>
        <v>344.90975472397628</v>
      </c>
      <c r="L22" s="81">
        <f t="shared" si="8"/>
        <v>396.64621793257265</v>
      </c>
      <c r="M22" s="81">
        <f t="shared" si="8"/>
        <v>456.14315062245845</v>
      </c>
      <c r="N22" s="81">
        <f t="shared" si="8"/>
        <v>524.5646232158274</v>
      </c>
      <c r="O22" s="11"/>
    </row>
    <row r="23" spans="1:17" ht="15.75" customHeight="1" outlineLevel="1">
      <c r="A23" s="49" t="s">
        <v>133</v>
      </c>
      <c r="B23" s="14"/>
      <c r="C23" s="81">
        <f>$C$19*C16</f>
        <v>12.527956737346045</v>
      </c>
      <c r="D23" s="81">
        <f t="shared" ref="D23:N23" si="9">$C$19*D16</f>
        <v>14.407150247947955</v>
      </c>
      <c r="E23" s="81">
        <f t="shared" si="9"/>
        <v>16.568222785140147</v>
      </c>
      <c r="F23" s="81">
        <f t="shared" si="9"/>
        <v>19.053456202911171</v>
      </c>
      <c r="G23" s="81">
        <f t="shared" si="9"/>
        <v>21.91147463334784</v>
      </c>
      <c r="H23" s="81">
        <f t="shared" si="9"/>
        <v>25.198195828350016</v>
      </c>
      <c r="I23" s="81">
        <f t="shared" si="9"/>
        <v>28.97792520260252</v>
      </c>
      <c r="J23" s="81">
        <f t="shared" si="9"/>
        <v>33.324613982992886</v>
      </c>
      <c r="K23" s="81">
        <f t="shared" si="9"/>
        <v>38.32330608044181</v>
      </c>
      <c r="L23" s="81">
        <f t="shared" si="9"/>
        <v>44.071801992508071</v>
      </c>
      <c r="M23" s="81">
        <f t="shared" si="9"/>
        <v>50.682572291384275</v>
      </c>
      <c r="N23" s="81">
        <f t="shared" si="9"/>
        <v>58.284958135091927</v>
      </c>
      <c r="O23" s="11"/>
      <c r="P23" s="12" t="s">
        <v>24</v>
      </c>
    </row>
    <row r="24" spans="1:17" ht="15.75" customHeight="1" outlineLevel="1">
      <c r="A24" s="49"/>
      <c r="B24" s="14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11"/>
      <c r="P24" s="12" t="s">
        <v>26</v>
      </c>
    </row>
    <row r="25" spans="1:17" ht="15.75" customHeight="1" outlineLevel="1">
      <c r="A25" s="64" t="s">
        <v>19</v>
      </c>
      <c r="B25" s="14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11"/>
      <c r="P25" s="12" t="s">
        <v>24</v>
      </c>
    </row>
    <row r="26" spans="1:17" ht="15.75" customHeight="1" outlineLevel="1">
      <c r="A26" s="51" t="s">
        <v>95</v>
      </c>
      <c r="B26" s="14"/>
      <c r="C26" s="81">
        <f t="shared" ref="C26:N26" si="10">C21*C104</f>
        <v>50111.82694938418</v>
      </c>
      <c r="D26" s="81">
        <f t="shared" si="10"/>
        <v>57628.600991791827</v>
      </c>
      <c r="E26" s="81">
        <f t="shared" si="10"/>
        <v>66272.89114056059</v>
      </c>
      <c r="F26" s="81">
        <f t="shared" si="10"/>
        <v>76213.824811644692</v>
      </c>
      <c r="G26" s="81">
        <f t="shared" si="10"/>
        <v>87645.898533391359</v>
      </c>
      <c r="H26" s="81">
        <f t="shared" si="10"/>
        <v>100792.78331340007</v>
      </c>
      <c r="I26" s="81">
        <f t="shared" si="10"/>
        <v>115911.70081041007</v>
      </c>
      <c r="J26" s="81">
        <f t="shared" si="10"/>
        <v>133298.45593197155</v>
      </c>
      <c r="K26" s="81">
        <f t="shared" si="10"/>
        <v>153293.22432176722</v>
      </c>
      <c r="L26" s="81">
        <f t="shared" si="10"/>
        <v>176287.20797003229</v>
      </c>
      <c r="M26" s="81">
        <f t="shared" si="10"/>
        <v>202730.28916553713</v>
      </c>
      <c r="N26" s="81">
        <f t="shared" si="10"/>
        <v>233139.8325403677</v>
      </c>
      <c r="O26" s="11"/>
      <c r="P26" s="12" t="s">
        <v>27</v>
      </c>
    </row>
    <row r="27" spans="1:17" ht="15.75" customHeight="1" outlineLevel="1">
      <c r="A27" s="51" t="s">
        <v>96</v>
      </c>
      <c r="B27" s="72" t="s">
        <v>137</v>
      </c>
      <c r="C27" s="81">
        <f t="shared" ref="C27:N27" si="11">C22*C105</f>
        <v>84563.707977085796</v>
      </c>
      <c r="D27" s="81">
        <f t="shared" si="11"/>
        <v>97248.264173648684</v>
      </c>
      <c r="E27" s="81">
        <f t="shared" si="11"/>
        <v>111835.50379969599</v>
      </c>
      <c r="F27" s="81">
        <f t="shared" si="11"/>
        <v>128610.82936965038</v>
      </c>
      <c r="G27" s="81">
        <f t="shared" si="11"/>
        <v>147902.45377509791</v>
      </c>
      <c r="H27" s="81">
        <f t="shared" si="11"/>
        <v>170087.8218413626</v>
      </c>
      <c r="I27" s="81">
        <f t="shared" si="11"/>
        <v>195600.99511756698</v>
      </c>
      <c r="J27" s="81">
        <f t="shared" si="11"/>
        <v>224941.144385202</v>
      </c>
      <c r="K27" s="81">
        <f t="shared" si="11"/>
        <v>258682.31604298222</v>
      </c>
      <c r="L27" s="81">
        <f t="shared" si="11"/>
        <v>297484.6634494295</v>
      </c>
      <c r="M27" s="81">
        <f t="shared" si="11"/>
        <v>342107.36296684382</v>
      </c>
      <c r="N27" s="81">
        <f t="shared" si="11"/>
        <v>393423.46741187054</v>
      </c>
      <c r="O27" s="11"/>
      <c r="P27" s="12" t="s">
        <v>28</v>
      </c>
    </row>
    <row r="28" spans="1:17" ht="15.75" customHeight="1" outlineLevel="1">
      <c r="A28" s="51" t="s">
        <v>97</v>
      </c>
      <c r="B28" s="14"/>
      <c r="C28" s="81">
        <f t="shared" ref="C28:N28" si="12">C23*C106</f>
        <v>15033.548084815255</v>
      </c>
      <c r="D28" s="81">
        <f t="shared" si="12"/>
        <v>17288.580297537545</v>
      </c>
      <c r="E28" s="81">
        <f t="shared" si="12"/>
        <v>19881.867342168178</v>
      </c>
      <c r="F28" s="81">
        <f t="shared" si="12"/>
        <v>22864.147443493406</v>
      </c>
      <c r="G28" s="81">
        <f t="shared" si="12"/>
        <v>26293.769560017408</v>
      </c>
      <c r="H28" s="81">
        <f t="shared" si="12"/>
        <v>30237.834994020021</v>
      </c>
      <c r="I28" s="81">
        <f t="shared" si="12"/>
        <v>34773.510243123026</v>
      </c>
      <c r="J28" s="81">
        <f t="shared" si="12"/>
        <v>39989.536779591464</v>
      </c>
      <c r="K28" s="81">
        <f t="shared" si="12"/>
        <v>45987.967296530172</v>
      </c>
      <c r="L28" s="81">
        <f t="shared" si="12"/>
        <v>52886.162391009682</v>
      </c>
      <c r="M28" s="81">
        <f t="shared" si="12"/>
        <v>60819.086749661132</v>
      </c>
      <c r="N28" s="81">
        <f t="shared" si="12"/>
        <v>69941.949762110307</v>
      </c>
      <c r="O28" s="11"/>
      <c r="P28" s="12" t="s">
        <v>29</v>
      </c>
    </row>
    <row r="29" spans="1:17" ht="15.75" customHeight="1" outlineLevel="1">
      <c r="A29" s="51" t="s">
        <v>100</v>
      </c>
      <c r="B29" s="14"/>
      <c r="C29" s="81">
        <f>SUM(C26:C28)</f>
        <v>149709.08301128523</v>
      </c>
      <c r="D29" s="81">
        <f t="shared" ref="D29:N29" si="13">SUM(D26:D28)</f>
        <v>172165.44546297807</v>
      </c>
      <c r="E29" s="81">
        <f t="shared" si="13"/>
        <v>197990.26228242475</v>
      </c>
      <c r="F29" s="81">
        <f t="shared" si="13"/>
        <v>227688.8016247885</v>
      </c>
      <c r="G29" s="81">
        <f t="shared" si="13"/>
        <v>261842.12186850669</v>
      </c>
      <c r="H29" s="81">
        <f t="shared" si="13"/>
        <v>301118.44014878268</v>
      </c>
      <c r="I29" s="81">
        <f t="shared" si="13"/>
        <v>346286.20617110009</v>
      </c>
      <c r="J29" s="81">
        <f t="shared" si="13"/>
        <v>398229.13709676499</v>
      </c>
      <c r="K29" s="81">
        <f t="shared" si="13"/>
        <v>457963.50766127964</v>
      </c>
      <c r="L29" s="81">
        <f t="shared" si="13"/>
        <v>526658.03381047142</v>
      </c>
      <c r="M29" s="81">
        <f t="shared" si="13"/>
        <v>605656.73888204212</v>
      </c>
      <c r="N29" s="81">
        <f t="shared" si="13"/>
        <v>696505.24971434847</v>
      </c>
      <c r="O29" s="11"/>
      <c r="P29" s="12" t="s">
        <v>30</v>
      </c>
    </row>
    <row r="30" spans="1:17" ht="15.75" customHeight="1" outlineLevel="1">
      <c r="A30" s="64" t="s">
        <v>98</v>
      </c>
      <c r="B30" s="14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11"/>
    </row>
    <row r="31" spans="1:17" ht="15.75" customHeight="1" outlineLevel="1">
      <c r="A31" s="51" t="s">
        <v>128</v>
      </c>
      <c r="B31" s="14"/>
      <c r="C31" s="75">
        <v>0</v>
      </c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11"/>
    </row>
    <row r="32" spans="1:17" ht="15.75" customHeight="1" outlineLevel="1">
      <c r="A32" s="51"/>
      <c r="B32" s="14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11"/>
    </row>
    <row r="33" spans="1:15" ht="15.75" customHeight="1" outlineLevel="1">
      <c r="A33" s="9" t="s">
        <v>101</v>
      </c>
      <c r="B33" s="14"/>
      <c r="C33" s="48">
        <f>C29</f>
        <v>149709.08301128523</v>
      </c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11"/>
    </row>
    <row r="34" spans="1:15" ht="15.75" customHeight="1" outlineLevel="1">
      <c r="A34" s="9" t="s">
        <v>102</v>
      </c>
      <c r="B34" s="14"/>
      <c r="C34" s="50">
        <f>C33/C29</f>
        <v>1</v>
      </c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11"/>
    </row>
    <row r="35" spans="1:15" ht="15.75" customHeight="1" outlineLevel="1">
      <c r="A35" s="9"/>
      <c r="B35" s="14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11"/>
    </row>
    <row r="36" spans="1:15" ht="15.75" customHeight="1" outlineLevel="1">
      <c r="A36" s="9" t="s">
        <v>151</v>
      </c>
      <c r="B36" s="14"/>
      <c r="C36" s="67">
        <f t="shared" ref="C36:N36" si="14">$C$135*$C$139*C21</f>
        <v>3820.0245683515568</v>
      </c>
      <c r="D36" s="67">
        <f t="shared" si="14"/>
        <v>4393.0282536042914</v>
      </c>
      <c r="E36" s="67">
        <f t="shared" si="14"/>
        <v>5051.9824916449343</v>
      </c>
      <c r="F36" s="67">
        <f t="shared" si="14"/>
        <v>5809.7798653916752</v>
      </c>
      <c r="G36" s="67">
        <f t="shared" si="14"/>
        <v>6681.2468452004241</v>
      </c>
      <c r="H36" s="67">
        <f t="shared" si="14"/>
        <v>7683.4338719804882</v>
      </c>
      <c r="I36" s="67">
        <f t="shared" si="14"/>
        <v>8835.9489527775604</v>
      </c>
      <c r="J36" s="67">
        <f t="shared" si="14"/>
        <v>10161.341295694194</v>
      </c>
      <c r="K36" s="67">
        <f t="shared" si="14"/>
        <v>11685.542490048318</v>
      </c>
      <c r="L36" s="67">
        <f t="shared" si="14"/>
        <v>13438.373863555564</v>
      </c>
      <c r="M36" s="67">
        <f t="shared" si="14"/>
        <v>15454.129943088898</v>
      </c>
      <c r="N36" s="67">
        <f t="shared" si="14"/>
        <v>17772.249434552232</v>
      </c>
      <c r="O36" s="11"/>
    </row>
    <row r="37" spans="1:15" ht="15.75" customHeight="1" outlineLevel="1">
      <c r="A37" s="9" t="s">
        <v>150</v>
      </c>
      <c r="B37" s="14"/>
      <c r="C37" s="67">
        <f t="shared" ref="C37:N37" si="15">$C$135*$C$139*C22</f>
        <v>859.5055278791001</v>
      </c>
      <c r="D37" s="67">
        <f t="shared" si="15"/>
        <v>988.43135706096541</v>
      </c>
      <c r="E37" s="67">
        <f t="shared" si="15"/>
        <v>1136.6960606201101</v>
      </c>
      <c r="F37" s="67">
        <f t="shared" si="15"/>
        <v>1307.2004697131267</v>
      </c>
      <c r="G37" s="67">
        <f t="shared" si="15"/>
        <v>1503.2805401700953</v>
      </c>
      <c r="H37" s="67">
        <f t="shared" si="15"/>
        <v>1728.7726211956099</v>
      </c>
      <c r="I37" s="67">
        <f t="shared" si="15"/>
        <v>1988.088514374951</v>
      </c>
      <c r="J37" s="67">
        <f t="shared" si="15"/>
        <v>2286.3017915311934</v>
      </c>
      <c r="K37" s="67">
        <f t="shared" si="15"/>
        <v>2629.2470602608714</v>
      </c>
      <c r="L37" s="67">
        <f t="shared" si="15"/>
        <v>3023.6341193000017</v>
      </c>
      <c r="M37" s="67">
        <f t="shared" si="15"/>
        <v>3477.1792371950014</v>
      </c>
      <c r="N37" s="67">
        <f t="shared" si="15"/>
        <v>3998.7561227742526</v>
      </c>
      <c r="O37" s="11"/>
    </row>
    <row r="38" spans="1:15" ht="15.75" customHeight="1" outlineLevel="1">
      <c r="A38" s="9" t="s">
        <v>149</v>
      </c>
      <c r="B38" s="14"/>
      <c r="C38" s="67">
        <f t="shared" ref="C38:N38" si="16">$C$135*$C$139*C23</f>
        <v>95.500614208788917</v>
      </c>
      <c r="D38" s="67">
        <f t="shared" si="16"/>
        <v>109.82570634010727</v>
      </c>
      <c r="E38" s="67">
        <f t="shared" si="16"/>
        <v>126.29956229112337</v>
      </c>
      <c r="F38" s="67">
        <f t="shared" si="16"/>
        <v>145.24449663479189</v>
      </c>
      <c r="G38" s="67">
        <f t="shared" si="16"/>
        <v>167.03117113001062</v>
      </c>
      <c r="H38" s="67">
        <f t="shared" si="16"/>
        <v>192.08584679951221</v>
      </c>
      <c r="I38" s="67">
        <f t="shared" si="16"/>
        <v>220.89872381943906</v>
      </c>
      <c r="J38" s="67">
        <f t="shared" si="16"/>
        <v>254.0335323923548</v>
      </c>
      <c r="K38" s="67">
        <f t="shared" si="16"/>
        <v>292.13856225120799</v>
      </c>
      <c r="L38" s="67">
        <f t="shared" si="16"/>
        <v>335.95934658888905</v>
      </c>
      <c r="M38" s="67">
        <f t="shared" si="16"/>
        <v>386.35324857722236</v>
      </c>
      <c r="N38" s="67">
        <f t="shared" si="16"/>
        <v>444.3062358638058</v>
      </c>
      <c r="O38" s="11"/>
    </row>
    <row r="39" spans="1:15" ht="15.75" customHeight="1" outlineLevel="1">
      <c r="A39" s="9" t="s">
        <v>148</v>
      </c>
      <c r="B39" s="14"/>
      <c r="C39" s="70">
        <f>C31+SUM(C36:C38)</f>
        <v>4775.030710439446</v>
      </c>
      <c r="D39" s="70">
        <f t="shared" ref="D39:N39" si="17">D31+SUM(D36:D38)</f>
        <v>5491.285317005364</v>
      </c>
      <c r="E39" s="70">
        <f t="shared" si="17"/>
        <v>6314.9781145561674</v>
      </c>
      <c r="F39" s="70">
        <f t="shared" si="17"/>
        <v>7262.2248317395943</v>
      </c>
      <c r="G39" s="70">
        <f t="shared" si="17"/>
        <v>8351.5585565005294</v>
      </c>
      <c r="H39" s="70">
        <f t="shared" si="17"/>
        <v>9604.292339975611</v>
      </c>
      <c r="I39" s="70">
        <f t="shared" si="17"/>
        <v>11044.93619097195</v>
      </c>
      <c r="J39" s="70">
        <f t="shared" si="17"/>
        <v>12701.676619617743</v>
      </c>
      <c r="K39" s="70">
        <f t="shared" si="17"/>
        <v>14606.928112560397</v>
      </c>
      <c r="L39" s="70">
        <f t="shared" si="17"/>
        <v>16797.967329444455</v>
      </c>
      <c r="M39" s="70">
        <f t="shared" si="17"/>
        <v>19317.66242886112</v>
      </c>
      <c r="N39" s="70">
        <f t="shared" si="17"/>
        <v>22215.311793190289</v>
      </c>
      <c r="O39" s="11"/>
    </row>
    <row r="40" spans="1:15" ht="15.75" customHeight="1" outlineLevel="1">
      <c r="A40" s="9" t="s">
        <v>119</v>
      </c>
      <c r="B40" s="14"/>
      <c r="C40" s="73">
        <f>C39/C16</f>
        <v>7.623000000000002</v>
      </c>
      <c r="D40" s="74">
        <f t="shared" ref="D40:N40" si="18">D39/D16</f>
        <v>7.623000000000002</v>
      </c>
      <c r="E40" s="74">
        <f t="shared" si="18"/>
        <v>7.6230000000000002</v>
      </c>
      <c r="F40" s="74">
        <f t="shared" si="18"/>
        <v>7.623000000000002</v>
      </c>
      <c r="G40" s="74">
        <f t="shared" si="18"/>
        <v>7.6230000000000002</v>
      </c>
      <c r="H40" s="74">
        <f t="shared" si="18"/>
        <v>7.6230000000000011</v>
      </c>
      <c r="I40" s="74">
        <f t="shared" si="18"/>
        <v>7.6230000000000002</v>
      </c>
      <c r="J40" s="74">
        <f t="shared" si="18"/>
        <v>7.6230000000000029</v>
      </c>
      <c r="K40" s="74">
        <f t="shared" si="18"/>
        <v>7.6230000000000011</v>
      </c>
      <c r="L40" s="74">
        <f t="shared" si="18"/>
        <v>7.6230000000000011</v>
      </c>
      <c r="M40" s="74">
        <f t="shared" si="18"/>
        <v>7.6230000000000011</v>
      </c>
      <c r="N40" s="74">
        <f t="shared" si="18"/>
        <v>7.6230000000000002</v>
      </c>
      <c r="O40" s="11"/>
    </row>
    <row r="41" spans="1:15" ht="15.75" customHeight="1">
      <c r="A41" s="76" t="s">
        <v>25</v>
      </c>
      <c r="B41" s="126" t="s">
        <v>204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5" ht="15.75" customHeight="1" outlineLevel="1">
      <c r="A42" s="49" t="s">
        <v>112</v>
      </c>
      <c r="C42" s="48">
        <f>C96+C100</f>
        <v>97222.22222222219</v>
      </c>
      <c r="D42" s="48">
        <f t="shared" ref="D42:N42" si="19">D96+D100</f>
        <v>111805.55555555553</v>
      </c>
      <c r="E42" s="48">
        <f t="shared" si="19"/>
        <v>128576.38888888888</v>
      </c>
      <c r="F42" s="48">
        <f t="shared" si="19"/>
        <v>147862.84722222219</v>
      </c>
      <c r="G42" s="48">
        <f t="shared" si="19"/>
        <v>170042.27430555547</v>
      </c>
      <c r="H42" s="48">
        <f t="shared" si="19"/>
        <v>195548.61545138882</v>
      </c>
      <c r="I42" s="48">
        <f t="shared" si="19"/>
        <v>224880.9077690971</v>
      </c>
      <c r="J42" s="48">
        <f t="shared" si="19"/>
        <v>258613.0439344616</v>
      </c>
      <c r="K42" s="48">
        <f t="shared" si="19"/>
        <v>297405.00052463077</v>
      </c>
      <c r="L42" s="48">
        <f t="shared" si="19"/>
        <v>342015.75060332537</v>
      </c>
      <c r="M42" s="48">
        <f t="shared" si="19"/>
        <v>393318.11319382413</v>
      </c>
      <c r="N42" s="48">
        <f t="shared" si="19"/>
        <v>452315.83017289778</v>
      </c>
    </row>
    <row r="43" spans="1:15" ht="15.75" customHeight="1" outlineLevel="1">
      <c r="A43" s="9" t="s">
        <v>8</v>
      </c>
      <c r="B43" s="10"/>
      <c r="C43" s="10">
        <v>0.38</v>
      </c>
    </row>
    <row r="44" spans="1:15" ht="15.75" customHeight="1" outlineLevel="1">
      <c r="A44" s="9" t="s">
        <v>9</v>
      </c>
      <c r="B44" s="10"/>
      <c r="C44" s="10">
        <v>0.85</v>
      </c>
    </row>
    <row r="45" spans="1:15" ht="15.75" customHeight="1" outlineLevel="1">
      <c r="A45" s="49" t="s">
        <v>114</v>
      </c>
      <c r="B45" s="10"/>
      <c r="C45" s="48">
        <f>C42*$C$43*$C$44</f>
        <v>31402.777777777766</v>
      </c>
      <c r="D45" s="48">
        <f t="shared" ref="D45:N45" si="20">D42*$C$43*$C$44</f>
        <v>36113.194444444438</v>
      </c>
      <c r="E45" s="48">
        <f t="shared" si="20"/>
        <v>41530.173611111109</v>
      </c>
      <c r="F45" s="48">
        <f t="shared" si="20"/>
        <v>47759.699652777766</v>
      </c>
      <c r="G45" s="48">
        <f t="shared" si="20"/>
        <v>54923.654600694419</v>
      </c>
      <c r="H45" s="48">
        <f t="shared" si="20"/>
        <v>63162.202790798583</v>
      </c>
      <c r="I45" s="48">
        <f t="shared" si="20"/>
        <v>72636.533209418354</v>
      </c>
      <c r="J45" s="48">
        <f t="shared" si="20"/>
        <v>83532.013190831087</v>
      </c>
      <c r="K45" s="48">
        <f t="shared" si="20"/>
        <v>96061.815169455731</v>
      </c>
      <c r="L45" s="48">
        <f t="shared" si="20"/>
        <v>110471.08744487409</v>
      </c>
      <c r="M45" s="48">
        <f t="shared" si="20"/>
        <v>127041.75056160518</v>
      </c>
      <c r="N45" s="48">
        <f t="shared" si="20"/>
        <v>146098.01314584599</v>
      </c>
    </row>
    <row r="46" spans="1:15" ht="15.75" customHeight="1" outlineLevel="1">
      <c r="A46" s="9" t="s">
        <v>10</v>
      </c>
      <c r="B46" s="9"/>
      <c r="C46" s="9">
        <v>7.8</v>
      </c>
    </row>
    <row r="47" spans="1:15" ht="15.75" customHeight="1" outlineLevel="1">
      <c r="A47" s="9"/>
      <c r="B47" s="9"/>
      <c r="C47" s="9"/>
    </row>
    <row r="48" spans="1:15" ht="15.75" customHeight="1" outlineLevel="1">
      <c r="A48" s="49" t="s">
        <v>113</v>
      </c>
      <c r="B48" s="9"/>
      <c r="C48" s="48">
        <f>C45*$C$46</f>
        <v>244941.66666666657</v>
      </c>
      <c r="D48" s="48">
        <f t="shared" ref="D48:N48" si="21">D45*$C$46</f>
        <v>281682.91666666663</v>
      </c>
      <c r="E48" s="48">
        <f t="shared" si="21"/>
        <v>323935.35416666663</v>
      </c>
      <c r="F48" s="48">
        <f t="shared" si="21"/>
        <v>372525.65729166655</v>
      </c>
      <c r="G48" s="48">
        <f t="shared" si="21"/>
        <v>428404.50588541647</v>
      </c>
      <c r="H48" s="48">
        <f t="shared" si="21"/>
        <v>492665.18176822894</v>
      </c>
      <c r="I48" s="48">
        <f t="shared" si="21"/>
        <v>566564.95903346315</v>
      </c>
      <c r="J48" s="48">
        <f t="shared" si="21"/>
        <v>651549.70288848248</v>
      </c>
      <c r="K48" s="48">
        <f t="shared" si="21"/>
        <v>749282.15832175466</v>
      </c>
      <c r="L48" s="48">
        <f t="shared" si="21"/>
        <v>861674.48207001796</v>
      </c>
      <c r="M48" s="48">
        <f t="shared" si="21"/>
        <v>990925.65438052034</v>
      </c>
      <c r="N48" s="48">
        <f t="shared" si="21"/>
        <v>1139564.5025375988</v>
      </c>
    </row>
    <row r="49" spans="1:14" ht="15.75" customHeight="1" outlineLevel="1">
      <c r="A49" s="9" t="s">
        <v>12</v>
      </c>
      <c r="B49" s="10"/>
      <c r="C49" s="10">
        <v>0.7</v>
      </c>
    </row>
    <row r="50" spans="1:14" ht="15.75" customHeight="1" outlineLevel="1">
      <c r="A50" s="9" t="s">
        <v>14</v>
      </c>
      <c r="B50" s="10"/>
      <c r="C50" s="10">
        <v>0.6</v>
      </c>
    </row>
    <row r="51" spans="1:14" ht="15.75" customHeight="1" outlineLevel="1">
      <c r="A51" s="9" t="s">
        <v>16</v>
      </c>
      <c r="B51" s="10"/>
      <c r="C51" s="10">
        <v>0.35</v>
      </c>
    </row>
    <row r="52" spans="1:14" ht="15.75" customHeight="1" outlineLevel="1">
      <c r="A52" s="49" t="s">
        <v>115</v>
      </c>
      <c r="B52" s="10"/>
      <c r="C52" s="48">
        <f>$C$51*$C$50*$C$49*C48</f>
        <v>36006.424999999981</v>
      </c>
      <c r="D52" s="48">
        <f t="shared" ref="D52:N52" si="22">$C$51*$C$50*$C$49*D48</f>
        <v>41407.388749999991</v>
      </c>
      <c r="E52" s="48">
        <f t="shared" si="22"/>
        <v>47618.497062499991</v>
      </c>
      <c r="F52" s="48">
        <f t="shared" si="22"/>
        <v>54761.271621874977</v>
      </c>
      <c r="G52" s="48">
        <f t="shared" si="22"/>
        <v>62975.462365156214</v>
      </c>
      <c r="H52" s="48">
        <f t="shared" si="22"/>
        <v>72421.781719929655</v>
      </c>
      <c r="I52" s="48">
        <f t="shared" si="22"/>
        <v>83285.048977919083</v>
      </c>
      <c r="J52" s="48">
        <f t="shared" si="22"/>
        <v>95777.806324606921</v>
      </c>
      <c r="K52" s="48">
        <f t="shared" si="22"/>
        <v>110144.47727329793</v>
      </c>
      <c r="L52" s="48">
        <f t="shared" si="22"/>
        <v>126666.14886429263</v>
      </c>
      <c r="M52" s="48">
        <f t="shared" si="22"/>
        <v>145666.07119393648</v>
      </c>
      <c r="N52" s="48">
        <f t="shared" si="22"/>
        <v>167515.98187302702</v>
      </c>
    </row>
    <row r="53" spans="1:14" ht="15.75" customHeight="1" outlineLevel="1">
      <c r="A53" s="58" t="s">
        <v>91</v>
      </c>
      <c r="B53" s="14"/>
      <c r="C53" s="10">
        <v>0.8</v>
      </c>
    </row>
    <row r="54" spans="1:14" ht="15.75" customHeight="1" outlineLevel="1">
      <c r="A54" s="58" t="s">
        <v>92</v>
      </c>
      <c r="B54" s="14"/>
      <c r="C54" s="10">
        <v>0.18</v>
      </c>
    </row>
    <row r="55" spans="1:14" ht="15.75" customHeight="1" outlineLevel="1">
      <c r="A55" s="58" t="s">
        <v>93</v>
      </c>
      <c r="B55" s="14"/>
      <c r="C55" s="10">
        <v>0.02</v>
      </c>
    </row>
    <row r="56" spans="1:14" ht="15.75" customHeight="1" outlineLevel="1">
      <c r="A56" s="64" t="s">
        <v>105</v>
      </c>
      <c r="B56" s="14"/>
      <c r="C56" s="14"/>
    </row>
    <row r="57" spans="1:14" ht="15.75" customHeight="1" outlineLevel="1">
      <c r="A57" s="49" t="s">
        <v>131</v>
      </c>
      <c r="B57" s="14"/>
      <c r="C57" s="48">
        <f>$C$53*C52</f>
        <v>28805.139999999985</v>
      </c>
      <c r="D57" s="48">
        <f t="shared" ref="D57:N57" si="23">$C$53*D52</f>
        <v>33125.910999999993</v>
      </c>
      <c r="E57" s="48">
        <f t="shared" si="23"/>
        <v>38094.797649999993</v>
      </c>
      <c r="F57" s="48">
        <f t="shared" si="23"/>
        <v>43809.017297499988</v>
      </c>
      <c r="G57" s="48">
        <f t="shared" si="23"/>
        <v>50380.369892124974</v>
      </c>
      <c r="H57" s="48">
        <f t="shared" si="23"/>
        <v>57937.425375943727</v>
      </c>
      <c r="I57" s="48">
        <f t="shared" si="23"/>
        <v>66628.039182335269</v>
      </c>
      <c r="J57" s="48">
        <f t="shared" si="23"/>
        <v>76622.245059685534</v>
      </c>
      <c r="K57" s="48">
        <f t="shared" si="23"/>
        <v>88115.581818638355</v>
      </c>
      <c r="L57" s="48">
        <f t="shared" si="23"/>
        <v>101332.9190914341</v>
      </c>
      <c r="M57" s="48">
        <f t="shared" si="23"/>
        <v>116532.8569551492</v>
      </c>
      <c r="N57" s="48">
        <f t="shared" si="23"/>
        <v>134012.78549842161</v>
      </c>
    </row>
    <row r="58" spans="1:14" ht="15.75" customHeight="1" outlineLevel="1">
      <c r="A58" s="49" t="s">
        <v>132</v>
      </c>
      <c r="B58" s="14"/>
      <c r="C58" s="48">
        <f>$C$54*C52</f>
        <v>6481.1564999999964</v>
      </c>
      <c r="D58" s="48">
        <f t="shared" ref="D58:N58" si="24">$C$54*D52</f>
        <v>7453.3299749999978</v>
      </c>
      <c r="E58" s="48">
        <f t="shared" si="24"/>
        <v>8571.3294712499974</v>
      </c>
      <c r="F58" s="48">
        <f t="shared" si="24"/>
        <v>9857.0288919374962</v>
      </c>
      <c r="G58" s="48">
        <f t="shared" si="24"/>
        <v>11335.583225728118</v>
      </c>
      <c r="H58" s="48">
        <f t="shared" si="24"/>
        <v>13035.920709587337</v>
      </c>
      <c r="I58" s="48">
        <f t="shared" si="24"/>
        <v>14991.308816025434</v>
      </c>
      <c r="J58" s="48">
        <f t="shared" si="24"/>
        <v>17240.005138429246</v>
      </c>
      <c r="K58" s="48">
        <f t="shared" si="24"/>
        <v>19826.005909193627</v>
      </c>
      <c r="L58" s="48">
        <f t="shared" si="24"/>
        <v>22799.906795572671</v>
      </c>
      <c r="M58" s="48">
        <f t="shared" si="24"/>
        <v>26219.892814908566</v>
      </c>
      <c r="N58" s="48">
        <f t="shared" si="24"/>
        <v>30152.876737144863</v>
      </c>
    </row>
    <row r="59" spans="1:14" ht="15.75" customHeight="1" outlineLevel="1">
      <c r="A59" s="49" t="s">
        <v>133</v>
      </c>
      <c r="B59" s="14"/>
      <c r="C59" s="48">
        <f>$C$55*C52</f>
        <v>720.12849999999969</v>
      </c>
      <c r="D59" s="48">
        <f t="shared" ref="D59:N59" si="25">$C$55*D52</f>
        <v>828.1477749999998</v>
      </c>
      <c r="E59" s="48">
        <f t="shared" si="25"/>
        <v>952.3699412499999</v>
      </c>
      <c r="F59" s="48">
        <f t="shared" si="25"/>
        <v>1095.2254324374996</v>
      </c>
      <c r="G59" s="48">
        <f t="shared" si="25"/>
        <v>1259.5092473031243</v>
      </c>
      <c r="H59" s="48">
        <f t="shared" si="25"/>
        <v>1448.435634398593</v>
      </c>
      <c r="I59" s="48">
        <f t="shared" si="25"/>
        <v>1665.7009795583817</v>
      </c>
      <c r="J59" s="48">
        <f t="shared" si="25"/>
        <v>1915.5561264921384</v>
      </c>
      <c r="K59" s="48">
        <f t="shared" si="25"/>
        <v>2202.8895454659587</v>
      </c>
      <c r="L59" s="48">
        <f t="shared" si="25"/>
        <v>2533.3229772858526</v>
      </c>
      <c r="M59" s="48">
        <f t="shared" si="25"/>
        <v>2913.3214238787295</v>
      </c>
      <c r="N59" s="48">
        <f t="shared" si="25"/>
        <v>3350.3196374605404</v>
      </c>
    </row>
    <row r="60" spans="1:14" ht="15.75" customHeight="1" outlineLevel="1">
      <c r="A60" s="64" t="s">
        <v>19</v>
      </c>
      <c r="B60" s="14"/>
      <c r="C60" s="48"/>
    </row>
    <row r="61" spans="1:14" ht="15.75" customHeight="1" outlineLevel="1">
      <c r="A61" s="51" t="s">
        <v>95</v>
      </c>
      <c r="B61" s="14"/>
      <c r="C61" s="67">
        <f t="shared" ref="C61:N61" si="26">C57*C104</f>
        <v>2880513.9999999986</v>
      </c>
      <c r="D61" s="67">
        <f t="shared" si="26"/>
        <v>3312591.0999999992</v>
      </c>
      <c r="E61" s="67">
        <f t="shared" si="26"/>
        <v>3809479.7649999992</v>
      </c>
      <c r="F61" s="67">
        <f t="shared" si="26"/>
        <v>4380901.729749999</v>
      </c>
      <c r="G61" s="67">
        <f t="shared" si="26"/>
        <v>5038036.9892124971</v>
      </c>
      <c r="H61" s="67">
        <f t="shared" si="26"/>
        <v>5793742.5375943724</v>
      </c>
      <c r="I61" s="67">
        <f t="shared" si="26"/>
        <v>6662803.9182335269</v>
      </c>
      <c r="J61" s="67">
        <f t="shared" si="26"/>
        <v>7662224.505968553</v>
      </c>
      <c r="K61" s="67">
        <f t="shared" si="26"/>
        <v>8811558.1818638351</v>
      </c>
      <c r="L61" s="67">
        <f t="shared" si="26"/>
        <v>10133291.909143411</v>
      </c>
      <c r="M61" s="67">
        <f t="shared" si="26"/>
        <v>11653285.695514919</v>
      </c>
      <c r="N61" s="67">
        <f t="shared" si="26"/>
        <v>13401278.54984216</v>
      </c>
    </row>
    <row r="62" spans="1:14" ht="15.75" customHeight="1" outlineLevel="1">
      <c r="A62" s="51" t="s">
        <v>96</v>
      </c>
      <c r="B62" s="14"/>
      <c r="C62" s="67">
        <f t="shared" ref="C62:N62" si="27">C58*C105</f>
        <v>4860867.3749999972</v>
      </c>
      <c r="D62" s="67">
        <f t="shared" si="27"/>
        <v>5589997.4812499983</v>
      </c>
      <c r="E62" s="67">
        <f t="shared" si="27"/>
        <v>6428497.1034374982</v>
      </c>
      <c r="F62" s="67">
        <f t="shared" si="27"/>
        <v>7392771.6689531226</v>
      </c>
      <c r="G62" s="67">
        <f t="shared" si="27"/>
        <v>8501687.4192960877</v>
      </c>
      <c r="H62" s="67">
        <f t="shared" si="27"/>
        <v>9776940.5321905036</v>
      </c>
      <c r="I62" s="67">
        <f t="shared" si="27"/>
        <v>11243481.612019075</v>
      </c>
      <c r="J62" s="67">
        <f t="shared" si="27"/>
        <v>12930003.853821933</v>
      </c>
      <c r="K62" s="67">
        <f t="shared" si="27"/>
        <v>14869504.431895221</v>
      </c>
      <c r="L62" s="67">
        <f t="shared" si="27"/>
        <v>17099930.096679505</v>
      </c>
      <c r="M62" s="67">
        <f t="shared" si="27"/>
        <v>19664919.611181423</v>
      </c>
      <c r="N62" s="67">
        <f t="shared" si="27"/>
        <v>22614657.552858647</v>
      </c>
    </row>
    <row r="63" spans="1:14" s="49" customFormat="1" ht="15.75" customHeight="1" outlineLevel="1">
      <c r="A63" s="51" t="s">
        <v>97</v>
      </c>
      <c r="C63" s="67">
        <f t="shared" ref="C63:N63" si="28">C59*C106</f>
        <v>864154.1999999996</v>
      </c>
      <c r="D63" s="67">
        <f t="shared" si="28"/>
        <v>993777.32999999973</v>
      </c>
      <c r="E63" s="67">
        <f t="shared" si="28"/>
        <v>1142843.9294999999</v>
      </c>
      <c r="F63" s="67">
        <f t="shared" si="28"/>
        <v>1314270.5189249995</v>
      </c>
      <c r="G63" s="67">
        <f t="shared" si="28"/>
        <v>1511411.0967637491</v>
      </c>
      <c r="H63" s="67">
        <f t="shared" si="28"/>
        <v>1738122.7612783117</v>
      </c>
      <c r="I63" s="67">
        <f t="shared" si="28"/>
        <v>1998841.1754700581</v>
      </c>
      <c r="J63" s="67">
        <f t="shared" si="28"/>
        <v>2298667.351790566</v>
      </c>
      <c r="K63" s="67">
        <f t="shared" si="28"/>
        <v>2643467.4545591506</v>
      </c>
      <c r="L63" s="67">
        <f t="shared" si="28"/>
        <v>3039987.5727430233</v>
      </c>
      <c r="M63" s="67">
        <f t="shared" si="28"/>
        <v>3495985.7086544754</v>
      </c>
      <c r="N63" s="67">
        <f t="shared" si="28"/>
        <v>4020383.5649526487</v>
      </c>
    </row>
    <row r="64" spans="1:14" ht="15.75" customHeight="1" outlineLevel="1">
      <c r="A64" s="51" t="s">
        <v>100</v>
      </c>
      <c r="B64" s="14"/>
      <c r="C64" s="67">
        <f>SUM(C61:C63)</f>
        <v>8605535.5749999955</v>
      </c>
      <c r="D64" s="67">
        <f>SUM(D61:D63)</f>
        <v>9896365.9112499971</v>
      </c>
      <c r="E64" s="67">
        <f t="shared" ref="E64:N64" si="29">SUM(E61:E63)</f>
        <v>11380820.797937497</v>
      </c>
      <c r="F64" s="67">
        <f t="shared" si="29"/>
        <v>13087943.917628121</v>
      </c>
      <c r="G64" s="67">
        <f t="shared" si="29"/>
        <v>15051135.505272333</v>
      </c>
      <c r="H64" s="67">
        <f t="shared" si="29"/>
        <v>17308805.831063189</v>
      </c>
      <c r="I64" s="67">
        <f t="shared" si="29"/>
        <v>19905126.70572266</v>
      </c>
      <c r="J64" s="67">
        <f t="shared" si="29"/>
        <v>22890895.711581051</v>
      </c>
      <c r="K64" s="67">
        <f t="shared" si="29"/>
        <v>26324530.068318207</v>
      </c>
      <c r="L64" s="67">
        <f t="shared" si="29"/>
        <v>30273209.57856594</v>
      </c>
      <c r="M64" s="67">
        <f t="shared" si="29"/>
        <v>34814191.015350819</v>
      </c>
      <c r="N64" s="67">
        <f t="shared" si="29"/>
        <v>40036319.667653456</v>
      </c>
    </row>
    <row r="65" spans="1:14" ht="15.75" customHeight="1" outlineLevel="1">
      <c r="A65" s="64" t="s">
        <v>98</v>
      </c>
      <c r="B65" s="9"/>
      <c r="C65" s="9"/>
    </row>
    <row r="66" spans="1:14" ht="15.75" customHeight="1" outlineLevel="1">
      <c r="A66" s="51" t="s">
        <v>128</v>
      </c>
      <c r="B66" s="9"/>
      <c r="C66" s="16">
        <v>100</v>
      </c>
    </row>
    <row r="67" spans="1:14" ht="15.5" customHeight="1" outlineLevel="1">
      <c r="A67" s="51"/>
      <c r="B67" s="9"/>
      <c r="C67" s="16"/>
    </row>
    <row r="68" spans="1:14" ht="15.75" customHeight="1" outlineLevel="1">
      <c r="A68" s="51" t="s">
        <v>116</v>
      </c>
      <c r="B68" s="9"/>
      <c r="C68" s="67">
        <f>$C$66*C57</f>
        <v>2880513.9999999986</v>
      </c>
      <c r="D68" s="67">
        <f t="shared" ref="D68:N68" si="30">$C$66*D57</f>
        <v>3312591.0999999992</v>
      </c>
      <c r="E68" s="67">
        <f t="shared" si="30"/>
        <v>3809479.7649999992</v>
      </c>
      <c r="F68" s="67">
        <f t="shared" si="30"/>
        <v>4380901.729749999</v>
      </c>
      <c r="G68" s="67">
        <f t="shared" si="30"/>
        <v>5038036.9892124971</v>
      </c>
      <c r="H68" s="67">
        <f t="shared" si="30"/>
        <v>5793742.5375943724</v>
      </c>
      <c r="I68" s="67">
        <f t="shared" si="30"/>
        <v>6662803.9182335269</v>
      </c>
      <c r="J68" s="67">
        <f t="shared" si="30"/>
        <v>7662224.505968553</v>
      </c>
      <c r="K68" s="67">
        <f t="shared" si="30"/>
        <v>8811558.1818638351</v>
      </c>
      <c r="L68" s="67">
        <f t="shared" si="30"/>
        <v>10133291.909143411</v>
      </c>
      <c r="M68" s="67">
        <f t="shared" si="30"/>
        <v>11653285.695514919</v>
      </c>
      <c r="N68" s="67">
        <f t="shared" si="30"/>
        <v>13401278.54984216</v>
      </c>
    </row>
    <row r="69" spans="1:14" ht="15.75" customHeight="1" outlineLevel="1">
      <c r="A69" s="51" t="s">
        <v>117</v>
      </c>
      <c r="B69" s="9"/>
      <c r="C69" s="67">
        <f>$C$66*C58</f>
        <v>648115.64999999967</v>
      </c>
      <c r="D69" s="67">
        <f t="shared" ref="D69:N69" si="31">$C$66*D58</f>
        <v>745332.99749999982</v>
      </c>
      <c r="E69" s="67">
        <f t="shared" si="31"/>
        <v>857132.94712499972</v>
      </c>
      <c r="F69" s="67">
        <f t="shared" si="31"/>
        <v>985702.88919374964</v>
      </c>
      <c r="G69" s="67">
        <f t="shared" si="31"/>
        <v>1133558.3225728117</v>
      </c>
      <c r="H69" s="67">
        <f t="shared" si="31"/>
        <v>1303592.0709587338</v>
      </c>
      <c r="I69" s="67">
        <f t="shared" si="31"/>
        <v>1499130.8816025434</v>
      </c>
      <c r="J69" s="67">
        <f t="shared" si="31"/>
        <v>1724000.5138429245</v>
      </c>
      <c r="K69" s="67">
        <f t="shared" si="31"/>
        <v>1982600.5909193628</v>
      </c>
      <c r="L69" s="67">
        <f t="shared" si="31"/>
        <v>2279990.6795572671</v>
      </c>
      <c r="M69" s="67">
        <f t="shared" si="31"/>
        <v>2621989.2814908568</v>
      </c>
      <c r="N69" s="67">
        <f t="shared" si="31"/>
        <v>3015287.6737144864</v>
      </c>
    </row>
    <row r="70" spans="1:14" ht="15.75" customHeight="1" outlineLevel="1">
      <c r="A70" s="51" t="s">
        <v>118</v>
      </c>
      <c r="B70" s="14"/>
      <c r="C70" s="67">
        <f>$C$66*C59</f>
        <v>72012.849999999962</v>
      </c>
      <c r="D70" s="67">
        <f t="shared" ref="D70:N70" si="32">$C$66*D59</f>
        <v>82814.777499999982</v>
      </c>
      <c r="E70" s="67">
        <f t="shared" si="32"/>
        <v>95236.994124999983</v>
      </c>
      <c r="F70" s="67">
        <f t="shared" si="32"/>
        <v>109522.54324374997</v>
      </c>
      <c r="G70" s="67">
        <f t="shared" si="32"/>
        <v>125950.92473031243</v>
      </c>
      <c r="H70" s="67">
        <f t="shared" si="32"/>
        <v>144843.56343985931</v>
      </c>
      <c r="I70" s="67">
        <f t="shared" si="32"/>
        <v>166570.09795583817</v>
      </c>
      <c r="J70" s="67">
        <f t="shared" si="32"/>
        <v>191555.61264921384</v>
      </c>
      <c r="K70" s="67">
        <f t="shared" si="32"/>
        <v>220288.95454659587</v>
      </c>
      <c r="L70" s="67">
        <f t="shared" si="32"/>
        <v>253332.29772858525</v>
      </c>
      <c r="M70" s="67">
        <f t="shared" si="32"/>
        <v>291332.14238787297</v>
      </c>
      <c r="N70" s="67">
        <f t="shared" si="32"/>
        <v>335031.96374605404</v>
      </c>
    </row>
    <row r="71" spans="1:14" ht="15.75" customHeight="1" outlineLevel="1">
      <c r="A71" s="51" t="s">
        <v>154</v>
      </c>
      <c r="B71" s="9"/>
      <c r="C71" s="67">
        <f t="shared" ref="C71:N71" si="33">C52*$C$66</f>
        <v>3600642.4999999981</v>
      </c>
      <c r="D71" s="67">
        <f t="shared" si="33"/>
        <v>4140738.8749999991</v>
      </c>
      <c r="E71" s="67">
        <f t="shared" si="33"/>
        <v>4761849.7062499989</v>
      </c>
      <c r="F71" s="67">
        <f t="shared" si="33"/>
        <v>5476127.1621874981</v>
      </c>
      <c r="G71" s="67">
        <f t="shared" si="33"/>
        <v>6297546.2365156217</v>
      </c>
      <c r="H71" s="67">
        <f t="shared" si="33"/>
        <v>7242178.171992965</v>
      </c>
      <c r="I71" s="67">
        <f t="shared" si="33"/>
        <v>8328504.8977919081</v>
      </c>
      <c r="J71" s="67">
        <f t="shared" si="33"/>
        <v>9577780.6324606929</v>
      </c>
      <c r="K71" s="67">
        <f t="shared" si="33"/>
        <v>11014447.727329792</v>
      </c>
      <c r="L71" s="67">
        <f t="shared" si="33"/>
        <v>12666614.886429263</v>
      </c>
      <c r="M71" s="67">
        <f t="shared" si="33"/>
        <v>14566607.119393649</v>
      </c>
      <c r="N71" s="67">
        <f t="shared" si="33"/>
        <v>16751598.187302701</v>
      </c>
    </row>
    <row r="72" spans="1:14" ht="15.75" customHeight="1" outlineLevel="1">
      <c r="A72" s="51"/>
      <c r="B72" s="9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</row>
    <row r="73" spans="1:14" ht="15.75" customHeight="1" outlineLevel="1">
      <c r="A73" s="9" t="s">
        <v>101</v>
      </c>
      <c r="B73" s="9"/>
      <c r="C73" s="67">
        <f t="shared" ref="C73:N73" si="34">C64-C71</f>
        <v>5004893.0749999974</v>
      </c>
      <c r="D73" s="67">
        <f t="shared" si="34"/>
        <v>5755627.036249998</v>
      </c>
      <c r="E73" s="67">
        <f t="shared" si="34"/>
        <v>6618971.0916874986</v>
      </c>
      <c r="F73" s="67">
        <f t="shared" si="34"/>
        <v>7611816.7554406226</v>
      </c>
      <c r="G73" s="67">
        <f t="shared" si="34"/>
        <v>8753589.26875671</v>
      </c>
      <c r="H73" s="67">
        <f t="shared" si="34"/>
        <v>10066627.659070224</v>
      </c>
      <c r="I73" s="67">
        <f t="shared" si="34"/>
        <v>11576621.807930753</v>
      </c>
      <c r="J73" s="67">
        <f t="shared" si="34"/>
        <v>13313115.079120358</v>
      </c>
      <c r="K73" s="67">
        <f t="shared" si="34"/>
        <v>15310082.340988414</v>
      </c>
      <c r="L73" s="67">
        <f t="shared" si="34"/>
        <v>17606594.692136675</v>
      </c>
      <c r="M73" s="67">
        <f t="shared" si="34"/>
        <v>20247583.895957172</v>
      </c>
      <c r="N73" s="67">
        <f t="shared" si="34"/>
        <v>23284721.480350755</v>
      </c>
    </row>
    <row r="74" spans="1:14" ht="15.75" customHeight="1" outlineLevel="1">
      <c r="A74" s="9" t="s">
        <v>102</v>
      </c>
      <c r="B74" s="9"/>
      <c r="C74" s="69">
        <f t="shared" ref="C74:N74" si="35">C73/C64</f>
        <v>0.58158995815899583</v>
      </c>
      <c r="D74" s="69">
        <f t="shared" si="35"/>
        <v>0.58158995815899583</v>
      </c>
      <c r="E74" s="69">
        <f t="shared" si="35"/>
        <v>0.58158995815899583</v>
      </c>
      <c r="F74" s="69">
        <f t="shared" si="35"/>
        <v>0.58158995815899583</v>
      </c>
      <c r="G74" s="69">
        <f t="shared" si="35"/>
        <v>0.58158995815899561</v>
      </c>
      <c r="H74" s="69">
        <f t="shared" si="35"/>
        <v>0.58158995815899583</v>
      </c>
      <c r="I74" s="69">
        <f t="shared" si="35"/>
        <v>0.58158995815899583</v>
      </c>
      <c r="J74" s="69">
        <f t="shared" si="35"/>
        <v>0.58158995815899572</v>
      </c>
      <c r="K74" s="69">
        <f t="shared" si="35"/>
        <v>0.58158995815899583</v>
      </c>
      <c r="L74" s="69">
        <f t="shared" si="35"/>
        <v>0.58158995815899572</v>
      </c>
      <c r="M74" s="69">
        <f t="shared" si="35"/>
        <v>0.58158995815899583</v>
      </c>
      <c r="N74" s="69">
        <f t="shared" si="35"/>
        <v>0.58158995815899583</v>
      </c>
    </row>
    <row r="75" spans="1:14" ht="15.75" customHeight="1" outlineLevel="1">
      <c r="A75" s="9"/>
      <c r="B75" s="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</row>
    <row r="76" spans="1:14" ht="15.75" customHeight="1" outlineLevel="1">
      <c r="A76" s="9" t="s">
        <v>151</v>
      </c>
      <c r="B76" s="9"/>
      <c r="C76" s="67">
        <f t="shared" ref="C76:N76" si="36">$C$135*$C$139*C57</f>
        <v>219581.58221999992</v>
      </c>
      <c r="D76" s="67">
        <f t="shared" si="36"/>
        <v>252518.81955299998</v>
      </c>
      <c r="E76" s="67">
        <f t="shared" si="36"/>
        <v>290396.64248594997</v>
      </c>
      <c r="F76" s="67">
        <f t="shared" si="36"/>
        <v>333956.13885884243</v>
      </c>
      <c r="G76" s="67">
        <f t="shared" si="36"/>
        <v>384049.55968766875</v>
      </c>
      <c r="H76" s="67">
        <f t="shared" si="36"/>
        <v>441656.9936408191</v>
      </c>
      <c r="I76" s="67">
        <f t="shared" si="36"/>
        <v>507905.54268694186</v>
      </c>
      <c r="J76" s="67">
        <f t="shared" si="36"/>
        <v>584091.37408998294</v>
      </c>
      <c r="K76" s="67">
        <f t="shared" si="36"/>
        <v>671705.08020348032</v>
      </c>
      <c r="L76" s="67">
        <f t="shared" si="36"/>
        <v>772460.84223400231</v>
      </c>
      <c r="M76" s="67">
        <f t="shared" si="36"/>
        <v>888329.96856910246</v>
      </c>
      <c r="N76" s="67">
        <f t="shared" si="36"/>
        <v>1021579.4638544681</v>
      </c>
    </row>
    <row r="77" spans="1:14" ht="15.75" customHeight="1" outlineLevel="1">
      <c r="A77" s="9" t="s">
        <v>150</v>
      </c>
      <c r="B77" s="9"/>
      <c r="C77" s="67">
        <f t="shared" ref="C77:N77" si="37">$C$136*$C$140*C58</f>
        <v>690606.11201399961</v>
      </c>
      <c r="D77" s="67">
        <f t="shared" si="37"/>
        <v>794197.02881609974</v>
      </c>
      <c r="E77" s="67">
        <f t="shared" si="37"/>
        <v>913326.58313851466</v>
      </c>
      <c r="F77" s="67">
        <f t="shared" si="37"/>
        <v>1050325.5706092918</v>
      </c>
      <c r="G77" s="67">
        <f t="shared" si="37"/>
        <v>1207874.4062006853</v>
      </c>
      <c r="H77" s="67">
        <f t="shared" si="37"/>
        <v>1389055.5671307882</v>
      </c>
      <c r="I77" s="67">
        <f t="shared" si="37"/>
        <v>1597413.9022004062</v>
      </c>
      <c r="J77" s="67">
        <f t="shared" si="37"/>
        <v>1837025.9875304666</v>
      </c>
      <c r="K77" s="67">
        <f t="shared" si="37"/>
        <v>2112579.885660036</v>
      </c>
      <c r="L77" s="67">
        <f t="shared" si="37"/>
        <v>2429466.8685090416</v>
      </c>
      <c r="M77" s="67">
        <f t="shared" si="37"/>
        <v>2793886.8987853969</v>
      </c>
      <c r="N77" s="67">
        <f t="shared" si="37"/>
        <v>3212969.933603208</v>
      </c>
    </row>
    <row r="78" spans="1:14" ht="15.75" customHeight="1" outlineLevel="1">
      <c r="A78" s="9" t="s">
        <v>149</v>
      </c>
      <c r="B78" s="9"/>
      <c r="C78" s="67">
        <f t="shared" ref="C78:N78" si="38">$C$137*$C$141*C59</f>
        <v>57340.231812499973</v>
      </c>
      <c r="D78" s="67">
        <f t="shared" si="38"/>
        <v>65941.266584374986</v>
      </c>
      <c r="E78" s="67">
        <f t="shared" si="38"/>
        <v>75832.456572031238</v>
      </c>
      <c r="F78" s="67">
        <f t="shared" si="38"/>
        <v>87207.325057835915</v>
      </c>
      <c r="G78" s="67">
        <f t="shared" si="38"/>
        <v>100288.42381651128</v>
      </c>
      <c r="H78" s="67">
        <f t="shared" si="38"/>
        <v>115331.68738898796</v>
      </c>
      <c r="I78" s="67">
        <f t="shared" si="38"/>
        <v>132631.44049733615</v>
      </c>
      <c r="J78" s="67">
        <f t="shared" si="38"/>
        <v>152526.15657193653</v>
      </c>
      <c r="K78" s="67">
        <f t="shared" si="38"/>
        <v>175405.08005772697</v>
      </c>
      <c r="L78" s="67">
        <f t="shared" si="38"/>
        <v>201715.84206638602</v>
      </c>
      <c r="M78" s="67">
        <f t="shared" si="38"/>
        <v>231973.21837634384</v>
      </c>
      <c r="N78" s="67">
        <f t="shared" si="38"/>
        <v>266769.20113279554</v>
      </c>
    </row>
    <row r="79" spans="1:14" ht="15.75" customHeight="1" outlineLevel="1">
      <c r="A79" s="9" t="s">
        <v>148</v>
      </c>
      <c r="B79" s="9"/>
      <c r="C79" s="70">
        <f>C71+SUM(C76:C78)</f>
        <v>4568170.4260464981</v>
      </c>
      <c r="D79" s="70">
        <f t="shared" ref="D79:N79" si="39">D71+SUM(D76:D78)</f>
        <v>5253395.9899534732</v>
      </c>
      <c r="E79" s="70">
        <f t="shared" si="39"/>
        <v>6041405.3884464949</v>
      </c>
      <c r="F79" s="70">
        <f t="shared" si="39"/>
        <v>6947616.1967134681</v>
      </c>
      <c r="G79" s="70">
        <f t="shared" si="39"/>
        <v>7989758.6262204871</v>
      </c>
      <c r="H79" s="70">
        <f t="shared" si="39"/>
        <v>9188222.4201535601</v>
      </c>
      <c r="I79" s="70">
        <f t="shared" si="39"/>
        <v>10566455.783176592</v>
      </c>
      <c r="J79" s="70">
        <f t="shared" si="39"/>
        <v>12151424.150653079</v>
      </c>
      <c r="K79" s="70">
        <f t="shared" si="39"/>
        <v>13974137.773251036</v>
      </c>
      <c r="L79" s="70">
        <f t="shared" si="39"/>
        <v>16070258.439238694</v>
      </c>
      <c r="M79" s="70">
        <f t="shared" si="39"/>
        <v>18480797.20512449</v>
      </c>
      <c r="N79" s="70">
        <f t="shared" si="39"/>
        <v>21252916.785893172</v>
      </c>
    </row>
    <row r="80" spans="1:14" ht="15.75" customHeight="1" outlineLevel="1">
      <c r="A80" s="9" t="s">
        <v>119</v>
      </c>
      <c r="B80" s="9"/>
      <c r="C80" s="73">
        <f>(C79+C71)/C52</f>
        <v>226.87098</v>
      </c>
      <c r="D80" s="74">
        <f t="shared" ref="D80:N80" si="40">(D79+D71)/D52</f>
        <v>226.87098</v>
      </c>
      <c r="E80" s="74">
        <f t="shared" si="40"/>
        <v>226.87098</v>
      </c>
      <c r="F80" s="74">
        <f t="shared" si="40"/>
        <v>226.87098</v>
      </c>
      <c r="G80" s="74">
        <f t="shared" si="40"/>
        <v>226.87098000000003</v>
      </c>
      <c r="H80" s="74">
        <f t="shared" si="40"/>
        <v>226.87097999999997</v>
      </c>
      <c r="I80" s="74">
        <f t="shared" si="40"/>
        <v>226.87098</v>
      </c>
      <c r="J80" s="74">
        <f t="shared" si="40"/>
        <v>226.87098</v>
      </c>
      <c r="K80" s="74">
        <f t="shared" si="40"/>
        <v>226.87098</v>
      </c>
      <c r="L80" s="74">
        <f t="shared" si="40"/>
        <v>226.87098</v>
      </c>
      <c r="M80" s="74">
        <f t="shared" si="40"/>
        <v>226.87097999999997</v>
      </c>
      <c r="N80" s="74">
        <f t="shared" si="40"/>
        <v>226.87097999999997</v>
      </c>
    </row>
    <row r="81" spans="1:14" ht="15.75" customHeight="1">
      <c r="A81" s="76" t="s">
        <v>31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ht="15.75" customHeight="1" outlineLevel="1">
      <c r="A82" s="9" t="s">
        <v>32</v>
      </c>
      <c r="B82" s="15"/>
      <c r="C82" s="15">
        <v>1000000</v>
      </c>
      <c r="D82" s="15">
        <v>1150000</v>
      </c>
      <c r="E82" s="15">
        <v>1322500</v>
      </c>
      <c r="F82" s="15">
        <v>1520874.9999999998</v>
      </c>
      <c r="G82" s="15">
        <v>1749006.2499999995</v>
      </c>
      <c r="H82" s="15">
        <v>2011357.1874999993</v>
      </c>
      <c r="I82" s="15">
        <v>2313060.7656249991</v>
      </c>
      <c r="J82" s="15">
        <v>2660019.8804687485</v>
      </c>
      <c r="K82" s="15">
        <v>3059022.8625390604</v>
      </c>
      <c r="L82" s="15">
        <v>3517876.2919199192</v>
      </c>
      <c r="M82" s="15">
        <v>4045557.7357079065</v>
      </c>
      <c r="N82" s="15">
        <v>4652391.3960640924</v>
      </c>
    </row>
    <row r="83" spans="1:14" ht="15.75" customHeight="1" outlineLevel="1">
      <c r="A83" s="9" t="s">
        <v>33</v>
      </c>
      <c r="B83" s="16"/>
      <c r="C83" s="16">
        <v>2.7</v>
      </c>
      <c r="D83" s="16">
        <v>2.7</v>
      </c>
      <c r="E83" s="16">
        <v>2.7</v>
      </c>
      <c r="F83" s="16">
        <v>2.7</v>
      </c>
      <c r="G83" s="16">
        <v>2.7</v>
      </c>
      <c r="H83" s="16">
        <v>2.7</v>
      </c>
      <c r="I83" s="16">
        <v>2.7</v>
      </c>
      <c r="J83" s="16">
        <v>2.7</v>
      </c>
      <c r="K83" s="16">
        <v>2.7</v>
      </c>
      <c r="L83" s="16">
        <v>2.7</v>
      </c>
      <c r="M83" s="16">
        <v>2.7</v>
      </c>
      <c r="N83" s="16">
        <v>2.7</v>
      </c>
    </row>
    <row r="84" spans="1:14" ht="15.75" customHeight="1" outlineLevel="1">
      <c r="A84" s="9" t="s">
        <v>89</v>
      </c>
      <c r="B84" s="17"/>
      <c r="C84" s="48">
        <f>C82/C83</f>
        <v>370370.37037037034</v>
      </c>
      <c r="D84" s="48">
        <f t="shared" ref="D84:N84" si="41">D82/D83</f>
        <v>425925.9259259259</v>
      </c>
      <c r="E84" s="48">
        <f t="shared" si="41"/>
        <v>489814.81481481477</v>
      </c>
      <c r="F84" s="48">
        <f t="shared" si="41"/>
        <v>563287.03703703696</v>
      </c>
      <c r="G84" s="48">
        <f t="shared" si="41"/>
        <v>647780.09259259235</v>
      </c>
      <c r="H84" s="48">
        <f t="shared" si="41"/>
        <v>744947.10648148123</v>
      </c>
      <c r="I84" s="48">
        <f t="shared" si="41"/>
        <v>856689.17245370336</v>
      </c>
      <c r="J84" s="48">
        <f t="shared" si="41"/>
        <v>985192.54832175863</v>
      </c>
      <c r="K84" s="48">
        <f t="shared" si="41"/>
        <v>1132971.4305700222</v>
      </c>
      <c r="L84" s="48">
        <f t="shared" si="41"/>
        <v>1302917.1451555255</v>
      </c>
      <c r="M84" s="48">
        <f t="shared" si="41"/>
        <v>1498354.7169288541</v>
      </c>
      <c r="N84" s="48">
        <f t="shared" si="41"/>
        <v>1723107.9244681823</v>
      </c>
    </row>
    <row r="85" spans="1:14" ht="15.75" customHeight="1" outlineLevel="1">
      <c r="A85" s="9" t="s">
        <v>34</v>
      </c>
      <c r="B85" s="17"/>
      <c r="C85" s="17">
        <v>3.1399999999999997E-2</v>
      </c>
      <c r="D85" s="17">
        <v>3.1399999999999997E-2</v>
      </c>
      <c r="E85" s="17">
        <v>3.1399999999999997E-2</v>
      </c>
      <c r="F85" s="17">
        <v>3.1399999999999997E-2</v>
      </c>
      <c r="G85" s="17">
        <v>3.1399999999999997E-2</v>
      </c>
      <c r="H85" s="17">
        <v>3.1399999999999997E-2</v>
      </c>
      <c r="I85" s="17">
        <v>3.1399999999999997E-2</v>
      </c>
      <c r="J85" s="17">
        <v>3.1399999999999997E-2</v>
      </c>
      <c r="K85" s="17">
        <v>3.1399999999999997E-2</v>
      </c>
      <c r="L85" s="17">
        <v>3.1399999999999997E-2</v>
      </c>
      <c r="M85" s="17">
        <v>3.1399999999999997E-2</v>
      </c>
      <c r="N85" s="17">
        <v>3.1399999999999997E-2</v>
      </c>
    </row>
    <row r="86" spans="1:14" ht="15.75" customHeight="1" outlineLevel="1">
      <c r="A86" s="9" t="s">
        <v>35</v>
      </c>
      <c r="B86" s="10"/>
      <c r="C86" s="10">
        <v>0.35</v>
      </c>
      <c r="D86" s="10">
        <v>0.35</v>
      </c>
      <c r="E86" s="10">
        <v>0.35</v>
      </c>
      <c r="F86" s="10">
        <v>0.35</v>
      </c>
      <c r="G86" s="10">
        <v>0.35</v>
      </c>
      <c r="H86" s="10">
        <v>0.35</v>
      </c>
      <c r="I86" s="10">
        <v>0.35</v>
      </c>
      <c r="J86" s="10">
        <v>0.35</v>
      </c>
      <c r="K86" s="10">
        <v>0.35</v>
      </c>
      <c r="L86" s="10">
        <v>0.35</v>
      </c>
      <c r="M86" s="10">
        <v>0.35</v>
      </c>
      <c r="N86" s="10">
        <v>0.35</v>
      </c>
    </row>
    <row r="87" spans="1:14" ht="15.75" customHeight="1" outlineLevel="1">
      <c r="A87" s="9" t="s">
        <v>36</v>
      </c>
      <c r="B87" s="10"/>
      <c r="C87" s="10">
        <v>0.75</v>
      </c>
      <c r="D87" s="10">
        <v>0.75</v>
      </c>
      <c r="E87" s="10">
        <v>0.75</v>
      </c>
      <c r="F87" s="10">
        <v>0.75</v>
      </c>
      <c r="G87" s="10">
        <v>0.75</v>
      </c>
      <c r="H87" s="10">
        <v>0.75</v>
      </c>
      <c r="I87" s="10">
        <v>0.75</v>
      </c>
      <c r="J87" s="10">
        <v>0.75</v>
      </c>
      <c r="K87" s="10">
        <v>0.75</v>
      </c>
      <c r="L87" s="10">
        <v>0.75</v>
      </c>
      <c r="M87" s="10">
        <v>0.75</v>
      </c>
      <c r="N87" s="10">
        <v>0.75</v>
      </c>
    </row>
    <row r="88" spans="1:14" ht="15.75" customHeight="1" outlineLevel="1">
      <c r="A88" s="49" t="s">
        <v>145</v>
      </c>
      <c r="B88" s="14"/>
      <c r="C88" s="48">
        <f>C86*C87*C84</f>
        <v>97222.22222222219</v>
      </c>
      <c r="D88" s="48">
        <f>D86*D87*D84</f>
        <v>111805.55555555553</v>
      </c>
      <c r="E88" s="48">
        <f t="shared" ref="E88:N88" si="42">E86*E87*E84</f>
        <v>128576.38888888886</v>
      </c>
      <c r="F88" s="48">
        <f t="shared" si="42"/>
        <v>147862.84722222219</v>
      </c>
      <c r="G88" s="48">
        <f t="shared" si="42"/>
        <v>170042.27430555547</v>
      </c>
      <c r="H88" s="48">
        <f t="shared" si="42"/>
        <v>195548.61545138879</v>
      </c>
      <c r="I88" s="48">
        <f t="shared" si="42"/>
        <v>224880.9077690971</v>
      </c>
      <c r="J88" s="48">
        <f t="shared" si="42"/>
        <v>258613.0439344616</v>
      </c>
      <c r="K88" s="48">
        <f t="shared" si="42"/>
        <v>297405.00052463077</v>
      </c>
      <c r="L88" s="48">
        <f t="shared" si="42"/>
        <v>342015.75060332537</v>
      </c>
      <c r="M88" s="48">
        <f t="shared" si="42"/>
        <v>393318.11319382413</v>
      </c>
      <c r="N88" s="48">
        <f t="shared" si="42"/>
        <v>452315.83017289778</v>
      </c>
    </row>
    <row r="89" spans="1:14" ht="15.75" customHeight="1" outlineLevel="1">
      <c r="A89" s="58" t="s">
        <v>90</v>
      </c>
      <c r="B89" s="14"/>
      <c r="C89" s="10">
        <v>0.65</v>
      </c>
    </row>
    <row r="90" spans="1:14" ht="15.75" customHeight="1" outlineLevel="1">
      <c r="A90" s="58" t="s">
        <v>91</v>
      </c>
      <c r="B90" s="14"/>
      <c r="C90" s="10">
        <v>0.25</v>
      </c>
    </row>
    <row r="91" spans="1:14" ht="15.75" customHeight="1" outlineLevel="1">
      <c r="A91" s="58" t="s">
        <v>92</v>
      </c>
      <c r="B91" s="14"/>
      <c r="C91" s="10">
        <v>0.09</v>
      </c>
      <c r="E91" s="110"/>
    </row>
    <row r="92" spans="1:14" ht="15.75" customHeight="1" outlineLevel="1">
      <c r="A92" s="58" t="s">
        <v>93</v>
      </c>
      <c r="B92" s="14"/>
      <c r="C92" s="10">
        <v>0.01</v>
      </c>
    </row>
    <row r="93" spans="1:14" ht="15.75" customHeight="1" outlineLevel="1">
      <c r="A93" s="59" t="s">
        <v>17</v>
      </c>
      <c r="B93" s="14"/>
      <c r="C93" s="50">
        <f>C92+C91+C90</f>
        <v>0.35</v>
      </c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</row>
    <row r="94" spans="1:14" ht="7" customHeight="1" outlineLevel="1">
      <c r="A94" s="59"/>
      <c r="B94" s="14"/>
      <c r="C94" s="50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</row>
    <row r="95" spans="1:14" ht="15.75" customHeight="1" outlineLevel="1">
      <c r="A95" s="64" t="s">
        <v>105</v>
      </c>
      <c r="B95" s="14"/>
      <c r="C95" s="50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</row>
    <row r="96" spans="1:14" ht="15.75" customHeight="1" outlineLevel="1">
      <c r="A96" s="49" t="s">
        <v>106</v>
      </c>
      <c r="B96" s="14"/>
      <c r="C96" s="81">
        <f t="shared" ref="C96:N96" si="43">C$88*$C$89</f>
        <v>63194.444444444423</v>
      </c>
      <c r="D96" s="81">
        <f>D$88*$C$89</f>
        <v>72673.611111111095</v>
      </c>
      <c r="E96" s="81">
        <f t="shared" si="43"/>
        <v>83574.652777777766</v>
      </c>
      <c r="F96" s="81">
        <f t="shared" si="43"/>
        <v>96110.850694444423</v>
      </c>
      <c r="G96" s="81">
        <f t="shared" si="43"/>
        <v>110527.47829861107</v>
      </c>
      <c r="H96" s="81">
        <f t="shared" si="43"/>
        <v>127106.60004340272</v>
      </c>
      <c r="I96" s="81">
        <f t="shared" si="43"/>
        <v>146172.59004991312</v>
      </c>
      <c r="J96" s="81">
        <f t="shared" si="43"/>
        <v>168098.47855740006</v>
      </c>
      <c r="K96" s="81">
        <f t="shared" si="43"/>
        <v>193313.25034101002</v>
      </c>
      <c r="L96" s="81">
        <f t="shared" si="43"/>
        <v>222310.2378921615</v>
      </c>
      <c r="M96" s="81">
        <f t="shared" si="43"/>
        <v>255656.77357598569</v>
      </c>
      <c r="N96" s="81">
        <f t="shared" si="43"/>
        <v>294005.28961238358</v>
      </c>
    </row>
    <row r="97" spans="1:14" ht="15.75" customHeight="1" outlineLevel="1">
      <c r="A97" s="49" t="s">
        <v>107</v>
      </c>
      <c r="B97" s="14"/>
      <c r="C97" s="81">
        <f>C$88*$C$90</f>
        <v>24305.555555555547</v>
      </c>
      <c r="D97" s="81">
        <f t="shared" ref="D97:N97" si="44">D$88*$C$90</f>
        <v>27951.388888888883</v>
      </c>
      <c r="E97" s="81">
        <f t="shared" si="44"/>
        <v>32144.097222222215</v>
      </c>
      <c r="F97" s="81">
        <f t="shared" si="44"/>
        <v>36965.711805555547</v>
      </c>
      <c r="G97" s="81">
        <f t="shared" si="44"/>
        <v>42510.568576388869</v>
      </c>
      <c r="H97" s="81">
        <f t="shared" si="44"/>
        <v>48887.153862847197</v>
      </c>
      <c r="I97" s="81">
        <f t="shared" si="44"/>
        <v>56220.226942274276</v>
      </c>
      <c r="J97" s="81">
        <f t="shared" si="44"/>
        <v>64653.260983615401</v>
      </c>
      <c r="K97" s="81">
        <f t="shared" si="44"/>
        <v>74351.250131157693</v>
      </c>
      <c r="L97" s="81">
        <f t="shared" si="44"/>
        <v>85503.937650831343</v>
      </c>
      <c r="M97" s="81">
        <f t="shared" si="44"/>
        <v>98329.528298456033</v>
      </c>
      <c r="N97" s="81">
        <f t="shared" si="44"/>
        <v>113078.95754322445</v>
      </c>
    </row>
    <row r="98" spans="1:14" ht="15.75" customHeight="1" outlineLevel="1">
      <c r="A98" s="49" t="s">
        <v>108</v>
      </c>
      <c r="B98" s="14"/>
      <c r="C98" s="81">
        <f t="shared" ref="C98:N98" si="45">C$88*$C$91</f>
        <v>8749.9999999999964</v>
      </c>
      <c r="D98" s="81">
        <f t="shared" si="45"/>
        <v>10062.499999999998</v>
      </c>
      <c r="E98" s="81">
        <f t="shared" si="45"/>
        <v>11571.874999999996</v>
      </c>
      <c r="F98" s="81">
        <f t="shared" si="45"/>
        <v>13307.656249999996</v>
      </c>
      <c r="G98" s="81">
        <f t="shared" si="45"/>
        <v>15303.804687499993</v>
      </c>
      <c r="H98" s="81">
        <f t="shared" si="45"/>
        <v>17599.375390624991</v>
      </c>
      <c r="I98" s="81">
        <f t="shared" si="45"/>
        <v>20239.28169921874</v>
      </c>
      <c r="J98" s="81">
        <f t="shared" si="45"/>
        <v>23275.173954101545</v>
      </c>
      <c r="K98" s="81">
        <f t="shared" si="45"/>
        <v>26766.450047216767</v>
      </c>
      <c r="L98" s="81">
        <f t="shared" si="45"/>
        <v>30781.417554299282</v>
      </c>
      <c r="M98" s="81">
        <f t="shared" si="45"/>
        <v>35398.630187444171</v>
      </c>
      <c r="N98" s="81">
        <f t="shared" si="45"/>
        <v>40708.424715560795</v>
      </c>
    </row>
    <row r="99" spans="1:14" ht="15.75" customHeight="1" outlineLevel="1">
      <c r="A99" s="49" t="s">
        <v>109</v>
      </c>
      <c r="B99" s="14"/>
      <c r="C99" s="81">
        <f t="shared" ref="C99:N99" si="46">C$88*$C$92</f>
        <v>972.22222222222194</v>
      </c>
      <c r="D99" s="81">
        <f t="shared" si="46"/>
        <v>1118.0555555555554</v>
      </c>
      <c r="E99" s="81">
        <f t="shared" si="46"/>
        <v>1285.7638888888887</v>
      </c>
      <c r="F99" s="81">
        <f t="shared" si="46"/>
        <v>1478.6284722222219</v>
      </c>
      <c r="G99" s="81">
        <f t="shared" si="46"/>
        <v>1700.4227430555547</v>
      </c>
      <c r="H99" s="81">
        <f t="shared" si="46"/>
        <v>1955.4861545138879</v>
      </c>
      <c r="I99" s="81">
        <f t="shared" si="46"/>
        <v>2248.8090776909712</v>
      </c>
      <c r="J99" s="81">
        <f t="shared" si="46"/>
        <v>2586.1304393446162</v>
      </c>
      <c r="K99" s="81">
        <f t="shared" si="46"/>
        <v>2974.0500052463076</v>
      </c>
      <c r="L99" s="81">
        <f t="shared" si="46"/>
        <v>3420.1575060332539</v>
      </c>
      <c r="M99" s="81">
        <f t="shared" si="46"/>
        <v>3933.1811319382414</v>
      </c>
      <c r="N99" s="81">
        <f t="shared" si="46"/>
        <v>4523.1583017289777</v>
      </c>
    </row>
    <row r="100" spans="1:14" ht="15.75" customHeight="1" outlineLevel="1">
      <c r="A100" s="49" t="s">
        <v>110</v>
      </c>
      <c r="B100" s="14"/>
      <c r="C100" s="81">
        <f>SUM(C97:C99)</f>
        <v>34027.777777777766</v>
      </c>
      <c r="D100" s="81">
        <f t="shared" ref="D100:N100" si="47">SUM(D97:D99)</f>
        <v>39131.944444444438</v>
      </c>
      <c r="E100" s="81">
        <f t="shared" si="47"/>
        <v>45001.736111111102</v>
      </c>
      <c r="F100" s="81">
        <f t="shared" si="47"/>
        <v>51751.996527777766</v>
      </c>
      <c r="G100" s="81">
        <f t="shared" si="47"/>
        <v>59514.796006944416</v>
      </c>
      <c r="H100" s="81">
        <f t="shared" si="47"/>
        <v>68442.01540798608</v>
      </c>
      <c r="I100" s="81">
        <f t="shared" si="47"/>
        <v>78708.317719183979</v>
      </c>
      <c r="J100" s="81">
        <f t="shared" si="47"/>
        <v>90514.565377061561</v>
      </c>
      <c r="K100" s="81">
        <f t="shared" si="47"/>
        <v>104091.75018362077</v>
      </c>
      <c r="L100" s="81">
        <f t="shared" si="47"/>
        <v>119705.51271116387</v>
      </c>
      <c r="M100" s="81">
        <f t="shared" si="47"/>
        <v>137661.33961783844</v>
      </c>
      <c r="N100" s="81">
        <f t="shared" si="47"/>
        <v>158310.54056051423</v>
      </c>
    </row>
    <row r="101" spans="1:14" s="63" customFormat="1" ht="7.5" customHeight="1" outlineLevel="1">
      <c r="A101" s="60"/>
      <c r="B101" s="61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</row>
    <row r="102" spans="1:14" ht="15.75" customHeight="1" outlineLevel="1">
      <c r="A102" s="64" t="s">
        <v>19</v>
      </c>
      <c r="B102" s="14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</row>
    <row r="103" spans="1:14" ht="15.75" customHeight="1" outlineLevel="1">
      <c r="A103" s="49" t="s">
        <v>138</v>
      </c>
      <c r="B103" s="14"/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</row>
    <row r="104" spans="1:14" ht="15.75" customHeight="1" outlineLevel="1">
      <c r="A104" s="49" t="s">
        <v>139</v>
      </c>
      <c r="B104" s="14"/>
      <c r="C104" s="16">
        <v>100</v>
      </c>
      <c r="D104" s="16">
        <v>100</v>
      </c>
      <c r="E104" s="16">
        <v>100</v>
      </c>
      <c r="F104" s="16">
        <v>100</v>
      </c>
      <c r="G104" s="16">
        <v>100</v>
      </c>
      <c r="H104" s="16">
        <v>100</v>
      </c>
      <c r="I104" s="16">
        <v>100</v>
      </c>
      <c r="J104" s="16">
        <v>100</v>
      </c>
      <c r="K104" s="16">
        <v>100</v>
      </c>
      <c r="L104" s="16">
        <v>100</v>
      </c>
      <c r="M104" s="16">
        <v>100</v>
      </c>
      <c r="N104" s="16">
        <v>100</v>
      </c>
    </row>
    <row r="105" spans="1:14" ht="15.75" customHeight="1" outlineLevel="1">
      <c r="A105" s="49" t="s">
        <v>140</v>
      </c>
      <c r="B105" s="14"/>
      <c r="C105" s="16">
        <v>750</v>
      </c>
      <c r="D105" s="16">
        <v>750</v>
      </c>
      <c r="E105" s="16">
        <v>750</v>
      </c>
      <c r="F105" s="16">
        <v>750</v>
      </c>
      <c r="G105" s="16">
        <v>750</v>
      </c>
      <c r="H105" s="16">
        <v>750</v>
      </c>
      <c r="I105" s="16">
        <v>750</v>
      </c>
      <c r="J105" s="16">
        <v>750</v>
      </c>
      <c r="K105" s="16">
        <v>750</v>
      </c>
      <c r="L105" s="16">
        <v>750</v>
      </c>
      <c r="M105" s="16">
        <v>750</v>
      </c>
      <c r="N105" s="16">
        <v>750</v>
      </c>
    </row>
    <row r="106" spans="1:14" ht="15.75" customHeight="1" outlineLevel="1">
      <c r="A106" s="49" t="s">
        <v>141</v>
      </c>
      <c r="B106" s="14"/>
      <c r="C106" s="16">
        <v>1200</v>
      </c>
      <c r="D106" s="16">
        <v>1200</v>
      </c>
      <c r="E106" s="16">
        <v>1200</v>
      </c>
      <c r="F106" s="16">
        <v>1200</v>
      </c>
      <c r="G106" s="16">
        <v>1200</v>
      </c>
      <c r="H106" s="16">
        <v>1200</v>
      </c>
      <c r="I106" s="16">
        <v>1200</v>
      </c>
      <c r="J106" s="16">
        <v>1200</v>
      </c>
      <c r="K106" s="16">
        <v>1200</v>
      </c>
      <c r="L106" s="16">
        <v>1200</v>
      </c>
      <c r="M106" s="16">
        <v>1200</v>
      </c>
      <c r="N106" s="16">
        <v>1200</v>
      </c>
    </row>
    <row r="107" spans="1:14" ht="15.75" customHeight="1" outlineLevel="1">
      <c r="A107" s="51" t="s">
        <v>94</v>
      </c>
      <c r="B107" s="14"/>
      <c r="C107" s="52">
        <f t="shared" ref="C107:N107" si="48">C103*C96</f>
        <v>0</v>
      </c>
      <c r="D107" s="52">
        <f t="shared" si="48"/>
        <v>0</v>
      </c>
      <c r="E107" s="52">
        <f t="shared" si="48"/>
        <v>0</v>
      </c>
      <c r="F107" s="52">
        <f t="shared" si="48"/>
        <v>0</v>
      </c>
      <c r="G107" s="52">
        <f t="shared" si="48"/>
        <v>0</v>
      </c>
      <c r="H107" s="52">
        <f t="shared" si="48"/>
        <v>0</v>
      </c>
      <c r="I107" s="52">
        <f t="shared" si="48"/>
        <v>0</v>
      </c>
      <c r="J107" s="52">
        <f t="shared" si="48"/>
        <v>0</v>
      </c>
      <c r="K107" s="52">
        <f t="shared" si="48"/>
        <v>0</v>
      </c>
      <c r="L107" s="52">
        <f t="shared" si="48"/>
        <v>0</v>
      </c>
      <c r="M107" s="52">
        <f t="shared" si="48"/>
        <v>0</v>
      </c>
      <c r="N107" s="52">
        <f t="shared" si="48"/>
        <v>0</v>
      </c>
    </row>
    <row r="108" spans="1:14" ht="15.75" customHeight="1" outlineLevel="1">
      <c r="A108" s="51" t="s">
        <v>95</v>
      </c>
      <c r="B108" s="14"/>
      <c r="C108" s="53">
        <f>C104*C97</f>
        <v>2430555.5555555546</v>
      </c>
      <c r="D108" s="53">
        <f t="shared" ref="D108:N108" si="49">D104*D97</f>
        <v>2795138.8888888885</v>
      </c>
      <c r="E108" s="53">
        <f t="shared" si="49"/>
        <v>3214409.7222222215</v>
      </c>
      <c r="F108" s="53">
        <f t="shared" si="49"/>
        <v>3696571.1805555546</v>
      </c>
      <c r="G108" s="53">
        <f t="shared" si="49"/>
        <v>4251056.8576388871</v>
      </c>
      <c r="H108" s="53">
        <f t="shared" si="49"/>
        <v>4888715.3862847202</v>
      </c>
      <c r="I108" s="53">
        <f t="shared" si="49"/>
        <v>5622022.6942274272</v>
      </c>
      <c r="J108" s="53">
        <f t="shared" si="49"/>
        <v>6465326.0983615397</v>
      </c>
      <c r="K108" s="53">
        <f t="shared" si="49"/>
        <v>7435125.0131157693</v>
      </c>
      <c r="L108" s="53">
        <f t="shared" si="49"/>
        <v>8550393.7650831342</v>
      </c>
      <c r="M108" s="53">
        <f t="shared" si="49"/>
        <v>9832952.8298456036</v>
      </c>
      <c r="N108" s="53">
        <f t="shared" si="49"/>
        <v>11307895.754322445</v>
      </c>
    </row>
    <row r="109" spans="1:14" ht="15.75" customHeight="1" outlineLevel="1">
      <c r="A109" s="51" t="s">
        <v>96</v>
      </c>
      <c r="B109" s="14"/>
      <c r="C109" s="53">
        <f t="shared" ref="C109:N109" si="50">C105*C98</f>
        <v>6562499.9999999972</v>
      </c>
      <c r="D109" s="53">
        <f t="shared" si="50"/>
        <v>7546874.9999999991</v>
      </c>
      <c r="E109" s="53">
        <f t="shared" si="50"/>
        <v>8678906.2499999981</v>
      </c>
      <c r="F109" s="53">
        <f t="shared" si="50"/>
        <v>9980742.1874999981</v>
      </c>
      <c r="G109" s="53">
        <f t="shared" si="50"/>
        <v>11477853.515624994</v>
      </c>
      <c r="H109" s="53">
        <f t="shared" si="50"/>
        <v>13199531.542968743</v>
      </c>
      <c r="I109" s="53">
        <f t="shared" si="50"/>
        <v>15179461.274414055</v>
      </c>
      <c r="J109" s="53">
        <f t="shared" si="50"/>
        <v>17456380.465576157</v>
      </c>
      <c r="K109" s="53">
        <f t="shared" si="50"/>
        <v>20074837.535412576</v>
      </c>
      <c r="L109" s="53">
        <f t="shared" si="50"/>
        <v>23086063.16572446</v>
      </c>
      <c r="M109" s="53">
        <f t="shared" si="50"/>
        <v>26548972.640583128</v>
      </c>
      <c r="N109" s="53">
        <f t="shared" si="50"/>
        <v>30531318.536670595</v>
      </c>
    </row>
    <row r="110" spans="1:14" ht="15.75" customHeight="1" outlineLevel="1">
      <c r="A110" s="51" t="s">
        <v>97</v>
      </c>
      <c r="B110" s="9"/>
      <c r="C110" s="53">
        <f t="shared" ref="C110:N110" si="51">C106*C99</f>
        <v>1166666.6666666663</v>
      </c>
      <c r="D110" s="53">
        <f t="shared" si="51"/>
        <v>1341666.6666666665</v>
      </c>
      <c r="E110" s="53">
        <f t="shared" si="51"/>
        <v>1542916.6666666665</v>
      </c>
      <c r="F110" s="53">
        <f t="shared" si="51"/>
        <v>1774354.1666666663</v>
      </c>
      <c r="G110" s="53">
        <f t="shared" si="51"/>
        <v>2040507.2916666656</v>
      </c>
      <c r="H110" s="53">
        <f t="shared" si="51"/>
        <v>2346583.3854166656</v>
      </c>
      <c r="I110" s="53">
        <f t="shared" si="51"/>
        <v>2698570.8932291656</v>
      </c>
      <c r="J110" s="53">
        <f t="shared" si="51"/>
        <v>3103356.5272135395</v>
      </c>
      <c r="K110" s="53">
        <f t="shared" si="51"/>
        <v>3568860.0062955692</v>
      </c>
      <c r="L110" s="53">
        <f t="shared" si="51"/>
        <v>4104189.0072399047</v>
      </c>
      <c r="M110" s="53">
        <f t="shared" si="51"/>
        <v>4719817.3583258893</v>
      </c>
      <c r="N110" s="53">
        <f t="shared" si="51"/>
        <v>5427789.9620747734</v>
      </c>
    </row>
    <row r="111" spans="1:14" ht="15.75" customHeight="1" outlineLevel="1">
      <c r="A111" s="51" t="s">
        <v>100</v>
      </c>
      <c r="B111" s="9"/>
      <c r="C111" s="53">
        <f>SUM(C107:C110)</f>
        <v>10159722.222222218</v>
      </c>
      <c r="D111" s="53">
        <f t="shared" ref="D111:N111" si="52">SUM(D107:D110)</f>
        <v>11683680.555555554</v>
      </c>
      <c r="E111" s="53">
        <f t="shared" si="52"/>
        <v>13436232.638888886</v>
      </c>
      <c r="F111" s="53">
        <f t="shared" si="52"/>
        <v>15451667.534722218</v>
      </c>
      <c r="G111" s="53">
        <f t="shared" si="52"/>
        <v>17769417.664930545</v>
      </c>
      <c r="H111" s="53">
        <f t="shared" si="52"/>
        <v>20434830.314670127</v>
      </c>
      <c r="I111" s="53">
        <f t="shared" si="52"/>
        <v>23500054.861870646</v>
      </c>
      <c r="J111" s="53">
        <f t="shared" si="52"/>
        <v>27025063.091151237</v>
      </c>
      <c r="K111" s="53">
        <f t="shared" si="52"/>
        <v>31078822.554823913</v>
      </c>
      <c r="L111" s="53">
        <f t="shared" si="52"/>
        <v>35740645.938047498</v>
      </c>
      <c r="M111" s="53">
        <f t="shared" si="52"/>
        <v>41101742.828754626</v>
      </c>
      <c r="N111" s="53">
        <f t="shared" si="52"/>
        <v>47267004.253067814</v>
      </c>
    </row>
    <row r="112" spans="1:14" ht="15.75" customHeight="1" outlineLevel="1">
      <c r="A112" s="64" t="s">
        <v>98</v>
      </c>
      <c r="B112" s="65"/>
      <c r="C112" s="65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</row>
    <row r="113" spans="1:14" ht="15.75" customHeight="1" outlineLevel="1">
      <c r="A113" s="9" t="s">
        <v>99</v>
      </c>
      <c r="B113" s="9"/>
      <c r="C113" s="67">
        <f t="shared" ref="C113:N113" si="53">($C$130*C111)+($C$131*C100)</f>
        <v>304840.27777777764</v>
      </c>
      <c r="D113" s="67">
        <f t="shared" si="53"/>
        <v>350566.31944444438</v>
      </c>
      <c r="E113" s="67">
        <f t="shared" si="53"/>
        <v>403151.26736111101</v>
      </c>
      <c r="F113" s="67">
        <f t="shared" si="53"/>
        <v>463623.95746527769</v>
      </c>
      <c r="G113" s="67">
        <f t="shared" si="53"/>
        <v>533167.55108506919</v>
      </c>
      <c r="H113" s="67">
        <f t="shared" si="53"/>
        <v>613142.68374782952</v>
      </c>
      <c r="I113" s="67">
        <f t="shared" si="53"/>
        <v>705114.08631000388</v>
      </c>
      <c r="J113" s="67">
        <f t="shared" si="53"/>
        <v>810881.19925650442</v>
      </c>
      <c r="K113" s="67">
        <f t="shared" si="53"/>
        <v>932513.37914497976</v>
      </c>
      <c r="L113" s="67">
        <f t="shared" si="53"/>
        <v>1072390.3860167267</v>
      </c>
      <c r="M113" s="67">
        <f t="shared" si="53"/>
        <v>1233248.9439192358</v>
      </c>
      <c r="N113" s="67">
        <f t="shared" si="53"/>
        <v>1418236.2855071209</v>
      </c>
    </row>
    <row r="114" spans="1:14" ht="15.75" customHeight="1" outlineLevel="1">
      <c r="A114" s="9" t="s">
        <v>101</v>
      </c>
      <c r="B114" s="9"/>
      <c r="C114" s="67">
        <f t="shared" ref="C114:N114" si="54">C111-C113</f>
        <v>9854881.9444444403</v>
      </c>
      <c r="D114" s="67">
        <f t="shared" si="54"/>
        <v>11333114.23611111</v>
      </c>
      <c r="E114" s="67">
        <f t="shared" si="54"/>
        <v>13033081.371527776</v>
      </c>
      <c r="F114" s="67">
        <f t="shared" si="54"/>
        <v>14988043.57725694</v>
      </c>
      <c r="G114" s="67">
        <f t="shared" si="54"/>
        <v>17236250.113845475</v>
      </c>
      <c r="H114" s="67">
        <f t="shared" si="54"/>
        <v>19821687.630922299</v>
      </c>
      <c r="I114" s="67">
        <f t="shared" si="54"/>
        <v>22794940.775560644</v>
      </c>
      <c r="J114" s="67">
        <f t="shared" si="54"/>
        <v>26214181.891894732</v>
      </c>
      <c r="K114" s="67">
        <f t="shared" si="54"/>
        <v>30146309.175678931</v>
      </c>
      <c r="L114" s="67">
        <f t="shared" si="54"/>
        <v>34668255.552030772</v>
      </c>
      <c r="M114" s="67">
        <f t="shared" si="54"/>
        <v>39868493.884835392</v>
      </c>
      <c r="N114" s="67">
        <f t="shared" si="54"/>
        <v>45848767.967560694</v>
      </c>
    </row>
    <row r="115" spans="1:14" ht="15.75" customHeight="1" outlineLevel="1">
      <c r="A115" s="9" t="s">
        <v>102</v>
      </c>
      <c r="B115" s="9"/>
      <c r="C115" s="69">
        <f t="shared" ref="C115:N115" si="55">C114/C111</f>
        <v>0.96999521531100474</v>
      </c>
      <c r="D115" s="69">
        <f t="shared" si="55"/>
        <v>0.96999521531100485</v>
      </c>
      <c r="E115" s="69">
        <f t="shared" si="55"/>
        <v>0.96999521531100485</v>
      </c>
      <c r="F115" s="69">
        <f t="shared" si="55"/>
        <v>0.96999521531100474</v>
      </c>
      <c r="G115" s="69">
        <f t="shared" si="55"/>
        <v>0.96999521531100474</v>
      </c>
      <c r="H115" s="69">
        <f t="shared" si="55"/>
        <v>0.96999521531100485</v>
      </c>
      <c r="I115" s="69">
        <f t="shared" si="55"/>
        <v>0.96999521531100485</v>
      </c>
      <c r="J115" s="69">
        <f t="shared" si="55"/>
        <v>0.96999521531100474</v>
      </c>
      <c r="K115" s="69">
        <f t="shared" si="55"/>
        <v>0.96999521531100474</v>
      </c>
      <c r="L115" s="69">
        <f t="shared" si="55"/>
        <v>0.96999521531100474</v>
      </c>
      <c r="M115" s="69">
        <f t="shared" si="55"/>
        <v>0.96999521531100485</v>
      </c>
      <c r="N115" s="69">
        <f t="shared" si="55"/>
        <v>0.96999521531100474</v>
      </c>
    </row>
    <row r="116" spans="1:14" ht="15.75" customHeight="1" outlineLevel="1">
      <c r="A116" s="9"/>
      <c r="B116" s="9"/>
      <c r="C116" s="77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</row>
    <row r="117" spans="1:14" ht="15.75" customHeight="1" outlineLevel="1">
      <c r="A117" s="66" t="s">
        <v>129</v>
      </c>
      <c r="B117" s="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</row>
    <row r="118" spans="1:14" ht="15.75" customHeight="1" outlineLevel="1">
      <c r="A118" s="9" t="s">
        <v>103</v>
      </c>
      <c r="B118" s="9"/>
      <c r="C118" s="52">
        <f>C82/C88</f>
        <v>10.285714285714288</v>
      </c>
      <c r="D118" s="52">
        <f t="shared" ref="D118:N118" si="56">D82/D88</f>
        <v>10.285714285714288</v>
      </c>
      <c r="E118" s="52">
        <f t="shared" si="56"/>
        <v>10.285714285714288</v>
      </c>
      <c r="F118" s="52">
        <f t="shared" si="56"/>
        <v>10.285714285714286</v>
      </c>
      <c r="G118" s="52">
        <f t="shared" si="56"/>
        <v>10.285714285714288</v>
      </c>
      <c r="H118" s="52">
        <f t="shared" si="56"/>
        <v>10.285714285714288</v>
      </c>
      <c r="I118" s="52">
        <f t="shared" si="56"/>
        <v>10.285714285714286</v>
      </c>
      <c r="J118" s="52">
        <f t="shared" si="56"/>
        <v>10.285714285714288</v>
      </c>
      <c r="K118" s="52">
        <f t="shared" si="56"/>
        <v>10.28571428571429</v>
      </c>
      <c r="L118" s="52">
        <f t="shared" si="56"/>
        <v>10.285714285714288</v>
      </c>
      <c r="M118" s="52">
        <f t="shared" si="56"/>
        <v>10.285714285714288</v>
      </c>
      <c r="N118" s="52">
        <f t="shared" si="56"/>
        <v>10.285714285714288</v>
      </c>
    </row>
    <row r="119" spans="1:14" ht="15.75" customHeight="1" outlineLevel="1">
      <c r="A119" s="9" t="s">
        <v>152</v>
      </c>
      <c r="B119" s="9"/>
      <c r="C119" s="67">
        <f t="shared" ref="C119:N119" si="57">$C$134*$C$138*C96</f>
        <v>1874789.5833333328</v>
      </c>
      <c r="D119" s="67">
        <f t="shared" si="57"/>
        <v>2156008.020833333</v>
      </c>
      <c r="E119" s="67">
        <f t="shared" si="57"/>
        <v>2479409.223958333</v>
      </c>
      <c r="F119" s="67">
        <f t="shared" si="57"/>
        <v>2851320.6075520827</v>
      </c>
      <c r="G119" s="67">
        <f t="shared" si="57"/>
        <v>3279018.6986848945</v>
      </c>
      <c r="H119" s="67">
        <f t="shared" si="57"/>
        <v>3770871.5034876289</v>
      </c>
      <c r="I119" s="67">
        <f t="shared" si="57"/>
        <v>4336502.2290107729</v>
      </c>
      <c r="J119" s="67">
        <f t="shared" si="57"/>
        <v>4986977.5633623879</v>
      </c>
      <c r="K119" s="67">
        <f t="shared" si="57"/>
        <v>5735024.1978667444</v>
      </c>
      <c r="L119" s="67">
        <f t="shared" si="57"/>
        <v>6595277.8275467558</v>
      </c>
      <c r="M119" s="67">
        <f t="shared" si="57"/>
        <v>7584569.5016787676</v>
      </c>
      <c r="N119" s="67">
        <f t="shared" si="57"/>
        <v>8722254.926930584</v>
      </c>
    </row>
    <row r="120" spans="1:14" ht="15.75" customHeight="1" outlineLevel="1">
      <c r="A120" s="9" t="s">
        <v>151</v>
      </c>
      <c r="B120" s="9"/>
      <c r="C120" s="67">
        <f t="shared" ref="C120:N120" si="58">$C$135*$C$139*C97</f>
        <v>185281.24999999997</v>
      </c>
      <c r="D120" s="67">
        <f t="shared" si="58"/>
        <v>213073.4375</v>
      </c>
      <c r="E120" s="67">
        <f t="shared" si="58"/>
        <v>245034.45312499997</v>
      </c>
      <c r="F120" s="67">
        <f t="shared" si="58"/>
        <v>281789.62109375</v>
      </c>
      <c r="G120" s="67">
        <f t="shared" si="58"/>
        <v>324058.0642578124</v>
      </c>
      <c r="H120" s="67">
        <f t="shared" si="58"/>
        <v>372666.77389648423</v>
      </c>
      <c r="I120" s="67">
        <f t="shared" si="58"/>
        <v>428566.78998095688</v>
      </c>
      <c r="J120" s="67">
        <f t="shared" si="58"/>
        <v>492851.80847810028</v>
      </c>
      <c r="K120" s="67">
        <f t="shared" si="58"/>
        <v>566779.57974981517</v>
      </c>
      <c r="L120" s="67">
        <f t="shared" si="58"/>
        <v>651796.51671228744</v>
      </c>
      <c r="M120" s="67">
        <f t="shared" si="58"/>
        <v>749565.99421913049</v>
      </c>
      <c r="N120" s="67">
        <f t="shared" si="58"/>
        <v>862000.89335200004</v>
      </c>
    </row>
    <row r="121" spans="1:14" ht="15.75" customHeight="1" outlineLevel="1">
      <c r="A121" s="9" t="s">
        <v>150</v>
      </c>
      <c r="B121" s="9"/>
      <c r="C121" s="67">
        <f t="shared" ref="C121:N121" si="59">$C$136*$C$140*C98</f>
        <v>932364.99999999953</v>
      </c>
      <c r="D121" s="67">
        <f t="shared" si="59"/>
        <v>1072219.7499999998</v>
      </c>
      <c r="E121" s="67">
        <f t="shared" si="59"/>
        <v>1233052.7124999997</v>
      </c>
      <c r="F121" s="67">
        <f t="shared" si="59"/>
        <v>1418010.6193749995</v>
      </c>
      <c r="G121" s="67">
        <f t="shared" si="59"/>
        <v>1630712.2122812492</v>
      </c>
      <c r="H121" s="67">
        <f t="shared" si="59"/>
        <v>1875319.0441234366</v>
      </c>
      <c r="I121" s="67">
        <f t="shared" si="59"/>
        <v>2156616.900741952</v>
      </c>
      <c r="J121" s="67">
        <f t="shared" si="59"/>
        <v>2480109.4358532443</v>
      </c>
      <c r="K121" s="67">
        <f t="shared" si="59"/>
        <v>2852125.85123123</v>
      </c>
      <c r="L121" s="67">
        <f t="shared" si="59"/>
        <v>3279944.728915914</v>
      </c>
      <c r="M121" s="67">
        <f t="shared" si="59"/>
        <v>3771936.4382533007</v>
      </c>
      <c r="N121" s="67">
        <f t="shared" si="59"/>
        <v>4337726.903991296</v>
      </c>
    </row>
    <row r="122" spans="1:14" ht="15.75" customHeight="1" outlineLevel="1">
      <c r="A122" s="9" t="s">
        <v>149</v>
      </c>
      <c r="B122" s="9"/>
      <c r="C122" s="67">
        <f t="shared" ref="C122:N122" si="60">$C$137*$C$141*C99</f>
        <v>77413.194444444423</v>
      </c>
      <c r="D122" s="67">
        <f t="shared" si="60"/>
        <v>89025.173611111095</v>
      </c>
      <c r="E122" s="67">
        <f t="shared" si="60"/>
        <v>102378.94965277777</v>
      </c>
      <c r="F122" s="67">
        <f t="shared" si="60"/>
        <v>117735.79210069442</v>
      </c>
      <c r="G122" s="67">
        <f t="shared" si="60"/>
        <v>135396.16091579854</v>
      </c>
      <c r="H122" s="67">
        <f t="shared" si="60"/>
        <v>155705.58505316832</v>
      </c>
      <c r="I122" s="67">
        <f t="shared" si="60"/>
        <v>179061.4228111436</v>
      </c>
      <c r="J122" s="67">
        <f t="shared" si="60"/>
        <v>205920.63623281507</v>
      </c>
      <c r="K122" s="67">
        <f t="shared" si="60"/>
        <v>236808.73166773724</v>
      </c>
      <c r="L122" s="67">
        <f t="shared" si="60"/>
        <v>272330.04141789785</v>
      </c>
      <c r="M122" s="67">
        <f t="shared" si="60"/>
        <v>313179.54763058247</v>
      </c>
      <c r="N122" s="67">
        <f t="shared" si="60"/>
        <v>360156.47977516986</v>
      </c>
    </row>
    <row r="123" spans="1:14" ht="15.75" customHeight="1" outlineLevel="1">
      <c r="A123" s="9" t="s">
        <v>148</v>
      </c>
      <c r="B123" s="9"/>
      <c r="C123" s="70">
        <f>C82+SUM(C120:C122)</f>
        <v>2195059.444444444</v>
      </c>
      <c r="D123" s="70">
        <f t="shared" ref="D123:N123" si="61">D82+SUM(D120:D122)</f>
        <v>2524318.361111111</v>
      </c>
      <c r="E123" s="70">
        <f t="shared" si="61"/>
        <v>2902966.1152777774</v>
      </c>
      <c r="F123" s="70">
        <f t="shared" si="61"/>
        <v>3338411.0325694438</v>
      </c>
      <c r="G123" s="70">
        <f t="shared" si="61"/>
        <v>3839172.6874548597</v>
      </c>
      <c r="H123" s="70">
        <f t="shared" si="61"/>
        <v>4415048.5905730883</v>
      </c>
      <c r="I123" s="70">
        <f t="shared" si="61"/>
        <v>5077305.8791590519</v>
      </c>
      <c r="J123" s="70">
        <f t="shared" si="61"/>
        <v>5838901.7610329082</v>
      </c>
      <c r="K123" s="70">
        <f t="shared" si="61"/>
        <v>6714737.0251878425</v>
      </c>
      <c r="L123" s="70">
        <f t="shared" si="61"/>
        <v>7721947.5789660178</v>
      </c>
      <c r="M123" s="70">
        <f t="shared" si="61"/>
        <v>8880239.715810921</v>
      </c>
      <c r="N123" s="70">
        <f t="shared" si="61"/>
        <v>10212275.673182558</v>
      </c>
    </row>
    <row r="124" spans="1:14" ht="15.75" customHeight="1" outlineLevel="1">
      <c r="A124" s="9" t="s">
        <v>119</v>
      </c>
      <c r="B124" s="9"/>
      <c r="C124" s="73">
        <f>(C82+C119+C123)/C100</f>
        <v>148.99148163265309</v>
      </c>
      <c r="D124" s="73">
        <f t="shared" ref="D124:N124" si="62">(D82+D119+D123)/D100</f>
        <v>148.99148163265306</v>
      </c>
      <c r="E124" s="73">
        <f t="shared" si="62"/>
        <v>148.99148163265306</v>
      </c>
      <c r="F124" s="73">
        <f t="shared" si="62"/>
        <v>148.99148163265306</v>
      </c>
      <c r="G124" s="73">
        <f t="shared" si="62"/>
        <v>148.99148163265309</v>
      </c>
      <c r="H124" s="73">
        <f t="shared" si="62"/>
        <v>148.99148163265306</v>
      </c>
      <c r="I124" s="73">
        <f t="shared" si="62"/>
        <v>148.99148163265309</v>
      </c>
      <c r="J124" s="73">
        <f t="shared" si="62"/>
        <v>148.99148163265309</v>
      </c>
      <c r="K124" s="73">
        <f t="shared" si="62"/>
        <v>148.99148163265309</v>
      </c>
      <c r="L124" s="73">
        <f t="shared" si="62"/>
        <v>148.99148163265306</v>
      </c>
      <c r="M124" s="73">
        <f t="shared" si="62"/>
        <v>148.99148163265309</v>
      </c>
      <c r="N124" s="73">
        <f t="shared" si="62"/>
        <v>148.99148163265306</v>
      </c>
    </row>
    <row r="125" spans="1:14" ht="15.75" customHeight="1" outlineLevel="1">
      <c r="A125" s="68" t="s">
        <v>126</v>
      </c>
      <c r="B125" s="9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</row>
    <row r="126" spans="1:14" ht="15.75" customHeight="1" outlineLevel="1">
      <c r="A126" s="68" t="s">
        <v>127</v>
      </c>
      <c r="B126" s="9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</row>
    <row r="127" spans="1:14" ht="15.75" customHeight="1" outlineLevel="1">
      <c r="A127" s="51"/>
      <c r="B127" s="9"/>
      <c r="C127" s="9"/>
    </row>
    <row r="128" spans="1:14" ht="15.75" customHeight="1">
      <c r="A128" s="76" t="s">
        <v>98</v>
      </c>
      <c r="B128" s="9"/>
      <c r="C128" s="9"/>
    </row>
    <row r="129" spans="1:14" ht="15.75" customHeight="1" outlineLevel="1">
      <c r="A129" s="7" t="s">
        <v>38</v>
      </c>
      <c r="B129" s="18"/>
      <c r="C129" s="1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 spans="1:14" ht="15.75" customHeight="1" outlineLevel="1">
      <c r="A130" s="9" t="s">
        <v>39</v>
      </c>
      <c r="B130" s="19"/>
      <c r="C130" s="19">
        <v>2.9000000000000001E-2</v>
      </c>
    </row>
    <row r="131" spans="1:14" ht="15.75" customHeight="1" outlineLevel="1">
      <c r="A131" s="9" t="s">
        <v>40</v>
      </c>
      <c r="B131" s="16"/>
      <c r="C131" s="16">
        <v>0.3</v>
      </c>
    </row>
    <row r="132" spans="1:14" ht="15.75" customHeight="1" outlineLevel="1">
      <c r="A132" s="9"/>
      <c r="B132" s="9"/>
      <c r="C132" s="9"/>
    </row>
    <row r="133" spans="1:14" ht="15.75" customHeight="1" outlineLevel="1">
      <c r="A133" s="7" t="s">
        <v>41</v>
      </c>
      <c r="B133" s="18"/>
      <c r="C133" s="1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 spans="1:14" ht="15.75" customHeight="1" outlineLevel="1">
      <c r="A134" s="9" t="s">
        <v>42</v>
      </c>
      <c r="B134" s="20"/>
      <c r="C134" s="20">
        <v>0.31</v>
      </c>
    </row>
    <row r="135" spans="1:14" ht="15.75" customHeight="1" outlineLevel="1">
      <c r="A135" s="9" t="s">
        <v>43</v>
      </c>
      <c r="B135" s="20"/>
      <c r="C135" s="20">
        <v>0.33</v>
      </c>
    </row>
    <row r="136" spans="1:14" ht="15.75" customHeight="1" outlineLevel="1">
      <c r="A136" s="9" t="s">
        <v>44</v>
      </c>
      <c r="B136" s="20"/>
      <c r="C136" s="20">
        <v>0.34</v>
      </c>
    </row>
    <row r="137" spans="1:14" ht="15.75" customHeight="1" outlineLevel="1">
      <c r="A137" s="9" t="s">
        <v>45</v>
      </c>
      <c r="B137" s="20"/>
      <c r="C137" s="20">
        <v>0.35</v>
      </c>
    </row>
    <row r="138" spans="1:14" ht="15.75" customHeight="1" outlineLevel="1">
      <c r="A138" s="9" t="s">
        <v>46</v>
      </c>
      <c r="B138" s="9"/>
      <c r="C138" s="9">
        <v>95.7</v>
      </c>
    </row>
    <row r="139" spans="1:14" ht="15.75" customHeight="1" outlineLevel="1">
      <c r="A139" s="49" t="s">
        <v>47</v>
      </c>
      <c r="B139" s="9"/>
      <c r="C139" s="9">
        <v>23.1</v>
      </c>
    </row>
    <row r="140" spans="1:14" ht="15.75" customHeight="1" outlineLevel="1">
      <c r="A140" s="9" t="s">
        <v>48</v>
      </c>
      <c r="B140" s="9"/>
      <c r="C140" s="9">
        <v>313.39999999999998</v>
      </c>
    </row>
    <row r="141" spans="1:14" ht="15.75" customHeight="1" outlineLevel="1">
      <c r="A141" s="49" t="s">
        <v>49</v>
      </c>
      <c r="B141" s="9"/>
      <c r="C141" s="9">
        <v>227.5</v>
      </c>
    </row>
    <row r="142" spans="1:14" ht="15.75" customHeight="1">
      <c r="A142" s="49"/>
      <c r="B142" s="9"/>
      <c r="C142" s="9"/>
    </row>
    <row r="143" spans="1:14" ht="15.75" customHeight="1">
      <c r="A143" s="57" t="s">
        <v>143</v>
      </c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</row>
    <row r="144" spans="1:14" ht="15.75" customHeight="1">
      <c r="A144" s="55" t="s">
        <v>105</v>
      </c>
      <c r="B144" s="56"/>
      <c r="C144" s="9"/>
    </row>
    <row r="145" spans="1:14" ht="15.75" customHeight="1">
      <c r="A145" s="49" t="s">
        <v>176</v>
      </c>
      <c r="C145" s="81">
        <f t="shared" ref="C145:N145" si="63">C96</f>
        <v>63194.444444444423</v>
      </c>
      <c r="D145" s="81">
        <f t="shared" si="63"/>
        <v>72673.611111111095</v>
      </c>
      <c r="E145" s="81">
        <f t="shared" si="63"/>
        <v>83574.652777777766</v>
      </c>
      <c r="F145" s="81">
        <f t="shared" si="63"/>
        <v>96110.850694444423</v>
      </c>
      <c r="G145" s="81">
        <f t="shared" si="63"/>
        <v>110527.47829861107</v>
      </c>
      <c r="H145" s="81">
        <f t="shared" si="63"/>
        <v>127106.60004340272</v>
      </c>
      <c r="I145" s="81">
        <f t="shared" si="63"/>
        <v>146172.59004991312</v>
      </c>
      <c r="J145" s="81">
        <f t="shared" si="63"/>
        <v>168098.47855740006</v>
      </c>
      <c r="K145" s="81">
        <f t="shared" si="63"/>
        <v>193313.25034101002</v>
      </c>
      <c r="L145" s="81">
        <f t="shared" si="63"/>
        <v>222310.2378921615</v>
      </c>
      <c r="M145" s="81">
        <f t="shared" si="63"/>
        <v>255656.77357598569</v>
      </c>
      <c r="N145" s="81">
        <f t="shared" si="63"/>
        <v>294005.28961238358</v>
      </c>
    </row>
    <row r="146" spans="1:14" ht="15.75" customHeight="1">
      <c r="A146" s="49" t="s">
        <v>177</v>
      </c>
      <c r="C146" s="81">
        <f t="shared" ref="C146:N146" si="64">C21+C57+C97</f>
        <v>53611.813825049379</v>
      </c>
      <c r="D146" s="81">
        <f t="shared" si="64"/>
        <v>61653.585898806792</v>
      </c>
      <c r="E146" s="81">
        <f t="shared" si="64"/>
        <v>70901.623783627816</v>
      </c>
      <c r="F146" s="81">
        <f t="shared" si="64"/>
        <v>81536.867351171983</v>
      </c>
      <c r="G146" s="81">
        <f t="shared" si="64"/>
        <v>93767.397453847749</v>
      </c>
      <c r="H146" s="81">
        <f t="shared" si="64"/>
        <v>107832.50707192492</v>
      </c>
      <c r="I146" s="81">
        <f t="shared" si="64"/>
        <v>124007.38313271364</v>
      </c>
      <c r="J146" s="81">
        <f t="shared" si="64"/>
        <v>142608.49060262064</v>
      </c>
      <c r="K146" s="81">
        <f t="shared" si="64"/>
        <v>163999.76419301372</v>
      </c>
      <c r="L146" s="81">
        <f t="shared" si="64"/>
        <v>188599.72882196575</v>
      </c>
      <c r="M146" s="81">
        <f t="shared" si="64"/>
        <v>216889.68814526062</v>
      </c>
      <c r="N146" s="81">
        <f t="shared" si="64"/>
        <v>249423.14136704974</v>
      </c>
    </row>
    <row r="147" spans="1:14" ht="15.75" customHeight="1">
      <c r="A147" s="49" t="s">
        <v>178</v>
      </c>
      <c r="C147" s="81">
        <f t="shared" ref="C147:N147" si="65">C22+C58+C98</f>
        <v>15343.908110636108</v>
      </c>
      <c r="D147" s="81">
        <f t="shared" si="65"/>
        <v>17645.494327231529</v>
      </c>
      <c r="E147" s="81">
        <f t="shared" si="65"/>
        <v>20292.318476316257</v>
      </c>
      <c r="F147" s="81">
        <f t="shared" si="65"/>
        <v>23336.166247763693</v>
      </c>
      <c r="G147" s="81">
        <f t="shared" si="65"/>
        <v>26836.591184928242</v>
      </c>
      <c r="H147" s="81">
        <f t="shared" si="65"/>
        <v>30862.07986266748</v>
      </c>
      <c r="I147" s="81">
        <f t="shared" si="65"/>
        <v>35491.391842067598</v>
      </c>
      <c r="J147" s="81">
        <f t="shared" si="65"/>
        <v>40815.100618377728</v>
      </c>
      <c r="K147" s="81">
        <f t="shared" si="65"/>
        <v>46937.365711134371</v>
      </c>
      <c r="L147" s="81">
        <f t="shared" si="65"/>
        <v>53977.970567804528</v>
      </c>
      <c r="M147" s="81">
        <f t="shared" si="65"/>
        <v>62074.666152975195</v>
      </c>
      <c r="N147" s="81">
        <f t="shared" si="65"/>
        <v>71385.866075921484</v>
      </c>
    </row>
    <row r="148" spans="1:14" ht="15.75" customHeight="1">
      <c r="A148" s="49" t="s">
        <v>179</v>
      </c>
      <c r="C148" s="81">
        <f t="shared" ref="C148:N148" si="66">C23+C59+C99</f>
        <v>1704.8786789595677</v>
      </c>
      <c r="D148" s="81">
        <f t="shared" si="66"/>
        <v>1960.6104808035032</v>
      </c>
      <c r="E148" s="81">
        <f t="shared" si="66"/>
        <v>2254.702052924029</v>
      </c>
      <c r="F148" s="81">
        <f t="shared" si="66"/>
        <v>2592.9073608626327</v>
      </c>
      <c r="G148" s="81">
        <f t="shared" si="66"/>
        <v>2981.8434649920268</v>
      </c>
      <c r="H148" s="81">
        <f t="shared" si="66"/>
        <v>3429.1199847408307</v>
      </c>
      <c r="I148" s="81">
        <f t="shared" si="66"/>
        <v>3943.4879824519558</v>
      </c>
      <c r="J148" s="81">
        <f t="shared" si="66"/>
        <v>4535.0111798197477</v>
      </c>
      <c r="K148" s="81">
        <f t="shared" si="66"/>
        <v>5215.2628567927077</v>
      </c>
      <c r="L148" s="81">
        <f t="shared" si="66"/>
        <v>5997.5522853116145</v>
      </c>
      <c r="M148" s="81">
        <f t="shared" si="66"/>
        <v>6897.1851281083545</v>
      </c>
      <c r="N148" s="81">
        <f t="shared" si="66"/>
        <v>7931.7628973246101</v>
      </c>
    </row>
    <row r="149" spans="1:14" ht="15.75" customHeight="1">
      <c r="A149" s="49" t="s">
        <v>180</v>
      </c>
      <c r="C149" s="81">
        <f>SUM(C146:C148)</f>
        <v>70660.600614645053</v>
      </c>
      <c r="D149" s="81">
        <f t="shared" ref="D149:N149" si="67">SUM(D146:D148)</f>
        <v>81259.690706841822</v>
      </c>
      <c r="E149" s="81">
        <f t="shared" si="67"/>
        <v>93448.644312868098</v>
      </c>
      <c r="F149" s="81">
        <f t="shared" si="67"/>
        <v>107465.9409597983</v>
      </c>
      <c r="G149" s="81">
        <f t="shared" si="67"/>
        <v>123585.83210376801</v>
      </c>
      <c r="H149" s="81">
        <f t="shared" si="67"/>
        <v>142123.70691933323</v>
      </c>
      <c r="I149" s="81">
        <f t="shared" si="67"/>
        <v>163442.26295723318</v>
      </c>
      <c r="J149" s="81">
        <f t="shared" si="67"/>
        <v>187958.60240081814</v>
      </c>
      <c r="K149" s="81">
        <f t="shared" si="67"/>
        <v>216152.3927609408</v>
      </c>
      <c r="L149" s="81">
        <f t="shared" si="67"/>
        <v>248575.2516750819</v>
      </c>
      <c r="M149" s="81">
        <f t="shared" si="67"/>
        <v>285861.53942634416</v>
      </c>
      <c r="N149" s="81">
        <f t="shared" si="67"/>
        <v>328740.77034029586</v>
      </c>
    </row>
    <row r="150" spans="1:14" ht="15.75" customHeight="1">
      <c r="A150" s="56"/>
    </row>
    <row r="151" spans="1:14" ht="15.75" customHeight="1">
      <c r="A151" s="64" t="s">
        <v>19</v>
      </c>
    </row>
    <row r="152" spans="1:14" ht="15.75" customHeight="1">
      <c r="A152" s="51" t="s">
        <v>94</v>
      </c>
      <c r="C152" s="67">
        <f t="shared" ref="C152:N152" si="68">C107</f>
        <v>0</v>
      </c>
      <c r="D152" s="67">
        <f t="shared" si="68"/>
        <v>0</v>
      </c>
      <c r="E152" s="67">
        <f t="shared" si="68"/>
        <v>0</v>
      </c>
      <c r="F152" s="67">
        <f t="shared" si="68"/>
        <v>0</v>
      </c>
      <c r="G152" s="67">
        <f t="shared" si="68"/>
        <v>0</v>
      </c>
      <c r="H152" s="67">
        <f t="shared" si="68"/>
        <v>0</v>
      </c>
      <c r="I152" s="67">
        <f t="shared" si="68"/>
        <v>0</v>
      </c>
      <c r="J152" s="67">
        <f t="shared" si="68"/>
        <v>0</v>
      </c>
      <c r="K152" s="67">
        <f t="shared" si="68"/>
        <v>0</v>
      </c>
      <c r="L152" s="67">
        <f t="shared" si="68"/>
        <v>0</v>
      </c>
      <c r="M152" s="67">
        <f t="shared" si="68"/>
        <v>0</v>
      </c>
      <c r="N152" s="67">
        <f t="shared" si="68"/>
        <v>0</v>
      </c>
    </row>
    <row r="153" spans="1:14" ht="15.75" customHeight="1">
      <c r="A153" s="51" t="s">
        <v>95</v>
      </c>
      <c r="C153" s="67">
        <f t="shared" ref="C153:N153" si="69">C26+C61+C108</f>
        <v>5361181.3825049372</v>
      </c>
      <c r="D153" s="67">
        <f t="shared" si="69"/>
        <v>6165358.5898806797</v>
      </c>
      <c r="E153" s="67">
        <f t="shared" si="69"/>
        <v>7090162.3783627814</v>
      </c>
      <c r="F153" s="67">
        <f t="shared" si="69"/>
        <v>8153686.7351171989</v>
      </c>
      <c r="G153" s="67">
        <f t="shared" si="69"/>
        <v>9376739.7453847751</v>
      </c>
      <c r="H153" s="67">
        <f t="shared" si="69"/>
        <v>10783250.707192492</v>
      </c>
      <c r="I153" s="67">
        <f t="shared" si="69"/>
        <v>12400738.313271364</v>
      </c>
      <c r="J153" s="67">
        <f t="shared" si="69"/>
        <v>14260849.060262065</v>
      </c>
      <c r="K153" s="67">
        <f t="shared" si="69"/>
        <v>16399976.419301372</v>
      </c>
      <c r="L153" s="67">
        <f t="shared" si="69"/>
        <v>18859972.882196575</v>
      </c>
      <c r="M153" s="67">
        <f t="shared" si="69"/>
        <v>21688968.814526059</v>
      </c>
      <c r="N153" s="67">
        <f t="shared" si="69"/>
        <v>24942314.136704974</v>
      </c>
    </row>
    <row r="154" spans="1:14" ht="15.75" customHeight="1">
      <c r="A154" s="51" t="s">
        <v>96</v>
      </c>
      <c r="C154" s="67">
        <f t="shared" ref="C154:N154" si="70">C27+C62+C109</f>
        <v>11507931.082977079</v>
      </c>
      <c r="D154" s="67">
        <f t="shared" si="70"/>
        <v>13234120.745423645</v>
      </c>
      <c r="E154" s="67">
        <f t="shared" si="70"/>
        <v>15219238.857237192</v>
      </c>
      <c r="F154" s="67">
        <f t="shared" si="70"/>
        <v>17502124.68582277</v>
      </c>
      <c r="G154" s="67">
        <f t="shared" si="70"/>
        <v>20127443.388696179</v>
      </c>
      <c r="H154" s="67">
        <f t="shared" si="70"/>
        <v>23146559.897000611</v>
      </c>
      <c r="I154" s="67">
        <f t="shared" si="70"/>
        <v>26618543.881550699</v>
      </c>
      <c r="J154" s="67">
        <f t="shared" si="70"/>
        <v>30611325.463783294</v>
      </c>
      <c r="K154" s="67">
        <f t="shared" si="70"/>
        <v>35203024.283350781</v>
      </c>
      <c r="L154" s="67">
        <f t="shared" si="70"/>
        <v>40483477.925853394</v>
      </c>
      <c r="M154" s="67">
        <f t="shared" si="70"/>
        <v>46555999.614731394</v>
      </c>
      <c r="N154" s="67">
        <f t="shared" si="70"/>
        <v>53539399.556941114</v>
      </c>
    </row>
    <row r="155" spans="1:14" ht="15.75" customHeight="1">
      <c r="A155" s="51" t="s">
        <v>97</v>
      </c>
      <c r="C155" s="67">
        <f t="shared" ref="C155:N155" si="71">C28+C63+C110</f>
        <v>2045854.4147514813</v>
      </c>
      <c r="D155" s="67">
        <f t="shared" si="71"/>
        <v>2352732.5769642037</v>
      </c>
      <c r="E155" s="67">
        <f t="shared" si="71"/>
        <v>2705642.4635088346</v>
      </c>
      <c r="F155" s="67">
        <f t="shared" si="71"/>
        <v>3111488.8330351589</v>
      </c>
      <c r="G155" s="67">
        <f t="shared" si="71"/>
        <v>3578212.1579904323</v>
      </c>
      <c r="H155" s="67">
        <f t="shared" si="71"/>
        <v>4114943.9816889972</v>
      </c>
      <c r="I155" s="67">
        <f t="shared" si="71"/>
        <v>4732185.5789423464</v>
      </c>
      <c r="J155" s="67">
        <f t="shared" si="71"/>
        <v>5442013.4157836968</v>
      </c>
      <c r="K155" s="67">
        <f t="shared" si="71"/>
        <v>6258315.4281512499</v>
      </c>
      <c r="L155" s="67">
        <f t="shared" si="71"/>
        <v>7197062.7423739377</v>
      </c>
      <c r="M155" s="67">
        <f t="shared" si="71"/>
        <v>8276622.1537300255</v>
      </c>
      <c r="N155" s="67">
        <f t="shared" si="71"/>
        <v>9518115.4767895322</v>
      </c>
    </row>
    <row r="156" spans="1:14" ht="15.75" customHeight="1">
      <c r="A156" s="51" t="s">
        <v>100</v>
      </c>
      <c r="C156" s="67">
        <f>SUM(C152:C155)</f>
        <v>18914966.880233496</v>
      </c>
      <c r="D156" s="67">
        <f t="shared" ref="D156:N156" si="72">SUM(D152:D155)</f>
        <v>21752211.912268527</v>
      </c>
      <c r="E156" s="67">
        <f t="shared" si="72"/>
        <v>25015043.699108806</v>
      </c>
      <c r="F156" s="67">
        <f t="shared" si="72"/>
        <v>28767300.253975127</v>
      </c>
      <c r="G156" s="67">
        <f t="shared" si="72"/>
        <v>33082395.292071387</v>
      </c>
      <c r="H156" s="67">
        <f t="shared" si="72"/>
        <v>38044754.585882105</v>
      </c>
      <c r="I156" s="67">
        <f t="shared" si="72"/>
        <v>43751467.773764409</v>
      </c>
      <c r="J156" s="67">
        <f t="shared" si="72"/>
        <v>50314187.939829059</v>
      </c>
      <c r="K156" s="67">
        <f t="shared" si="72"/>
        <v>57861316.130803406</v>
      </c>
      <c r="L156" s="67">
        <f t="shared" si="72"/>
        <v>66540513.550423905</v>
      </c>
      <c r="M156" s="67">
        <f t="shared" si="72"/>
        <v>76521590.582987472</v>
      </c>
      <c r="N156" s="67">
        <f t="shared" si="72"/>
        <v>87999829.170435622</v>
      </c>
    </row>
    <row r="157" spans="1:14" ht="15.75" customHeight="1">
      <c r="A157" s="64" t="s">
        <v>98</v>
      </c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</row>
    <row r="158" spans="1:14" ht="15.75" customHeight="1">
      <c r="A158" s="51" t="s">
        <v>144</v>
      </c>
      <c r="C158" s="67">
        <f>($C$31*C16+$C$66*C52+C118*C88)/(C88+C52+C16)</f>
        <v>34.370333206111674</v>
      </c>
      <c r="D158" s="67">
        <f>($C$31*D16+$C$66*D52+D118*D88)/(D88+D52+D16)</f>
        <v>34.370333206111681</v>
      </c>
      <c r="E158" s="67">
        <f t="shared" ref="E158:N158" si="73">($C$31*E16+$C$66*E52+E118*E88)/(E88+E52+E16)</f>
        <v>34.370333206111681</v>
      </c>
      <c r="F158" s="67">
        <f t="shared" si="73"/>
        <v>34.370333206111681</v>
      </c>
      <c r="G158" s="67">
        <f t="shared" si="73"/>
        <v>34.370333206111681</v>
      </c>
      <c r="H158" s="67">
        <f t="shared" si="73"/>
        <v>34.370333206111688</v>
      </c>
      <c r="I158" s="67">
        <f t="shared" si="73"/>
        <v>34.370333206111681</v>
      </c>
      <c r="J158" s="67">
        <f t="shared" si="73"/>
        <v>34.370333206111681</v>
      </c>
      <c r="K158" s="67">
        <f t="shared" si="73"/>
        <v>34.370333206111674</v>
      </c>
      <c r="L158" s="67">
        <f t="shared" si="73"/>
        <v>34.370333206111681</v>
      </c>
      <c r="M158" s="67">
        <f t="shared" si="73"/>
        <v>34.370333206111681</v>
      </c>
      <c r="N158" s="67">
        <f t="shared" si="73"/>
        <v>34.370333206111681</v>
      </c>
    </row>
    <row r="159" spans="1:14" ht="15.75" customHeight="1">
      <c r="A159" s="51" t="s">
        <v>146</v>
      </c>
      <c r="C159" s="67">
        <f t="shared" ref="C159:N159" si="74">C71</f>
        <v>3600642.4999999981</v>
      </c>
      <c r="D159" s="67">
        <f t="shared" si="74"/>
        <v>4140738.8749999991</v>
      </c>
      <c r="E159" s="67">
        <f t="shared" si="74"/>
        <v>4761849.7062499989</v>
      </c>
      <c r="F159" s="67">
        <f t="shared" si="74"/>
        <v>5476127.1621874981</v>
      </c>
      <c r="G159" s="67">
        <f t="shared" si="74"/>
        <v>6297546.2365156217</v>
      </c>
      <c r="H159" s="67">
        <f t="shared" si="74"/>
        <v>7242178.171992965</v>
      </c>
      <c r="I159" s="67">
        <f t="shared" si="74"/>
        <v>8328504.8977919081</v>
      </c>
      <c r="J159" s="67">
        <f t="shared" si="74"/>
        <v>9577780.6324606929</v>
      </c>
      <c r="K159" s="67">
        <f t="shared" si="74"/>
        <v>11014447.727329792</v>
      </c>
      <c r="L159" s="67">
        <f t="shared" si="74"/>
        <v>12666614.886429263</v>
      </c>
      <c r="M159" s="67">
        <f t="shared" si="74"/>
        <v>14566607.119393649</v>
      </c>
      <c r="N159" s="67">
        <f t="shared" si="74"/>
        <v>16751598.187302701</v>
      </c>
    </row>
    <row r="160" spans="1:14" ht="15.75" customHeight="1">
      <c r="A160" s="78" t="s">
        <v>99</v>
      </c>
      <c r="C160" s="67">
        <f t="shared" ref="C160:N160" si="75">C113</f>
        <v>304840.27777777764</v>
      </c>
      <c r="D160" s="67">
        <f t="shared" si="75"/>
        <v>350566.31944444438</v>
      </c>
      <c r="E160" s="67">
        <f t="shared" si="75"/>
        <v>403151.26736111101</v>
      </c>
      <c r="F160" s="67">
        <f t="shared" si="75"/>
        <v>463623.95746527769</v>
      </c>
      <c r="G160" s="67">
        <f t="shared" si="75"/>
        <v>533167.55108506919</v>
      </c>
      <c r="H160" s="67">
        <f t="shared" si="75"/>
        <v>613142.68374782952</v>
      </c>
      <c r="I160" s="67">
        <f t="shared" si="75"/>
        <v>705114.08631000388</v>
      </c>
      <c r="J160" s="67">
        <f t="shared" si="75"/>
        <v>810881.19925650442</v>
      </c>
      <c r="K160" s="67">
        <f t="shared" si="75"/>
        <v>932513.37914497976</v>
      </c>
      <c r="L160" s="67">
        <f t="shared" si="75"/>
        <v>1072390.3860167267</v>
      </c>
      <c r="M160" s="67">
        <f t="shared" si="75"/>
        <v>1233248.9439192358</v>
      </c>
      <c r="N160" s="67">
        <f t="shared" si="75"/>
        <v>1418236.2855071209</v>
      </c>
    </row>
    <row r="161" spans="1:14" ht="15.75" customHeight="1">
      <c r="A161" s="79" t="s">
        <v>153</v>
      </c>
      <c r="B161" s="80" t="s">
        <v>137</v>
      </c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</row>
    <row r="162" spans="1:14" ht="15.75" customHeight="1">
      <c r="A162" s="9" t="s">
        <v>101</v>
      </c>
      <c r="C162" s="67">
        <f>C156-C160</f>
        <v>18610126.60245572</v>
      </c>
      <c r="D162" s="67">
        <f t="shared" ref="D162:N162" si="76">D156-D160</f>
        <v>21401645.592824083</v>
      </c>
      <c r="E162" s="67">
        <f t="shared" si="76"/>
        <v>24611892.431747694</v>
      </c>
      <c r="F162" s="67">
        <f t="shared" si="76"/>
        <v>28303676.296509851</v>
      </c>
      <c r="G162" s="67">
        <f t="shared" si="76"/>
        <v>32549227.740986317</v>
      </c>
      <c r="H162" s="67">
        <f t="shared" si="76"/>
        <v>37431611.902134277</v>
      </c>
      <c r="I162" s="67">
        <f t="shared" si="76"/>
        <v>43046353.687454402</v>
      </c>
      <c r="J162" s="67">
        <f t="shared" si="76"/>
        <v>49503306.740572557</v>
      </c>
      <c r="K162" s="67">
        <f t="shared" si="76"/>
        <v>56928802.751658425</v>
      </c>
      <c r="L162" s="67">
        <f t="shared" si="76"/>
        <v>65468123.164407179</v>
      </c>
      <c r="M162" s="67">
        <f t="shared" si="76"/>
        <v>75288341.639068231</v>
      </c>
      <c r="N162" s="67">
        <f t="shared" si="76"/>
        <v>86581592.884928495</v>
      </c>
    </row>
    <row r="163" spans="1:14" ht="15.75" customHeight="1">
      <c r="A163" s="9" t="s">
        <v>102</v>
      </c>
      <c r="C163" s="69">
        <f>C162/C156</f>
        <v>0.98388364728799282</v>
      </c>
      <c r="D163" s="69">
        <f t="shared" ref="D163:N163" si="77">D162/D156</f>
        <v>0.98388364728799282</v>
      </c>
      <c r="E163" s="69">
        <f t="shared" si="77"/>
        <v>0.98388364728799271</v>
      </c>
      <c r="F163" s="69">
        <f t="shared" si="77"/>
        <v>0.98388364728799282</v>
      </c>
      <c r="G163" s="69">
        <f t="shared" si="77"/>
        <v>0.98388364728799282</v>
      </c>
      <c r="H163" s="69">
        <f t="shared" si="77"/>
        <v>0.98388364728799282</v>
      </c>
      <c r="I163" s="69">
        <f t="shared" si="77"/>
        <v>0.98388364728799271</v>
      </c>
      <c r="J163" s="69">
        <f t="shared" si="77"/>
        <v>0.98388364728799282</v>
      </c>
      <c r="K163" s="69">
        <f t="shared" si="77"/>
        <v>0.98388364728799271</v>
      </c>
      <c r="L163" s="69">
        <f t="shared" si="77"/>
        <v>0.98388364728799282</v>
      </c>
      <c r="M163" s="69">
        <f t="shared" si="77"/>
        <v>0.98388364728799271</v>
      </c>
      <c r="N163" s="69">
        <f t="shared" si="77"/>
        <v>0.98388364728799271</v>
      </c>
    </row>
    <row r="164" spans="1:14" ht="15.75" customHeight="1">
      <c r="A164" s="9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</row>
    <row r="165" spans="1:14" ht="15.75" customHeight="1">
      <c r="A165" s="9" t="s">
        <v>111</v>
      </c>
      <c r="C165" s="67">
        <f t="shared" ref="C165:N165" si="78">C119</f>
        <v>1874789.5833333328</v>
      </c>
      <c r="D165" s="67">
        <f t="shared" si="78"/>
        <v>2156008.020833333</v>
      </c>
      <c r="E165" s="67">
        <f t="shared" si="78"/>
        <v>2479409.223958333</v>
      </c>
      <c r="F165" s="67">
        <f t="shared" si="78"/>
        <v>2851320.6075520827</v>
      </c>
      <c r="G165" s="67">
        <f t="shared" si="78"/>
        <v>3279018.6986848945</v>
      </c>
      <c r="H165" s="67">
        <f t="shared" si="78"/>
        <v>3770871.5034876289</v>
      </c>
      <c r="I165" s="67">
        <f t="shared" si="78"/>
        <v>4336502.2290107729</v>
      </c>
      <c r="J165" s="67">
        <f t="shared" si="78"/>
        <v>4986977.5633623879</v>
      </c>
      <c r="K165" s="67">
        <f t="shared" si="78"/>
        <v>5735024.1978667444</v>
      </c>
      <c r="L165" s="67">
        <f t="shared" si="78"/>
        <v>6595277.8275467558</v>
      </c>
      <c r="M165" s="67">
        <f t="shared" si="78"/>
        <v>7584569.5016787676</v>
      </c>
      <c r="N165" s="67">
        <f t="shared" si="78"/>
        <v>8722254.926930584</v>
      </c>
    </row>
    <row r="166" spans="1:14" ht="15.75" customHeight="1">
      <c r="A166" s="9" t="s">
        <v>123</v>
      </c>
      <c r="C166" s="67">
        <f t="shared" ref="C166:N166" si="79">C36+C76+C120</f>
        <v>408682.85678835143</v>
      </c>
      <c r="D166" s="67">
        <f t="shared" si="79"/>
        <v>469985.28530660423</v>
      </c>
      <c r="E166" s="67">
        <f t="shared" si="79"/>
        <v>540483.07810259482</v>
      </c>
      <c r="F166" s="67">
        <f t="shared" si="79"/>
        <v>621555.5398179841</v>
      </c>
      <c r="G166" s="67">
        <f t="shared" si="79"/>
        <v>714788.87079068157</v>
      </c>
      <c r="H166" s="67">
        <f t="shared" si="79"/>
        <v>822007.20140928379</v>
      </c>
      <c r="I166" s="67">
        <f t="shared" si="79"/>
        <v>945308.28162067628</v>
      </c>
      <c r="J166" s="67">
        <f t="shared" si="79"/>
        <v>1087104.5238637775</v>
      </c>
      <c r="K166" s="67">
        <f t="shared" si="79"/>
        <v>1250170.2024433438</v>
      </c>
      <c r="L166" s="67">
        <f t="shared" si="79"/>
        <v>1437695.7328098454</v>
      </c>
      <c r="M166" s="67">
        <f t="shared" si="79"/>
        <v>1653350.0927313217</v>
      </c>
      <c r="N166" s="67">
        <f t="shared" si="79"/>
        <v>1901352.6066410204</v>
      </c>
    </row>
    <row r="167" spans="1:14" ht="15.75" customHeight="1">
      <c r="A167" s="9" t="s">
        <v>124</v>
      </c>
      <c r="C167" s="67">
        <f t="shared" ref="C167:N167" si="80">C37+C77+C121</f>
        <v>1623830.6175418783</v>
      </c>
      <c r="D167" s="67">
        <f t="shared" si="80"/>
        <v>1867405.2101731603</v>
      </c>
      <c r="E167" s="67">
        <f t="shared" si="80"/>
        <v>2147515.9916991345</v>
      </c>
      <c r="F167" s="67">
        <f t="shared" si="80"/>
        <v>2469643.3904540045</v>
      </c>
      <c r="G167" s="67">
        <f t="shared" si="80"/>
        <v>2840089.8990221047</v>
      </c>
      <c r="H167" s="67">
        <f t="shared" si="80"/>
        <v>3266103.3838754203</v>
      </c>
      <c r="I167" s="67">
        <f t="shared" si="80"/>
        <v>3756018.8914567335</v>
      </c>
      <c r="J167" s="67">
        <f t="shared" si="80"/>
        <v>4319421.7251752419</v>
      </c>
      <c r="K167" s="67">
        <f t="shared" si="80"/>
        <v>4967334.9839515267</v>
      </c>
      <c r="L167" s="67">
        <f t="shared" si="80"/>
        <v>5712435.2315442562</v>
      </c>
      <c r="M167" s="67">
        <f t="shared" si="80"/>
        <v>6569300.516275892</v>
      </c>
      <c r="N167" s="67">
        <f t="shared" si="80"/>
        <v>7554695.5937172789</v>
      </c>
    </row>
    <row r="168" spans="1:14" ht="15.75" customHeight="1">
      <c r="A168" s="9" t="s">
        <v>125</v>
      </c>
      <c r="C168" s="67">
        <f t="shared" ref="C168:N168" si="81">C38+C78+C122</f>
        <v>134848.92687115318</v>
      </c>
      <c r="D168" s="67">
        <f t="shared" si="81"/>
        <v>155076.26590182621</v>
      </c>
      <c r="E168" s="67">
        <f t="shared" si="81"/>
        <v>178337.70578710013</v>
      </c>
      <c r="F168" s="67">
        <f t="shared" si="81"/>
        <v>205088.36165516515</v>
      </c>
      <c r="G168" s="67">
        <f t="shared" si="81"/>
        <v>235851.61590343982</v>
      </c>
      <c r="H168" s="67">
        <f t="shared" si="81"/>
        <v>271229.35828895582</v>
      </c>
      <c r="I168" s="67">
        <f t="shared" si="81"/>
        <v>311913.76203229919</v>
      </c>
      <c r="J168" s="67">
        <f t="shared" si="81"/>
        <v>358700.82633714395</v>
      </c>
      <c r="K168" s="67">
        <f t="shared" si="81"/>
        <v>412505.95028771542</v>
      </c>
      <c r="L168" s="67">
        <f t="shared" si="81"/>
        <v>474381.84283087275</v>
      </c>
      <c r="M168" s="67">
        <f t="shared" si="81"/>
        <v>545539.11925550352</v>
      </c>
      <c r="N168" s="67">
        <f t="shared" si="81"/>
        <v>627369.98714382923</v>
      </c>
    </row>
    <row r="169" spans="1:14" ht="15.75" customHeight="1">
      <c r="A169" s="9" t="s">
        <v>147</v>
      </c>
      <c r="C169" s="67">
        <f>SUM(C166:C168)</f>
        <v>2167362.4012013827</v>
      </c>
      <c r="D169" s="67">
        <f t="shared" ref="D169:N169" si="82">SUM(D166:D168)</f>
        <v>2492466.7613815907</v>
      </c>
      <c r="E169" s="67">
        <f t="shared" si="82"/>
        <v>2866336.7755888291</v>
      </c>
      <c r="F169" s="67">
        <f t="shared" si="82"/>
        <v>3296287.2919271537</v>
      </c>
      <c r="G169" s="67">
        <f t="shared" si="82"/>
        <v>3790730.385716226</v>
      </c>
      <c r="H169" s="67">
        <f t="shared" si="82"/>
        <v>4359339.9435736602</v>
      </c>
      <c r="I169" s="67">
        <f t="shared" si="82"/>
        <v>5013240.9351097094</v>
      </c>
      <c r="J169" s="67">
        <f t="shared" si="82"/>
        <v>5765227.0753761632</v>
      </c>
      <c r="K169" s="67">
        <f t="shared" si="82"/>
        <v>6630011.1366825858</v>
      </c>
      <c r="L169" s="67">
        <f t="shared" si="82"/>
        <v>7624512.8071849747</v>
      </c>
      <c r="M169" s="67">
        <f t="shared" si="82"/>
        <v>8768189.7282627169</v>
      </c>
      <c r="N169" s="67">
        <f t="shared" si="82"/>
        <v>10083418.187502129</v>
      </c>
    </row>
    <row r="170" spans="1:14" ht="15.75" customHeight="1"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</row>
    <row r="171" spans="1:14" ht="15.75" customHeight="1">
      <c r="A171" s="9" t="s">
        <v>104</v>
      </c>
      <c r="C171" s="67">
        <f t="shared" ref="C171:N171" si="83">C31+C159+C82+C169</f>
        <v>6768004.9012013804</v>
      </c>
      <c r="D171" s="67">
        <f t="shared" si="83"/>
        <v>7783205.6363815898</v>
      </c>
      <c r="E171" s="67">
        <f t="shared" si="83"/>
        <v>8950686.481838828</v>
      </c>
      <c r="F171" s="67">
        <f t="shared" si="83"/>
        <v>10293289.454114651</v>
      </c>
      <c r="G171" s="67">
        <f t="shared" si="83"/>
        <v>11837282.872231847</v>
      </c>
      <c r="H171" s="67">
        <f t="shared" si="83"/>
        <v>13612875.303066626</v>
      </c>
      <c r="I171" s="67">
        <f t="shared" si="83"/>
        <v>15654806.598526616</v>
      </c>
      <c r="J171" s="67">
        <f t="shared" si="83"/>
        <v>18003027.588305604</v>
      </c>
      <c r="K171" s="67">
        <f t="shared" si="83"/>
        <v>20703481.72655144</v>
      </c>
      <c r="L171" s="67">
        <f t="shared" si="83"/>
        <v>23809003.985534158</v>
      </c>
      <c r="M171" s="67">
        <f t="shared" si="83"/>
        <v>27380354.583364271</v>
      </c>
      <c r="N171" s="67">
        <f t="shared" si="83"/>
        <v>31487407.77086892</v>
      </c>
    </row>
    <row r="172" spans="1:14" ht="15.75" customHeight="1">
      <c r="A172" s="9" t="s">
        <v>119</v>
      </c>
      <c r="C172" s="132">
        <f>(C171+C165)/C149</f>
        <v>122.31419503025586</v>
      </c>
      <c r="D172" s="132">
        <f t="shared" ref="D172:N172" si="84">(D171+D165)/D149</f>
        <v>122.31419503025589</v>
      </c>
      <c r="E172" s="132">
        <f t="shared" si="84"/>
        <v>122.31419503025589</v>
      </c>
      <c r="F172" s="132">
        <f t="shared" si="84"/>
        <v>122.31419503025589</v>
      </c>
      <c r="G172" s="132">
        <f t="shared" si="84"/>
        <v>122.3141950302559</v>
      </c>
      <c r="H172" s="132">
        <f t="shared" si="84"/>
        <v>122.3141950302559</v>
      </c>
      <c r="I172" s="132">
        <f t="shared" si="84"/>
        <v>122.31419503025589</v>
      </c>
      <c r="J172" s="132">
        <f t="shared" si="84"/>
        <v>122.31419503025587</v>
      </c>
      <c r="K172" s="132">
        <f t="shared" si="84"/>
        <v>122.31419503025589</v>
      </c>
      <c r="L172" s="132">
        <f t="shared" si="84"/>
        <v>122.3141950302559</v>
      </c>
      <c r="M172" s="67">
        <f t="shared" si="84"/>
        <v>122.31419503025586</v>
      </c>
      <c r="N172" s="67">
        <f t="shared" si="84"/>
        <v>122.31419503025587</v>
      </c>
    </row>
    <row r="173" spans="1:14" ht="15.75" customHeight="1">
      <c r="A173" s="56"/>
    </row>
    <row r="174" spans="1:14" ht="15.75" customHeight="1">
      <c r="A174" s="82" t="s">
        <v>50</v>
      </c>
      <c r="B174" s="18"/>
      <c r="C174" s="1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 spans="1:14" ht="15.75" customHeight="1">
      <c r="A175" s="9" t="s">
        <v>51</v>
      </c>
      <c r="B175" s="9"/>
      <c r="C175" s="9">
        <v>1.1000000000000001</v>
      </c>
    </row>
    <row r="176" spans="1:14" ht="15.75" customHeight="1">
      <c r="A176" s="9" t="s">
        <v>52</v>
      </c>
      <c r="B176" s="9"/>
      <c r="C176" s="9">
        <v>3.9</v>
      </c>
    </row>
    <row r="177" spans="1:14" ht="15.75" customHeight="1">
      <c r="A177" s="9" t="s">
        <v>53</v>
      </c>
      <c r="B177" s="9"/>
      <c r="C177" s="21">
        <v>2.9</v>
      </c>
    </row>
    <row r="178" spans="1:14" ht="15.75" customHeight="1">
      <c r="A178" s="9"/>
      <c r="B178" s="9"/>
      <c r="C178" s="21"/>
    </row>
    <row r="179" spans="1:14" ht="15.75" customHeight="1">
      <c r="A179" s="9"/>
      <c r="B179" s="9"/>
      <c r="C179" s="21"/>
    </row>
    <row r="180" spans="1:14" s="89" customFormat="1" ht="31.5" customHeight="1">
      <c r="A180" s="86" t="s">
        <v>158</v>
      </c>
      <c r="B180" s="87"/>
      <c r="C180" s="88"/>
    </row>
    <row r="181" spans="1:14" s="89" customFormat="1" ht="15" customHeight="1">
      <c r="A181" s="87"/>
      <c r="B181" s="87"/>
      <c r="C181" s="88"/>
    </row>
    <row r="182" spans="1:14" s="89" customFormat="1" ht="15.75" customHeight="1">
      <c r="A182" s="107" t="s">
        <v>67</v>
      </c>
      <c r="B182" s="87"/>
      <c r="C182" s="88"/>
    </row>
    <row r="183" spans="1:14" ht="15.75" customHeight="1">
      <c r="A183" s="118" t="s">
        <v>195</v>
      </c>
      <c r="B183" s="9"/>
      <c r="C183" s="91">
        <f>C145</f>
        <v>63194.444444444423</v>
      </c>
      <c r="D183" s="91">
        <f>D145</f>
        <v>72673.611111111095</v>
      </c>
      <c r="E183" s="91">
        <f>E145</f>
        <v>83574.652777777766</v>
      </c>
      <c r="F183" s="91">
        <f t="shared" ref="F183:N183" si="85">F145</f>
        <v>96110.850694444423</v>
      </c>
      <c r="G183" s="91">
        <f t="shared" si="85"/>
        <v>110527.47829861107</v>
      </c>
      <c r="H183" s="91">
        <f t="shared" si="85"/>
        <v>127106.60004340272</v>
      </c>
      <c r="I183" s="91">
        <f t="shared" si="85"/>
        <v>146172.59004991312</v>
      </c>
      <c r="J183" s="91">
        <f t="shared" si="85"/>
        <v>168098.47855740006</v>
      </c>
      <c r="K183" s="91">
        <f t="shared" si="85"/>
        <v>193313.25034101002</v>
      </c>
      <c r="L183" s="91">
        <f t="shared" si="85"/>
        <v>222310.2378921615</v>
      </c>
      <c r="M183" s="91">
        <f t="shared" si="85"/>
        <v>255656.77357598569</v>
      </c>
      <c r="N183" s="91">
        <f t="shared" si="85"/>
        <v>294005.28961238358</v>
      </c>
    </row>
    <row r="184" spans="1:14" ht="15.75" customHeight="1">
      <c r="A184" s="118" t="s">
        <v>155</v>
      </c>
      <c r="B184" s="9"/>
      <c r="C184" s="48">
        <f>B197-C191</f>
        <v>18155.968228198537</v>
      </c>
      <c r="D184" s="91">
        <f>C186-D191</f>
        <v>53333.053912399075</v>
      </c>
      <c r="E184" s="91">
        <f>D186-E191</f>
        <v>82447.810675986111</v>
      </c>
      <c r="F184" s="91">
        <f>E186-F191</f>
        <v>108536.94779107845</v>
      </c>
      <c r="G184" s="91">
        <f t="shared" ref="G184:N184" si="86">F186-G191</f>
        <v>133718.90610399796</v>
      </c>
      <c r="H184" s="91">
        <f t="shared" si="86"/>
        <v>159535.84894137422</v>
      </c>
      <c r="I184" s="91">
        <f t="shared" si="86"/>
        <v>187176.67744086328</v>
      </c>
      <c r="J184" s="91">
        <f t="shared" si="86"/>
        <v>217628.03841837065</v>
      </c>
      <c r="K184" s="91">
        <f t="shared" si="86"/>
        <v>251776.61039382464</v>
      </c>
      <c r="L184" s="91">
        <f t="shared" si="86"/>
        <v>290480.09645313444</v>
      </c>
      <c r="M184" s="91">
        <f t="shared" si="86"/>
        <v>334619.38848076563</v>
      </c>
      <c r="N184" s="91">
        <f t="shared" si="86"/>
        <v>385138.75364208221</v>
      </c>
    </row>
    <row r="185" spans="1:14" ht="15.75" customHeight="1">
      <c r="A185" s="121" t="s">
        <v>68</v>
      </c>
      <c r="B185" s="9"/>
      <c r="C185" s="92">
        <v>448.74976968691357</v>
      </c>
      <c r="D185" s="92">
        <v>447.03233229675374</v>
      </c>
      <c r="E185" s="92">
        <v>445.24788224602179</v>
      </c>
      <c r="F185" s="92">
        <v>442.54829975009937</v>
      </c>
      <c r="G185" s="92">
        <v>440.50047679926666</v>
      </c>
      <c r="H185" s="92">
        <v>438.34463617893061</v>
      </c>
      <c r="I185" s="92">
        <v>436.06750672461487</v>
      </c>
      <c r="J185" s="92">
        <v>433.928413530863</v>
      </c>
      <c r="K185" s="92">
        <v>431.75959205863808</v>
      </c>
      <c r="L185" s="92">
        <v>429.58663747344832</v>
      </c>
      <c r="M185" s="92">
        <v>427.44782374289457</v>
      </c>
      <c r="N185" s="92">
        <v>425.30920700534062</v>
      </c>
    </row>
    <row r="186" spans="1:14" ht="15.75" customHeight="1">
      <c r="A186" s="118" t="s">
        <v>156</v>
      </c>
      <c r="B186" s="9"/>
      <c r="C186" s="100">
        <f>SUM(C183:C185)</f>
        <v>81799.162442329878</v>
      </c>
      <c r="D186" s="100">
        <f>SUM(D183:D185)</f>
        <v>126453.69735580693</v>
      </c>
      <c r="E186" s="100">
        <f t="shared" ref="E186:N186" si="87">SUM(E183:E185)</f>
        <v>166467.71133600987</v>
      </c>
      <c r="F186" s="100">
        <f t="shared" si="87"/>
        <v>205090.34678527297</v>
      </c>
      <c r="G186" s="100">
        <f t="shared" si="87"/>
        <v>244686.88487940829</v>
      </c>
      <c r="H186" s="100">
        <f t="shared" si="87"/>
        <v>287080.7936209559</v>
      </c>
      <c r="I186" s="100">
        <f t="shared" si="87"/>
        <v>333785.33499750099</v>
      </c>
      <c r="J186" s="100">
        <f t="shared" si="87"/>
        <v>386160.44538930157</v>
      </c>
      <c r="K186" s="100">
        <f t="shared" si="87"/>
        <v>445521.62032689335</v>
      </c>
      <c r="L186" s="100">
        <f t="shared" si="87"/>
        <v>513219.92098276934</v>
      </c>
      <c r="M186" s="100">
        <f t="shared" si="87"/>
        <v>590703.60988049419</v>
      </c>
      <c r="N186" s="100">
        <f t="shared" si="87"/>
        <v>679569.35246147111</v>
      </c>
    </row>
    <row r="187" spans="1:14" ht="15.75" customHeight="1">
      <c r="A187" s="118"/>
      <c r="B187" s="9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</row>
    <row r="188" spans="1:14" ht="15.75" customHeight="1">
      <c r="A188" s="118" t="s">
        <v>71</v>
      </c>
      <c r="B188" s="9"/>
      <c r="C188" s="91">
        <f>C264</f>
        <v>8170.1857026893422</v>
      </c>
      <c r="D188" s="91">
        <f t="shared" ref="D188:N188" si="88">D264</f>
        <v>23999.874260579585</v>
      </c>
      <c r="E188" s="91">
        <f t="shared" si="88"/>
        <v>37101.51480419375</v>
      </c>
      <c r="F188" s="91">
        <f t="shared" si="88"/>
        <v>48841.626505985303</v>
      </c>
      <c r="G188" s="91">
        <f t="shared" si="88"/>
        <v>60173.507746799085</v>
      </c>
      <c r="H188" s="91">
        <f t="shared" si="88"/>
        <v>71791.132023618411</v>
      </c>
      <c r="I188" s="91">
        <f t="shared" si="88"/>
        <v>84229.504848388489</v>
      </c>
      <c r="J188" s="91">
        <f t="shared" si="88"/>
        <v>97932.617288266818</v>
      </c>
      <c r="K188" s="91">
        <f t="shared" si="88"/>
        <v>113299.47467722109</v>
      </c>
      <c r="L188" s="91">
        <f t="shared" si="88"/>
        <v>130716.04340391052</v>
      </c>
      <c r="M188" s="91">
        <f t="shared" si="88"/>
        <v>115045.54810919357</v>
      </c>
      <c r="N188" s="91">
        <f t="shared" si="88"/>
        <v>132302.38032557262</v>
      </c>
    </row>
    <row r="189" spans="1:14" ht="15.75" customHeight="1">
      <c r="A189" s="122" t="s">
        <v>196</v>
      </c>
      <c r="B189" s="9"/>
      <c r="C189" s="91">
        <f>C186+C188</f>
        <v>89969.348145019219</v>
      </c>
      <c r="D189" s="91">
        <f>D186+D188</f>
        <v>150453.57161638653</v>
      </c>
      <c r="E189" s="91">
        <f t="shared" ref="E189:N189" si="89">E186+E188</f>
        <v>203569.22614020362</v>
      </c>
      <c r="F189" s="91">
        <f t="shared" si="89"/>
        <v>253931.97329125827</v>
      </c>
      <c r="G189" s="91">
        <f t="shared" si="89"/>
        <v>304860.39262620738</v>
      </c>
      <c r="H189" s="91">
        <f t="shared" si="89"/>
        <v>358871.92564457434</v>
      </c>
      <c r="I189" s="91">
        <f t="shared" si="89"/>
        <v>418014.83984588948</v>
      </c>
      <c r="J189" s="91">
        <f t="shared" si="89"/>
        <v>484093.06267756841</v>
      </c>
      <c r="K189" s="91">
        <f t="shared" si="89"/>
        <v>558821.09500411444</v>
      </c>
      <c r="L189" s="91">
        <f t="shared" si="89"/>
        <v>643935.96438667981</v>
      </c>
      <c r="M189" s="91">
        <f t="shared" si="89"/>
        <v>705749.15798968775</v>
      </c>
      <c r="N189" s="91">
        <f t="shared" si="89"/>
        <v>811871.73278704379</v>
      </c>
    </row>
    <row r="190" spans="1:14" ht="15.75" customHeight="1">
      <c r="A190" s="123"/>
      <c r="B190" s="9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</row>
    <row r="191" spans="1:14" ht="15.75" customHeight="1">
      <c r="A191" s="124" t="s">
        <v>69</v>
      </c>
      <c r="B191" s="83"/>
      <c r="C191" s="90">
        <v>6410.3337990956625</v>
      </c>
      <c r="D191" s="90">
        <v>28466.1085299308</v>
      </c>
      <c r="E191" s="90">
        <v>44005.886679820811</v>
      </c>
      <c r="F191" s="90">
        <v>57930.763544931433</v>
      </c>
      <c r="G191" s="90">
        <v>71371.440681274995</v>
      </c>
      <c r="H191" s="90">
        <v>85151.035938034081</v>
      </c>
      <c r="I191" s="90">
        <v>99904.11618009262</v>
      </c>
      <c r="J191" s="90">
        <v>116157.29657913034</v>
      </c>
      <c r="K191" s="90">
        <v>134383.83499547694</v>
      </c>
      <c r="L191" s="90">
        <v>155041.52387375888</v>
      </c>
      <c r="M191" s="90">
        <v>178600.53250200374</v>
      </c>
      <c r="N191" s="90">
        <v>205564.85623841194</v>
      </c>
    </row>
    <row r="192" spans="1:14" ht="15.75" customHeight="1">
      <c r="A192" s="97" t="s">
        <v>157</v>
      </c>
      <c r="B192" s="9"/>
      <c r="C192" s="133">
        <f>C191/B199</f>
        <v>0.24</v>
      </c>
      <c r="D192" s="133">
        <f>D191/C189</f>
        <v>0.31639785234463441</v>
      </c>
      <c r="E192" s="133">
        <f t="shared" ref="E192:N192" si="90">E191/D189</f>
        <v>0.29248814904855303</v>
      </c>
      <c r="F192" s="133">
        <f t="shared" si="90"/>
        <v>0.28457525060803124</v>
      </c>
      <c r="G192" s="133">
        <f t="shared" si="90"/>
        <v>0.28106519929813023</v>
      </c>
      <c r="H192" s="133">
        <f t="shared" si="90"/>
        <v>0.27931157342055479</v>
      </c>
      <c r="I192" s="133">
        <f t="shared" si="90"/>
        <v>0.27838376044783553</v>
      </c>
      <c r="J192" s="133">
        <f t="shared" si="90"/>
        <v>0.27787840408238695</v>
      </c>
      <c r="K192" s="133">
        <f t="shared" si="90"/>
        <v>0.27759917535728801</v>
      </c>
      <c r="L192" s="133">
        <f t="shared" si="90"/>
        <v>0.27744393556334401</v>
      </c>
      <c r="M192" s="133">
        <f t="shared" si="90"/>
        <v>0.27735759823899997</v>
      </c>
      <c r="N192" s="133">
        <f t="shared" si="90"/>
        <v>0.29127184058420885</v>
      </c>
    </row>
    <row r="193" spans="1:14" ht="15.75" customHeight="1">
      <c r="A193" s="125" t="s">
        <v>197</v>
      </c>
      <c r="B193" s="9"/>
      <c r="C193" s="133">
        <f>C184/B197</f>
        <v>0.73905987999441225</v>
      </c>
      <c r="D193" s="133">
        <f>D184/C186</f>
        <v>0.65199999999999991</v>
      </c>
      <c r="E193" s="133">
        <f t="shared" ref="E193:N193" si="91">E184/D186</f>
        <v>0.65199999999999991</v>
      </c>
      <c r="F193" s="133">
        <f t="shared" si="91"/>
        <v>0.65200000000000002</v>
      </c>
      <c r="G193" s="133">
        <f t="shared" si="91"/>
        <v>0.65199999999999991</v>
      </c>
      <c r="H193" s="133">
        <f t="shared" si="91"/>
        <v>0.65200000000000002</v>
      </c>
      <c r="I193" s="133">
        <f t="shared" si="91"/>
        <v>0.65200000000000014</v>
      </c>
      <c r="J193" s="133">
        <f t="shared" si="91"/>
        <v>0.65200000000000002</v>
      </c>
      <c r="K193" s="133">
        <f t="shared" si="91"/>
        <v>0.65200000000000002</v>
      </c>
      <c r="L193" s="133">
        <f t="shared" si="91"/>
        <v>0.65199999999999991</v>
      </c>
      <c r="M193" s="133">
        <f t="shared" si="91"/>
        <v>0.65200000000000002</v>
      </c>
      <c r="N193" s="133">
        <f t="shared" si="91"/>
        <v>0.65200000000000002</v>
      </c>
    </row>
    <row r="194" spans="1:14" ht="15.75" customHeight="1">
      <c r="A194" s="125" t="s">
        <v>198</v>
      </c>
      <c r="B194" s="9"/>
      <c r="C194" s="133">
        <f>C188/C189</f>
        <v>9.0810769124613805E-2</v>
      </c>
      <c r="D194" s="133">
        <f t="shared" ref="D194:N194" si="92">D188/D189</f>
        <v>0.1595168130788705</v>
      </c>
      <c r="E194" s="133">
        <f t="shared" si="92"/>
        <v>0.18225502698841589</v>
      </c>
      <c r="F194" s="133">
        <f t="shared" si="92"/>
        <v>0.19234138132721193</v>
      </c>
      <c r="G194" s="133">
        <f t="shared" si="92"/>
        <v>0.19738053614783102</v>
      </c>
      <c r="H194" s="133">
        <f t="shared" si="92"/>
        <v>0.20004666537978266</v>
      </c>
      <c r="I194" s="133">
        <f t="shared" si="92"/>
        <v>0.20149883884371564</v>
      </c>
      <c r="J194" s="133">
        <f t="shared" si="92"/>
        <v>0.20230122023767799</v>
      </c>
      <c r="K194" s="133">
        <f t="shared" si="92"/>
        <v>0.20274731159958609</v>
      </c>
      <c r="L194" s="133">
        <f t="shared" si="92"/>
        <v>0.20299540735919555</v>
      </c>
      <c r="M194" s="133">
        <f t="shared" si="92"/>
        <v>0.16301195234422736</v>
      </c>
      <c r="N194" s="133">
        <f t="shared" si="92"/>
        <v>0.16295970777476976</v>
      </c>
    </row>
    <row r="195" spans="1:14" ht="15.75" customHeight="1">
      <c r="A195" s="125" t="s">
        <v>199</v>
      </c>
      <c r="B195" s="9"/>
      <c r="C195" s="133">
        <f>(C184+B198)/B199</f>
        <v>0.76000000000000023</v>
      </c>
      <c r="D195" s="133">
        <f>(D184+C188)/C189</f>
        <v>0.68360214765536553</v>
      </c>
      <c r="E195" s="133">
        <f t="shared" ref="E195:N195" si="93">(E184+D188)/D189</f>
        <v>0.70751185095144686</v>
      </c>
      <c r="F195" s="133">
        <f t="shared" si="93"/>
        <v>0.71542474939196876</v>
      </c>
      <c r="G195" s="133">
        <f t="shared" si="93"/>
        <v>0.71893480070186966</v>
      </c>
      <c r="H195" s="133">
        <f t="shared" si="93"/>
        <v>0.72068842657944521</v>
      </c>
      <c r="I195" s="133">
        <f t="shared" si="93"/>
        <v>0.72161623955216436</v>
      </c>
      <c r="J195" s="133">
        <f t="shared" si="93"/>
        <v>0.72212159591761305</v>
      </c>
      <c r="K195" s="133">
        <f t="shared" si="93"/>
        <v>0.72240082464271194</v>
      </c>
      <c r="L195" s="133">
        <f t="shared" si="93"/>
        <v>0.72255606443665588</v>
      </c>
      <c r="M195" s="133">
        <f t="shared" si="93"/>
        <v>0.72264240176100014</v>
      </c>
      <c r="N195" s="133">
        <f t="shared" si="93"/>
        <v>0.70872815941579115</v>
      </c>
    </row>
    <row r="196" spans="1:14" ht="15.75" customHeight="1">
      <c r="A196" s="85"/>
      <c r="B196" s="9"/>
      <c r="C196" s="21"/>
    </row>
    <row r="197" spans="1:14" ht="15.75" customHeight="1">
      <c r="A197" s="29" t="s">
        <v>70</v>
      </c>
      <c r="B197" s="30">
        <v>24566.302027294198</v>
      </c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</row>
    <row r="198" spans="1:14" ht="15.75" customHeight="1">
      <c r="A198" s="29" t="s">
        <v>71</v>
      </c>
      <c r="B198" s="30">
        <v>2143.4221356044</v>
      </c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</row>
    <row r="199" spans="1:14" ht="15.75" customHeight="1">
      <c r="A199" s="29" t="s">
        <v>72</v>
      </c>
      <c r="B199" s="30">
        <v>26709.724162898594</v>
      </c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</row>
    <row r="200" spans="1:14" ht="15.75" customHeight="1">
      <c r="A200" s="85"/>
      <c r="B200" s="9"/>
      <c r="C200" s="21"/>
    </row>
    <row r="201" spans="1:14" ht="15.75" customHeight="1">
      <c r="A201" s="104" t="s">
        <v>160</v>
      </c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</row>
    <row r="202" spans="1:14" s="95" customFormat="1" ht="15.75" customHeight="1">
      <c r="A202" s="95" t="s">
        <v>74</v>
      </c>
      <c r="C202" s="129">
        <f>C215</f>
        <v>36810</v>
      </c>
      <c r="D202" s="129">
        <f t="shared" ref="D202:N202" si="94">D215</f>
        <v>56905</v>
      </c>
      <c r="E202" s="129">
        <f t="shared" si="94"/>
        <v>74910</v>
      </c>
      <c r="F202" s="129">
        <f t="shared" si="94"/>
        <v>92291</v>
      </c>
      <c r="G202" s="129">
        <f t="shared" si="94"/>
        <v>110109</v>
      </c>
      <c r="H202" s="129">
        <f t="shared" si="94"/>
        <v>129187</v>
      </c>
      <c r="I202" s="129">
        <f t="shared" si="94"/>
        <v>150204</v>
      </c>
      <c r="J202" s="129">
        <f t="shared" si="94"/>
        <v>173772</v>
      </c>
      <c r="K202" s="129">
        <f t="shared" si="94"/>
        <v>200484</v>
      </c>
      <c r="L202" s="129">
        <f t="shared" si="94"/>
        <v>230949</v>
      </c>
      <c r="M202" s="129">
        <f t="shared" si="94"/>
        <v>265817</v>
      </c>
      <c r="N202" s="129">
        <f t="shared" si="94"/>
        <v>305806</v>
      </c>
    </row>
    <row r="203" spans="1:14" s="95" customFormat="1" ht="15.75" customHeight="1">
      <c r="A203" s="95" t="s">
        <v>155</v>
      </c>
      <c r="C203" s="129">
        <f>C222</f>
        <v>9790.8350974547229</v>
      </c>
      <c r="D203" s="137">
        <f>D222</f>
        <v>52906.056759038613</v>
      </c>
      <c r="E203" s="137">
        <f t="shared" ref="E203:N203" si="95">E222</f>
        <v>129776.6911811376</v>
      </c>
      <c r="F203" s="137">
        <f t="shared" si="95"/>
        <v>235313.14071028889</v>
      </c>
      <c r="G203" s="137">
        <f t="shared" si="95"/>
        <v>367268.7871903606</v>
      </c>
      <c r="H203" s="137">
        <f t="shared" si="95"/>
        <v>525349.26296611049</v>
      </c>
      <c r="I203" s="137">
        <f t="shared" si="95"/>
        <v>710703.38217893464</v>
      </c>
      <c r="J203" s="137">
        <f t="shared" si="95"/>
        <v>925638.59887464717</v>
      </c>
      <c r="K203" s="137">
        <f t="shared" si="95"/>
        <v>1173434.4191020997</v>
      </c>
      <c r="L203" s="137">
        <f t="shared" si="95"/>
        <v>1458269.1015611824</v>
      </c>
      <c r="M203" s="137">
        <f t="shared" si="95"/>
        <v>1785214.6703560334</v>
      </c>
      <c r="N203" s="137">
        <f t="shared" si="95"/>
        <v>2126201.9148158282</v>
      </c>
    </row>
    <row r="204" spans="1:14" s="94" customFormat="1" ht="15.75" customHeight="1">
      <c r="A204" s="94" t="s">
        <v>68</v>
      </c>
      <c r="C204" s="134">
        <f>C227</f>
        <v>54.847194072844992</v>
      </c>
      <c r="D204" s="134">
        <f t="shared" ref="D204:N204" si="96">D227</f>
        <v>54.637285058492125</v>
      </c>
      <c r="E204" s="134">
        <f t="shared" si="96"/>
        <v>54.419185607847112</v>
      </c>
      <c r="F204" s="134">
        <f t="shared" si="96"/>
        <v>54.089236636123267</v>
      </c>
      <c r="G204" s="134">
        <f t="shared" si="96"/>
        <v>53.838947164354821</v>
      </c>
      <c r="H204" s="134">
        <f t="shared" si="96"/>
        <v>53.575455532980413</v>
      </c>
      <c r="I204" s="134">
        <f t="shared" si="96"/>
        <v>53.297139710786276</v>
      </c>
      <c r="J204" s="134">
        <f t="shared" si="96"/>
        <v>53.035694987105487</v>
      </c>
      <c r="K204" s="134">
        <f t="shared" si="96"/>
        <v>52.770616807166881</v>
      </c>
      <c r="L204" s="134">
        <f t="shared" si="96"/>
        <v>52.505033468977032</v>
      </c>
      <c r="M204" s="134">
        <f t="shared" si="96"/>
        <v>52.243622901909347</v>
      </c>
      <c r="N204" s="134">
        <f t="shared" si="96"/>
        <v>51.982236411763857</v>
      </c>
    </row>
    <row r="205" spans="1:14" s="95" customFormat="1" ht="15.75" customHeight="1">
      <c r="A205" s="95" t="s">
        <v>208</v>
      </c>
      <c r="C205" s="129">
        <f>C233</f>
        <v>46655.682291527562</v>
      </c>
      <c r="D205" s="129">
        <f t="shared" ref="D205:N205" si="97">D233</f>
        <v>109865.69404409711</v>
      </c>
      <c r="E205" s="129">
        <f t="shared" si="97"/>
        <v>204741.11036674544</v>
      </c>
      <c r="F205" s="129">
        <f t="shared" si="97"/>
        <v>327658.22994692501</v>
      </c>
      <c r="G205" s="129">
        <f t="shared" si="97"/>
        <v>477431.62613752496</v>
      </c>
      <c r="H205" s="129">
        <f t="shared" si="97"/>
        <v>654589.83842164348</v>
      </c>
      <c r="I205" s="129">
        <f t="shared" si="97"/>
        <v>860960.67931864539</v>
      </c>
      <c r="J205" s="129">
        <f t="shared" si="97"/>
        <v>1099463.6345696342</v>
      </c>
      <c r="K205" s="129">
        <f t="shared" si="97"/>
        <v>1373971.189718907</v>
      </c>
      <c r="L205" s="129">
        <f t="shared" si="97"/>
        <v>1689270.6065946515</v>
      </c>
      <c r="M205" s="129">
        <f t="shared" si="97"/>
        <v>2051083.9139789352</v>
      </c>
      <c r="N205" s="129">
        <f t="shared" si="97"/>
        <v>2432059.8970522401</v>
      </c>
    </row>
    <row r="206" spans="1:14" s="97" customFormat="1" ht="15.75" customHeight="1"/>
    <row r="207" spans="1:14" s="94" customFormat="1" ht="15.75" customHeight="1">
      <c r="A207" s="94" t="s">
        <v>69</v>
      </c>
      <c r="C207" s="124">
        <f>C239</f>
        <v>463.77160724297494</v>
      </c>
      <c r="D207" s="124">
        <f t="shared" ref="D207:N207" si="98">D239</f>
        <v>1919.8112351782972</v>
      </c>
      <c r="E207" s="124">
        <f t="shared" si="98"/>
        <v>4088.8771235390841</v>
      </c>
      <c r="F207" s="124">
        <f t="shared" si="98"/>
        <v>6529.4844606502802</v>
      </c>
      <c r="G207" s="124">
        <f t="shared" si="98"/>
        <v>9231.0692625497177</v>
      </c>
      <c r="H207" s="124">
        <f t="shared" si="98"/>
        <v>12255.870918213523</v>
      </c>
      <c r="I207" s="124">
        <f t="shared" si="98"/>
        <v>15677.58826632726</v>
      </c>
      <c r="J207" s="124">
        <f t="shared" si="98"/>
        <v>19551.585292386855</v>
      </c>
      <c r="K207" s="124">
        <f t="shared" si="98"/>
        <v>23961.832755801239</v>
      </c>
      <c r="L207" s="124">
        <f t="shared" si="98"/>
        <v>29001.562834945737</v>
      </c>
      <c r="M207" s="124">
        <f t="shared" si="98"/>
        <v>34771.979642528284</v>
      </c>
      <c r="N207" s="124">
        <f t="shared" si="98"/>
        <v>39927.547272301112</v>
      </c>
    </row>
    <row r="208" spans="1:14" s="97" customFormat="1" ht="15.75" customHeight="1">
      <c r="A208" s="97" t="s">
        <v>157</v>
      </c>
      <c r="D208" s="135">
        <f>D207/C205</f>
        <v>4.1148497693858081E-2</v>
      </c>
      <c r="E208" s="135">
        <f t="shared" ref="E208:N208" si="99">E207/D205</f>
        <v>3.7217050864830653E-2</v>
      </c>
      <c r="F208" s="135">
        <f t="shared" si="99"/>
        <v>3.189141862596255E-2</v>
      </c>
      <c r="G208" s="135">
        <f t="shared" si="99"/>
        <v>2.8172859457993752E-2</v>
      </c>
      <c r="H208" s="135">
        <f t="shared" si="99"/>
        <v>2.5670421160334272E-2</v>
      </c>
      <c r="I208" s="135">
        <f t="shared" si="99"/>
        <v>2.3950246927341996E-2</v>
      </c>
      <c r="J208" s="135">
        <f t="shared" si="99"/>
        <v>2.2709033945498835E-2</v>
      </c>
      <c r="K208" s="135">
        <f t="shared" si="99"/>
        <v>2.1794111239687049E-2</v>
      </c>
      <c r="L208" s="135">
        <f t="shared" si="99"/>
        <v>2.1107839124981216E-2</v>
      </c>
      <c r="M208" s="135">
        <f t="shared" si="99"/>
        <v>2.0584019817064151E-2</v>
      </c>
      <c r="N208" s="135">
        <f t="shared" si="99"/>
        <v>1.946655960791235E-2</v>
      </c>
    </row>
    <row r="209" spans="1:14" s="98" customFormat="1" ht="15.75" customHeight="1">
      <c r="A209" s="98" t="s">
        <v>161</v>
      </c>
      <c r="D209" s="136">
        <f>D203/C205</f>
        <v>1.1339681290792329</v>
      </c>
      <c r="E209" s="136">
        <f t="shared" ref="E209:N209" si="100">E203/D205</f>
        <v>1.1812303404650479</v>
      </c>
      <c r="F209" s="136">
        <f t="shared" si="100"/>
        <v>1.1493204285586849</v>
      </c>
      <c r="G209" s="136">
        <f t="shared" si="100"/>
        <v>1.1208898590761838</v>
      </c>
      <c r="H209" s="136">
        <f t="shared" si="100"/>
        <v>1.1003654433541501</v>
      </c>
      <c r="I209" s="136">
        <f t="shared" si="100"/>
        <v>1.0857232124051803</v>
      </c>
      <c r="J209" s="136">
        <f t="shared" si="100"/>
        <v>1.0751229656703802</v>
      </c>
      <c r="K209" s="136">
        <f t="shared" si="100"/>
        <v>1.0672789733163117</v>
      </c>
      <c r="L209" s="136">
        <f t="shared" si="100"/>
        <v>1.0613534784958056</v>
      </c>
      <c r="M209" s="136">
        <f t="shared" si="100"/>
        <v>1.0567961482232811</v>
      </c>
      <c r="N209" s="136">
        <f t="shared" si="100"/>
        <v>1.036623562948807</v>
      </c>
    </row>
    <row r="210" spans="1:14" ht="28">
      <c r="A210" s="93" t="s">
        <v>202</v>
      </c>
      <c r="B210" s="104"/>
      <c r="C210" s="104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</row>
    <row r="211" spans="1:14" ht="15.75" customHeight="1" thickBot="1">
      <c r="A211" s="118" t="s">
        <v>194</v>
      </c>
      <c r="B211" s="9"/>
      <c r="C211" s="106"/>
      <c r="D211" s="106"/>
      <c r="E211" s="106"/>
      <c r="F211" s="106"/>
      <c r="G211" s="106"/>
      <c r="H211" s="106"/>
      <c r="I211" s="106"/>
      <c r="J211" s="106"/>
      <c r="K211" s="106"/>
      <c r="L211" s="106"/>
      <c r="M211" s="106"/>
      <c r="N211" s="106"/>
    </row>
    <row r="212" spans="1:14" ht="15.75" customHeight="1" thickBot="1">
      <c r="A212" s="117" t="s">
        <v>75</v>
      </c>
      <c r="B212" s="9"/>
      <c r="C212" s="139">
        <v>26135</v>
      </c>
      <c r="D212" s="139">
        <v>40516</v>
      </c>
      <c r="E212" s="139">
        <v>53067</v>
      </c>
      <c r="F212" s="139">
        <v>65165</v>
      </c>
      <c r="G212" s="139">
        <v>77660</v>
      </c>
      <c r="H212" s="139">
        <v>91510</v>
      </c>
      <c r="I212" s="139">
        <v>106348</v>
      </c>
      <c r="J212" s="139">
        <v>122897</v>
      </c>
      <c r="K212" s="139">
        <v>141742</v>
      </c>
      <c r="L212" s="139">
        <v>163323</v>
      </c>
      <c r="M212" s="139">
        <v>188081</v>
      </c>
      <c r="N212" s="139">
        <v>216327</v>
      </c>
    </row>
    <row r="213" spans="1:14" ht="15.75" customHeight="1" thickBot="1">
      <c r="A213" s="117" t="s">
        <v>159</v>
      </c>
      <c r="B213" s="9"/>
      <c r="C213" s="139">
        <v>8908</v>
      </c>
      <c r="D213" s="139">
        <v>13680</v>
      </c>
      <c r="E213" s="139">
        <v>18014</v>
      </c>
      <c r="F213" s="139">
        <v>22387</v>
      </c>
      <c r="G213" s="139">
        <v>26546</v>
      </c>
      <c r="H213" s="139">
        <v>31174</v>
      </c>
      <c r="I213" s="139">
        <v>36225</v>
      </c>
      <c r="J213" s="139">
        <v>41936</v>
      </c>
      <c r="K213" s="139">
        <v>48416</v>
      </c>
      <c r="L213" s="139">
        <v>55723</v>
      </c>
      <c r="M213" s="139">
        <v>64146</v>
      </c>
      <c r="N213" s="139">
        <v>73796</v>
      </c>
    </row>
    <row r="214" spans="1:14" ht="15.75" customHeight="1" thickBot="1">
      <c r="A214" s="117" t="s">
        <v>77</v>
      </c>
      <c r="B214" s="9"/>
      <c r="C214" s="139">
        <v>1767</v>
      </c>
      <c r="D214" s="139">
        <v>2709</v>
      </c>
      <c r="E214" s="139">
        <v>3829</v>
      </c>
      <c r="F214" s="139">
        <v>4739</v>
      </c>
      <c r="G214" s="139">
        <v>5903</v>
      </c>
      <c r="H214" s="139">
        <v>6503</v>
      </c>
      <c r="I214" s="139">
        <v>7631</v>
      </c>
      <c r="J214" s="139">
        <v>8939</v>
      </c>
      <c r="K214" s="139">
        <v>10326</v>
      </c>
      <c r="L214" s="139">
        <v>11903</v>
      </c>
      <c r="M214" s="139">
        <v>13590</v>
      </c>
      <c r="N214" s="139">
        <v>15683</v>
      </c>
    </row>
    <row r="215" spans="1:14" ht="15.75" customHeight="1">
      <c r="A215" s="116"/>
      <c r="B215" s="9"/>
      <c r="C215" s="111">
        <f>SUM(C212:C214)</f>
        <v>36810</v>
      </c>
      <c r="D215" s="111">
        <f t="shared" ref="D215:N215" si="101">SUM(D212:D214)</f>
        <v>56905</v>
      </c>
      <c r="E215" s="111">
        <f t="shared" si="101"/>
        <v>74910</v>
      </c>
      <c r="F215" s="111">
        <f t="shared" si="101"/>
        <v>92291</v>
      </c>
      <c r="G215" s="111">
        <f t="shared" si="101"/>
        <v>110109</v>
      </c>
      <c r="H215" s="111">
        <f t="shared" si="101"/>
        <v>129187</v>
      </c>
      <c r="I215" s="111">
        <f t="shared" si="101"/>
        <v>150204</v>
      </c>
      <c r="J215" s="111">
        <f t="shared" si="101"/>
        <v>173772</v>
      </c>
      <c r="K215" s="111">
        <f t="shared" si="101"/>
        <v>200484</v>
      </c>
      <c r="L215" s="111">
        <f t="shared" si="101"/>
        <v>230949</v>
      </c>
      <c r="M215" s="111">
        <f t="shared" si="101"/>
        <v>265817</v>
      </c>
      <c r="N215" s="111">
        <f t="shared" si="101"/>
        <v>305806</v>
      </c>
    </row>
    <row r="216" spans="1:14" ht="11" customHeight="1">
      <c r="A216" s="103"/>
      <c r="B216" s="9"/>
      <c r="C216" s="106"/>
      <c r="D216" s="106"/>
      <c r="E216" s="106"/>
      <c r="F216" s="106"/>
      <c r="G216" s="106"/>
      <c r="H216" s="106"/>
      <c r="I216" s="106"/>
      <c r="J216" s="106"/>
      <c r="K216" s="106"/>
      <c r="L216" s="106"/>
      <c r="M216" s="106"/>
      <c r="N216" s="106"/>
    </row>
    <row r="217" spans="1:14" ht="15.75" customHeight="1">
      <c r="A217" s="59"/>
      <c r="B217" s="9"/>
      <c r="C217" s="106"/>
    </row>
    <row r="218" spans="1:14" ht="15.75" customHeight="1">
      <c r="A218" s="118" t="s">
        <v>162</v>
      </c>
      <c r="B218" s="9"/>
      <c r="C218" s="106"/>
      <c r="D218" s="49"/>
    </row>
    <row r="219" spans="1:14" ht="15.75" customHeight="1">
      <c r="A219" s="117" t="s">
        <v>75</v>
      </c>
      <c r="C219" s="112">
        <v>6882.7834834552996</v>
      </c>
      <c r="D219" s="48">
        <f t="shared" ref="D219:N219" si="102">C305-D236</f>
        <v>32740.820830227894</v>
      </c>
      <c r="E219" s="48">
        <f t="shared" si="102"/>
        <v>64439.205899600704</v>
      </c>
      <c r="F219" s="48">
        <f t="shared" si="102"/>
        <v>94000.076824907519</v>
      </c>
      <c r="G219" s="48">
        <f t="shared" si="102"/>
        <v>122048.53540791581</v>
      </c>
      <c r="H219" s="48">
        <f t="shared" si="102"/>
        <v>150184.13280235481</v>
      </c>
      <c r="I219" s="48">
        <f t="shared" si="102"/>
        <v>180195.95087990988</v>
      </c>
      <c r="J219" s="48">
        <f t="shared" si="102"/>
        <v>212482.52101129876</v>
      </c>
      <c r="K219" s="48">
        <f t="shared" si="102"/>
        <v>248241.69198638425</v>
      </c>
      <c r="L219" s="48">
        <f t="shared" si="102"/>
        <v>288615.01807140728</v>
      </c>
      <c r="M219" s="48">
        <f t="shared" si="102"/>
        <v>334598.63477108913</v>
      </c>
      <c r="N219" s="48">
        <f t="shared" si="102"/>
        <v>360130.33310434502</v>
      </c>
    </row>
    <row r="220" spans="1:14" ht="15.75" customHeight="1">
      <c r="A220" s="117" t="s">
        <v>159</v>
      </c>
      <c r="C220" s="113">
        <v>2014.656015353366</v>
      </c>
      <c r="D220" s="48">
        <f t="shared" ref="D220:N220" si="103">C306-D237</f>
        <v>17790.078242363328</v>
      </c>
      <c r="E220" s="48">
        <f t="shared" si="103"/>
        <v>60134.785700499255</v>
      </c>
      <c r="F220" s="48">
        <f t="shared" si="103"/>
        <v>132133.97279151384</v>
      </c>
      <c r="G220" s="48">
        <f t="shared" si="103"/>
        <v>231549.942029055</v>
      </c>
      <c r="H220" s="48">
        <f t="shared" si="103"/>
        <v>356174.23274002818</v>
      </c>
      <c r="I220" s="48">
        <f t="shared" si="103"/>
        <v>506066.65532701631</v>
      </c>
      <c r="J220" s="48">
        <f t="shared" si="103"/>
        <v>682142.44441758923</v>
      </c>
      <c r="K220" s="48">
        <f t="shared" si="103"/>
        <v>886567.06596096815</v>
      </c>
      <c r="L220" s="48">
        <f t="shared" si="103"/>
        <v>1122398.8088179822</v>
      </c>
      <c r="M220" s="48">
        <f t="shared" si="103"/>
        <v>1393499.7585004368</v>
      </c>
      <c r="N220" s="48">
        <f t="shared" si="103"/>
        <v>1698467.9359203358</v>
      </c>
    </row>
    <row r="221" spans="1:14" ht="15.75" customHeight="1">
      <c r="A221" s="117" t="s">
        <v>77</v>
      </c>
      <c r="C221" s="113">
        <v>893.39559864605678</v>
      </c>
      <c r="D221" s="48">
        <f t="shared" ref="D221:N221" si="104">C307-D238</f>
        <v>2375.1576864473905</v>
      </c>
      <c r="E221" s="48">
        <f t="shared" si="104"/>
        <v>5202.699581037652</v>
      </c>
      <c r="F221" s="48">
        <f t="shared" si="104"/>
        <v>9179.0910938675552</v>
      </c>
      <c r="G221" s="48">
        <f t="shared" si="104"/>
        <v>13670.309753389791</v>
      </c>
      <c r="H221" s="48">
        <f t="shared" si="104"/>
        <v>18990.897423727471</v>
      </c>
      <c r="I221" s="48">
        <f t="shared" si="104"/>
        <v>24440.775972008461</v>
      </c>
      <c r="J221" s="48">
        <f t="shared" si="104"/>
        <v>31013.633445759129</v>
      </c>
      <c r="K221" s="48">
        <f t="shared" si="104"/>
        <v>38625.661154747344</v>
      </c>
      <c r="L221" s="48">
        <f t="shared" si="104"/>
        <v>47255.274671792999</v>
      </c>
      <c r="M221" s="48">
        <f t="shared" si="104"/>
        <v>57116.277084507528</v>
      </c>
      <c r="N221" s="48">
        <f t="shared" si="104"/>
        <v>67603.645791147341</v>
      </c>
    </row>
    <row r="222" spans="1:14" ht="15.75" customHeight="1">
      <c r="A222" s="116"/>
      <c r="C222" s="111">
        <f>SUM(C219:C221)</f>
        <v>9790.8350974547229</v>
      </c>
      <c r="D222" s="111">
        <f>SUM(D219:D221)</f>
        <v>52906.056759038613</v>
      </c>
      <c r="E222" s="111">
        <f t="shared" ref="E222:N222" si="105">SUM(E219:E221)</f>
        <v>129776.6911811376</v>
      </c>
      <c r="F222" s="111">
        <f t="shared" si="105"/>
        <v>235313.14071028889</v>
      </c>
      <c r="G222" s="111">
        <f t="shared" si="105"/>
        <v>367268.7871903606</v>
      </c>
      <c r="H222" s="111">
        <f t="shared" si="105"/>
        <v>525349.26296611049</v>
      </c>
      <c r="I222" s="111">
        <f t="shared" si="105"/>
        <v>710703.38217893464</v>
      </c>
      <c r="J222" s="111">
        <f t="shared" si="105"/>
        <v>925638.59887464717</v>
      </c>
      <c r="K222" s="111">
        <f t="shared" si="105"/>
        <v>1173434.4191020997</v>
      </c>
      <c r="L222" s="111">
        <f t="shared" si="105"/>
        <v>1458269.1015611824</v>
      </c>
      <c r="M222" s="111">
        <f t="shared" si="105"/>
        <v>1785214.6703560334</v>
      </c>
      <c r="N222" s="111">
        <f t="shared" si="105"/>
        <v>2126201.9148158282</v>
      </c>
    </row>
    <row r="223" spans="1:14" ht="15.75" customHeight="1">
      <c r="A223" s="94" t="s">
        <v>163</v>
      </c>
      <c r="B223" s="9"/>
      <c r="C223" s="106"/>
      <c r="D223" s="106"/>
      <c r="E223" s="106"/>
      <c r="F223" s="106"/>
      <c r="G223" s="106"/>
      <c r="H223" s="106"/>
      <c r="I223" s="106"/>
      <c r="J223" s="106"/>
      <c r="K223" s="106"/>
      <c r="L223" s="106"/>
      <c r="M223" s="106"/>
      <c r="N223" s="106"/>
    </row>
    <row r="224" spans="1:14" ht="15.75" customHeight="1">
      <c r="A224" s="108" t="s">
        <v>75</v>
      </c>
      <c r="B224" s="27"/>
      <c r="C224" s="90">
        <v>43.658366481984615</v>
      </c>
      <c r="D224" s="90">
        <v>43.447569078512942</v>
      </c>
      <c r="E224" s="90">
        <v>43.439570719607879</v>
      </c>
      <c r="F224" s="90">
        <v>43.265331314395361</v>
      </c>
      <c r="G224" s="90">
        <v>42.95624388265626</v>
      </c>
      <c r="H224" s="90">
        <v>42.72314268363683</v>
      </c>
      <c r="I224" s="90">
        <v>42.516538802799523</v>
      </c>
      <c r="J224" s="90">
        <v>42.334775982666173</v>
      </c>
      <c r="K224" s="90">
        <v>42.123095161654739</v>
      </c>
      <c r="L224" s="90">
        <v>41.893689011576534</v>
      </c>
      <c r="M224" s="90">
        <v>41.685453978768237</v>
      </c>
      <c r="N224" s="90">
        <v>41.481741219924857</v>
      </c>
    </row>
    <row r="225" spans="1:14" ht="15.75" customHeight="1">
      <c r="A225" s="108" t="s">
        <v>76</v>
      </c>
      <c r="B225" s="27"/>
      <c r="C225" s="90">
        <v>10.750050038277621</v>
      </c>
      <c r="D225" s="90">
        <v>10.785400070546348</v>
      </c>
      <c r="E225" s="90">
        <v>10.605210891257245</v>
      </c>
      <c r="F225" s="90">
        <v>10.453069515350638</v>
      </c>
      <c r="G225" s="90">
        <v>10.472062863886595</v>
      </c>
      <c r="H225" s="90">
        <v>10.458391811973584</v>
      </c>
      <c r="I225" s="90">
        <v>10.395626713936279</v>
      </c>
      <c r="J225" s="90">
        <v>10.319708951153892</v>
      </c>
      <c r="K225" s="90">
        <v>10.264968345535362</v>
      </c>
      <c r="L225" s="90">
        <v>10.226585771007171</v>
      </c>
      <c r="M225" s="90">
        <v>10.178451762312092</v>
      </c>
      <c r="N225" s="90">
        <v>10.123555704500863</v>
      </c>
    </row>
    <row r="226" spans="1:14" ht="15.75" customHeight="1">
      <c r="A226" s="108" t="s">
        <v>77</v>
      </c>
      <c r="B226" s="27"/>
      <c r="C226" s="90">
        <v>0.43877755258275425</v>
      </c>
      <c r="D226" s="90">
        <v>0.40431590943283968</v>
      </c>
      <c r="E226" s="90">
        <v>0.37440399698198795</v>
      </c>
      <c r="F226" s="90">
        <v>0.37083580637726565</v>
      </c>
      <c r="G226" s="90">
        <v>0.41064041781196414</v>
      </c>
      <c r="H226" s="90">
        <v>0.39392103737000239</v>
      </c>
      <c r="I226" s="90">
        <v>0.38497419405047489</v>
      </c>
      <c r="J226" s="90">
        <v>0.38121005328542223</v>
      </c>
      <c r="K226" s="90">
        <v>0.38255329997678333</v>
      </c>
      <c r="L226" s="90">
        <v>0.38475868639332461</v>
      </c>
      <c r="M226" s="90">
        <v>0.37971716082901691</v>
      </c>
      <c r="N226" s="90">
        <v>0.37693948733814386</v>
      </c>
    </row>
    <row r="227" spans="1:14" ht="15.75" customHeight="1">
      <c r="A227" s="116"/>
      <c r="B227" s="27"/>
      <c r="C227" s="111">
        <f>SUM(C224:C226)</f>
        <v>54.847194072844992</v>
      </c>
      <c r="D227" s="111">
        <f t="shared" ref="D227:N227" si="106">SUM(D224:D226)</f>
        <v>54.637285058492125</v>
      </c>
      <c r="E227" s="111">
        <f t="shared" si="106"/>
        <v>54.419185607847112</v>
      </c>
      <c r="F227" s="111">
        <f t="shared" si="106"/>
        <v>54.089236636123267</v>
      </c>
      <c r="G227" s="111">
        <f t="shared" si="106"/>
        <v>53.838947164354821</v>
      </c>
      <c r="H227" s="111">
        <f t="shared" si="106"/>
        <v>53.575455532980413</v>
      </c>
      <c r="I227" s="111">
        <f t="shared" si="106"/>
        <v>53.297139710786276</v>
      </c>
      <c r="J227" s="111">
        <f t="shared" si="106"/>
        <v>53.035694987105487</v>
      </c>
      <c r="K227" s="111">
        <f t="shared" si="106"/>
        <v>52.770616807166881</v>
      </c>
      <c r="L227" s="111">
        <f t="shared" si="106"/>
        <v>52.505033468977032</v>
      </c>
      <c r="M227" s="111">
        <f t="shared" si="106"/>
        <v>52.243622901909347</v>
      </c>
      <c r="N227" s="111">
        <f t="shared" si="106"/>
        <v>51.982236411763857</v>
      </c>
    </row>
    <row r="228" spans="1:14" ht="15.75" customHeight="1">
      <c r="A228" s="108"/>
      <c r="B228" s="27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</row>
    <row r="229" spans="1:14" ht="15.75" customHeight="1">
      <c r="A229" s="95" t="s">
        <v>164</v>
      </c>
      <c r="B229" s="9"/>
      <c r="D229" s="49"/>
    </row>
    <row r="230" spans="1:14" ht="15.75" customHeight="1">
      <c r="A230" s="96" t="s">
        <v>75</v>
      </c>
      <c r="B230" s="112">
        <v>6882.7834834552996</v>
      </c>
      <c r="C230" s="106">
        <f>C212+C219+C224</f>
        <v>33061.441849937284</v>
      </c>
      <c r="D230" s="106">
        <f>D212+D219+D224</f>
        <v>73300.268399306413</v>
      </c>
      <c r="E230" s="106">
        <f t="shared" ref="E230:N230" si="107">E212+E219+E224</f>
        <v>117549.64547032031</v>
      </c>
      <c r="F230" s="106">
        <f t="shared" si="107"/>
        <v>159208.34215622189</v>
      </c>
      <c r="G230" s="106">
        <f t="shared" si="107"/>
        <v>199751.49165179848</v>
      </c>
      <c r="H230" s="106">
        <f t="shared" si="107"/>
        <v>241736.85594503843</v>
      </c>
      <c r="I230" s="106">
        <f t="shared" si="107"/>
        <v>286586.46741871274</v>
      </c>
      <c r="J230" s="106">
        <f t="shared" si="107"/>
        <v>335421.85578728141</v>
      </c>
      <c r="K230" s="106">
        <f t="shared" si="107"/>
        <v>390025.81508154585</v>
      </c>
      <c r="L230" s="106">
        <f t="shared" si="107"/>
        <v>451979.91176041885</v>
      </c>
      <c r="M230" s="106">
        <f t="shared" si="107"/>
        <v>522721.3202250679</v>
      </c>
      <c r="N230" s="106">
        <f t="shared" si="107"/>
        <v>576498.81484556489</v>
      </c>
    </row>
    <row r="231" spans="1:14" ht="15.75" customHeight="1">
      <c r="A231" s="96" t="s">
        <v>76</v>
      </c>
      <c r="B231" s="113">
        <v>2014.656015353366</v>
      </c>
      <c r="C231" s="106">
        <f>C213+C220+C225</f>
        <v>10933.406065391644</v>
      </c>
      <c r="D231" s="106">
        <f t="shared" ref="D231:N231" si="108">D213+D220+D225</f>
        <v>31480.863642433873</v>
      </c>
      <c r="E231" s="106">
        <f t="shared" si="108"/>
        <v>78159.39091139051</v>
      </c>
      <c r="F231" s="106">
        <f t="shared" si="108"/>
        <v>154531.42586102919</v>
      </c>
      <c r="G231" s="106">
        <f t="shared" si="108"/>
        <v>258106.41409191888</v>
      </c>
      <c r="H231" s="106">
        <f t="shared" si="108"/>
        <v>387358.69113184017</v>
      </c>
      <c r="I231" s="106">
        <f t="shared" si="108"/>
        <v>542302.05095373024</v>
      </c>
      <c r="J231" s="106">
        <f t="shared" si="108"/>
        <v>724088.76412654039</v>
      </c>
      <c r="K231" s="106">
        <f t="shared" si="108"/>
        <v>934993.33092931367</v>
      </c>
      <c r="L231" s="106">
        <f t="shared" si="108"/>
        <v>1178132.0354037532</v>
      </c>
      <c r="M231" s="106">
        <f t="shared" si="108"/>
        <v>1457655.9369521991</v>
      </c>
      <c r="N231" s="106">
        <f t="shared" si="108"/>
        <v>1772274.0594760403</v>
      </c>
    </row>
    <row r="232" spans="1:14" ht="15.75" customHeight="1">
      <c r="A232" s="96" t="s">
        <v>77</v>
      </c>
      <c r="B232" s="114">
        <v>893.39559864605678</v>
      </c>
      <c r="C232" s="106">
        <f>C214+C221+C226</f>
        <v>2660.8343761986398</v>
      </c>
      <c r="D232" s="106">
        <f t="shared" ref="D232:N232" si="109">D214+D221+D226</f>
        <v>5084.5620023568226</v>
      </c>
      <c r="E232" s="106">
        <f t="shared" si="109"/>
        <v>9032.0739850346345</v>
      </c>
      <c r="F232" s="106">
        <f t="shared" si="109"/>
        <v>13918.461929673933</v>
      </c>
      <c r="G232" s="106">
        <f t="shared" si="109"/>
        <v>19573.720393807602</v>
      </c>
      <c r="H232" s="106">
        <f t="shared" si="109"/>
        <v>25494.291344764839</v>
      </c>
      <c r="I232" s="106">
        <f t="shared" si="109"/>
        <v>32072.160946202512</v>
      </c>
      <c r="J232" s="106">
        <f t="shared" si="109"/>
        <v>39953.014655812418</v>
      </c>
      <c r="K232" s="106">
        <f t="shared" si="109"/>
        <v>48952.04370804732</v>
      </c>
      <c r="L232" s="106">
        <f t="shared" si="109"/>
        <v>59158.659430479391</v>
      </c>
      <c r="M232" s="106">
        <f t="shared" si="109"/>
        <v>70706.65680166836</v>
      </c>
      <c r="N232" s="106">
        <f t="shared" si="109"/>
        <v>83287.022730634679</v>
      </c>
    </row>
    <row r="233" spans="1:14" ht="15.75" customHeight="1">
      <c r="A233" s="102"/>
      <c r="B233" s="9"/>
      <c r="C233" s="111">
        <f>C215+C222+C227</f>
        <v>46655.682291527562</v>
      </c>
      <c r="D233" s="111">
        <f t="shared" ref="D233:N233" si="110">D215+D222+D227</f>
        <v>109865.69404409711</v>
      </c>
      <c r="E233" s="111">
        <f t="shared" si="110"/>
        <v>204741.11036674544</v>
      </c>
      <c r="F233" s="111">
        <f t="shared" si="110"/>
        <v>327658.22994692501</v>
      </c>
      <c r="G233" s="111">
        <f t="shared" si="110"/>
        <v>477431.62613752496</v>
      </c>
      <c r="H233" s="111">
        <f t="shared" si="110"/>
        <v>654589.83842164348</v>
      </c>
      <c r="I233" s="111">
        <f t="shared" si="110"/>
        <v>860960.67931864539</v>
      </c>
      <c r="J233" s="111">
        <f t="shared" si="110"/>
        <v>1099463.6345696342</v>
      </c>
      <c r="K233" s="111">
        <f t="shared" si="110"/>
        <v>1373971.189718907</v>
      </c>
      <c r="L233" s="111">
        <f t="shared" si="110"/>
        <v>1689270.6065946515</v>
      </c>
      <c r="M233" s="111">
        <f t="shared" si="110"/>
        <v>2051083.9139789352</v>
      </c>
      <c r="N233" s="111">
        <f t="shared" si="110"/>
        <v>2432059.8970522401</v>
      </c>
    </row>
    <row r="234" spans="1:14" ht="15.75" customHeight="1">
      <c r="A234" s="102"/>
      <c r="B234" s="9"/>
      <c r="C234" s="106"/>
      <c r="D234" s="49"/>
    </row>
    <row r="235" spans="1:14" ht="15.75" customHeight="1">
      <c r="A235" s="94" t="s">
        <v>165</v>
      </c>
      <c r="B235" s="9"/>
      <c r="C235" s="109"/>
    </row>
    <row r="236" spans="1:14" ht="15.75" customHeight="1">
      <c r="A236" s="108" t="s">
        <v>75</v>
      </c>
      <c r="B236" s="9"/>
      <c r="C236" s="109">
        <f>C321</f>
        <v>330.3736072058544</v>
      </c>
      <c r="D236" s="109">
        <f>D321</f>
        <v>1650.7976889190536</v>
      </c>
      <c r="E236" s="109">
        <f t="shared" ref="E236:N236" si="111">E321</f>
        <v>3249.0355915765058</v>
      </c>
      <c r="F236" s="109">
        <f t="shared" si="111"/>
        <v>4739.4996718440771</v>
      </c>
      <c r="G236" s="109">
        <f t="shared" si="111"/>
        <v>6153.7076676260076</v>
      </c>
      <c r="H236" s="109">
        <f t="shared" si="111"/>
        <v>7572.3092169254533</v>
      </c>
      <c r="I236" s="109">
        <f t="shared" si="111"/>
        <v>9085.510128398817</v>
      </c>
      <c r="J236" s="109">
        <f t="shared" si="111"/>
        <v>10713.404420737754</v>
      </c>
      <c r="K236" s="109">
        <f t="shared" si="111"/>
        <v>12516.387831246266</v>
      </c>
      <c r="L236" s="109">
        <f t="shared" si="111"/>
        <v>14552.017717886081</v>
      </c>
      <c r="M236" s="109">
        <f t="shared" si="111"/>
        <v>16870.51940022298</v>
      </c>
      <c r="N236" s="109">
        <f t="shared" si="111"/>
        <v>18157.83192122748</v>
      </c>
    </row>
    <row r="237" spans="1:14" ht="15.75" customHeight="1">
      <c r="A237" s="108" t="s">
        <v>76</v>
      </c>
      <c r="B237" s="9"/>
      <c r="C237" s="109">
        <f>C327</f>
        <v>26.190528199593761</v>
      </c>
      <c r="D237" s="109">
        <f t="shared" ref="D237:N237" si="112">D327</f>
        <v>210.60802937938982</v>
      </c>
      <c r="E237" s="109">
        <f t="shared" si="112"/>
        <v>711.90629636329186</v>
      </c>
      <c r="F237" s="109">
        <f t="shared" si="112"/>
        <v>1564.269434038968</v>
      </c>
      <c r="G237" s="109">
        <f t="shared" si="112"/>
        <v>2741.2064370534699</v>
      </c>
      <c r="H237" s="109">
        <f t="shared" si="112"/>
        <v>4216.5724203767386</v>
      </c>
      <c r="I237" s="109">
        <f t="shared" si="112"/>
        <v>5991.0754500921703</v>
      </c>
      <c r="J237" s="109">
        <f t="shared" si="112"/>
        <v>8075.5505410156793</v>
      </c>
      <c r="K237" s="109">
        <f t="shared" si="112"/>
        <v>10495.633584684134</v>
      </c>
      <c r="L237" s="109">
        <f t="shared" si="112"/>
        <v>13287.530166113927</v>
      </c>
      <c r="M237" s="109">
        <f t="shared" si="112"/>
        <v>16496.961625473148</v>
      </c>
      <c r="N237" s="109">
        <f t="shared" si="112"/>
        <v>20107.330618504435</v>
      </c>
    </row>
    <row r="238" spans="1:14" ht="15.75" customHeight="1">
      <c r="A238" s="108" t="s">
        <v>77</v>
      </c>
      <c r="B238" s="9"/>
      <c r="C238" s="109">
        <f>C333</f>
        <v>107.20747183752681</v>
      </c>
      <c r="D238" s="109">
        <f t="shared" ref="D238:N238" si="113">D333</f>
        <v>58.40551687985387</v>
      </c>
      <c r="E238" s="109">
        <f t="shared" si="113"/>
        <v>127.93523559928654</v>
      </c>
      <c r="F238" s="109">
        <f t="shared" si="113"/>
        <v>225.71535476723497</v>
      </c>
      <c r="G238" s="109">
        <f t="shared" si="113"/>
        <v>336.15515787024077</v>
      </c>
      <c r="H238" s="109">
        <f t="shared" si="113"/>
        <v>466.98928091133121</v>
      </c>
      <c r="I238" s="109">
        <f t="shared" si="113"/>
        <v>601.00268783627359</v>
      </c>
      <c r="J238" s="109">
        <f t="shared" si="113"/>
        <v>762.63033063342129</v>
      </c>
      <c r="K238" s="109">
        <f t="shared" si="113"/>
        <v>949.81133987083638</v>
      </c>
      <c r="L238" s="109">
        <f t="shared" si="113"/>
        <v>1162.0149509457294</v>
      </c>
      <c r="M238" s="109">
        <f t="shared" si="113"/>
        <v>1404.4986168321525</v>
      </c>
      <c r="N238" s="109">
        <f t="shared" si="113"/>
        <v>1662.384732569197</v>
      </c>
    </row>
    <row r="239" spans="1:14" ht="15.75" customHeight="1">
      <c r="B239" s="9"/>
      <c r="C239" s="120">
        <f>SUM(C236:C238)</f>
        <v>463.77160724297494</v>
      </c>
      <c r="D239" s="120">
        <f t="shared" ref="D239:N239" si="114">SUM(D236:D238)</f>
        <v>1919.8112351782972</v>
      </c>
      <c r="E239" s="120">
        <f t="shared" si="114"/>
        <v>4088.8771235390841</v>
      </c>
      <c r="F239" s="120">
        <f t="shared" si="114"/>
        <v>6529.4844606502802</v>
      </c>
      <c r="G239" s="120">
        <f t="shared" si="114"/>
        <v>9231.0692625497177</v>
      </c>
      <c r="H239" s="120">
        <f t="shared" si="114"/>
        <v>12255.870918213523</v>
      </c>
      <c r="I239" s="120">
        <f t="shared" si="114"/>
        <v>15677.58826632726</v>
      </c>
      <c r="J239" s="120">
        <f t="shared" si="114"/>
        <v>19551.585292386855</v>
      </c>
      <c r="K239" s="120">
        <f t="shared" si="114"/>
        <v>23961.832755801239</v>
      </c>
      <c r="L239" s="120">
        <f t="shared" si="114"/>
        <v>29001.562834945737</v>
      </c>
      <c r="M239" s="120">
        <f t="shared" si="114"/>
        <v>34771.979642528284</v>
      </c>
      <c r="N239" s="120">
        <f t="shared" si="114"/>
        <v>39927.547272301112</v>
      </c>
    </row>
    <row r="240" spans="1:14" ht="15.75" customHeight="1">
      <c r="A240" s="97" t="s">
        <v>157</v>
      </c>
      <c r="B240" s="9"/>
      <c r="C240" s="65"/>
      <c r="D240" s="65"/>
      <c r="E240" s="65"/>
      <c r="F240" s="63"/>
      <c r="G240" s="63"/>
      <c r="H240" s="63"/>
      <c r="I240" s="63"/>
      <c r="J240" s="63"/>
      <c r="K240" s="63"/>
      <c r="L240" s="63"/>
      <c r="M240" s="63"/>
      <c r="N240" s="63"/>
    </row>
    <row r="241" spans="1:14" ht="15.75" customHeight="1">
      <c r="A241" s="96" t="s">
        <v>75</v>
      </c>
      <c r="B241" s="9"/>
      <c r="C241" s="127">
        <f>C236/B305</f>
        <v>4.8000000000000001E-2</v>
      </c>
      <c r="D241" s="65"/>
      <c r="E241" s="65"/>
      <c r="F241" s="63"/>
      <c r="G241" s="63"/>
      <c r="H241" s="63"/>
      <c r="I241" s="63"/>
      <c r="J241" s="63"/>
      <c r="K241" s="63"/>
      <c r="L241" s="63"/>
      <c r="M241" s="63"/>
      <c r="N241" s="63"/>
    </row>
    <row r="242" spans="1:14" ht="15.75" customHeight="1">
      <c r="A242" s="96" t="s">
        <v>76</v>
      </c>
      <c r="B242" s="9"/>
      <c r="C242" s="127">
        <f>C237/B306</f>
        <v>1.3000000000000001E-2</v>
      </c>
      <c r="D242" s="65"/>
      <c r="E242" s="65"/>
      <c r="F242" s="63"/>
      <c r="G242" s="63"/>
      <c r="H242" s="63"/>
      <c r="I242" s="63"/>
      <c r="J242" s="63"/>
      <c r="K242" s="63"/>
      <c r="L242" s="63"/>
      <c r="M242" s="63"/>
      <c r="N242" s="63"/>
    </row>
    <row r="243" spans="1:14" ht="15.75" customHeight="1">
      <c r="A243" s="96" t="s">
        <v>77</v>
      </c>
      <c r="B243" s="9"/>
      <c r="C243" s="127">
        <f>C238/B307</f>
        <v>0.12</v>
      </c>
      <c r="D243" s="65"/>
      <c r="E243" s="65"/>
      <c r="F243" s="63"/>
      <c r="G243" s="63"/>
      <c r="H243" s="63"/>
      <c r="I243" s="63"/>
      <c r="J243" s="63"/>
      <c r="K243" s="63"/>
      <c r="L243" s="63"/>
      <c r="M243" s="63"/>
      <c r="N243" s="63"/>
    </row>
    <row r="244" spans="1:14" ht="15.75" customHeight="1">
      <c r="A244" s="98"/>
      <c r="B244" s="9"/>
      <c r="C244" s="9"/>
      <c r="D244" s="9"/>
      <c r="E244" s="9"/>
    </row>
    <row r="245" spans="1:14" ht="15.75" customHeight="1">
      <c r="A245" s="98" t="s">
        <v>161</v>
      </c>
      <c r="B245" s="9"/>
      <c r="C245" s="9"/>
      <c r="D245" s="9"/>
      <c r="E245" s="9"/>
    </row>
    <row r="246" spans="1:14" ht="15.75" customHeight="1">
      <c r="A246" s="96" t="s">
        <v>75</v>
      </c>
      <c r="B246" s="9"/>
      <c r="C246" s="49"/>
      <c r="D246" s="128">
        <f>D219/C230</f>
        <v>0.99030226748232408</v>
      </c>
      <c r="E246" s="128">
        <f t="shared" ref="E246:N246" si="115">E219/D230</f>
        <v>0.87911282327869955</v>
      </c>
      <c r="F246" s="128">
        <f t="shared" si="115"/>
        <v>0.79966278459462703</v>
      </c>
      <c r="G246" s="128">
        <f t="shared" si="115"/>
        <v>0.76659635892795541</v>
      </c>
      <c r="H246" s="128">
        <f t="shared" si="115"/>
        <v>0.75185487507723758</v>
      </c>
      <c r="I246" s="128">
        <f t="shared" si="115"/>
        <v>0.74542191828985915</v>
      </c>
      <c r="J246" s="128">
        <f t="shared" si="115"/>
        <v>0.74142552132740602</v>
      </c>
      <c r="K246" s="128">
        <f t="shared" si="115"/>
        <v>0.74008800471193725</v>
      </c>
      <c r="L246" s="128">
        <f t="shared" si="115"/>
        <v>0.73998952610627633</v>
      </c>
      <c r="M246" s="128">
        <f t="shared" si="115"/>
        <v>0.74029536726059175</v>
      </c>
      <c r="N246" s="128">
        <f t="shared" si="115"/>
        <v>0.68895283044755828</v>
      </c>
    </row>
    <row r="247" spans="1:14" ht="15.75" customHeight="1">
      <c r="A247" s="96" t="s">
        <v>76</v>
      </c>
      <c r="B247" s="9"/>
      <c r="C247" s="9"/>
      <c r="D247" s="138">
        <f>D220/C231</f>
        <v>1.6271304784586424</v>
      </c>
      <c r="E247" s="138">
        <f t="shared" ref="E247:N247" si="116">E220/D231</f>
        <v>1.9102012696831485</v>
      </c>
      <c r="F247" s="138">
        <f t="shared" si="116"/>
        <v>1.6905706563311687</v>
      </c>
      <c r="G247" s="138">
        <f t="shared" si="116"/>
        <v>1.4984003463301303</v>
      </c>
      <c r="H247" s="138">
        <f t="shared" si="116"/>
        <v>1.3799511104485169</v>
      </c>
      <c r="I247" s="138">
        <f t="shared" si="116"/>
        <v>1.3064548877122601</v>
      </c>
      <c r="J247" s="138">
        <f t="shared" si="116"/>
        <v>1.2578644008775661</v>
      </c>
      <c r="K247" s="138">
        <f t="shared" si="116"/>
        <v>1.2243900332170232</v>
      </c>
      <c r="L247" s="138">
        <f t="shared" si="116"/>
        <v>1.2004350958336798</v>
      </c>
      <c r="M247" s="128">
        <f t="shared" si="116"/>
        <v>1.182804402753445</v>
      </c>
      <c r="N247" s="128">
        <f t="shared" si="116"/>
        <v>1.1652049656324581</v>
      </c>
    </row>
    <row r="248" spans="1:14" ht="15.75" customHeight="1">
      <c r="A248" s="96" t="s">
        <v>77</v>
      </c>
      <c r="B248" s="9"/>
      <c r="C248" s="9"/>
      <c r="D248" s="138">
        <f t="shared" ref="D248:N248" si="117">D221/C232</f>
        <v>0.89263642551124245</v>
      </c>
      <c r="E248" s="138">
        <f t="shared" si="117"/>
        <v>1.0232345634935851</v>
      </c>
      <c r="F248" s="138">
        <f t="shared" si="117"/>
        <v>1.0162772259257968</v>
      </c>
      <c r="G248" s="138">
        <f t="shared" si="117"/>
        <v>0.98217100585265926</v>
      </c>
      <c r="H248" s="138">
        <f t="shared" si="117"/>
        <v>0.9702242109137047</v>
      </c>
      <c r="I248" s="138">
        <f t="shared" si="117"/>
        <v>0.95867642059512614</v>
      </c>
      <c r="J248" s="138">
        <f t="shared" si="117"/>
        <v>0.96699544186564335</v>
      </c>
      <c r="K248" s="138">
        <f t="shared" si="117"/>
        <v>0.96677713778296903</v>
      </c>
      <c r="L248" s="138">
        <f t="shared" si="117"/>
        <v>0.96533813692490666</v>
      </c>
      <c r="M248" s="128">
        <f t="shared" si="117"/>
        <v>0.96547618952772285</v>
      </c>
      <c r="N248" s="128">
        <f t="shared" si="117"/>
        <v>0.95611430166716915</v>
      </c>
    </row>
    <row r="249" spans="1:14" ht="15.75" customHeight="1">
      <c r="A249" s="85"/>
      <c r="B249" s="9"/>
      <c r="C249" s="9"/>
      <c r="D249" s="9"/>
      <c r="E249" s="9"/>
    </row>
    <row r="250" spans="1:14" ht="15.75" customHeight="1">
      <c r="A250" s="85"/>
      <c r="B250" s="9"/>
      <c r="C250" s="9"/>
      <c r="D250" s="9"/>
      <c r="E250" s="9"/>
    </row>
    <row r="251" spans="1:14" ht="15.75" customHeight="1">
      <c r="A251" s="85"/>
      <c r="B251" s="9"/>
      <c r="C251" s="21"/>
    </row>
    <row r="252" spans="1:14" ht="15.75" customHeight="1">
      <c r="A252" s="85"/>
      <c r="B252" s="9"/>
      <c r="C252" s="21"/>
    </row>
    <row r="253" spans="1:14" ht="15.75" customHeight="1">
      <c r="A253" s="85"/>
      <c r="B253" s="9"/>
      <c r="C253" s="21"/>
    </row>
    <row r="254" spans="1:14" ht="15.5" customHeight="1">
      <c r="A254" s="76" t="s">
        <v>181</v>
      </c>
      <c r="B254" s="126" t="s">
        <v>200</v>
      </c>
      <c r="C254" s="1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</row>
    <row r="255" spans="1:14" ht="15.75" customHeight="1">
      <c r="A255" s="101" t="s">
        <v>169</v>
      </c>
      <c r="B255" s="9"/>
      <c r="C255" s="9"/>
    </row>
    <row r="256" spans="1:14" ht="15.75" customHeight="1">
      <c r="A256" s="9" t="s">
        <v>56</v>
      </c>
      <c r="B256" s="10"/>
      <c r="C256" s="10">
        <v>1</v>
      </c>
    </row>
    <row r="257" spans="1:14" ht="15.75" customHeight="1">
      <c r="A257" s="9" t="s">
        <v>57</v>
      </c>
      <c r="B257" s="10"/>
      <c r="C257" s="10">
        <v>0.45</v>
      </c>
    </row>
    <row r="258" spans="1:14" ht="15.75" customHeight="1">
      <c r="A258" s="9" t="s">
        <v>170</v>
      </c>
      <c r="B258" s="14"/>
      <c r="C258" s="14">
        <v>0.8</v>
      </c>
    </row>
    <row r="259" spans="1:14" ht="15.75" customHeight="1">
      <c r="A259" s="9" t="s">
        <v>172</v>
      </c>
      <c r="B259" s="14"/>
      <c r="C259" s="14">
        <v>0.18</v>
      </c>
    </row>
    <row r="260" spans="1:14" ht="15.75" customHeight="1">
      <c r="A260" s="9" t="s">
        <v>171</v>
      </c>
      <c r="B260" s="14"/>
      <c r="C260" s="14">
        <v>0.02</v>
      </c>
    </row>
    <row r="261" spans="1:14" ht="15.5" customHeight="1">
      <c r="A261" s="49" t="s">
        <v>184</v>
      </c>
      <c r="B261" s="9"/>
      <c r="C261" s="91">
        <f t="shared" ref="C261:L261" si="118">$C$256*$C$257*$C$258*C184</f>
        <v>6536.1485621514739</v>
      </c>
      <c r="D261" s="91">
        <f t="shared" si="118"/>
        <v>19199.899408463669</v>
      </c>
      <c r="E261" s="91">
        <f t="shared" si="118"/>
        <v>29681.211843355002</v>
      </c>
      <c r="F261" s="91">
        <f t="shared" si="118"/>
        <v>39073.301204788244</v>
      </c>
      <c r="G261" s="91">
        <f t="shared" si="118"/>
        <v>48138.806197439269</v>
      </c>
      <c r="H261" s="91">
        <f t="shared" si="118"/>
        <v>57432.905618894729</v>
      </c>
      <c r="I261" s="91">
        <f t="shared" si="118"/>
        <v>67383.603878710783</v>
      </c>
      <c r="J261" s="91">
        <f t="shared" si="118"/>
        <v>78346.093830613449</v>
      </c>
      <c r="K261" s="91">
        <f t="shared" si="118"/>
        <v>90639.579741776877</v>
      </c>
      <c r="L261" s="91">
        <f t="shared" si="118"/>
        <v>104572.83472312841</v>
      </c>
      <c r="M261" s="91">
        <f>$C$256*$C$257*$C$258*M183</f>
        <v>92036.438487354855</v>
      </c>
      <c r="N261" s="91">
        <f>$C$256*$C$257*$C$258*N183</f>
        <v>105841.9042604581</v>
      </c>
    </row>
    <row r="262" spans="1:14" ht="15.5" customHeight="1">
      <c r="A262" s="49" t="s">
        <v>185</v>
      </c>
      <c r="B262" s="9"/>
      <c r="C262" s="91">
        <f t="shared" ref="C262:L262" si="119">$C$256*$C$257*$C$259*C184</f>
        <v>1470.6334264840816</v>
      </c>
      <c r="D262" s="91">
        <f t="shared" si="119"/>
        <v>4319.9773669043252</v>
      </c>
      <c r="E262" s="91">
        <f t="shared" si="119"/>
        <v>6678.2726647548752</v>
      </c>
      <c r="F262" s="91">
        <f t="shared" si="119"/>
        <v>8791.4927710773554</v>
      </c>
      <c r="G262" s="91">
        <f t="shared" si="119"/>
        <v>10831.231394423834</v>
      </c>
      <c r="H262" s="91">
        <f t="shared" si="119"/>
        <v>12922.403764251312</v>
      </c>
      <c r="I262" s="91">
        <f t="shared" si="119"/>
        <v>15161.310872709926</v>
      </c>
      <c r="J262" s="91">
        <f t="shared" si="119"/>
        <v>17627.871111888024</v>
      </c>
      <c r="K262" s="91">
        <f t="shared" si="119"/>
        <v>20393.905441899795</v>
      </c>
      <c r="L262" s="91">
        <f t="shared" si="119"/>
        <v>23528.887812703892</v>
      </c>
      <c r="M262" s="91">
        <f>$C$256*$C$257*$C$259*M183</f>
        <v>20708.198659654841</v>
      </c>
      <c r="N262" s="91">
        <f>$C$256*$C$257*$C$259*N183</f>
        <v>23814.42845860307</v>
      </c>
    </row>
    <row r="263" spans="1:14" ht="15.5" customHeight="1">
      <c r="A263" s="49" t="s">
        <v>186</v>
      </c>
      <c r="B263" s="9"/>
      <c r="C263" s="91">
        <f t="shared" ref="C263:L263" si="120">$C$256*$C$257*$C$260*C184</f>
        <v>163.40371405378684</v>
      </c>
      <c r="D263" s="91">
        <f t="shared" si="120"/>
        <v>479.99748521159171</v>
      </c>
      <c r="E263" s="91">
        <f t="shared" si="120"/>
        <v>742.0302960838751</v>
      </c>
      <c r="F263" s="91">
        <f t="shared" si="120"/>
        <v>976.83253011970612</v>
      </c>
      <c r="G263" s="91">
        <f t="shared" si="120"/>
        <v>1203.4701549359818</v>
      </c>
      <c r="H263" s="91">
        <f t="shared" si="120"/>
        <v>1435.8226404723682</v>
      </c>
      <c r="I263" s="91">
        <f t="shared" si="120"/>
        <v>1684.5900969677698</v>
      </c>
      <c r="J263" s="91">
        <f t="shared" si="120"/>
        <v>1958.6523457653361</v>
      </c>
      <c r="K263" s="91">
        <f t="shared" si="120"/>
        <v>2265.9894935444222</v>
      </c>
      <c r="L263" s="91">
        <f t="shared" si="120"/>
        <v>2614.3208680782104</v>
      </c>
      <c r="M263" s="91">
        <f>$C$256*$C$257*$C$260*M183</f>
        <v>2300.9109621838716</v>
      </c>
      <c r="N263" s="91">
        <f>$C$256*$C$257*$C$260*N183</f>
        <v>2646.0476065114526</v>
      </c>
    </row>
    <row r="264" spans="1:14" ht="15.5" customHeight="1">
      <c r="A264" s="9" t="s">
        <v>71</v>
      </c>
      <c r="B264" s="9"/>
      <c r="C264" s="100">
        <f>SUM(C261:C263)</f>
        <v>8170.1857026893422</v>
      </c>
      <c r="D264" s="100">
        <f t="shared" ref="D264:N264" si="121">SUM(D261:D263)</f>
        <v>23999.874260579585</v>
      </c>
      <c r="E264" s="100">
        <f t="shared" si="121"/>
        <v>37101.51480419375</v>
      </c>
      <c r="F264" s="100">
        <f t="shared" si="121"/>
        <v>48841.626505985303</v>
      </c>
      <c r="G264" s="100">
        <f t="shared" si="121"/>
        <v>60173.507746799085</v>
      </c>
      <c r="H264" s="100">
        <f t="shared" si="121"/>
        <v>71791.132023618411</v>
      </c>
      <c r="I264" s="100">
        <f t="shared" si="121"/>
        <v>84229.504848388489</v>
      </c>
      <c r="J264" s="100">
        <f t="shared" si="121"/>
        <v>97932.617288266818</v>
      </c>
      <c r="K264" s="100">
        <f t="shared" si="121"/>
        <v>113299.47467722109</v>
      </c>
      <c r="L264" s="100">
        <f t="shared" si="121"/>
        <v>130716.04340391052</v>
      </c>
      <c r="M264" s="100">
        <f t="shared" si="121"/>
        <v>115045.54810919357</v>
      </c>
      <c r="N264" s="100">
        <f t="shared" si="121"/>
        <v>132302.38032557262</v>
      </c>
    </row>
    <row r="265" spans="1:14" ht="15.75" customHeight="1">
      <c r="A265" s="84"/>
      <c r="B265" s="9"/>
      <c r="C265" s="21"/>
    </row>
    <row r="266" spans="1:14" ht="15.75" customHeight="1">
      <c r="A266" s="22" t="s">
        <v>51</v>
      </c>
      <c r="B266" s="9"/>
      <c r="C266" s="9"/>
    </row>
    <row r="267" spans="1:14" ht="15.75" customHeight="1">
      <c r="A267" s="9" t="s">
        <v>56</v>
      </c>
      <c r="B267" s="10"/>
      <c r="C267" s="10">
        <v>1</v>
      </c>
    </row>
    <row r="268" spans="1:14" ht="15.75" customHeight="1">
      <c r="A268" s="9" t="s">
        <v>57</v>
      </c>
      <c r="B268" s="10"/>
      <c r="C268" s="10">
        <v>0.77</v>
      </c>
    </row>
    <row r="269" spans="1:14" ht="15.75" customHeight="1">
      <c r="A269" s="9" t="s">
        <v>172</v>
      </c>
      <c r="B269" s="14"/>
      <c r="C269" s="14">
        <v>0.95</v>
      </c>
    </row>
    <row r="270" spans="1:14" ht="15.75" customHeight="1">
      <c r="A270" s="9" t="s">
        <v>171</v>
      </c>
      <c r="B270" s="14"/>
      <c r="C270" s="14">
        <v>0.05</v>
      </c>
    </row>
    <row r="271" spans="1:14" ht="15.75" customHeight="1">
      <c r="A271" s="49" t="s">
        <v>183</v>
      </c>
      <c r="B271" s="14"/>
      <c r="C271" s="91">
        <f t="shared" ref="C271:N271" si="122">$C$267*$C$268*$C$269*C219</f>
        <v>5034.7561181475512</v>
      </c>
      <c r="D271" s="91">
        <f t="shared" si="122"/>
        <v>23949.910437311701</v>
      </c>
      <c r="E271" s="91">
        <f t="shared" si="122"/>
        <v>47137.279115557911</v>
      </c>
      <c r="F271" s="91">
        <f t="shared" si="122"/>
        <v>68761.05619741985</v>
      </c>
      <c r="G271" s="91">
        <f t="shared" si="122"/>
        <v>89278.503650890416</v>
      </c>
      <c r="H271" s="91">
        <f t="shared" si="122"/>
        <v>109859.69314492254</v>
      </c>
      <c r="I271" s="91">
        <f t="shared" si="122"/>
        <v>131813.33806865406</v>
      </c>
      <c r="J271" s="91">
        <f t="shared" si="122"/>
        <v>155430.96411976503</v>
      </c>
      <c r="K271" s="91">
        <f t="shared" si="122"/>
        <v>181588.79768804007</v>
      </c>
      <c r="L271" s="91">
        <f t="shared" si="122"/>
        <v>211121.88571923441</v>
      </c>
      <c r="M271" s="91">
        <f t="shared" si="122"/>
        <v>244758.90133505166</v>
      </c>
      <c r="N271" s="91">
        <f t="shared" si="122"/>
        <v>263435.33866582834</v>
      </c>
    </row>
    <row r="272" spans="1:14" ht="15.75" customHeight="1">
      <c r="A272" s="49" t="s">
        <v>187</v>
      </c>
      <c r="B272" s="14"/>
      <c r="C272" s="91">
        <f t="shared" ref="C272:N272" si="123">$C$267*$C$268*$C$270*C219</f>
        <v>264.98716411302905</v>
      </c>
      <c r="D272" s="91">
        <f t="shared" si="123"/>
        <v>1260.5216019637742</v>
      </c>
      <c r="E272" s="91">
        <f t="shared" si="123"/>
        <v>2480.9094271346275</v>
      </c>
      <c r="F272" s="91">
        <f t="shared" si="123"/>
        <v>3619.0029577589403</v>
      </c>
      <c r="G272" s="91">
        <f t="shared" si="123"/>
        <v>4698.8686132047596</v>
      </c>
      <c r="H272" s="91">
        <f t="shared" si="123"/>
        <v>5782.0891128906615</v>
      </c>
      <c r="I272" s="91">
        <f t="shared" si="123"/>
        <v>6937.5441088765319</v>
      </c>
      <c r="J272" s="91">
        <f t="shared" si="123"/>
        <v>8180.5770589350032</v>
      </c>
      <c r="K272" s="91">
        <f t="shared" si="123"/>
        <v>9557.3051414757956</v>
      </c>
      <c r="L272" s="91">
        <f t="shared" si="123"/>
        <v>11111.678195749182</v>
      </c>
      <c r="M272" s="91">
        <f t="shared" si="123"/>
        <v>12882.047438686934</v>
      </c>
      <c r="N272" s="91">
        <f t="shared" si="123"/>
        <v>13865.017824517285</v>
      </c>
    </row>
    <row r="273" spans="1:14" ht="15.75" customHeight="1">
      <c r="B273" s="14"/>
      <c r="C273" s="14"/>
    </row>
    <row r="274" spans="1:14" ht="15.75" customHeight="1">
      <c r="A274" s="13"/>
      <c r="B274" s="14"/>
      <c r="C274" s="14"/>
    </row>
    <row r="275" spans="1:14" ht="15.75" customHeight="1">
      <c r="A275" s="22" t="s">
        <v>52</v>
      </c>
      <c r="B275" s="9"/>
      <c r="C275" s="9"/>
    </row>
    <row r="276" spans="1:14" ht="15.75" customHeight="1">
      <c r="A276" s="9" t="s">
        <v>56</v>
      </c>
      <c r="B276" s="10"/>
      <c r="C276" s="10">
        <v>1</v>
      </c>
    </row>
    <row r="277" spans="1:14" ht="15.75" customHeight="1">
      <c r="A277" s="9" t="s">
        <v>58</v>
      </c>
      <c r="B277" s="10"/>
      <c r="C277" s="10">
        <v>0.02</v>
      </c>
    </row>
    <row r="278" spans="1:14" ht="15.75" customHeight="1">
      <c r="A278" s="49" t="s">
        <v>191</v>
      </c>
      <c r="B278" s="10"/>
      <c r="C278" s="91">
        <f t="shared" ref="C278:N278" si="124">$C$276*$C$277*C220</f>
        <v>40.293120307067319</v>
      </c>
      <c r="D278" s="91">
        <f t="shared" si="124"/>
        <v>355.80156484726655</v>
      </c>
      <c r="E278" s="91">
        <f t="shared" si="124"/>
        <v>1202.6957140099851</v>
      </c>
      <c r="F278" s="91">
        <f t="shared" si="124"/>
        <v>2642.6794558302768</v>
      </c>
      <c r="G278" s="91">
        <f t="shared" si="124"/>
        <v>4630.9988405811</v>
      </c>
      <c r="H278" s="91">
        <f t="shared" si="124"/>
        <v>7123.4846548005635</v>
      </c>
      <c r="I278" s="91">
        <f t="shared" si="124"/>
        <v>10121.333106540327</v>
      </c>
      <c r="J278" s="91">
        <f t="shared" si="124"/>
        <v>13642.848888351786</v>
      </c>
      <c r="K278" s="91">
        <f t="shared" si="124"/>
        <v>17731.341319219362</v>
      </c>
      <c r="L278" s="91">
        <f t="shared" si="124"/>
        <v>22447.976176359643</v>
      </c>
      <c r="M278" s="91">
        <f t="shared" si="124"/>
        <v>27869.995170008737</v>
      </c>
      <c r="N278" s="91">
        <f t="shared" si="124"/>
        <v>33969.358718406715</v>
      </c>
    </row>
    <row r="279" spans="1:14" ht="15.75" customHeight="1">
      <c r="B279" s="9"/>
      <c r="C279" s="9"/>
    </row>
    <row r="280" spans="1:14" ht="15.75" customHeight="1">
      <c r="A280" s="7" t="s">
        <v>59</v>
      </c>
      <c r="B280" s="126" t="s">
        <v>200</v>
      </c>
      <c r="C280" s="1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</row>
    <row r="281" spans="1:14" ht="15.75" customHeight="1">
      <c r="A281" s="22" t="s">
        <v>52</v>
      </c>
      <c r="B281" s="9"/>
      <c r="C281" s="9"/>
    </row>
    <row r="282" spans="1:14" ht="15.75" customHeight="1">
      <c r="A282" s="9" t="s">
        <v>60</v>
      </c>
      <c r="B282" s="10"/>
      <c r="C282" s="10">
        <v>0.04</v>
      </c>
    </row>
    <row r="283" spans="1:14" ht="15.75" customHeight="1">
      <c r="A283" s="9" t="s">
        <v>61</v>
      </c>
      <c r="B283" s="10"/>
      <c r="C283" s="10">
        <v>0.3</v>
      </c>
    </row>
    <row r="284" spans="1:14" ht="15.75" customHeight="1">
      <c r="A284" s="49" t="s">
        <v>190</v>
      </c>
      <c r="B284" s="10"/>
      <c r="C284" s="91">
        <f t="shared" ref="C284:N284" si="125">$C$282*$C$283*C220</f>
        <v>24.175872184240394</v>
      </c>
      <c r="D284" s="91">
        <f t="shared" si="125"/>
        <v>213.48093890835995</v>
      </c>
      <c r="E284" s="91">
        <f t="shared" si="125"/>
        <v>721.61742840599106</v>
      </c>
      <c r="F284" s="91">
        <f t="shared" si="125"/>
        <v>1585.6076734981662</v>
      </c>
      <c r="G284" s="91">
        <f t="shared" si="125"/>
        <v>2778.5993043486601</v>
      </c>
      <c r="H284" s="91">
        <f t="shared" si="125"/>
        <v>4274.0907928803381</v>
      </c>
      <c r="I284" s="91">
        <f t="shared" si="125"/>
        <v>6072.799863924196</v>
      </c>
      <c r="J284" s="91">
        <f t="shared" si="125"/>
        <v>8185.7093330110711</v>
      </c>
      <c r="K284" s="91">
        <f t="shared" si="125"/>
        <v>10638.804791531618</v>
      </c>
      <c r="L284" s="91">
        <f t="shared" si="125"/>
        <v>13468.785705815786</v>
      </c>
      <c r="M284" s="91">
        <f t="shared" si="125"/>
        <v>16721.997102005244</v>
      </c>
      <c r="N284" s="91">
        <f t="shared" si="125"/>
        <v>20381.61523104403</v>
      </c>
    </row>
    <row r="285" spans="1:14" ht="15.75" customHeight="1">
      <c r="A285" s="9"/>
      <c r="B285" s="10"/>
      <c r="C285" s="10"/>
    </row>
    <row r="286" spans="1:14" ht="15.75" customHeight="1">
      <c r="B286" s="9"/>
      <c r="C286" s="9"/>
    </row>
    <row r="287" spans="1:14" ht="15.75" customHeight="1">
      <c r="A287" s="22" t="s">
        <v>53</v>
      </c>
      <c r="B287" s="9"/>
      <c r="C287" s="9"/>
    </row>
    <row r="288" spans="1:14" ht="15.75" customHeight="1">
      <c r="A288" s="9" t="s">
        <v>60</v>
      </c>
      <c r="B288" s="10"/>
      <c r="C288" s="10">
        <v>0.82</v>
      </c>
    </row>
    <row r="289" spans="1:14" ht="15.75" customHeight="1">
      <c r="A289" s="9" t="s">
        <v>62</v>
      </c>
      <c r="B289" s="10"/>
      <c r="C289" s="10">
        <v>0.95</v>
      </c>
    </row>
    <row r="290" spans="1:14" ht="15.75" customHeight="1">
      <c r="A290" s="13" t="s">
        <v>18</v>
      </c>
      <c r="B290" s="14"/>
      <c r="C290" s="14">
        <v>0.1</v>
      </c>
    </row>
    <row r="291" spans="1:14" ht="15.75" customHeight="1">
      <c r="A291" s="13" t="s">
        <v>20</v>
      </c>
      <c r="B291" s="14"/>
      <c r="C291" s="14">
        <v>0.9</v>
      </c>
    </row>
    <row r="292" spans="1:14" ht="15.75" customHeight="1">
      <c r="A292" s="49" t="s">
        <v>188</v>
      </c>
      <c r="B292" s="14"/>
      <c r="C292" s="91">
        <f t="shared" ref="C292:N292" si="126">$C$288*$C$289*$C$290*C221</f>
        <v>69.595517134527825</v>
      </c>
      <c r="D292" s="91">
        <f t="shared" si="126"/>
        <v>185.02478377425172</v>
      </c>
      <c r="E292" s="91">
        <f t="shared" si="126"/>
        <v>405.29029736283309</v>
      </c>
      <c r="F292" s="91">
        <f t="shared" si="126"/>
        <v>715.05119621228255</v>
      </c>
      <c r="G292" s="91">
        <f t="shared" si="126"/>
        <v>1064.9171297890646</v>
      </c>
      <c r="H292" s="91">
        <f t="shared" si="126"/>
        <v>1479.3909093083698</v>
      </c>
      <c r="I292" s="91">
        <f t="shared" si="126"/>
        <v>1903.9364482194592</v>
      </c>
      <c r="J292" s="91">
        <f t="shared" si="126"/>
        <v>2415.962045424636</v>
      </c>
      <c r="K292" s="91">
        <f t="shared" si="126"/>
        <v>3008.939003954818</v>
      </c>
      <c r="L292" s="91">
        <f t="shared" si="126"/>
        <v>3681.1858969326745</v>
      </c>
      <c r="M292" s="91">
        <f t="shared" si="126"/>
        <v>4449.3579848831359</v>
      </c>
      <c r="N292" s="91">
        <f t="shared" si="126"/>
        <v>5266.324007130378</v>
      </c>
    </row>
    <row r="293" spans="1:14" ht="15.75" customHeight="1">
      <c r="A293" s="49" t="s">
        <v>189</v>
      </c>
      <c r="B293" s="14"/>
      <c r="C293" s="91">
        <f t="shared" ref="C293:N293" si="127">$C$288*$C$289*$C$291*C221</f>
        <v>626.35965421075036</v>
      </c>
      <c r="D293" s="91">
        <f t="shared" si="127"/>
        <v>1665.2230539682653</v>
      </c>
      <c r="E293" s="91">
        <f t="shared" si="127"/>
        <v>3647.6126762654976</v>
      </c>
      <c r="F293" s="91">
        <f t="shared" si="127"/>
        <v>6435.4607659105422</v>
      </c>
      <c r="G293" s="91">
        <f t="shared" si="127"/>
        <v>9584.2541681015809</v>
      </c>
      <c r="H293" s="91">
        <f t="shared" si="127"/>
        <v>13314.518183775328</v>
      </c>
      <c r="I293" s="91">
        <f t="shared" si="127"/>
        <v>17135.428033975131</v>
      </c>
      <c r="J293" s="91">
        <f t="shared" si="127"/>
        <v>21743.658408821724</v>
      </c>
      <c r="K293" s="91">
        <f t="shared" si="127"/>
        <v>27080.45103559336</v>
      </c>
      <c r="L293" s="91">
        <f t="shared" si="127"/>
        <v>33130.673072394071</v>
      </c>
      <c r="M293" s="91">
        <f t="shared" si="127"/>
        <v>40044.221863948223</v>
      </c>
      <c r="N293" s="91">
        <f t="shared" si="127"/>
        <v>47396.916064173398</v>
      </c>
    </row>
    <row r="294" spans="1:14" ht="15.75" customHeight="1">
      <c r="A294" s="49"/>
      <c r="B294" s="14"/>
      <c r="C294" s="91"/>
      <c r="D294" s="91"/>
      <c r="E294" s="91"/>
      <c r="F294" s="91"/>
      <c r="G294" s="91"/>
      <c r="H294" s="91"/>
      <c r="I294" s="91"/>
      <c r="J294" s="91"/>
      <c r="K294" s="91"/>
      <c r="L294" s="91"/>
      <c r="M294" s="91"/>
      <c r="N294" s="91"/>
    </row>
    <row r="295" spans="1:14" ht="15.75" customHeight="1">
      <c r="A295" s="7" t="s">
        <v>166</v>
      </c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</row>
    <row r="296" spans="1:14" ht="15.75" customHeight="1">
      <c r="A296" s="97" t="s">
        <v>167</v>
      </c>
      <c r="B296" s="14"/>
      <c r="C296" s="91"/>
      <c r="D296" s="91"/>
      <c r="E296" s="91"/>
      <c r="F296" s="91"/>
      <c r="G296" s="91"/>
      <c r="H296" s="91"/>
      <c r="I296" s="91"/>
      <c r="J296" s="91"/>
      <c r="K296" s="91"/>
      <c r="L296" s="91"/>
      <c r="M296" s="91"/>
      <c r="N296" s="91"/>
    </row>
    <row r="297" spans="1:14" ht="15.75" customHeight="1">
      <c r="A297" s="99" t="s">
        <v>182</v>
      </c>
      <c r="B297" s="14"/>
      <c r="C297" s="91">
        <f t="shared" ref="C297:N297" si="128">C184-C264</f>
        <v>9985.7825255091957</v>
      </c>
      <c r="D297" s="91">
        <f t="shared" si="128"/>
        <v>29333.17965181949</v>
      </c>
      <c r="E297" s="91">
        <f t="shared" si="128"/>
        <v>45346.295871792361</v>
      </c>
      <c r="F297" s="91">
        <f t="shared" si="128"/>
        <v>59695.321285093145</v>
      </c>
      <c r="G297" s="91">
        <f t="shared" si="128"/>
        <v>73545.398357198865</v>
      </c>
      <c r="H297" s="91">
        <f t="shared" si="128"/>
        <v>87744.71691775581</v>
      </c>
      <c r="I297" s="91">
        <f t="shared" si="128"/>
        <v>102947.17259247479</v>
      </c>
      <c r="J297" s="91">
        <f t="shared" si="128"/>
        <v>119695.42113010383</v>
      </c>
      <c r="K297" s="91">
        <f t="shared" si="128"/>
        <v>138477.13571660355</v>
      </c>
      <c r="L297" s="91">
        <f t="shared" si="128"/>
        <v>159764.0530492239</v>
      </c>
      <c r="M297" s="91">
        <f t="shared" si="128"/>
        <v>219573.84037157206</v>
      </c>
      <c r="N297" s="91">
        <f t="shared" si="128"/>
        <v>252836.37331650959</v>
      </c>
    </row>
    <row r="298" spans="1:14" ht="15.75" customHeight="1">
      <c r="A298" s="99" t="s">
        <v>75</v>
      </c>
      <c r="B298" s="14"/>
      <c r="C298" s="91">
        <f t="shared" ref="C298:N298" si="129">C219-C271-C272</f>
        <v>1583.0402011947194</v>
      </c>
      <c r="D298" s="91">
        <f t="shared" si="129"/>
        <v>7530.3887909524201</v>
      </c>
      <c r="E298" s="91">
        <f t="shared" si="129"/>
        <v>14821.017356908165</v>
      </c>
      <c r="F298" s="91">
        <f t="shared" si="129"/>
        <v>21620.017669728728</v>
      </c>
      <c r="G298" s="91">
        <f t="shared" si="129"/>
        <v>28071.163143820639</v>
      </c>
      <c r="H298" s="91">
        <f t="shared" si="129"/>
        <v>34542.350544541616</v>
      </c>
      <c r="I298" s="91">
        <f t="shared" si="129"/>
        <v>41445.068702379293</v>
      </c>
      <c r="J298" s="91">
        <f t="shared" si="129"/>
        <v>48870.979832598721</v>
      </c>
      <c r="K298" s="91">
        <f t="shared" si="129"/>
        <v>57095.589156868387</v>
      </c>
      <c r="L298" s="91">
        <f t="shared" si="129"/>
        <v>66381.454156423686</v>
      </c>
      <c r="M298" s="91">
        <f t="shared" si="129"/>
        <v>76957.685997350534</v>
      </c>
      <c r="N298" s="91">
        <f t="shared" si="129"/>
        <v>82829.976613999388</v>
      </c>
    </row>
    <row r="299" spans="1:14" ht="15.75" customHeight="1">
      <c r="A299" s="99" t="s">
        <v>159</v>
      </c>
      <c r="B299" s="14"/>
      <c r="C299" s="91">
        <f t="shared" ref="C299:N299" si="130">C220-C278-C284</f>
        <v>1950.1870228620583</v>
      </c>
      <c r="D299" s="91">
        <f t="shared" si="130"/>
        <v>17220.7957386077</v>
      </c>
      <c r="E299" s="91">
        <f t="shared" si="130"/>
        <v>58210.472558083282</v>
      </c>
      <c r="F299" s="91">
        <f t="shared" si="130"/>
        <v>127905.68566218539</v>
      </c>
      <c r="G299" s="91">
        <f t="shared" si="130"/>
        <v>224140.34388412524</v>
      </c>
      <c r="H299" s="91">
        <f t="shared" si="130"/>
        <v>344776.65729234728</v>
      </c>
      <c r="I299" s="91">
        <f t="shared" si="130"/>
        <v>489872.52235655178</v>
      </c>
      <c r="J299" s="91">
        <f t="shared" si="130"/>
        <v>660313.88619622635</v>
      </c>
      <c r="K299" s="91">
        <f t="shared" si="130"/>
        <v>858196.91985021718</v>
      </c>
      <c r="L299" s="91">
        <f t="shared" si="130"/>
        <v>1086482.0469358067</v>
      </c>
      <c r="M299" s="91">
        <f t="shared" si="130"/>
        <v>1348907.766228423</v>
      </c>
      <c r="N299" s="91">
        <f t="shared" si="130"/>
        <v>1644116.9619708851</v>
      </c>
    </row>
    <row r="300" spans="1:14" ht="15.75" customHeight="1">
      <c r="A300" s="99" t="s">
        <v>77</v>
      </c>
      <c r="B300" s="14"/>
      <c r="C300" s="91">
        <f t="shared" ref="C300:N300" si="131">C221-C293-C292</f>
        <v>197.44042730077859</v>
      </c>
      <c r="D300" s="91">
        <f t="shared" si="131"/>
        <v>524.90984870487341</v>
      </c>
      <c r="E300" s="91">
        <f t="shared" si="131"/>
        <v>1149.7966074093213</v>
      </c>
      <c r="F300" s="91">
        <f t="shared" si="131"/>
        <v>2028.5791317447304</v>
      </c>
      <c r="G300" s="91">
        <f t="shared" si="131"/>
        <v>3021.1384554991455</v>
      </c>
      <c r="H300" s="91">
        <f t="shared" si="131"/>
        <v>4196.9883306437732</v>
      </c>
      <c r="I300" s="91">
        <f t="shared" si="131"/>
        <v>5401.4114898138705</v>
      </c>
      <c r="J300" s="91">
        <f t="shared" si="131"/>
        <v>6854.0129915127691</v>
      </c>
      <c r="K300" s="91">
        <f t="shared" si="131"/>
        <v>8536.2711151991662</v>
      </c>
      <c r="L300" s="91">
        <f t="shared" si="131"/>
        <v>10443.415702466253</v>
      </c>
      <c r="M300" s="91">
        <f t="shared" si="131"/>
        <v>12622.697235676169</v>
      </c>
      <c r="N300" s="91">
        <f t="shared" si="131"/>
        <v>14940.405719843566</v>
      </c>
    </row>
    <row r="301" spans="1:14" ht="15.75" customHeight="1">
      <c r="A301" s="97"/>
      <c r="B301" s="14"/>
      <c r="C301" s="91"/>
      <c r="D301" s="91"/>
      <c r="E301" s="91"/>
      <c r="F301" s="91"/>
      <c r="G301" s="91"/>
      <c r="H301" s="91"/>
      <c r="I301" s="91"/>
      <c r="J301" s="91"/>
      <c r="K301" s="91"/>
      <c r="L301" s="91"/>
      <c r="M301" s="91"/>
      <c r="N301" s="91"/>
    </row>
    <row r="302" spans="1:14" ht="36" customHeight="1">
      <c r="A302" s="93" t="s">
        <v>168</v>
      </c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</row>
    <row r="303" spans="1:14" ht="15.75" customHeight="1">
      <c r="A303" s="95" t="s">
        <v>164</v>
      </c>
      <c r="B303" s="14"/>
      <c r="C303" s="91"/>
      <c r="D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</row>
    <row r="304" spans="1:14" ht="15.75" customHeight="1">
      <c r="A304" s="99" t="s">
        <v>182</v>
      </c>
      <c r="C304" s="91">
        <f t="shared" ref="C304:N304" si="132">C297+C145</f>
        <v>73180.226969953626</v>
      </c>
      <c r="D304" s="91">
        <f t="shared" si="132"/>
        <v>102006.79076293058</v>
      </c>
      <c r="E304" s="91">
        <f t="shared" si="132"/>
        <v>128920.94864957013</v>
      </c>
      <c r="F304" s="91">
        <f t="shared" si="132"/>
        <v>155806.17197953758</v>
      </c>
      <c r="G304" s="91">
        <f t="shared" si="132"/>
        <v>184072.87665580993</v>
      </c>
      <c r="H304" s="91">
        <f t="shared" si="132"/>
        <v>214851.31696115853</v>
      </c>
      <c r="I304" s="91">
        <f t="shared" si="132"/>
        <v>249119.76264238791</v>
      </c>
      <c r="J304" s="91">
        <f t="shared" si="132"/>
        <v>287793.89968750387</v>
      </c>
      <c r="K304" s="91">
        <f t="shared" si="132"/>
        <v>331790.38605761353</v>
      </c>
      <c r="L304" s="91">
        <f t="shared" si="132"/>
        <v>382074.29094138544</v>
      </c>
      <c r="M304" s="91">
        <f t="shared" si="132"/>
        <v>475230.61394755775</v>
      </c>
      <c r="N304" s="91">
        <f t="shared" si="132"/>
        <v>546841.66292889323</v>
      </c>
    </row>
    <row r="305" spans="1:14" ht="15.75" customHeight="1">
      <c r="A305" s="99" t="s">
        <v>75</v>
      </c>
      <c r="B305" s="14">
        <f>C219</f>
        <v>6882.7834834552996</v>
      </c>
      <c r="C305" s="91">
        <f t="shared" ref="C305:N305" si="133">C298+C292+C284+C261+C224+C212</f>
        <v>34391.618519146949</v>
      </c>
      <c r="D305" s="91">
        <f t="shared" si="133"/>
        <v>67688.241491177207</v>
      </c>
      <c r="E305" s="91">
        <f t="shared" si="133"/>
        <v>98739.576496751601</v>
      </c>
      <c r="F305" s="91">
        <f t="shared" si="133"/>
        <v>128202.24307554182</v>
      </c>
      <c r="G305" s="91">
        <f t="shared" si="133"/>
        <v>157756.44201928028</v>
      </c>
      <c r="H305" s="91">
        <f t="shared" si="133"/>
        <v>189281.46100830869</v>
      </c>
      <c r="I305" s="91">
        <f t="shared" si="133"/>
        <v>223195.92543203651</v>
      </c>
      <c r="J305" s="91">
        <f t="shared" si="133"/>
        <v>260758.07981763053</v>
      </c>
      <c r="K305" s="91">
        <f t="shared" si="133"/>
        <v>303167.03578929335</v>
      </c>
      <c r="L305" s="91">
        <f t="shared" si="133"/>
        <v>351469.15417131211</v>
      </c>
      <c r="M305" s="91">
        <f t="shared" si="133"/>
        <v>378288.16502557253</v>
      </c>
      <c r="N305" s="91">
        <f t="shared" si="133"/>
        <v>430688.30185385182</v>
      </c>
    </row>
    <row r="306" spans="1:14" ht="15.75" customHeight="1">
      <c r="A306" s="99" t="s">
        <v>159</v>
      </c>
      <c r="B306" s="14">
        <f>C220</f>
        <v>2014.656015353366</v>
      </c>
      <c r="C306" s="91">
        <f t="shared" ref="C306:N306" si="134">C299+C293+C271+C262+C225+C213</f>
        <v>18000.686271742718</v>
      </c>
      <c r="D306" s="91">
        <f t="shared" si="134"/>
        <v>60846.691996862544</v>
      </c>
      <c r="E306" s="91">
        <f t="shared" si="134"/>
        <v>133698.24222555279</v>
      </c>
      <c r="F306" s="91">
        <f t="shared" si="134"/>
        <v>234291.14846610848</v>
      </c>
      <c r="G306" s="91">
        <f t="shared" si="134"/>
        <v>360390.80516040494</v>
      </c>
      <c r="H306" s="91">
        <f t="shared" si="134"/>
        <v>512057.73077710846</v>
      </c>
      <c r="I306" s="91">
        <f t="shared" si="134"/>
        <v>690217.99495860492</v>
      </c>
      <c r="J306" s="91">
        <f t="shared" si="134"/>
        <v>897062.69954565226</v>
      </c>
      <c r="K306" s="91">
        <f t="shared" si="134"/>
        <v>1135686.3389840962</v>
      </c>
      <c r="L306" s="91">
        <f t="shared" si="134"/>
        <v>1409996.7201259099</v>
      </c>
      <c r="M306" s="91">
        <f t="shared" si="134"/>
        <v>1718575.2665388403</v>
      </c>
      <c r="N306" s="91">
        <f t="shared" si="134"/>
        <v>2052569.7687151944</v>
      </c>
    </row>
    <row r="307" spans="1:14" ht="15.75" customHeight="1">
      <c r="A307" s="99" t="s">
        <v>77</v>
      </c>
      <c r="B307" s="14">
        <f>C221</f>
        <v>893.39559864605678</v>
      </c>
      <c r="C307" s="91">
        <f t="shared" ref="C307:N307" si="135">C300+C278+C272+C263+C226+C214</f>
        <v>2433.5632033272445</v>
      </c>
      <c r="D307" s="91">
        <f t="shared" si="135"/>
        <v>5330.6348166369389</v>
      </c>
      <c r="E307" s="91">
        <f t="shared" si="135"/>
        <v>9404.8064486347903</v>
      </c>
      <c r="F307" s="91">
        <f t="shared" si="135"/>
        <v>14006.464911260031</v>
      </c>
      <c r="G307" s="91">
        <f t="shared" si="135"/>
        <v>19457.8867046388</v>
      </c>
      <c r="H307" s="91">
        <f t="shared" si="135"/>
        <v>25041.778659844735</v>
      </c>
      <c r="I307" s="91">
        <f t="shared" si="135"/>
        <v>31776.263776392552</v>
      </c>
      <c r="J307" s="91">
        <f t="shared" si="135"/>
        <v>39575.472494618181</v>
      </c>
      <c r="K307" s="91">
        <f t="shared" si="135"/>
        <v>48417.289622738725</v>
      </c>
      <c r="L307" s="91">
        <f t="shared" si="135"/>
        <v>58520.775701339684</v>
      </c>
      <c r="M307" s="91">
        <f t="shared" si="135"/>
        <v>69266.030523716545</v>
      </c>
      <c r="N307" s="91">
        <f t="shared" si="135"/>
        <v>81104.20680876635</v>
      </c>
    </row>
    <row r="308" spans="1:14" ht="15.75" customHeight="1">
      <c r="A308" s="49"/>
      <c r="B308" s="14"/>
      <c r="C308" s="91"/>
      <c r="D308" s="91"/>
      <c r="E308" s="91"/>
      <c r="F308" s="91"/>
      <c r="G308" s="91"/>
      <c r="H308" s="91"/>
      <c r="I308" s="91"/>
      <c r="J308" s="91"/>
      <c r="K308" s="91"/>
      <c r="L308" s="91"/>
      <c r="M308" s="91"/>
      <c r="N308" s="91"/>
    </row>
    <row r="309" spans="1:14" ht="15.75" customHeight="1">
      <c r="A309" s="49"/>
      <c r="B309" s="14"/>
      <c r="C309" s="91"/>
      <c r="D309" s="91"/>
      <c r="E309" s="91"/>
      <c r="F309" s="91"/>
      <c r="G309" s="91"/>
      <c r="H309" s="91"/>
      <c r="I309" s="91"/>
      <c r="J309" s="91"/>
      <c r="K309" s="91"/>
      <c r="L309" s="91"/>
      <c r="M309" s="91"/>
      <c r="N309" s="91"/>
    </row>
    <row r="310" spans="1:14" ht="15.75" customHeight="1">
      <c r="A310" s="49"/>
      <c r="B310" s="14"/>
      <c r="C310" s="91"/>
      <c r="D310" s="91"/>
      <c r="E310" s="91"/>
      <c r="F310" s="91"/>
      <c r="G310" s="91"/>
      <c r="H310" s="91"/>
      <c r="I310" s="91"/>
      <c r="J310" s="91"/>
      <c r="K310" s="91"/>
      <c r="L310" s="91"/>
      <c r="M310" s="91"/>
      <c r="N310" s="91"/>
    </row>
    <row r="311" spans="1:14" ht="15.75" customHeight="1">
      <c r="A311" s="49"/>
      <c r="B311" s="14"/>
      <c r="C311" s="91"/>
      <c r="D311" s="91"/>
      <c r="E311" s="91"/>
      <c r="F311" s="91"/>
      <c r="G311" s="91"/>
      <c r="H311" s="91"/>
      <c r="I311" s="91"/>
      <c r="J311" s="91"/>
      <c r="K311" s="91"/>
      <c r="L311" s="91"/>
      <c r="M311" s="91"/>
      <c r="N311" s="91"/>
    </row>
    <row r="312" spans="1:14" ht="15.75" customHeight="1">
      <c r="A312" s="49"/>
      <c r="B312" s="14"/>
      <c r="C312" s="91"/>
      <c r="D312" s="91"/>
      <c r="E312" s="91"/>
      <c r="F312" s="91"/>
      <c r="G312" s="91"/>
      <c r="H312" s="91"/>
      <c r="I312" s="91"/>
      <c r="J312" s="91"/>
      <c r="K312" s="91"/>
      <c r="L312" s="91"/>
      <c r="M312" s="91"/>
      <c r="N312" s="91"/>
    </row>
    <row r="313" spans="1:14" ht="15.75" customHeight="1">
      <c r="A313" s="13"/>
      <c r="B313" s="14"/>
      <c r="C313" s="14"/>
    </row>
    <row r="314" spans="1:14" ht="15.75" customHeight="1">
      <c r="B314" s="9"/>
      <c r="C314" s="9"/>
    </row>
    <row r="315" spans="1:14" ht="15.75" customHeight="1">
      <c r="A315" s="7" t="s">
        <v>63</v>
      </c>
      <c r="B315" s="126" t="s">
        <v>201</v>
      </c>
      <c r="C315" s="1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</row>
    <row r="316" spans="1:14" ht="15.75" customHeight="1">
      <c r="A316" s="22"/>
      <c r="B316" s="22"/>
      <c r="C316" s="83"/>
    </row>
    <row r="317" spans="1:14" ht="15.75" customHeight="1">
      <c r="A317" s="22" t="s">
        <v>51</v>
      </c>
      <c r="B317" s="9"/>
      <c r="C317" s="9"/>
    </row>
    <row r="318" spans="1:14" ht="15.5" customHeight="1">
      <c r="A318" s="9" t="s">
        <v>64</v>
      </c>
      <c r="B318" s="10"/>
      <c r="C318" s="23">
        <v>0.12</v>
      </c>
    </row>
    <row r="319" spans="1:14" ht="15.5" customHeight="1">
      <c r="A319" s="9" t="s">
        <v>65</v>
      </c>
      <c r="B319" s="10"/>
      <c r="C319" s="10">
        <v>0.6</v>
      </c>
    </row>
    <row r="320" spans="1:14" ht="15.5" customHeight="1">
      <c r="A320" s="9" t="s">
        <v>66</v>
      </c>
      <c r="B320" s="10"/>
      <c r="C320" s="10">
        <v>0.4</v>
      </c>
    </row>
    <row r="321" spans="1:14" ht="15.5" customHeight="1">
      <c r="A321" s="49" t="s">
        <v>173</v>
      </c>
      <c r="B321" s="9"/>
      <c r="C321" s="91">
        <f>$C$318*$C$320*B305</f>
        <v>330.3736072058544</v>
      </c>
      <c r="D321" s="91">
        <f t="shared" ref="D321:N321" si="136">$C$318*$C$320*C305</f>
        <v>1650.7976889190536</v>
      </c>
      <c r="E321" s="91">
        <f t="shared" si="136"/>
        <v>3249.0355915765058</v>
      </c>
      <c r="F321" s="91">
        <f t="shared" si="136"/>
        <v>4739.4996718440771</v>
      </c>
      <c r="G321" s="91">
        <f t="shared" si="136"/>
        <v>6153.7076676260076</v>
      </c>
      <c r="H321" s="91">
        <f t="shared" si="136"/>
        <v>7572.3092169254533</v>
      </c>
      <c r="I321" s="91">
        <f t="shared" si="136"/>
        <v>9085.510128398817</v>
      </c>
      <c r="J321" s="91">
        <f t="shared" si="136"/>
        <v>10713.404420737754</v>
      </c>
      <c r="K321" s="91">
        <f t="shared" si="136"/>
        <v>12516.387831246266</v>
      </c>
      <c r="L321" s="91">
        <f t="shared" si="136"/>
        <v>14552.017717886081</v>
      </c>
      <c r="M321" s="91">
        <f t="shared" si="136"/>
        <v>16870.51940022298</v>
      </c>
      <c r="N321" s="91">
        <f t="shared" si="136"/>
        <v>18157.83192122748</v>
      </c>
    </row>
    <row r="322" spans="1:14" ht="15.5" customHeight="1">
      <c r="A322" s="49"/>
      <c r="B322" s="9"/>
      <c r="C322" s="9"/>
    </row>
    <row r="323" spans="1:14" ht="15.5" customHeight="1">
      <c r="A323" s="22" t="s">
        <v>52</v>
      </c>
      <c r="B323" s="9"/>
      <c r="C323" s="9"/>
    </row>
    <row r="324" spans="1:14" ht="15.5" customHeight="1">
      <c r="A324" s="9" t="s">
        <v>64</v>
      </c>
      <c r="B324" s="10"/>
      <c r="C324" s="23">
        <v>0.13</v>
      </c>
    </row>
    <row r="325" spans="1:14" ht="15.5" customHeight="1">
      <c r="A325" s="9" t="s">
        <v>65</v>
      </c>
      <c r="B325" s="10"/>
      <c r="C325" s="10">
        <v>0.9</v>
      </c>
    </row>
    <row r="326" spans="1:14" ht="15.5" customHeight="1">
      <c r="A326" s="49" t="s">
        <v>66</v>
      </c>
      <c r="B326" s="10"/>
      <c r="C326" s="10">
        <v>0.1</v>
      </c>
    </row>
    <row r="327" spans="1:14" ht="15.5" customHeight="1">
      <c r="A327" s="49" t="s">
        <v>175</v>
      </c>
      <c r="B327" s="10"/>
      <c r="C327" s="91">
        <f>$C$324*$C$326*B306</f>
        <v>26.190528199593761</v>
      </c>
      <c r="D327" s="91">
        <f t="shared" ref="D327:N327" si="137">$C$324*$C$325*$C$326*C306</f>
        <v>210.60802937938982</v>
      </c>
      <c r="E327" s="91">
        <f t="shared" si="137"/>
        <v>711.90629636329186</v>
      </c>
      <c r="F327" s="91">
        <f t="shared" si="137"/>
        <v>1564.269434038968</v>
      </c>
      <c r="G327" s="91">
        <f t="shared" si="137"/>
        <v>2741.2064370534699</v>
      </c>
      <c r="H327" s="91">
        <f t="shared" si="137"/>
        <v>4216.5724203767386</v>
      </c>
      <c r="I327" s="91">
        <f t="shared" si="137"/>
        <v>5991.0754500921703</v>
      </c>
      <c r="J327" s="91">
        <f t="shared" si="137"/>
        <v>8075.5505410156793</v>
      </c>
      <c r="K327" s="91">
        <f t="shared" si="137"/>
        <v>10495.633584684134</v>
      </c>
      <c r="L327" s="91">
        <f t="shared" si="137"/>
        <v>13287.530166113927</v>
      </c>
      <c r="M327" s="91">
        <f t="shared" si="137"/>
        <v>16496.961625473148</v>
      </c>
      <c r="N327" s="91">
        <f t="shared" si="137"/>
        <v>20107.330618504435</v>
      </c>
    </row>
    <row r="328" spans="1:14" ht="15.5" customHeight="1">
      <c r="A328" s="9"/>
      <c r="B328" s="9"/>
      <c r="C328" s="9"/>
    </row>
    <row r="329" spans="1:14" ht="15.5" customHeight="1">
      <c r="A329" s="22" t="s">
        <v>53</v>
      </c>
      <c r="B329" s="9"/>
      <c r="C329" s="9"/>
    </row>
    <row r="330" spans="1:14" ht="15.75" customHeight="1">
      <c r="A330" s="9" t="s">
        <v>64</v>
      </c>
      <c r="B330" s="10"/>
      <c r="C330" s="23">
        <v>0.15</v>
      </c>
    </row>
    <row r="331" spans="1:14" ht="15.5" customHeight="1">
      <c r="A331" s="9" t="s">
        <v>65</v>
      </c>
      <c r="B331" s="10"/>
      <c r="C331" s="10">
        <v>0.2</v>
      </c>
    </row>
    <row r="332" spans="1:14" ht="15.5" customHeight="1">
      <c r="A332" s="9" t="s">
        <v>66</v>
      </c>
      <c r="B332" s="10"/>
      <c r="C332" s="10">
        <v>0.8</v>
      </c>
    </row>
    <row r="333" spans="1:14" ht="15.75" customHeight="1">
      <c r="A333" s="49" t="s">
        <v>174</v>
      </c>
      <c r="B333" s="10"/>
      <c r="C333" s="91">
        <f>$C$330*$C$332*B307</f>
        <v>107.20747183752681</v>
      </c>
      <c r="D333" s="91">
        <f t="shared" ref="D333:N333" si="138">$C$330*$C$331*$C$332*C307</f>
        <v>58.40551687985387</v>
      </c>
      <c r="E333" s="91">
        <f t="shared" si="138"/>
        <v>127.93523559928654</v>
      </c>
      <c r="F333" s="91">
        <f t="shared" si="138"/>
        <v>225.71535476723497</v>
      </c>
      <c r="G333" s="91">
        <f t="shared" si="138"/>
        <v>336.15515787024077</v>
      </c>
      <c r="H333" s="91">
        <f t="shared" si="138"/>
        <v>466.98928091133121</v>
      </c>
      <c r="I333" s="91">
        <f t="shared" si="138"/>
        <v>601.00268783627359</v>
      </c>
      <c r="J333" s="91">
        <f t="shared" si="138"/>
        <v>762.63033063342129</v>
      </c>
      <c r="K333" s="91">
        <f t="shared" si="138"/>
        <v>949.81133987083638</v>
      </c>
      <c r="L333" s="91">
        <f t="shared" si="138"/>
        <v>1162.0149509457294</v>
      </c>
      <c r="M333" s="91">
        <f t="shared" si="138"/>
        <v>1404.4986168321525</v>
      </c>
      <c r="N333" s="91">
        <f t="shared" si="138"/>
        <v>1662.384732569197</v>
      </c>
    </row>
    <row r="334" spans="1:14" ht="15.5" customHeight="1">
      <c r="B334" s="9"/>
      <c r="C334" s="9"/>
    </row>
    <row r="335" spans="1:14" ht="15.75" customHeight="1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</row>
    <row r="336" spans="1:14" ht="15.75" customHeight="1">
      <c r="A336" s="24" t="s">
        <v>73</v>
      </c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</row>
    <row r="337" spans="1:14" ht="15.75" customHeight="1">
      <c r="A337" s="26" t="s">
        <v>74</v>
      </c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</row>
    <row r="338" spans="1:14" ht="15.75" customHeight="1">
      <c r="A338" s="32" t="s">
        <v>75</v>
      </c>
      <c r="B338" s="27"/>
      <c r="C338" s="33">
        <v>26134.832400324402</v>
      </c>
      <c r="D338" s="33">
        <v>40515.764632800543</v>
      </c>
      <c r="E338" s="33">
        <v>53066.577019693228</v>
      </c>
      <c r="F338" s="33">
        <v>65164.586426165508</v>
      </c>
      <c r="G338" s="33">
        <v>77659.50652105824</v>
      </c>
      <c r="H338" s="33">
        <v>91509.827841688908</v>
      </c>
      <c r="I338" s="33">
        <v>106347.94906743948</v>
      </c>
      <c r="J338" s="33">
        <v>122897.17187973829</v>
      </c>
      <c r="K338" s="33">
        <v>141742.25955361692</v>
      </c>
      <c r="L338" s="33">
        <v>163322.7987740612</v>
      </c>
      <c r="M338" s="33">
        <v>188080.78848072846</v>
      </c>
      <c r="N338" s="33">
        <v>216327.02252862119</v>
      </c>
    </row>
    <row r="339" spans="1:14" ht="15.75" customHeight="1">
      <c r="A339" s="32" t="s">
        <v>76</v>
      </c>
      <c r="B339" s="27"/>
      <c r="C339" s="33">
        <v>8907.9287899697265</v>
      </c>
      <c r="D339" s="33">
        <v>13679.760979951196</v>
      </c>
      <c r="E339" s="33">
        <v>18014.469849937646</v>
      </c>
      <c r="F339" s="33">
        <v>22387.49818280297</v>
      </c>
      <c r="G339" s="33">
        <v>26546.334614927284</v>
      </c>
      <c r="H339" s="33">
        <v>31173.887494542792</v>
      </c>
      <c r="I339" s="33">
        <v>36224.753628722487</v>
      </c>
      <c r="J339" s="33">
        <v>41935.679418786109</v>
      </c>
      <c r="K339" s="33">
        <v>48416.001989932513</v>
      </c>
      <c r="L339" s="33">
        <v>55723.009274590113</v>
      </c>
      <c r="M339" s="33">
        <v>64145.779489202221</v>
      </c>
      <c r="N339" s="33">
        <v>73796.297664053942</v>
      </c>
    </row>
    <row r="340" spans="1:14" ht="15.75" customHeight="1">
      <c r="A340" s="32" t="s">
        <v>77</v>
      </c>
      <c r="B340" s="27"/>
      <c r="C340" s="33">
        <v>1766.8619087543275</v>
      </c>
      <c r="D340" s="33">
        <v>2708.6381973613898</v>
      </c>
      <c r="E340" s="33">
        <v>3829.4232315735758</v>
      </c>
      <c r="F340" s="33">
        <v>4738.5714444043706</v>
      </c>
      <c r="G340" s="33">
        <v>5903.2570597482363</v>
      </c>
      <c r="H340" s="33">
        <v>6502.6417931984388</v>
      </c>
      <c r="I340" s="33">
        <v>7630.6980527134956</v>
      </c>
      <c r="J340" s="33">
        <v>8939.3491266612982</v>
      </c>
      <c r="K340" s="33">
        <v>10326.46760355257</v>
      </c>
      <c r="L340" s="33">
        <v>11903.156393594898</v>
      </c>
      <c r="M340" s="33">
        <v>13590.056476291707</v>
      </c>
      <c r="N340" s="33">
        <v>15682.888414986854</v>
      </c>
    </row>
    <row r="341" spans="1:14" ht="15.75" customHeight="1">
      <c r="A341" s="31"/>
      <c r="B341" s="31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</row>
    <row r="342" spans="1:14" ht="15.75" customHeight="1">
      <c r="A342" s="26" t="s">
        <v>68</v>
      </c>
      <c r="B342" s="31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</row>
    <row r="343" spans="1:14" ht="15.75" customHeight="1">
      <c r="A343" s="32" t="s">
        <v>75</v>
      </c>
      <c r="B343" s="27"/>
      <c r="C343" s="33">
        <v>43.658366481984615</v>
      </c>
      <c r="D343" s="33">
        <v>43.447569078512942</v>
      </c>
      <c r="E343" s="33">
        <v>43.439570719607879</v>
      </c>
      <c r="F343" s="33">
        <v>43.265331314395361</v>
      </c>
      <c r="G343" s="33">
        <v>42.95624388265626</v>
      </c>
      <c r="H343" s="33">
        <v>42.72314268363683</v>
      </c>
      <c r="I343" s="33">
        <v>42.516538802799523</v>
      </c>
      <c r="J343" s="33">
        <v>42.334775982666173</v>
      </c>
      <c r="K343" s="33">
        <v>42.123095161654739</v>
      </c>
      <c r="L343" s="33">
        <v>41.893689011576534</v>
      </c>
      <c r="M343" s="33">
        <v>41.685453978768237</v>
      </c>
      <c r="N343" s="33">
        <v>41.481741219924857</v>
      </c>
    </row>
    <row r="344" spans="1:14" ht="15.75" customHeight="1">
      <c r="A344" s="32" t="s">
        <v>76</v>
      </c>
      <c r="B344" s="27"/>
      <c r="C344" s="33">
        <v>10.750050038277621</v>
      </c>
      <c r="D344" s="33">
        <v>10.785400070546348</v>
      </c>
      <c r="E344" s="33">
        <v>10.605210891257245</v>
      </c>
      <c r="F344" s="33">
        <v>10.453069515350638</v>
      </c>
      <c r="G344" s="33">
        <v>10.472062863886595</v>
      </c>
      <c r="H344" s="33">
        <v>10.458391811973584</v>
      </c>
      <c r="I344" s="33">
        <v>10.395626713936279</v>
      </c>
      <c r="J344" s="33">
        <v>10.319708951153892</v>
      </c>
      <c r="K344" s="33">
        <v>10.264968345535362</v>
      </c>
      <c r="L344" s="33">
        <v>10.226585771007171</v>
      </c>
      <c r="M344" s="33">
        <v>10.178451762312092</v>
      </c>
      <c r="N344" s="33">
        <v>10.123555704500863</v>
      </c>
    </row>
    <row r="345" spans="1:14" ht="15.75" customHeight="1">
      <c r="A345" s="32" t="s">
        <v>77</v>
      </c>
      <c r="B345" s="27"/>
      <c r="C345" s="33">
        <v>0.43877755258275425</v>
      </c>
      <c r="D345" s="33">
        <v>0.40431590943283968</v>
      </c>
      <c r="E345" s="33">
        <v>0.37440399698198795</v>
      </c>
      <c r="F345" s="33">
        <v>0.37083580637726565</v>
      </c>
      <c r="G345" s="33">
        <v>0.41064041781196414</v>
      </c>
      <c r="H345" s="33">
        <v>0.39392103737000239</v>
      </c>
      <c r="I345" s="33">
        <v>0.38497419405047489</v>
      </c>
      <c r="J345" s="33">
        <v>0.38121005328542223</v>
      </c>
      <c r="K345" s="33">
        <v>0.38255329997678333</v>
      </c>
      <c r="L345" s="33">
        <v>0.38475868639332461</v>
      </c>
      <c r="M345" s="33">
        <v>0.37971716082901691</v>
      </c>
      <c r="N345" s="33">
        <v>0.37693948733814386</v>
      </c>
    </row>
    <row r="346" spans="1:14" ht="15.75" customHeight="1">
      <c r="A346" s="32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</row>
    <row r="347" spans="1:14" ht="15.75" customHeight="1">
      <c r="A347" s="29" t="s">
        <v>70</v>
      </c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</row>
    <row r="348" spans="1:14" ht="15.75" customHeight="1">
      <c r="A348" s="35" t="s">
        <v>75</v>
      </c>
      <c r="B348" s="36">
        <v>6961.0981933200692</v>
      </c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</row>
    <row r="349" spans="1:14" ht="15.75" customHeight="1">
      <c r="A349" s="35" t="s">
        <v>76</v>
      </c>
      <c r="B349" s="36">
        <v>2037.1103003635869</v>
      </c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</row>
    <row r="350" spans="1:14" ht="15.75" customHeight="1">
      <c r="A350" s="35" t="s">
        <v>77</v>
      </c>
      <c r="B350" s="36">
        <v>792.6266037710642</v>
      </c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</row>
    <row r="351" spans="1:14" ht="15.75" customHeight="1">
      <c r="A351" s="32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</row>
    <row r="352" spans="1:14" ht="15.75" customHeight="1">
      <c r="A352" s="107" t="s">
        <v>193</v>
      </c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</row>
    <row r="353" spans="1:14" ht="15.75" customHeight="1">
      <c r="A353" s="29" t="s">
        <v>70</v>
      </c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</row>
    <row r="354" spans="1:14" ht="15.75" customHeight="1">
      <c r="A354" s="35" t="s">
        <v>75</v>
      </c>
      <c r="B354" s="36">
        <v>6882.7834834552978</v>
      </c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</row>
    <row r="355" spans="1:14" ht="15.75" customHeight="1">
      <c r="A355" s="35" t="s">
        <v>76</v>
      </c>
      <c r="B355" s="36">
        <v>2014.656015353366</v>
      </c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</row>
    <row r="356" spans="1:14" ht="15.75" customHeight="1">
      <c r="A356" s="35" t="s">
        <v>77</v>
      </c>
      <c r="B356" s="36">
        <v>893.39559864605678</v>
      </c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</row>
    <row r="357" spans="1:14" ht="15.75" customHeight="1">
      <c r="A357" s="3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</row>
    <row r="358" spans="1:14" ht="15.75" customHeight="1">
      <c r="A358" s="24" t="s">
        <v>78</v>
      </c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</row>
    <row r="359" spans="1:14" ht="15.75" customHeight="1">
      <c r="A359" s="29" t="s">
        <v>70</v>
      </c>
      <c r="B359" s="38">
        <v>3277280.3030137992</v>
      </c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</row>
    <row r="360" spans="1:14" ht="15.75" customHeight="1">
      <c r="A360" s="35" t="s">
        <v>75</v>
      </c>
      <c r="B360" s="38">
        <v>1376556.6966910595</v>
      </c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</row>
    <row r="361" spans="1:14" ht="15.75" customHeight="1">
      <c r="A361" s="35" t="s">
        <v>76</v>
      </c>
      <c r="B361" s="38">
        <v>1007328.007676683</v>
      </c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</row>
    <row r="362" spans="1:14" ht="15.75" customHeight="1">
      <c r="A362" s="35" t="s">
        <v>77</v>
      </c>
      <c r="B362" s="38">
        <v>893395.59864605684</v>
      </c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</row>
    <row r="363" spans="1:14" ht="15.75" customHeight="1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</row>
    <row r="364" spans="1:14" ht="15.75" customHeight="1"/>
    <row r="365" spans="1:14" ht="15.75" customHeight="1"/>
    <row r="366" spans="1:14" ht="15.75" customHeight="1"/>
    <row r="367" spans="1:14" ht="15.75" customHeight="1"/>
    <row r="368" spans="1:14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3"/>
  <sheetViews>
    <sheetView workbookViewId="0">
      <selection activeCell="B3" sqref="B3"/>
    </sheetView>
  </sheetViews>
  <sheetFormatPr defaultColWidth="12.6328125" defaultRowHeight="15" customHeight="1"/>
  <cols>
    <col min="1" max="1" width="7.90625" customWidth="1"/>
    <col min="2" max="2" width="117.453125" customWidth="1"/>
  </cols>
  <sheetData>
    <row r="1" spans="1:3" ht="15" customHeight="1">
      <c r="A1" s="1" t="s">
        <v>0</v>
      </c>
    </row>
    <row r="3" spans="1:3" ht="15" customHeight="1">
      <c r="B3" s="2" t="s">
        <v>1</v>
      </c>
      <c r="C3" s="3"/>
    </row>
    <row r="4" spans="1:3" ht="15" customHeight="1">
      <c r="B4" s="2"/>
      <c r="C4" s="3"/>
    </row>
    <row r="5" spans="1:3" ht="15" customHeight="1">
      <c r="B5" s="2" t="s">
        <v>2</v>
      </c>
      <c r="C5" s="3"/>
    </row>
    <row r="6" spans="1:3" ht="15" customHeight="1">
      <c r="B6" s="2"/>
      <c r="C6" s="3"/>
    </row>
    <row r="7" spans="1:3" ht="15" customHeight="1">
      <c r="B7" s="2" t="s">
        <v>3</v>
      </c>
      <c r="C7" s="3"/>
    </row>
    <row r="8" spans="1:3" ht="15" customHeight="1">
      <c r="B8" s="2"/>
      <c r="C8" s="3"/>
    </row>
    <row r="9" spans="1:3" ht="15" customHeight="1">
      <c r="B9" s="2" t="s">
        <v>4</v>
      </c>
      <c r="C9" s="3"/>
    </row>
    <row r="10" spans="1:3" ht="15" customHeight="1">
      <c r="B10" s="2"/>
      <c r="C10" s="3"/>
    </row>
    <row r="11" spans="1:3" ht="15" customHeight="1">
      <c r="B11" s="2" t="s">
        <v>5</v>
      </c>
      <c r="C11" s="3"/>
    </row>
    <row r="12" spans="1:3" ht="15" customHeight="1">
      <c r="B12" s="2"/>
      <c r="C12" s="3"/>
    </row>
    <row r="13" spans="1:3" ht="15" customHeight="1">
      <c r="B13" s="2" t="s">
        <v>6</v>
      </c>
      <c r="C1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691FA-C2BA-4B22-B5D0-D7DAB8FFF56B}">
  <sheetPr>
    <outlinePr summaryBelow="0" summaryRight="0"/>
  </sheetPr>
  <dimension ref="A1:Q1230"/>
  <sheetViews>
    <sheetView topLeftCell="A227" zoomScale="85" zoomScaleNormal="85" workbookViewId="0">
      <selection activeCell="C185" sqref="C185"/>
    </sheetView>
  </sheetViews>
  <sheetFormatPr defaultColWidth="12.6328125" defaultRowHeight="15" customHeight="1" outlineLevelRow="1"/>
  <cols>
    <col min="1" max="1" width="67.90625" customWidth="1"/>
    <col min="2" max="2" width="8.1796875" customWidth="1"/>
    <col min="3" max="3" width="20.1796875" bestFit="1" customWidth="1"/>
    <col min="4" max="14" width="17.54296875" customWidth="1"/>
    <col min="16" max="16" width="21.36328125" customWidth="1"/>
  </cols>
  <sheetData>
    <row r="1" spans="1:17" ht="28.5" customHeight="1">
      <c r="A1" s="4"/>
      <c r="B1" s="5">
        <v>43435</v>
      </c>
      <c r="C1" s="6">
        <v>43466</v>
      </c>
      <c r="D1" s="6">
        <v>43497</v>
      </c>
      <c r="E1" s="6">
        <v>43525</v>
      </c>
      <c r="F1" s="6">
        <v>43556</v>
      </c>
      <c r="G1" s="6">
        <v>43586</v>
      </c>
      <c r="H1" s="6">
        <v>43617</v>
      </c>
      <c r="I1" s="6">
        <v>43647</v>
      </c>
      <c r="J1" s="6">
        <v>43678</v>
      </c>
      <c r="K1" s="6">
        <v>43709</v>
      </c>
      <c r="L1" s="6">
        <v>43739</v>
      </c>
      <c r="M1" s="6">
        <v>43770</v>
      </c>
      <c r="N1" s="6">
        <v>43800</v>
      </c>
    </row>
    <row r="2" spans="1:17" ht="15.75" customHeight="1">
      <c r="A2" s="7" t="s">
        <v>7</v>
      </c>
      <c r="B2" s="126" t="s">
        <v>210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7" ht="15.75" customHeight="1" outlineLevel="1">
      <c r="A3" s="49" t="s">
        <v>121</v>
      </c>
      <c r="B3" s="9"/>
      <c r="C3" s="140">
        <f>B305</f>
        <v>6882.7834834552978</v>
      </c>
      <c r="D3" s="81">
        <f>C305</f>
        <v>36301.185672557338</v>
      </c>
      <c r="E3" s="81">
        <f t="shared" ref="E3:N3" si="0">E57+E97</f>
        <v>70238.894872222212</v>
      </c>
      <c r="F3" s="81">
        <f t="shared" si="0"/>
        <v>80774.729103055535</v>
      </c>
      <c r="G3" s="81">
        <f t="shared" si="0"/>
        <v>92890.938468513836</v>
      </c>
      <c r="H3" s="81">
        <f t="shared" si="0"/>
        <v>106824.57923879093</v>
      </c>
      <c r="I3" s="81">
        <f t="shared" si="0"/>
        <v>122848.26612460954</v>
      </c>
      <c r="J3" s="81">
        <f t="shared" si="0"/>
        <v>141275.50604330093</v>
      </c>
      <c r="K3" s="81">
        <f t="shared" si="0"/>
        <v>162466.83194979606</v>
      </c>
      <c r="L3" s="81">
        <f t="shared" si="0"/>
        <v>186836.85674226546</v>
      </c>
      <c r="M3" s="81">
        <f t="shared" si="0"/>
        <v>214862.38525360523</v>
      </c>
      <c r="N3" s="81">
        <f t="shared" si="0"/>
        <v>247091.74304164606</v>
      </c>
      <c r="P3" s="11" t="s">
        <v>11</v>
      </c>
    </row>
    <row r="4" spans="1:17" ht="15.75" customHeight="1" outlineLevel="1">
      <c r="A4" s="49" t="s">
        <v>122</v>
      </c>
      <c r="B4" s="9"/>
      <c r="C4" s="140">
        <f>B306</f>
        <v>2014.656015353366</v>
      </c>
      <c r="D4" s="81">
        <f t="shared" ref="D4:D5" si="1">C306</f>
        <v>18479.84580140288</v>
      </c>
      <c r="E4" s="81">
        <f t="shared" ref="E4:N5" si="2">E58+E98</f>
        <v>20143.204471249992</v>
      </c>
      <c r="F4" s="81">
        <f t="shared" si="2"/>
        <v>23164.685141937494</v>
      </c>
      <c r="G4" s="81">
        <f t="shared" si="2"/>
        <v>26639.387913228111</v>
      </c>
      <c r="H4" s="81">
        <f t="shared" si="2"/>
        <v>30635.296100212327</v>
      </c>
      <c r="I4" s="81">
        <f t="shared" si="2"/>
        <v>35230.59051524417</v>
      </c>
      <c r="J4" s="81">
        <f t="shared" si="2"/>
        <v>40515.179092530787</v>
      </c>
      <c r="K4" s="81">
        <f t="shared" si="2"/>
        <v>46592.455956410398</v>
      </c>
      <c r="L4" s="81">
        <f t="shared" si="2"/>
        <v>53581.324349871953</v>
      </c>
      <c r="M4" s="81">
        <f t="shared" si="2"/>
        <v>61618.52300235274</v>
      </c>
      <c r="N4" s="81">
        <f t="shared" si="2"/>
        <v>70861.301452705666</v>
      </c>
      <c r="P4" s="11"/>
    </row>
    <row r="5" spans="1:17" ht="15.75" customHeight="1" outlineLevel="1">
      <c r="A5" s="49" t="s">
        <v>120</v>
      </c>
      <c r="B5" s="49"/>
      <c r="C5" s="140">
        <f>B307</f>
        <v>893.39559864605678</v>
      </c>
      <c r="D5" s="81">
        <f t="shared" si="1"/>
        <v>2465.7151226067608</v>
      </c>
      <c r="E5" s="81">
        <f t="shared" si="2"/>
        <v>2238.1338301388887</v>
      </c>
      <c r="F5" s="81">
        <f t="shared" si="2"/>
        <v>2573.8539046597216</v>
      </c>
      <c r="G5" s="81">
        <f t="shared" si="2"/>
        <v>2959.9319903586793</v>
      </c>
      <c r="H5" s="81">
        <f t="shared" si="2"/>
        <v>3403.9217889124811</v>
      </c>
      <c r="I5" s="81">
        <f t="shared" si="2"/>
        <v>3914.5100572493529</v>
      </c>
      <c r="J5" s="81">
        <f t="shared" si="2"/>
        <v>4501.6865658367551</v>
      </c>
      <c r="K5" s="81">
        <f t="shared" si="2"/>
        <v>5176.9395507122663</v>
      </c>
      <c r="L5" s="81">
        <f t="shared" si="2"/>
        <v>5953.4804833191065</v>
      </c>
      <c r="M5" s="81">
        <f t="shared" si="2"/>
        <v>6846.5025558169709</v>
      </c>
      <c r="N5" s="81">
        <f t="shared" si="2"/>
        <v>7873.4779391895181</v>
      </c>
      <c r="P5" s="11"/>
    </row>
    <row r="6" spans="1:17" ht="15.75" customHeight="1" outlineLevel="1">
      <c r="A6" s="49" t="s">
        <v>130</v>
      </c>
      <c r="B6" s="9"/>
      <c r="C6" s="81">
        <f t="shared" ref="C6:N6" si="3">SUM(C3:C5)</f>
        <v>9790.8350974547211</v>
      </c>
      <c r="D6" s="81">
        <f t="shared" si="3"/>
        <v>57246.746596566976</v>
      </c>
      <c r="E6" s="81">
        <f t="shared" si="3"/>
        <v>92620.233173611094</v>
      </c>
      <c r="F6" s="81">
        <f t="shared" si="3"/>
        <v>106513.26814965275</v>
      </c>
      <c r="G6" s="81">
        <f t="shared" si="3"/>
        <v>122490.25837210062</v>
      </c>
      <c r="H6" s="81">
        <f t="shared" si="3"/>
        <v>140863.79712791572</v>
      </c>
      <c r="I6" s="81">
        <f t="shared" si="3"/>
        <v>161993.36669710305</v>
      </c>
      <c r="J6" s="81">
        <f t="shared" si="3"/>
        <v>186292.37170166845</v>
      </c>
      <c r="K6" s="81">
        <f t="shared" si="3"/>
        <v>214236.22745691871</v>
      </c>
      <c r="L6" s="81">
        <f t="shared" si="3"/>
        <v>246371.66157545653</v>
      </c>
      <c r="M6" s="81">
        <f t="shared" si="3"/>
        <v>283327.41081177496</v>
      </c>
      <c r="N6" s="81">
        <f t="shared" si="3"/>
        <v>325826.52243354125</v>
      </c>
      <c r="P6" s="11"/>
    </row>
    <row r="7" spans="1:17" ht="15.75" customHeight="1" outlineLevel="1">
      <c r="A7" s="9" t="s">
        <v>8</v>
      </c>
      <c r="B7" s="10"/>
      <c r="C7" s="10">
        <v>0.45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7" ht="15.75" customHeight="1" outlineLevel="1">
      <c r="A8" s="9" t="s">
        <v>9</v>
      </c>
      <c r="B8" s="10"/>
      <c r="C8" s="10">
        <v>0.65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7" ht="15.75" customHeight="1" outlineLevel="1">
      <c r="A9" s="49" t="s">
        <v>134</v>
      </c>
      <c r="B9" s="10"/>
      <c r="C9" s="81">
        <f>$C$7*$C$8*C5</f>
        <v>261.31821260397163</v>
      </c>
      <c r="D9" s="81">
        <f t="shared" ref="D9:N9" si="4">$C$7*$C$8*D5</f>
        <v>721.22167336247765</v>
      </c>
      <c r="E9" s="81">
        <f t="shared" si="4"/>
        <v>654.65414531562499</v>
      </c>
      <c r="F9" s="81">
        <f t="shared" si="4"/>
        <v>752.85226711296866</v>
      </c>
      <c r="G9" s="81">
        <f t="shared" si="4"/>
        <v>865.78010717991378</v>
      </c>
      <c r="H9" s="81">
        <f t="shared" si="4"/>
        <v>995.64712325690084</v>
      </c>
      <c r="I9" s="81">
        <f t="shared" si="4"/>
        <v>1144.994191745436</v>
      </c>
      <c r="J9" s="81">
        <f t="shared" si="4"/>
        <v>1316.7433205072509</v>
      </c>
      <c r="K9" s="81">
        <f t="shared" si="4"/>
        <v>1514.2548185833382</v>
      </c>
      <c r="L9" s="81">
        <f t="shared" si="4"/>
        <v>1741.3930413708388</v>
      </c>
      <c r="M9" s="81">
        <f t="shared" si="4"/>
        <v>2002.6019975764643</v>
      </c>
      <c r="N9" s="81">
        <f t="shared" si="4"/>
        <v>2302.9922972129343</v>
      </c>
    </row>
    <row r="10" spans="1:17" ht="15.75" customHeight="1" outlineLevel="1">
      <c r="A10" s="49" t="s">
        <v>135</v>
      </c>
      <c r="B10" s="9"/>
      <c r="C10" s="9">
        <v>3.3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7" ht="15.75" customHeight="1" outlineLevel="1">
      <c r="A11" s="49" t="s">
        <v>136</v>
      </c>
      <c r="B11" s="9"/>
      <c r="C11" s="71">
        <f>C9*$C$10</f>
        <v>862.35010159310639</v>
      </c>
      <c r="D11" s="71">
        <f>D9*$C$10</f>
        <v>2380.0315220961761</v>
      </c>
      <c r="E11" s="71">
        <f>E9*$C$10</f>
        <v>2160.3586795415622</v>
      </c>
      <c r="F11" s="71">
        <f t="shared" ref="F11:N11" si="5">F9*$C$10</f>
        <v>2484.4124814727966</v>
      </c>
      <c r="G11" s="71">
        <f t="shared" si="5"/>
        <v>2857.0743536937152</v>
      </c>
      <c r="H11" s="71">
        <f t="shared" si="5"/>
        <v>3285.6355067477725</v>
      </c>
      <c r="I11" s="71">
        <f t="shared" si="5"/>
        <v>3778.4808327599385</v>
      </c>
      <c r="J11" s="71">
        <f t="shared" si="5"/>
        <v>4345.252957673928</v>
      </c>
      <c r="K11" s="71">
        <f t="shared" si="5"/>
        <v>4997.0409013250155</v>
      </c>
      <c r="L11" s="71">
        <f t="shared" si="5"/>
        <v>5746.5970365237672</v>
      </c>
      <c r="M11" s="71">
        <f t="shared" si="5"/>
        <v>6608.5865920023316</v>
      </c>
      <c r="N11" s="71">
        <f t="shared" si="5"/>
        <v>7599.8745808026824</v>
      </c>
    </row>
    <row r="12" spans="1:17" ht="15.75" customHeight="1" outlineLevel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P12" s="11" t="s">
        <v>11</v>
      </c>
    </row>
    <row r="13" spans="1:17" ht="15.75" customHeight="1" outlineLevel="1">
      <c r="A13" s="9" t="s">
        <v>12</v>
      </c>
      <c r="B13" s="10"/>
      <c r="C13" s="10">
        <v>0.77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1" t="s">
        <v>13</v>
      </c>
    </row>
    <row r="14" spans="1:17" ht="15.75" customHeight="1" outlineLevel="1">
      <c r="A14" s="9" t="s">
        <v>14</v>
      </c>
      <c r="B14" s="10"/>
      <c r="C14" s="10">
        <v>0.83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P14" s="12" t="s">
        <v>15</v>
      </c>
      <c r="Q14" t="s">
        <v>142</v>
      </c>
    </row>
    <row r="15" spans="1:17" ht="15.75" customHeight="1" outlineLevel="1">
      <c r="A15" s="9" t="s">
        <v>16</v>
      </c>
      <c r="B15" s="10"/>
      <c r="C15" s="10">
        <v>0.6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P15" s="12" t="s">
        <v>17</v>
      </c>
      <c r="Q15" t="s">
        <v>142</v>
      </c>
    </row>
    <row r="16" spans="1:17" ht="15.75" customHeight="1" outlineLevel="1">
      <c r="A16" s="49" t="s">
        <v>115</v>
      </c>
      <c r="B16" s="10"/>
      <c r="C16" s="81">
        <f>$C$15*$C$14*$C$13*C11</f>
        <v>330.67676995689254</v>
      </c>
      <c r="D16" s="81">
        <f>$C$15*$C$14*$C$13*D11</f>
        <v>912.64688746299964</v>
      </c>
      <c r="E16" s="81">
        <f t="shared" ref="E16:N16" si="6">$C$15*$C$14*$C$13*E11</f>
        <v>828.41113925700733</v>
      </c>
      <c r="F16" s="81">
        <f t="shared" si="6"/>
        <v>952.67281014555851</v>
      </c>
      <c r="G16" s="81">
        <f t="shared" si="6"/>
        <v>1095.5737316673919</v>
      </c>
      <c r="H16" s="81">
        <f t="shared" si="6"/>
        <v>1259.9097914175009</v>
      </c>
      <c r="I16" s="81">
        <f t="shared" si="6"/>
        <v>1448.8962601301259</v>
      </c>
      <c r="J16" s="81">
        <f t="shared" si="6"/>
        <v>1666.2306991496444</v>
      </c>
      <c r="K16" s="81">
        <f t="shared" si="6"/>
        <v>1916.1653040220904</v>
      </c>
      <c r="L16" s="81">
        <f t="shared" si="6"/>
        <v>2203.5900996254036</v>
      </c>
      <c r="M16" s="81">
        <f t="shared" si="6"/>
        <v>2534.1286145692138</v>
      </c>
      <c r="N16" s="81">
        <f t="shared" si="6"/>
        <v>2914.2479067545964</v>
      </c>
      <c r="P16" s="12" t="s">
        <v>19</v>
      </c>
      <c r="Q16" t="s">
        <v>142</v>
      </c>
    </row>
    <row r="17" spans="1:17" ht="15.75" customHeight="1" outlineLevel="1">
      <c r="A17" s="58" t="s">
        <v>91</v>
      </c>
      <c r="B17" s="14"/>
      <c r="C17" s="10">
        <v>0.8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P17" s="12" t="s">
        <v>21</v>
      </c>
      <c r="Q17" t="s">
        <v>142</v>
      </c>
    </row>
    <row r="18" spans="1:17" ht="15.75" customHeight="1" outlineLevel="1">
      <c r="A18" s="58" t="s">
        <v>92</v>
      </c>
      <c r="B18" s="14"/>
      <c r="C18" s="10">
        <v>0.18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P18" s="12" t="s">
        <v>209</v>
      </c>
    </row>
    <row r="19" spans="1:17" ht="15.75" customHeight="1" outlineLevel="1">
      <c r="A19" s="58" t="s">
        <v>93</v>
      </c>
      <c r="B19" s="14"/>
      <c r="C19" s="10">
        <v>0.02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P19" s="12" t="s">
        <v>78</v>
      </c>
    </row>
    <row r="20" spans="1:17" ht="15.75" customHeight="1" outlineLevel="1">
      <c r="A20" s="64" t="s">
        <v>105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17" ht="15.75" customHeight="1" outlineLevel="1">
      <c r="A21" s="49" t="s">
        <v>131</v>
      </c>
      <c r="B21" s="14"/>
      <c r="C21" s="81">
        <f>$C$17*C16</f>
        <v>264.54141596551403</v>
      </c>
      <c r="D21" s="81">
        <f t="shared" ref="D21:N21" si="7">$C$17*D16</f>
        <v>730.11750997039974</v>
      </c>
      <c r="E21" s="81">
        <f t="shared" si="7"/>
        <v>662.72891140560591</v>
      </c>
      <c r="F21" s="81">
        <f t="shared" si="7"/>
        <v>762.1382481164469</v>
      </c>
      <c r="G21" s="81">
        <f t="shared" si="7"/>
        <v>876.45898533391357</v>
      </c>
      <c r="H21" s="81">
        <f t="shared" si="7"/>
        <v>1007.9278331340007</v>
      </c>
      <c r="I21" s="81">
        <f t="shared" si="7"/>
        <v>1159.1170081041007</v>
      </c>
      <c r="J21" s="81">
        <f t="shared" si="7"/>
        <v>1332.9845593197156</v>
      </c>
      <c r="K21" s="81">
        <f t="shared" si="7"/>
        <v>1532.9322432176723</v>
      </c>
      <c r="L21" s="81">
        <f t="shared" si="7"/>
        <v>1762.872079700323</v>
      </c>
      <c r="M21" s="81">
        <f t="shared" si="7"/>
        <v>2027.3028916553712</v>
      </c>
      <c r="N21" s="81">
        <f t="shared" si="7"/>
        <v>2331.3983254036771</v>
      </c>
      <c r="O21" s="11" t="s">
        <v>23</v>
      </c>
    </row>
    <row r="22" spans="1:17" ht="15.75" customHeight="1" outlineLevel="1">
      <c r="A22" s="49" t="s">
        <v>132</v>
      </c>
      <c r="B22" s="14"/>
      <c r="C22" s="81">
        <f>$C$18*C16</f>
        <v>59.521818592240656</v>
      </c>
      <c r="D22" s="81">
        <f t="shared" ref="D22:N22" si="8">$C$18*D16</f>
        <v>164.27643974333992</v>
      </c>
      <c r="E22" s="81">
        <f t="shared" si="8"/>
        <v>149.11400506626131</v>
      </c>
      <c r="F22" s="81">
        <f t="shared" si="8"/>
        <v>171.48110582620052</v>
      </c>
      <c r="G22" s="81">
        <f t="shared" si="8"/>
        <v>197.20327170013053</v>
      </c>
      <c r="H22" s="81">
        <f t="shared" si="8"/>
        <v>226.78376245515014</v>
      </c>
      <c r="I22" s="81">
        <f t="shared" si="8"/>
        <v>260.80132682342264</v>
      </c>
      <c r="J22" s="81">
        <f t="shared" si="8"/>
        <v>299.92152584693599</v>
      </c>
      <c r="K22" s="81">
        <f t="shared" si="8"/>
        <v>344.90975472397628</v>
      </c>
      <c r="L22" s="81">
        <f t="shared" si="8"/>
        <v>396.64621793257265</v>
      </c>
      <c r="M22" s="81">
        <f t="shared" si="8"/>
        <v>456.14315062245845</v>
      </c>
      <c r="N22" s="81">
        <f t="shared" si="8"/>
        <v>524.5646232158274</v>
      </c>
      <c r="O22" s="11"/>
    </row>
    <row r="23" spans="1:17" ht="15.75" customHeight="1" outlineLevel="1">
      <c r="A23" s="49" t="s">
        <v>133</v>
      </c>
      <c r="B23" s="14"/>
      <c r="C23" s="81">
        <f>$C$19*C16</f>
        <v>6.6135353991378514</v>
      </c>
      <c r="D23" s="81">
        <f t="shared" ref="D23:N23" si="9">$C$19*D16</f>
        <v>18.252937749259992</v>
      </c>
      <c r="E23" s="81">
        <f t="shared" si="9"/>
        <v>16.568222785140147</v>
      </c>
      <c r="F23" s="81">
        <f t="shared" si="9"/>
        <v>19.053456202911171</v>
      </c>
      <c r="G23" s="81">
        <f t="shared" si="9"/>
        <v>21.91147463334784</v>
      </c>
      <c r="H23" s="81">
        <f t="shared" si="9"/>
        <v>25.198195828350016</v>
      </c>
      <c r="I23" s="81">
        <f t="shared" si="9"/>
        <v>28.97792520260252</v>
      </c>
      <c r="J23" s="81">
        <f t="shared" si="9"/>
        <v>33.324613982992886</v>
      </c>
      <c r="K23" s="81">
        <f t="shared" si="9"/>
        <v>38.32330608044181</v>
      </c>
      <c r="L23" s="81">
        <f t="shared" si="9"/>
        <v>44.071801992508071</v>
      </c>
      <c r="M23" s="81">
        <f t="shared" si="9"/>
        <v>50.682572291384275</v>
      </c>
      <c r="N23" s="81">
        <f t="shared" si="9"/>
        <v>58.284958135091927</v>
      </c>
      <c r="O23" s="11"/>
      <c r="P23" s="12" t="s">
        <v>24</v>
      </c>
    </row>
    <row r="24" spans="1:17" ht="15.75" customHeight="1" outlineLevel="1">
      <c r="A24" s="49"/>
      <c r="B24" s="14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11"/>
      <c r="P24" s="12" t="s">
        <v>26</v>
      </c>
    </row>
    <row r="25" spans="1:17" ht="15.75" customHeight="1" outlineLevel="1">
      <c r="A25" s="64" t="s">
        <v>19</v>
      </c>
      <c r="B25" s="14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11"/>
      <c r="P25" s="12" t="s">
        <v>24</v>
      </c>
    </row>
    <row r="26" spans="1:17" ht="15.75" customHeight="1" outlineLevel="1">
      <c r="A26" s="51" t="s">
        <v>95</v>
      </c>
      <c r="B26" s="14"/>
      <c r="C26" s="81">
        <f>C21*C104</f>
        <v>26454.141596551402</v>
      </c>
      <c r="D26" s="81">
        <f t="shared" ref="C26:N28" si="10">D21*D104</f>
        <v>73011.75099703997</v>
      </c>
      <c r="E26" s="81">
        <f t="shared" si="10"/>
        <v>66272.89114056059</v>
      </c>
      <c r="F26" s="81">
        <f t="shared" si="10"/>
        <v>76213.824811644692</v>
      </c>
      <c r="G26" s="81">
        <f t="shared" si="10"/>
        <v>87645.898533391359</v>
      </c>
      <c r="H26" s="81">
        <f t="shared" si="10"/>
        <v>100792.78331340007</v>
      </c>
      <c r="I26" s="81">
        <f t="shared" si="10"/>
        <v>115911.70081041007</v>
      </c>
      <c r="J26" s="81">
        <f t="shared" si="10"/>
        <v>133298.45593197155</v>
      </c>
      <c r="K26" s="81">
        <f t="shared" si="10"/>
        <v>153293.22432176722</v>
      </c>
      <c r="L26" s="81">
        <f t="shared" si="10"/>
        <v>176287.20797003229</v>
      </c>
      <c r="M26" s="81">
        <f t="shared" si="10"/>
        <v>202730.28916553713</v>
      </c>
      <c r="N26" s="81">
        <f t="shared" si="10"/>
        <v>233139.8325403677</v>
      </c>
      <c r="O26" s="11"/>
      <c r="P26" s="12" t="s">
        <v>27</v>
      </c>
    </row>
    <row r="27" spans="1:17" ht="15.75" customHeight="1" outlineLevel="1">
      <c r="A27" s="51" t="s">
        <v>96</v>
      </c>
      <c r="B27" s="72" t="s">
        <v>137</v>
      </c>
      <c r="C27" s="81">
        <f>C22*C105</f>
        <v>44641.363944180492</v>
      </c>
      <c r="D27" s="81">
        <f t="shared" si="10"/>
        <v>123207.32980750494</v>
      </c>
      <c r="E27" s="81">
        <f t="shared" si="10"/>
        <v>111835.50379969599</v>
      </c>
      <c r="F27" s="81">
        <f t="shared" si="10"/>
        <v>128610.82936965038</v>
      </c>
      <c r="G27" s="81">
        <f t="shared" si="10"/>
        <v>147902.45377509791</v>
      </c>
      <c r="H27" s="81">
        <f t="shared" si="10"/>
        <v>170087.8218413626</v>
      </c>
      <c r="I27" s="81">
        <f t="shared" si="10"/>
        <v>195600.99511756698</v>
      </c>
      <c r="J27" s="81">
        <f t="shared" si="10"/>
        <v>224941.144385202</v>
      </c>
      <c r="K27" s="81">
        <f t="shared" si="10"/>
        <v>258682.31604298222</v>
      </c>
      <c r="L27" s="81">
        <f t="shared" si="10"/>
        <v>297484.6634494295</v>
      </c>
      <c r="M27" s="81">
        <f t="shared" si="10"/>
        <v>342107.36296684382</v>
      </c>
      <c r="N27" s="81">
        <f t="shared" si="10"/>
        <v>393423.46741187054</v>
      </c>
      <c r="O27" s="11"/>
      <c r="P27" s="12" t="s">
        <v>28</v>
      </c>
    </row>
    <row r="28" spans="1:17" ht="15.75" customHeight="1" outlineLevel="1">
      <c r="A28" s="51" t="s">
        <v>97</v>
      </c>
      <c r="B28" s="14"/>
      <c r="C28" s="81">
        <f t="shared" si="10"/>
        <v>7936.2424789654215</v>
      </c>
      <c r="D28" s="81">
        <f t="shared" si="10"/>
        <v>21903.525299111989</v>
      </c>
      <c r="E28" s="81">
        <f t="shared" si="10"/>
        <v>19881.867342168178</v>
      </c>
      <c r="F28" s="81">
        <f t="shared" si="10"/>
        <v>22864.147443493406</v>
      </c>
      <c r="G28" s="81">
        <f t="shared" si="10"/>
        <v>26293.769560017408</v>
      </c>
      <c r="H28" s="81">
        <f t="shared" si="10"/>
        <v>30237.834994020021</v>
      </c>
      <c r="I28" s="81">
        <f t="shared" si="10"/>
        <v>34773.510243123026</v>
      </c>
      <c r="J28" s="81">
        <f t="shared" si="10"/>
        <v>39989.536779591464</v>
      </c>
      <c r="K28" s="81">
        <f t="shared" si="10"/>
        <v>45987.967296530172</v>
      </c>
      <c r="L28" s="81">
        <f t="shared" si="10"/>
        <v>52886.162391009682</v>
      </c>
      <c r="M28" s="81">
        <f t="shared" si="10"/>
        <v>60819.086749661132</v>
      </c>
      <c r="N28" s="81">
        <f t="shared" si="10"/>
        <v>69941.949762110307</v>
      </c>
      <c r="O28" s="11"/>
      <c r="P28" s="12" t="s">
        <v>29</v>
      </c>
    </row>
    <row r="29" spans="1:17" ht="15.75" customHeight="1" outlineLevel="1">
      <c r="A29" s="51" t="s">
        <v>100</v>
      </c>
      <c r="B29" s="14"/>
      <c r="C29" s="81">
        <f>SUM(C26:C28)</f>
        <v>79031.748019697305</v>
      </c>
      <c r="D29" s="81">
        <f t="shared" ref="D29:N29" si="11">SUM(D26:D28)</f>
        <v>218122.6061036569</v>
      </c>
      <c r="E29" s="81">
        <f t="shared" si="11"/>
        <v>197990.26228242475</v>
      </c>
      <c r="F29" s="81">
        <f t="shared" si="11"/>
        <v>227688.8016247885</v>
      </c>
      <c r="G29" s="81">
        <f t="shared" si="11"/>
        <v>261842.12186850669</v>
      </c>
      <c r="H29" s="81">
        <f t="shared" si="11"/>
        <v>301118.44014878268</v>
      </c>
      <c r="I29" s="81">
        <f t="shared" si="11"/>
        <v>346286.20617110009</v>
      </c>
      <c r="J29" s="81">
        <f t="shared" si="11"/>
        <v>398229.13709676499</v>
      </c>
      <c r="K29" s="81">
        <f t="shared" si="11"/>
        <v>457963.50766127964</v>
      </c>
      <c r="L29" s="81">
        <f t="shared" si="11"/>
        <v>526658.03381047142</v>
      </c>
      <c r="M29" s="81">
        <f t="shared" si="11"/>
        <v>605656.73888204212</v>
      </c>
      <c r="N29" s="81">
        <f t="shared" si="11"/>
        <v>696505.24971434847</v>
      </c>
      <c r="O29" s="11"/>
      <c r="P29" s="12" t="s">
        <v>30</v>
      </c>
    </row>
    <row r="30" spans="1:17" ht="15.75" customHeight="1" outlineLevel="1">
      <c r="A30" s="64" t="s">
        <v>98</v>
      </c>
      <c r="B30" s="14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11"/>
    </row>
    <row r="31" spans="1:17" ht="15.75" customHeight="1" outlineLevel="1">
      <c r="A31" s="51" t="s">
        <v>128</v>
      </c>
      <c r="B31" s="14"/>
      <c r="C31" s="75">
        <v>0</v>
      </c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11"/>
    </row>
    <row r="32" spans="1:17" ht="15.75" customHeight="1" outlineLevel="1">
      <c r="A32" s="51"/>
      <c r="B32" s="14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11"/>
    </row>
    <row r="33" spans="1:15" ht="15.75" customHeight="1" outlineLevel="1">
      <c r="A33" s="9" t="s">
        <v>101</v>
      </c>
      <c r="B33" s="14"/>
      <c r="C33" s="48">
        <f>C29</f>
        <v>79031.748019697305</v>
      </c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11"/>
    </row>
    <row r="34" spans="1:15" ht="15.75" customHeight="1" outlineLevel="1">
      <c r="A34" s="9" t="s">
        <v>102</v>
      </c>
      <c r="B34" s="14"/>
      <c r="C34" s="50">
        <f>C33/C29</f>
        <v>1</v>
      </c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11"/>
    </row>
    <row r="35" spans="1:15" ht="15.75" customHeight="1" outlineLevel="1">
      <c r="A35" s="9"/>
      <c r="B35" s="14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11"/>
    </row>
    <row r="36" spans="1:15" ht="15.75" customHeight="1" outlineLevel="1">
      <c r="A36" s="9" t="s">
        <v>151</v>
      </c>
      <c r="B36" s="14"/>
      <c r="C36" s="67">
        <f>$C$135*$C$139*C21</f>
        <v>2016.5992139051139</v>
      </c>
      <c r="D36" s="67">
        <f t="shared" ref="D36:N38" si="12">$C$135*$C$139*D21</f>
        <v>5565.6857785043576</v>
      </c>
      <c r="E36" s="67">
        <f t="shared" si="12"/>
        <v>5051.9824916449343</v>
      </c>
      <c r="F36" s="67">
        <f t="shared" si="12"/>
        <v>5809.7798653916752</v>
      </c>
      <c r="G36" s="67">
        <f t="shared" si="12"/>
        <v>6681.2468452004241</v>
      </c>
      <c r="H36" s="67">
        <f t="shared" si="12"/>
        <v>7683.4338719804882</v>
      </c>
      <c r="I36" s="67">
        <f t="shared" si="12"/>
        <v>8835.9489527775604</v>
      </c>
      <c r="J36" s="67">
        <f t="shared" si="12"/>
        <v>10161.341295694194</v>
      </c>
      <c r="K36" s="67">
        <f t="shared" si="12"/>
        <v>11685.542490048318</v>
      </c>
      <c r="L36" s="67">
        <f t="shared" si="12"/>
        <v>13438.373863555564</v>
      </c>
      <c r="M36" s="67">
        <f t="shared" si="12"/>
        <v>15454.129943088898</v>
      </c>
      <c r="N36" s="67">
        <f t="shared" si="12"/>
        <v>17772.249434552232</v>
      </c>
      <c r="O36" s="11"/>
    </row>
    <row r="37" spans="1:15" ht="15.75" customHeight="1" outlineLevel="1">
      <c r="A37" s="9" t="s">
        <v>150</v>
      </c>
      <c r="B37" s="14"/>
      <c r="C37" s="67">
        <f>$C$136*$C$140*C22</f>
        <v>6342.4069019147955</v>
      </c>
      <c r="D37" s="67">
        <f t="shared" si="12"/>
        <v>1252.2793001634805</v>
      </c>
      <c r="E37" s="67">
        <f t="shared" si="12"/>
        <v>1136.6960606201101</v>
      </c>
      <c r="F37" s="67">
        <f t="shared" si="12"/>
        <v>1307.2004697131267</v>
      </c>
      <c r="G37" s="67">
        <f t="shared" si="12"/>
        <v>1503.2805401700953</v>
      </c>
      <c r="H37" s="67">
        <f t="shared" si="12"/>
        <v>1728.7726211956099</v>
      </c>
      <c r="I37" s="67">
        <f t="shared" si="12"/>
        <v>1988.088514374951</v>
      </c>
      <c r="J37" s="67">
        <f t="shared" si="12"/>
        <v>2286.3017915311934</v>
      </c>
      <c r="K37" s="67">
        <f t="shared" si="12"/>
        <v>2629.2470602608714</v>
      </c>
      <c r="L37" s="67">
        <f t="shared" si="12"/>
        <v>3023.6341193000017</v>
      </c>
      <c r="M37" s="67">
        <f t="shared" si="12"/>
        <v>3477.1792371950014</v>
      </c>
      <c r="N37" s="67">
        <f t="shared" si="12"/>
        <v>3998.7561227742526</v>
      </c>
      <c r="O37" s="11"/>
    </row>
    <row r="38" spans="1:15" ht="15.75" customHeight="1" outlineLevel="1">
      <c r="A38" s="9" t="s">
        <v>149</v>
      </c>
      <c r="B38" s="14"/>
      <c r="C38" s="67">
        <f>$C$137*$C$141*C23</f>
        <v>526.60275615635146</v>
      </c>
      <c r="D38" s="67">
        <f t="shared" si="12"/>
        <v>139.14214446260894</v>
      </c>
      <c r="E38" s="67">
        <f t="shared" si="12"/>
        <v>126.29956229112337</v>
      </c>
      <c r="F38" s="67">
        <f t="shared" si="12"/>
        <v>145.24449663479189</v>
      </c>
      <c r="G38" s="67">
        <f t="shared" si="12"/>
        <v>167.03117113001062</v>
      </c>
      <c r="H38" s="67">
        <f t="shared" si="12"/>
        <v>192.08584679951221</v>
      </c>
      <c r="I38" s="67">
        <f t="shared" si="12"/>
        <v>220.89872381943906</v>
      </c>
      <c r="J38" s="67">
        <f t="shared" si="12"/>
        <v>254.0335323923548</v>
      </c>
      <c r="K38" s="67">
        <f t="shared" si="12"/>
        <v>292.13856225120799</v>
      </c>
      <c r="L38" s="67">
        <f t="shared" si="12"/>
        <v>335.95934658888905</v>
      </c>
      <c r="M38" s="67">
        <f t="shared" si="12"/>
        <v>386.35324857722236</v>
      </c>
      <c r="N38" s="67">
        <f t="shared" si="12"/>
        <v>444.3062358638058</v>
      </c>
      <c r="O38" s="11"/>
    </row>
    <row r="39" spans="1:15" ht="15.75" customHeight="1" outlineLevel="1">
      <c r="A39" s="9" t="s">
        <v>148</v>
      </c>
      <c r="B39" s="14"/>
      <c r="C39" s="70">
        <f>C31+SUM(C36:C38)</f>
        <v>8885.6088719762611</v>
      </c>
      <c r="D39" s="70">
        <f t="shared" ref="D39:N39" si="13">D31+SUM(D36:D38)</f>
        <v>6957.1072231304461</v>
      </c>
      <c r="E39" s="70">
        <f t="shared" si="13"/>
        <v>6314.9781145561674</v>
      </c>
      <c r="F39" s="70">
        <f t="shared" si="13"/>
        <v>7262.2248317395943</v>
      </c>
      <c r="G39" s="70">
        <f t="shared" si="13"/>
        <v>8351.5585565005294</v>
      </c>
      <c r="H39" s="70">
        <f t="shared" si="13"/>
        <v>9604.292339975611</v>
      </c>
      <c r="I39" s="70">
        <f t="shared" si="13"/>
        <v>11044.93619097195</v>
      </c>
      <c r="J39" s="70">
        <f t="shared" si="13"/>
        <v>12701.676619617743</v>
      </c>
      <c r="K39" s="70">
        <f t="shared" si="13"/>
        <v>14606.928112560397</v>
      </c>
      <c r="L39" s="70">
        <f t="shared" si="13"/>
        <v>16797.967329444455</v>
      </c>
      <c r="M39" s="70">
        <f t="shared" si="13"/>
        <v>19317.66242886112</v>
      </c>
      <c r="N39" s="70">
        <f t="shared" si="13"/>
        <v>22215.311793190289</v>
      </c>
      <c r="O39" s="11"/>
    </row>
    <row r="40" spans="1:15" ht="15.75" customHeight="1" outlineLevel="1">
      <c r="A40" s="9" t="s">
        <v>119</v>
      </c>
      <c r="B40" s="14"/>
      <c r="C40" s="73">
        <f>C39/C16</f>
        <v>26.870980000000003</v>
      </c>
      <c r="D40" s="74">
        <f t="shared" ref="D40:N40" si="14">D39/D16</f>
        <v>7.6229999999999993</v>
      </c>
      <c r="E40" s="74">
        <f t="shared" si="14"/>
        <v>7.6230000000000002</v>
      </c>
      <c r="F40" s="74">
        <f t="shared" si="14"/>
        <v>7.623000000000002</v>
      </c>
      <c r="G40" s="74">
        <f t="shared" si="14"/>
        <v>7.6230000000000002</v>
      </c>
      <c r="H40" s="74">
        <f t="shared" si="14"/>
        <v>7.6230000000000011</v>
      </c>
      <c r="I40" s="74">
        <f t="shared" si="14"/>
        <v>7.6230000000000002</v>
      </c>
      <c r="J40" s="74">
        <f t="shared" si="14"/>
        <v>7.6230000000000029</v>
      </c>
      <c r="K40" s="74">
        <f t="shared" si="14"/>
        <v>7.6230000000000011</v>
      </c>
      <c r="L40" s="74">
        <f t="shared" si="14"/>
        <v>7.6230000000000011</v>
      </c>
      <c r="M40" s="74">
        <f t="shared" si="14"/>
        <v>7.6230000000000011</v>
      </c>
      <c r="N40" s="74">
        <f t="shared" si="14"/>
        <v>7.6230000000000002</v>
      </c>
      <c r="O40" s="11"/>
    </row>
    <row r="41" spans="1:15" ht="15.75" customHeight="1">
      <c r="A41" s="76" t="s">
        <v>25</v>
      </c>
      <c r="B41" s="126" t="s">
        <v>204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5" ht="15.75" customHeight="1" outlineLevel="1">
      <c r="A42" s="49" t="s">
        <v>112</v>
      </c>
      <c r="C42" s="48">
        <f>B358+B199</f>
        <v>36500.559260353315</v>
      </c>
      <c r="D42" s="48">
        <f t="shared" ref="D42:N42" si="15">D96+D100</f>
        <v>111805.55555555553</v>
      </c>
      <c r="E42" s="48">
        <f t="shared" si="15"/>
        <v>128576.38888888888</v>
      </c>
      <c r="F42" s="48">
        <f t="shared" si="15"/>
        <v>147862.84722222219</v>
      </c>
      <c r="G42" s="48">
        <f t="shared" si="15"/>
        <v>170042.27430555547</v>
      </c>
      <c r="H42" s="48">
        <f t="shared" si="15"/>
        <v>195548.61545138882</v>
      </c>
      <c r="I42" s="48">
        <f t="shared" si="15"/>
        <v>224880.9077690971</v>
      </c>
      <c r="J42" s="48">
        <f t="shared" si="15"/>
        <v>258613.0439344616</v>
      </c>
      <c r="K42" s="48">
        <f t="shared" si="15"/>
        <v>297405.00052463077</v>
      </c>
      <c r="L42" s="48">
        <f t="shared" si="15"/>
        <v>342015.75060332537</v>
      </c>
      <c r="M42" s="48">
        <f t="shared" si="15"/>
        <v>393318.11319382413</v>
      </c>
      <c r="N42" s="48">
        <f t="shared" si="15"/>
        <v>452315.83017289778</v>
      </c>
    </row>
    <row r="43" spans="1:15" ht="15.75" customHeight="1" outlineLevel="1">
      <c r="A43" s="9" t="s">
        <v>8</v>
      </c>
      <c r="B43" s="10"/>
      <c r="C43" s="10">
        <v>0.38</v>
      </c>
    </row>
    <row r="44" spans="1:15" ht="15.75" customHeight="1" outlineLevel="1">
      <c r="A44" s="9" t="s">
        <v>9</v>
      </c>
      <c r="B44" s="10"/>
      <c r="C44" s="10">
        <v>0.85</v>
      </c>
    </row>
    <row r="45" spans="1:15" ht="15.75" customHeight="1" outlineLevel="1">
      <c r="A45" s="49" t="s">
        <v>114</v>
      </c>
      <c r="B45" s="10"/>
      <c r="C45" s="48">
        <f>C42*$C$43*$C$44</f>
        <v>11789.680641094121</v>
      </c>
      <c r="D45" s="48">
        <f t="shared" ref="D45:N45" si="16">D42*$C$43*$C$44</f>
        <v>36113.194444444438</v>
      </c>
      <c r="E45" s="48">
        <f t="shared" si="16"/>
        <v>41530.173611111109</v>
      </c>
      <c r="F45" s="48">
        <f t="shared" si="16"/>
        <v>47759.699652777766</v>
      </c>
      <c r="G45" s="48">
        <f t="shared" si="16"/>
        <v>54923.654600694419</v>
      </c>
      <c r="H45" s="48">
        <f t="shared" si="16"/>
        <v>63162.202790798583</v>
      </c>
      <c r="I45" s="48">
        <f t="shared" si="16"/>
        <v>72636.533209418354</v>
      </c>
      <c r="J45" s="48">
        <f t="shared" si="16"/>
        <v>83532.013190831087</v>
      </c>
      <c r="K45" s="48">
        <f t="shared" si="16"/>
        <v>96061.815169455731</v>
      </c>
      <c r="L45" s="48">
        <f t="shared" si="16"/>
        <v>110471.08744487409</v>
      </c>
      <c r="M45" s="48">
        <f t="shared" si="16"/>
        <v>127041.75056160518</v>
      </c>
      <c r="N45" s="48">
        <f t="shared" si="16"/>
        <v>146098.01314584599</v>
      </c>
    </row>
    <row r="46" spans="1:15" ht="15.75" customHeight="1" outlineLevel="1">
      <c r="A46" s="9" t="s">
        <v>10</v>
      </c>
      <c r="B46" s="9"/>
      <c r="C46" s="9">
        <v>7.8</v>
      </c>
    </row>
    <row r="47" spans="1:15" ht="15.75" customHeight="1" outlineLevel="1">
      <c r="A47" s="9"/>
      <c r="B47" s="9"/>
      <c r="C47" s="9"/>
    </row>
    <row r="48" spans="1:15" ht="15.75" customHeight="1" outlineLevel="1">
      <c r="A48" s="49" t="s">
        <v>113</v>
      </c>
      <c r="B48" s="9"/>
      <c r="C48" s="48">
        <f>C45*$C$46</f>
        <v>91959.509000534134</v>
      </c>
      <c r="D48" s="48">
        <f t="shared" ref="D48:N48" si="17">D45*$C$46</f>
        <v>281682.91666666663</v>
      </c>
      <c r="E48" s="48">
        <f t="shared" si="17"/>
        <v>323935.35416666663</v>
      </c>
      <c r="F48" s="48">
        <f t="shared" si="17"/>
        <v>372525.65729166655</v>
      </c>
      <c r="G48" s="48">
        <f t="shared" si="17"/>
        <v>428404.50588541647</v>
      </c>
      <c r="H48" s="48">
        <f t="shared" si="17"/>
        <v>492665.18176822894</v>
      </c>
      <c r="I48" s="48">
        <f t="shared" si="17"/>
        <v>566564.95903346315</v>
      </c>
      <c r="J48" s="48">
        <f t="shared" si="17"/>
        <v>651549.70288848248</v>
      </c>
      <c r="K48" s="48">
        <f t="shared" si="17"/>
        <v>749282.15832175466</v>
      </c>
      <c r="L48" s="48">
        <f t="shared" si="17"/>
        <v>861674.48207001796</v>
      </c>
      <c r="M48" s="48">
        <f t="shared" si="17"/>
        <v>990925.65438052034</v>
      </c>
      <c r="N48" s="48">
        <f t="shared" si="17"/>
        <v>1139564.5025375988</v>
      </c>
    </row>
    <row r="49" spans="1:14" ht="15.75" customHeight="1" outlineLevel="1">
      <c r="A49" s="9" t="s">
        <v>12</v>
      </c>
      <c r="B49" s="10"/>
      <c r="C49" s="10">
        <v>0.7</v>
      </c>
    </row>
    <row r="50" spans="1:14" ht="15.75" customHeight="1" outlineLevel="1">
      <c r="A50" s="9" t="s">
        <v>14</v>
      </c>
      <c r="B50" s="10"/>
      <c r="C50" s="10">
        <v>0.6</v>
      </c>
    </row>
    <row r="51" spans="1:14" ht="15.75" customHeight="1" outlineLevel="1">
      <c r="A51" s="9" t="s">
        <v>16</v>
      </c>
      <c r="B51" s="10"/>
      <c r="C51" s="10">
        <v>0.35</v>
      </c>
    </row>
    <row r="52" spans="1:14" ht="15.75" customHeight="1" outlineLevel="1">
      <c r="A52" s="49" t="s">
        <v>115</v>
      </c>
      <c r="B52" s="10"/>
      <c r="C52" s="48">
        <f>$C$51*$C$50*$C$49*C48</f>
        <v>13518.047823078517</v>
      </c>
      <c r="D52" s="48">
        <f t="shared" ref="D52:N52" si="18">$C$51*$C$50*$C$49*D48</f>
        <v>41407.388749999991</v>
      </c>
      <c r="E52" s="48">
        <f t="shared" si="18"/>
        <v>47618.497062499991</v>
      </c>
      <c r="F52" s="48">
        <f t="shared" si="18"/>
        <v>54761.271621874977</v>
      </c>
      <c r="G52" s="48">
        <f t="shared" si="18"/>
        <v>62975.462365156214</v>
      </c>
      <c r="H52" s="48">
        <f t="shared" si="18"/>
        <v>72421.781719929655</v>
      </c>
      <c r="I52" s="48">
        <f t="shared" si="18"/>
        <v>83285.048977919083</v>
      </c>
      <c r="J52" s="48">
        <f t="shared" si="18"/>
        <v>95777.806324606921</v>
      </c>
      <c r="K52" s="48">
        <f t="shared" si="18"/>
        <v>110144.47727329793</v>
      </c>
      <c r="L52" s="48">
        <f t="shared" si="18"/>
        <v>126666.14886429263</v>
      </c>
      <c r="M52" s="48">
        <f t="shared" si="18"/>
        <v>145666.07119393648</v>
      </c>
      <c r="N52" s="48">
        <f t="shared" si="18"/>
        <v>167515.98187302702</v>
      </c>
    </row>
    <row r="53" spans="1:14" ht="15.75" customHeight="1" outlineLevel="1">
      <c r="A53" s="58" t="s">
        <v>91</v>
      </c>
      <c r="B53" s="14"/>
      <c r="C53" s="10">
        <v>0.8</v>
      </c>
    </row>
    <row r="54" spans="1:14" ht="15.75" customHeight="1" outlineLevel="1">
      <c r="A54" s="58" t="s">
        <v>92</v>
      </c>
      <c r="B54" s="14"/>
      <c r="C54" s="10">
        <v>0.18</v>
      </c>
    </row>
    <row r="55" spans="1:14" ht="15.75" customHeight="1" outlineLevel="1">
      <c r="A55" s="58" t="s">
        <v>93</v>
      </c>
      <c r="B55" s="14"/>
      <c r="C55" s="10">
        <v>0.02</v>
      </c>
    </row>
    <row r="56" spans="1:14" ht="15.75" customHeight="1" outlineLevel="1">
      <c r="A56" s="64" t="s">
        <v>105</v>
      </c>
      <c r="B56" s="14"/>
      <c r="C56" s="14"/>
    </row>
    <row r="57" spans="1:14" ht="15.75" customHeight="1" outlineLevel="1">
      <c r="A57" s="49" t="s">
        <v>131</v>
      </c>
      <c r="B57" s="14"/>
      <c r="C57" s="48">
        <f>$C$53*C52</f>
        <v>10814.438258462815</v>
      </c>
      <c r="D57" s="48">
        <f t="shared" ref="D57:N57" si="19">$C$53*D52</f>
        <v>33125.910999999993</v>
      </c>
      <c r="E57" s="48">
        <f t="shared" si="19"/>
        <v>38094.797649999993</v>
      </c>
      <c r="F57" s="48">
        <f t="shared" si="19"/>
        <v>43809.017297499988</v>
      </c>
      <c r="G57" s="48">
        <f t="shared" si="19"/>
        <v>50380.369892124974</v>
      </c>
      <c r="H57" s="48">
        <f t="shared" si="19"/>
        <v>57937.425375943727</v>
      </c>
      <c r="I57" s="48">
        <f t="shared" si="19"/>
        <v>66628.039182335269</v>
      </c>
      <c r="J57" s="48">
        <f t="shared" si="19"/>
        <v>76622.245059685534</v>
      </c>
      <c r="K57" s="48">
        <f t="shared" si="19"/>
        <v>88115.581818638355</v>
      </c>
      <c r="L57" s="48">
        <f t="shared" si="19"/>
        <v>101332.9190914341</v>
      </c>
      <c r="M57" s="48">
        <f t="shared" si="19"/>
        <v>116532.8569551492</v>
      </c>
      <c r="N57" s="48">
        <f t="shared" si="19"/>
        <v>134012.78549842161</v>
      </c>
    </row>
    <row r="58" spans="1:14" ht="15.75" customHeight="1" outlineLevel="1">
      <c r="A58" s="49" t="s">
        <v>132</v>
      </c>
      <c r="B58" s="14"/>
      <c r="C58" s="48">
        <f>$C$54*C52</f>
        <v>2433.2486081541329</v>
      </c>
      <c r="D58" s="48">
        <f t="shared" ref="D58:N58" si="20">$C$54*D52</f>
        <v>7453.3299749999978</v>
      </c>
      <c r="E58" s="48">
        <f t="shared" si="20"/>
        <v>8571.3294712499974</v>
      </c>
      <c r="F58" s="48">
        <f t="shared" si="20"/>
        <v>9857.0288919374962</v>
      </c>
      <c r="G58" s="48">
        <f t="shared" si="20"/>
        <v>11335.583225728118</v>
      </c>
      <c r="H58" s="48">
        <f t="shared" si="20"/>
        <v>13035.920709587337</v>
      </c>
      <c r="I58" s="48">
        <f t="shared" si="20"/>
        <v>14991.308816025434</v>
      </c>
      <c r="J58" s="48">
        <f t="shared" si="20"/>
        <v>17240.005138429246</v>
      </c>
      <c r="K58" s="48">
        <f t="shared" si="20"/>
        <v>19826.005909193627</v>
      </c>
      <c r="L58" s="48">
        <f t="shared" si="20"/>
        <v>22799.906795572671</v>
      </c>
      <c r="M58" s="48">
        <f t="shared" si="20"/>
        <v>26219.892814908566</v>
      </c>
      <c r="N58" s="48">
        <f t="shared" si="20"/>
        <v>30152.876737144863</v>
      </c>
    </row>
    <row r="59" spans="1:14" ht="15.75" customHeight="1" outlineLevel="1">
      <c r="A59" s="49" t="s">
        <v>133</v>
      </c>
      <c r="B59" s="14"/>
      <c r="C59" s="48">
        <f>$C$55*C52</f>
        <v>270.36095646157037</v>
      </c>
      <c r="D59" s="48">
        <f t="shared" ref="D59:N59" si="21">$C$55*D52</f>
        <v>828.1477749999998</v>
      </c>
      <c r="E59" s="48">
        <f t="shared" si="21"/>
        <v>952.3699412499999</v>
      </c>
      <c r="F59" s="48">
        <f t="shared" si="21"/>
        <v>1095.2254324374996</v>
      </c>
      <c r="G59" s="48">
        <f t="shared" si="21"/>
        <v>1259.5092473031243</v>
      </c>
      <c r="H59" s="48">
        <f t="shared" si="21"/>
        <v>1448.435634398593</v>
      </c>
      <c r="I59" s="48">
        <f t="shared" si="21"/>
        <v>1665.7009795583817</v>
      </c>
      <c r="J59" s="48">
        <f t="shared" si="21"/>
        <v>1915.5561264921384</v>
      </c>
      <c r="K59" s="48">
        <f t="shared" si="21"/>
        <v>2202.8895454659587</v>
      </c>
      <c r="L59" s="48">
        <f t="shared" si="21"/>
        <v>2533.3229772858526</v>
      </c>
      <c r="M59" s="48">
        <f t="shared" si="21"/>
        <v>2913.3214238787295</v>
      </c>
      <c r="N59" s="48">
        <f t="shared" si="21"/>
        <v>3350.3196374605404</v>
      </c>
    </row>
    <row r="60" spans="1:14" ht="15.75" customHeight="1" outlineLevel="1">
      <c r="A60" s="64" t="s">
        <v>19</v>
      </c>
      <c r="B60" s="14"/>
      <c r="C60" s="48"/>
    </row>
    <row r="61" spans="1:14" ht="15.75" customHeight="1" outlineLevel="1">
      <c r="A61" s="51" t="s">
        <v>95</v>
      </c>
      <c r="B61" s="14"/>
      <c r="C61" s="67">
        <f t="shared" ref="C61:N63" si="22">C57*C104</f>
        <v>1081443.8258462814</v>
      </c>
      <c r="D61" s="67">
        <f t="shared" si="22"/>
        <v>3312591.0999999992</v>
      </c>
      <c r="E61" s="67">
        <f t="shared" si="22"/>
        <v>3809479.7649999992</v>
      </c>
      <c r="F61" s="67">
        <f t="shared" si="22"/>
        <v>4380901.729749999</v>
      </c>
      <c r="G61" s="67">
        <f t="shared" si="22"/>
        <v>5038036.9892124971</v>
      </c>
      <c r="H61" s="67">
        <f t="shared" si="22"/>
        <v>5793742.5375943724</v>
      </c>
      <c r="I61" s="67">
        <f t="shared" si="22"/>
        <v>6662803.9182335269</v>
      </c>
      <c r="J61" s="67">
        <f t="shared" si="22"/>
        <v>7662224.505968553</v>
      </c>
      <c r="K61" s="67">
        <f t="shared" si="22"/>
        <v>8811558.1818638351</v>
      </c>
      <c r="L61" s="67">
        <f t="shared" si="22"/>
        <v>10133291.909143411</v>
      </c>
      <c r="M61" s="67">
        <f t="shared" si="22"/>
        <v>11653285.695514919</v>
      </c>
      <c r="N61" s="67">
        <f t="shared" si="22"/>
        <v>13401278.54984216</v>
      </c>
    </row>
    <row r="62" spans="1:14" ht="15.75" customHeight="1" outlineLevel="1">
      <c r="A62" s="51" t="s">
        <v>96</v>
      </c>
      <c r="B62" s="14"/>
      <c r="C62" s="67">
        <f t="shared" si="22"/>
        <v>1824936.4561155997</v>
      </c>
      <c r="D62" s="67">
        <f t="shared" si="22"/>
        <v>5589997.4812499983</v>
      </c>
      <c r="E62" s="67">
        <f t="shared" si="22"/>
        <v>6428497.1034374982</v>
      </c>
      <c r="F62" s="67">
        <f t="shared" si="22"/>
        <v>7392771.6689531226</v>
      </c>
      <c r="G62" s="67">
        <f t="shared" si="22"/>
        <v>8501687.4192960877</v>
      </c>
      <c r="H62" s="67">
        <f t="shared" si="22"/>
        <v>9776940.5321905036</v>
      </c>
      <c r="I62" s="67">
        <f t="shared" si="22"/>
        <v>11243481.612019075</v>
      </c>
      <c r="J62" s="67">
        <f t="shared" si="22"/>
        <v>12930003.853821933</v>
      </c>
      <c r="K62" s="67">
        <f t="shared" si="22"/>
        <v>14869504.431895221</v>
      </c>
      <c r="L62" s="67">
        <f t="shared" si="22"/>
        <v>17099930.096679505</v>
      </c>
      <c r="M62" s="67">
        <f t="shared" si="22"/>
        <v>19664919.611181423</v>
      </c>
      <c r="N62" s="67">
        <f t="shared" si="22"/>
        <v>22614657.552858647</v>
      </c>
    </row>
    <row r="63" spans="1:14" s="49" customFormat="1" ht="15.75" customHeight="1" outlineLevel="1">
      <c r="A63" s="51" t="s">
        <v>97</v>
      </c>
      <c r="C63" s="67">
        <f t="shared" si="22"/>
        <v>324433.14775388443</v>
      </c>
      <c r="D63" s="67">
        <f t="shared" si="22"/>
        <v>993777.32999999973</v>
      </c>
      <c r="E63" s="67">
        <f t="shared" si="22"/>
        <v>1142843.9294999999</v>
      </c>
      <c r="F63" s="67">
        <f t="shared" si="22"/>
        <v>1314270.5189249995</v>
      </c>
      <c r="G63" s="67">
        <f t="shared" si="22"/>
        <v>1511411.0967637491</v>
      </c>
      <c r="H63" s="67">
        <f t="shared" si="22"/>
        <v>1738122.7612783117</v>
      </c>
      <c r="I63" s="67">
        <f t="shared" si="22"/>
        <v>1998841.1754700581</v>
      </c>
      <c r="J63" s="67">
        <f t="shared" si="22"/>
        <v>2298667.351790566</v>
      </c>
      <c r="K63" s="67">
        <f t="shared" si="22"/>
        <v>2643467.4545591506</v>
      </c>
      <c r="L63" s="67">
        <f t="shared" si="22"/>
        <v>3039987.5727430233</v>
      </c>
      <c r="M63" s="67">
        <f t="shared" si="22"/>
        <v>3495985.7086544754</v>
      </c>
      <c r="N63" s="67">
        <f t="shared" si="22"/>
        <v>4020383.5649526487</v>
      </c>
    </row>
    <row r="64" spans="1:14" ht="15.75" customHeight="1" outlineLevel="1">
      <c r="A64" s="51" t="s">
        <v>100</v>
      </c>
      <c r="B64" s="14"/>
      <c r="C64" s="67">
        <f>SUM(C61:C63)</f>
        <v>3230813.4297157656</v>
      </c>
      <c r="D64" s="67">
        <f>SUM(D61:D63)</f>
        <v>9896365.9112499971</v>
      </c>
      <c r="E64" s="67">
        <f t="shared" ref="E64:N64" si="23">SUM(E61:E63)</f>
        <v>11380820.797937497</v>
      </c>
      <c r="F64" s="67">
        <f t="shared" si="23"/>
        <v>13087943.917628121</v>
      </c>
      <c r="G64" s="67">
        <f t="shared" si="23"/>
        <v>15051135.505272333</v>
      </c>
      <c r="H64" s="67">
        <f t="shared" si="23"/>
        <v>17308805.831063189</v>
      </c>
      <c r="I64" s="67">
        <f t="shared" si="23"/>
        <v>19905126.70572266</v>
      </c>
      <c r="J64" s="67">
        <f t="shared" si="23"/>
        <v>22890895.711581051</v>
      </c>
      <c r="K64" s="67">
        <f t="shared" si="23"/>
        <v>26324530.068318207</v>
      </c>
      <c r="L64" s="67">
        <f t="shared" si="23"/>
        <v>30273209.57856594</v>
      </c>
      <c r="M64" s="67">
        <f t="shared" si="23"/>
        <v>34814191.015350819</v>
      </c>
      <c r="N64" s="67">
        <f t="shared" si="23"/>
        <v>40036319.667653456</v>
      </c>
    </row>
    <row r="65" spans="1:14" ht="15.75" customHeight="1" outlineLevel="1">
      <c r="A65" s="64" t="s">
        <v>98</v>
      </c>
      <c r="B65" s="9"/>
      <c r="C65" s="9"/>
    </row>
    <row r="66" spans="1:14" ht="15.75" customHeight="1" outlineLevel="1">
      <c r="A66" s="51" t="s">
        <v>128</v>
      </c>
      <c r="B66" s="9"/>
      <c r="C66" s="16">
        <v>100</v>
      </c>
    </row>
    <row r="67" spans="1:14" ht="15.5" customHeight="1" outlineLevel="1">
      <c r="A67" s="51"/>
      <c r="B67" s="9"/>
      <c r="C67" s="16"/>
    </row>
    <row r="68" spans="1:14" ht="15.75" customHeight="1" outlineLevel="1">
      <c r="A68" s="51" t="s">
        <v>116</v>
      </c>
      <c r="B68" s="9"/>
      <c r="C68" s="67">
        <f>$C$66*C57</f>
        <v>1081443.8258462814</v>
      </c>
      <c r="D68" s="67">
        <f t="shared" ref="D68:N70" si="24">$C$66*D57</f>
        <v>3312591.0999999992</v>
      </c>
      <c r="E68" s="67">
        <f t="shared" si="24"/>
        <v>3809479.7649999992</v>
      </c>
      <c r="F68" s="67">
        <f t="shared" si="24"/>
        <v>4380901.729749999</v>
      </c>
      <c r="G68" s="67">
        <f t="shared" si="24"/>
        <v>5038036.9892124971</v>
      </c>
      <c r="H68" s="67">
        <f t="shared" si="24"/>
        <v>5793742.5375943724</v>
      </c>
      <c r="I68" s="67">
        <f t="shared" si="24"/>
        <v>6662803.9182335269</v>
      </c>
      <c r="J68" s="67">
        <f t="shared" si="24"/>
        <v>7662224.505968553</v>
      </c>
      <c r="K68" s="67">
        <f t="shared" si="24"/>
        <v>8811558.1818638351</v>
      </c>
      <c r="L68" s="67">
        <f t="shared" si="24"/>
        <v>10133291.909143411</v>
      </c>
      <c r="M68" s="67">
        <f t="shared" si="24"/>
        <v>11653285.695514919</v>
      </c>
      <c r="N68" s="67">
        <f t="shared" si="24"/>
        <v>13401278.54984216</v>
      </c>
    </row>
    <row r="69" spans="1:14" ht="15.75" customHeight="1" outlineLevel="1">
      <c r="A69" s="51" t="s">
        <v>117</v>
      </c>
      <c r="B69" s="9"/>
      <c r="C69" s="67">
        <f>$C$66*C58</f>
        <v>243324.8608154133</v>
      </c>
      <c r="D69" s="67">
        <f t="shared" si="24"/>
        <v>745332.99749999982</v>
      </c>
      <c r="E69" s="67">
        <f t="shared" si="24"/>
        <v>857132.94712499972</v>
      </c>
      <c r="F69" s="67">
        <f t="shared" si="24"/>
        <v>985702.88919374964</v>
      </c>
      <c r="G69" s="67">
        <f t="shared" si="24"/>
        <v>1133558.3225728117</v>
      </c>
      <c r="H69" s="67">
        <f t="shared" si="24"/>
        <v>1303592.0709587338</v>
      </c>
      <c r="I69" s="67">
        <f t="shared" si="24"/>
        <v>1499130.8816025434</v>
      </c>
      <c r="J69" s="67">
        <f t="shared" si="24"/>
        <v>1724000.5138429245</v>
      </c>
      <c r="K69" s="67">
        <f t="shared" si="24"/>
        <v>1982600.5909193628</v>
      </c>
      <c r="L69" s="67">
        <f t="shared" si="24"/>
        <v>2279990.6795572671</v>
      </c>
      <c r="M69" s="67">
        <f t="shared" si="24"/>
        <v>2621989.2814908568</v>
      </c>
      <c r="N69" s="67">
        <f t="shared" si="24"/>
        <v>3015287.6737144864</v>
      </c>
    </row>
    <row r="70" spans="1:14" ht="15.75" customHeight="1" outlineLevel="1">
      <c r="A70" s="51" t="s">
        <v>118</v>
      </c>
      <c r="B70" s="14"/>
      <c r="C70" s="67">
        <f>$C$66*C59</f>
        <v>27036.095646157039</v>
      </c>
      <c r="D70" s="67">
        <f t="shared" si="24"/>
        <v>82814.777499999982</v>
      </c>
      <c r="E70" s="67">
        <f t="shared" si="24"/>
        <v>95236.994124999983</v>
      </c>
      <c r="F70" s="67">
        <f t="shared" si="24"/>
        <v>109522.54324374997</v>
      </c>
      <c r="G70" s="67">
        <f t="shared" si="24"/>
        <v>125950.92473031243</v>
      </c>
      <c r="H70" s="67">
        <f t="shared" si="24"/>
        <v>144843.56343985931</v>
      </c>
      <c r="I70" s="67">
        <f t="shared" si="24"/>
        <v>166570.09795583817</v>
      </c>
      <c r="J70" s="67">
        <f t="shared" si="24"/>
        <v>191555.61264921384</v>
      </c>
      <c r="K70" s="67">
        <f t="shared" si="24"/>
        <v>220288.95454659587</v>
      </c>
      <c r="L70" s="67">
        <f t="shared" si="24"/>
        <v>253332.29772858525</v>
      </c>
      <c r="M70" s="67">
        <f t="shared" si="24"/>
        <v>291332.14238787297</v>
      </c>
      <c r="N70" s="67">
        <f t="shared" si="24"/>
        <v>335031.96374605404</v>
      </c>
    </row>
    <row r="71" spans="1:14" ht="15.75" customHeight="1" outlineLevel="1">
      <c r="A71" s="51" t="s">
        <v>154</v>
      </c>
      <c r="B71" s="9"/>
      <c r="C71" s="67">
        <f t="shared" ref="C71:N71" si="25">C52*$C$66</f>
        <v>1351804.7823078518</v>
      </c>
      <c r="D71" s="67">
        <f t="shared" si="25"/>
        <v>4140738.8749999991</v>
      </c>
      <c r="E71" s="67">
        <f t="shared" si="25"/>
        <v>4761849.7062499989</v>
      </c>
      <c r="F71" s="67">
        <f t="shared" si="25"/>
        <v>5476127.1621874981</v>
      </c>
      <c r="G71" s="67">
        <f t="shared" si="25"/>
        <v>6297546.2365156217</v>
      </c>
      <c r="H71" s="67">
        <f t="shared" si="25"/>
        <v>7242178.171992965</v>
      </c>
      <c r="I71" s="67">
        <f t="shared" si="25"/>
        <v>8328504.8977919081</v>
      </c>
      <c r="J71" s="67">
        <f t="shared" si="25"/>
        <v>9577780.6324606929</v>
      </c>
      <c r="K71" s="67">
        <f t="shared" si="25"/>
        <v>11014447.727329792</v>
      </c>
      <c r="L71" s="67">
        <f t="shared" si="25"/>
        <v>12666614.886429263</v>
      </c>
      <c r="M71" s="67">
        <f t="shared" si="25"/>
        <v>14566607.119393649</v>
      </c>
      <c r="N71" s="67">
        <f t="shared" si="25"/>
        <v>16751598.187302701</v>
      </c>
    </row>
    <row r="72" spans="1:14" ht="15.75" customHeight="1" outlineLevel="1">
      <c r="A72" s="51"/>
      <c r="B72" s="9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</row>
    <row r="73" spans="1:14" ht="15.75" customHeight="1" outlineLevel="1">
      <c r="A73" s="9" t="s">
        <v>101</v>
      </c>
      <c r="B73" s="9"/>
      <c r="C73" s="67">
        <f t="shared" ref="C73:N73" si="26">C64-C71</f>
        <v>1879008.6474079138</v>
      </c>
      <c r="D73" s="67">
        <f t="shared" si="26"/>
        <v>5755627.036249998</v>
      </c>
      <c r="E73" s="67">
        <f t="shared" si="26"/>
        <v>6618971.0916874986</v>
      </c>
      <c r="F73" s="67">
        <f t="shared" si="26"/>
        <v>7611816.7554406226</v>
      </c>
      <c r="G73" s="67">
        <f t="shared" si="26"/>
        <v>8753589.26875671</v>
      </c>
      <c r="H73" s="67">
        <f t="shared" si="26"/>
        <v>10066627.659070224</v>
      </c>
      <c r="I73" s="67">
        <f t="shared" si="26"/>
        <v>11576621.807930753</v>
      </c>
      <c r="J73" s="67">
        <f t="shared" si="26"/>
        <v>13313115.079120358</v>
      </c>
      <c r="K73" s="67">
        <f t="shared" si="26"/>
        <v>15310082.340988414</v>
      </c>
      <c r="L73" s="67">
        <f t="shared" si="26"/>
        <v>17606594.692136675</v>
      </c>
      <c r="M73" s="67">
        <f t="shared" si="26"/>
        <v>20247583.895957172</v>
      </c>
      <c r="N73" s="67">
        <f t="shared" si="26"/>
        <v>23284721.480350755</v>
      </c>
    </row>
    <row r="74" spans="1:14" ht="15.75" customHeight="1" outlineLevel="1">
      <c r="A74" s="9" t="s">
        <v>102</v>
      </c>
      <c r="B74" s="9"/>
      <c r="C74" s="69">
        <f t="shared" ref="C74:N74" si="27">C73/C64</f>
        <v>0.58158995815899583</v>
      </c>
      <c r="D74" s="69">
        <f t="shared" si="27"/>
        <v>0.58158995815899583</v>
      </c>
      <c r="E74" s="69">
        <f t="shared" si="27"/>
        <v>0.58158995815899583</v>
      </c>
      <c r="F74" s="69">
        <f t="shared" si="27"/>
        <v>0.58158995815899583</v>
      </c>
      <c r="G74" s="69">
        <f t="shared" si="27"/>
        <v>0.58158995815899561</v>
      </c>
      <c r="H74" s="69">
        <f t="shared" si="27"/>
        <v>0.58158995815899583</v>
      </c>
      <c r="I74" s="69">
        <f t="shared" si="27"/>
        <v>0.58158995815899583</v>
      </c>
      <c r="J74" s="69">
        <f t="shared" si="27"/>
        <v>0.58158995815899572</v>
      </c>
      <c r="K74" s="69">
        <f t="shared" si="27"/>
        <v>0.58158995815899583</v>
      </c>
      <c r="L74" s="69">
        <f t="shared" si="27"/>
        <v>0.58158995815899572</v>
      </c>
      <c r="M74" s="69">
        <f t="shared" si="27"/>
        <v>0.58158995815899583</v>
      </c>
      <c r="N74" s="69">
        <f t="shared" si="27"/>
        <v>0.58158995815899583</v>
      </c>
    </row>
    <row r="75" spans="1:14" ht="15.75" customHeight="1" outlineLevel="1">
      <c r="A75" s="9"/>
      <c r="B75" s="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</row>
    <row r="76" spans="1:14" ht="15.75" customHeight="1" outlineLevel="1">
      <c r="A76" s="9" t="s">
        <v>151</v>
      </c>
      <c r="B76" s="9"/>
      <c r="C76" s="67">
        <f t="shared" ref="C76:N76" si="28">$C$135*$C$139*C57</f>
        <v>82438.462844262045</v>
      </c>
      <c r="D76" s="67">
        <f t="shared" si="28"/>
        <v>252518.81955299998</v>
      </c>
      <c r="E76" s="67">
        <f t="shared" si="28"/>
        <v>290396.64248594997</v>
      </c>
      <c r="F76" s="67">
        <f t="shared" si="28"/>
        <v>333956.13885884243</v>
      </c>
      <c r="G76" s="67">
        <f t="shared" si="28"/>
        <v>384049.55968766875</v>
      </c>
      <c r="H76" s="67">
        <f t="shared" si="28"/>
        <v>441656.9936408191</v>
      </c>
      <c r="I76" s="67">
        <f t="shared" si="28"/>
        <v>507905.54268694186</v>
      </c>
      <c r="J76" s="67">
        <f t="shared" si="28"/>
        <v>584091.37408998294</v>
      </c>
      <c r="K76" s="67">
        <f t="shared" si="28"/>
        <v>671705.08020348032</v>
      </c>
      <c r="L76" s="67">
        <f t="shared" si="28"/>
        <v>772460.84223400231</v>
      </c>
      <c r="M76" s="67">
        <f t="shared" si="28"/>
        <v>888329.96856910246</v>
      </c>
      <c r="N76" s="67">
        <f t="shared" si="28"/>
        <v>1021579.4638544681</v>
      </c>
    </row>
    <row r="77" spans="1:14" ht="15.75" customHeight="1" outlineLevel="1">
      <c r="A77" s="9" t="s">
        <v>150</v>
      </c>
      <c r="B77" s="9"/>
      <c r="C77" s="67">
        <f t="shared" ref="C77:N77" si="29">$C$136*$C$140*C58</f>
        <v>259277.23869047177</v>
      </c>
      <c r="D77" s="67">
        <f t="shared" si="29"/>
        <v>794197.02881609974</v>
      </c>
      <c r="E77" s="67">
        <f t="shared" si="29"/>
        <v>913326.58313851466</v>
      </c>
      <c r="F77" s="67">
        <f t="shared" si="29"/>
        <v>1050325.5706092918</v>
      </c>
      <c r="G77" s="67">
        <f t="shared" si="29"/>
        <v>1207874.4062006853</v>
      </c>
      <c r="H77" s="67">
        <f t="shared" si="29"/>
        <v>1389055.5671307882</v>
      </c>
      <c r="I77" s="67">
        <f t="shared" si="29"/>
        <v>1597413.9022004062</v>
      </c>
      <c r="J77" s="67">
        <f t="shared" si="29"/>
        <v>1837025.9875304666</v>
      </c>
      <c r="K77" s="67">
        <f t="shared" si="29"/>
        <v>2112579.885660036</v>
      </c>
      <c r="L77" s="67">
        <f t="shared" si="29"/>
        <v>2429466.8685090416</v>
      </c>
      <c r="M77" s="67">
        <f t="shared" si="29"/>
        <v>2793886.8987853969</v>
      </c>
      <c r="N77" s="67">
        <f t="shared" si="29"/>
        <v>3212969.933603208</v>
      </c>
    </row>
    <row r="78" spans="1:14" ht="15.75" customHeight="1" outlineLevel="1">
      <c r="A78" s="9" t="s">
        <v>149</v>
      </c>
      <c r="B78" s="9"/>
      <c r="C78" s="67">
        <f t="shared" ref="C78:N78" si="30">$C$137*$C$141*C59</f>
        <v>21527.491158252542</v>
      </c>
      <c r="D78" s="67">
        <f t="shared" si="30"/>
        <v>65941.266584374986</v>
      </c>
      <c r="E78" s="67">
        <f t="shared" si="30"/>
        <v>75832.456572031238</v>
      </c>
      <c r="F78" s="67">
        <f t="shared" si="30"/>
        <v>87207.325057835915</v>
      </c>
      <c r="G78" s="67">
        <f t="shared" si="30"/>
        <v>100288.42381651128</v>
      </c>
      <c r="H78" s="67">
        <f t="shared" si="30"/>
        <v>115331.68738898796</v>
      </c>
      <c r="I78" s="67">
        <f t="shared" si="30"/>
        <v>132631.44049733615</v>
      </c>
      <c r="J78" s="67">
        <f t="shared" si="30"/>
        <v>152526.15657193653</v>
      </c>
      <c r="K78" s="67">
        <f t="shared" si="30"/>
        <v>175405.08005772697</v>
      </c>
      <c r="L78" s="67">
        <f t="shared" si="30"/>
        <v>201715.84206638602</v>
      </c>
      <c r="M78" s="67">
        <f t="shared" si="30"/>
        <v>231973.21837634384</v>
      </c>
      <c r="N78" s="67">
        <f t="shared" si="30"/>
        <v>266769.20113279554</v>
      </c>
    </row>
    <row r="79" spans="1:14" ht="15.75" customHeight="1" outlineLevel="1">
      <c r="A79" s="9" t="s">
        <v>148</v>
      </c>
      <c r="B79" s="9"/>
      <c r="C79" s="70">
        <f>C71+SUM(C76:C78)</f>
        <v>1715047.9750008383</v>
      </c>
      <c r="D79" s="70">
        <f t="shared" ref="D79:N79" si="31">D71+SUM(D76:D78)</f>
        <v>5253395.9899534732</v>
      </c>
      <c r="E79" s="70">
        <f t="shared" si="31"/>
        <v>6041405.3884464949</v>
      </c>
      <c r="F79" s="70">
        <f t="shared" si="31"/>
        <v>6947616.1967134681</v>
      </c>
      <c r="G79" s="70">
        <f t="shared" si="31"/>
        <v>7989758.6262204871</v>
      </c>
      <c r="H79" s="70">
        <f t="shared" si="31"/>
        <v>9188222.4201535601</v>
      </c>
      <c r="I79" s="70">
        <f t="shared" si="31"/>
        <v>10566455.783176592</v>
      </c>
      <c r="J79" s="70">
        <f t="shared" si="31"/>
        <v>12151424.150653079</v>
      </c>
      <c r="K79" s="70">
        <f t="shared" si="31"/>
        <v>13974137.773251036</v>
      </c>
      <c r="L79" s="70">
        <f t="shared" si="31"/>
        <v>16070258.439238694</v>
      </c>
      <c r="M79" s="70">
        <f t="shared" si="31"/>
        <v>18480797.20512449</v>
      </c>
      <c r="N79" s="70">
        <f t="shared" si="31"/>
        <v>21252916.785893172</v>
      </c>
    </row>
    <row r="80" spans="1:14" ht="15.75" customHeight="1" outlineLevel="1">
      <c r="A80" s="9" t="s">
        <v>119</v>
      </c>
      <c r="B80" s="9"/>
      <c r="C80" s="73">
        <f>(C79+C71)/C52</f>
        <v>226.87098</v>
      </c>
      <c r="D80" s="74">
        <f t="shared" ref="D80:N80" si="32">(D79+D71)/D52</f>
        <v>226.87098</v>
      </c>
      <c r="E80" s="74">
        <f t="shared" si="32"/>
        <v>226.87098</v>
      </c>
      <c r="F80" s="74">
        <f t="shared" si="32"/>
        <v>226.87098</v>
      </c>
      <c r="G80" s="74">
        <f t="shared" si="32"/>
        <v>226.87098000000003</v>
      </c>
      <c r="H80" s="74">
        <f t="shared" si="32"/>
        <v>226.87097999999997</v>
      </c>
      <c r="I80" s="74">
        <f t="shared" si="32"/>
        <v>226.87098</v>
      </c>
      <c r="J80" s="74">
        <f t="shared" si="32"/>
        <v>226.87098</v>
      </c>
      <c r="K80" s="74">
        <f t="shared" si="32"/>
        <v>226.87098</v>
      </c>
      <c r="L80" s="74">
        <f t="shared" si="32"/>
        <v>226.87098</v>
      </c>
      <c r="M80" s="74">
        <f t="shared" si="32"/>
        <v>226.87097999999997</v>
      </c>
      <c r="N80" s="74">
        <f t="shared" si="32"/>
        <v>226.87097999999997</v>
      </c>
    </row>
    <row r="81" spans="1:14" ht="15.75" customHeight="1">
      <c r="A81" s="76" t="s">
        <v>31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ht="15.75" customHeight="1" outlineLevel="1">
      <c r="A82" s="9" t="s">
        <v>32</v>
      </c>
      <c r="B82" s="15"/>
      <c r="C82" s="15">
        <v>1000000</v>
      </c>
      <c r="D82" s="15">
        <v>1150000</v>
      </c>
      <c r="E82" s="15">
        <v>1322500</v>
      </c>
      <c r="F82" s="15">
        <v>1520874.9999999998</v>
      </c>
      <c r="G82" s="15">
        <v>1749006.2499999995</v>
      </c>
      <c r="H82" s="15">
        <v>2011357.1874999993</v>
      </c>
      <c r="I82" s="15">
        <v>2313060.7656249991</v>
      </c>
      <c r="J82" s="15">
        <v>2660019.8804687485</v>
      </c>
      <c r="K82" s="15">
        <v>3059022.8625390604</v>
      </c>
      <c r="L82" s="15">
        <v>3517876.2919199192</v>
      </c>
      <c r="M82" s="15">
        <v>4045557.7357079065</v>
      </c>
      <c r="N82" s="15">
        <v>4652391.3960640924</v>
      </c>
    </row>
    <row r="83" spans="1:14" ht="15.75" customHeight="1" outlineLevel="1">
      <c r="A83" s="9" t="s">
        <v>33</v>
      </c>
      <c r="B83" s="16"/>
      <c r="C83" s="16">
        <v>2.7</v>
      </c>
      <c r="D83" s="16">
        <v>2.7</v>
      </c>
      <c r="E83" s="16">
        <v>2.7</v>
      </c>
      <c r="F83" s="16">
        <v>2.7</v>
      </c>
      <c r="G83" s="16">
        <v>2.7</v>
      </c>
      <c r="H83" s="16">
        <v>2.7</v>
      </c>
      <c r="I83" s="16">
        <v>2.7</v>
      </c>
      <c r="J83" s="16">
        <v>2.7</v>
      </c>
      <c r="K83" s="16">
        <v>2.7</v>
      </c>
      <c r="L83" s="16">
        <v>2.7</v>
      </c>
      <c r="M83" s="16">
        <v>2.7</v>
      </c>
      <c r="N83" s="16">
        <v>2.7</v>
      </c>
    </row>
    <row r="84" spans="1:14" ht="15.75" customHeight="1" outlineLevel="1">
      <c r="A84" s="9" t="s">
        <v>89</v>
      </c>
      <c r="B84" s="17"/>
      <c r="C84" s="48">
        <f>C82/C83</f>
        <v>370370.37037037034</v>
      </c>
      <c r="D84" s="48">
        <f t="shared" ref="D84:N84" si="33">D82/D83</f>
        <v>425925.9259259259</v>
      </c>
      <c r="E84" s="48">
        <f t="shared" si="33"/>
        <v>489814.81481481477</v>
      </c>
      <c r="F84" s="48">
        <f t="shared" si="33"/>
        <v>563287.03703703696</v>
      </c>
      <c r="G84" s="48">
        <f t="shared" si="33"/>
        <v>647780.09259259235</v>
      </c>
      <c r="H84" s="48">
        <f t="shared" si="33"/>
        <v>744947.10648148123</v>
      </c>
      <c r="I84" s="48">
        <f t="shared" si="33"/>
        <v>856689.17245370336</v>
      </c>
      <c r="J84" s="48">
        <f t="shared" si="33"/>
        <v>985192.54832175863</v>
      </c>
      <c r="K84" s="48">
        <f t="shared" si="33"/>
        <v>1132971.4305700222</v>
      </c>
      <c r="L84" s="48">
        <f t="shared" si="33"/>
        <v>1302917.1451555255</v>
      </c>
      <c r="M84" s="48">
        <f t="shared" si="33"/>
        <v>1498354.7169288541</v>
      </c>
      <c r="N84" s="48">
        <f t="shared" si="33"/>
        <v>1723107.9244681823</v>
      </c>
    </row>
    <row r="85" spans="1:14" ht="15.75" customHeight="1" outlineLevel="1">
      <c r="A85" s="9" t="s">
        <v>34</v>
      </c>
      <c r="B85" s="17"/>
      <c r="C85" s="17">
        <v>3.1399999999999997E-2</v>
      </c>
      <c r="D85" s="17">
        <v>3.1399999999999997E-2</v>
      </c>
      <c r="E85" s="17">
        <v>3.1399999999999997E-2</v>
      </c>
      <c r="F85" s="17">
        <v>3.1399999999999997E-2</v>
      </c>
      <c r="G85" s="17">
        <v>3.1399999999999997E-2</v>
      </c>
      <c r="H85" s="17">
        <v>3.1399999999999997E-2</v>
      </c>
      <c r="I85" s="17">
        <v>3.1399999999999997E-2</v>
      </c>
      <c r="J85" s="17">
        <v>3.1399999999999997E-2</v>
      </c>
      <c r="K85" s="17">
        <v>3.1399999999999997E-2</v>
      </c>
      <c r="L85" s="17">
        <v>3.1399999999999997E-2</v>
      </c>
      <c r="M85" s="17">
        <v>3.1399999999999997E-2</v>
      </c>
      <c r="N85" s="17">
        <v>3.1399999999999997E-2</v>
      </c>
    </row>
    <row r="86" spans="1:14" ht="15.75" customHeight="1" outlineLevel="1">
      <c r="A86" s="9" t="s">
        <v>35</v>
      </c>
      <c r="B86" s="10"/>
      <c r="C86" s="10">
        <v>0.35</v>
      </c>
      <c r="D86" s="10">
        <v>0.35</v>
      </c>
      <c r="E86" s="10">
        <v>0.35</v>
      </c>
      <c r="F86" s="10">
        <v>0.35</v>
      </c>
      <c r="G86" s="10">
        <v>0.35</v>
      </c>
      <c r="H86" s="10">
        <v>0.35</v>
      </c>
      <c r="I86" s="10">
        <v>0.35</v>
      </c>
      <c r="J86" s="10">
        <v>0.35</v>
      </c>
      <c r="K86" s="10">
        <v>0.35</v>
      </c>
      <c r="L86" s="10">
        <v>0.35</v>
      </c>
      <c r="M86" s="10">
        <v>0.35</v>
      </c>
      <c r="N86" s="10">
        <v>0.35</v>
      </c>
    </row>
    <row r="87" spans="1:14" ht="15.75" customHeight="1" outlineLevel="1">
      <c r="A87" s="9" t="s">
        <v>36</v>
      </c>
      <c r="B87" s="10"/>
      <c r="C87" s="10">
        <v>0.75</v>
      </c>
      <c r="D87" s="10">
        <v>0.75</v>
      </c>
      <c r="E87" s="10">
        <v>0.75</v>
      </c>
      <c r="F87" s="10">
        <v>0.75</v>
      </c>
      <c r="G87" s="10">
        <v>0.75</v>
      </c>
      <c r="H87" s="10">
        <v>0.75</v>
      </c>
      <c r="I87" s="10">
        <v>0.75</v>
      </c>
      <c r="J87" s="10">
        <v>0.75</v>
      </c>
      <c r="K87" s="10">
        <v>0.75</v>
      </c>
      <c r="L87" s="10">
        <v>0.75</v>
      </c>
      <c r="M87" s="10">
        <v>0.75</v>
      </c>
      <c r="N87" s="10">
        <v>0.75</v>
      </c>
    </row>
    <row r="88" spans="1:14" ht="15.75" customHeight="1" outlineLevel="1">
      <c r="A88" s="49" t="s">
        <v>145</v>
      </c>
      <c r="B88" s="14"/>
      <c r="C88" s="48">
        <f>C86*C87*C84</f>
        <v>97222.22222222219</v>
      </c>
      <c r="D88" s="48">
        <f>D86*D87*D84</f>
        <v>111805.55555555553</v>
      </c>
      <c r="E88" s="48">
        <f t="shared" ref="E88:N88" si="34">E86*E87*E84</f>
        <v>128576.38888888886</v>
      </c>
      <c r="F88" s="48">
        <f t="shared" si="34"/>
        <v>147862.84722222219</v>
      </c>
      <c r="G88" s="48">
        <f t="shared" si="34"/>
        <v>170042.27430555547</v>
      </c>
      <c r="H88" s="48">
        <f t="shared" si="34"/>
        <v>195548.61545138879</v>
      </c>
      <c r="I88" s="48">
        <f t="shared" si="34"/>
        <v>224880.9077690971</v>
      </c>
      <c r="J88" s="48">
        <f t="shared" si="34"/>
        <v>258613.0439344616</v>
      </c>
      <c r="K88" s="48">
        <f t="shared" si="34"/>
        <v>297405.00052463077</v>
      </c>
      <c r="L88" s="48">
        <f t="shared" si="34"/>
        <v>342015.75060332537</v>
      </c>
      <c r="M88" s="48">
        <f t="shared" si="34"/>
        <v>393318.11319382413</v>
      </c>
      <c r="N88" s="48">
        <f t="shared" si="34"/>
        <v>452315.83017289778</v>
      </c>
    </row>
    <row r="89" spans="1:14" ht="15.75" customHeight="1" outlineLevel="1">
      <c r="A89" s="58" t="s">
        <v>90</v>
      </c>
      <c r="B89" s="14"/>
      <c r="C89" s="10">
        <v>0.65</v>
      </c>
    </row>
    <row r="90" spans="1:14" ht="15.75" customHeight="1" outlineLevel="1">
      <c r="A90" s="58" t="s">
        <v>91</v>
      </c>
      <c r="B90" s="14"/>
      <c r="C90" s="10">
        <v>0.25</v>
      </c>
    </row>
    <row r="91" spans="1:14" ht="15.75" customHeight="1" outlineLevel="1">
      <c r="A91" s="58" t="s">
        <v>92</v>
      </c>
      <c r="B91" s="14"/>
      <c r="C91" s="10">
        <v>0.09</v>
      </c>
      <c r="E91" s="110"/>
    </row>
    <row r="92" spans="1:14" ht="15.75" customHeight="1" outlineLevel="1">
      <c r="A92" s="58" t="s">
        <v>93</v>
      </c>
      <c r="B92" s="14"/>
      <c r="C92" s="10">
        <v>0.01</v>
      </c>
    </row>
    <row r="93" spans="1:14" ht="15.75" customHeight="1" outlineLevel="1">
      <c r="A93" s="59" t="s">
        <v>17</v>
      </c>
      <c r="B93" s="14"/>
      <c r="C93" s="50">
        <f>C92+C91+C90</f>
        <v>0.35</v>
      </c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</row>
    <row r="94" spans="1:14" ht="7" customHeight="1" outlineLevel="1">
      <c r="A94" s="59"/>
      <c r="B94" s="14"/>
      <c r="C94" s="50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</row>
    <row r="95" spans="1:14" ht="15.75" customHeight="1" outlineLevel="1">
      <c r="A95" s="64" t="s">
        <v>105</v>
      </c>
      <c r="B95" s="14"/>
      <c r="C95" s="50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</row>
    <row r="96" spans="1:14" ht="15.75" customHeight="1" outlineLevel="1">
      <c r="A96" s="49" t="s">
        <v>106</v>
      </c>
      <c r="B96" s="14"/>
      <c r="C96" s="81">
        <f t="shared" ref="C96:N96" si="35">C$88*$C$89</f>
        <v>63194.444444444423</v>
      </c>
      <c r="D96" s="81">
        <f>D$88*$C$89</f>
        <v>72673.611111111095</v>
      </c>
      <c r="E96" s="81">
        <f t="shared" si="35"/>
        <v>83574.652777777766</v>
      </c>
      <c r="F96" s="81">
        <f t="shared" si="35"/>
        <v>96110.850694444423</v>
      </c>
      <c r="G96" s="81">
        <f t="shared" si="35"/>
        <v>110527.47829861107</v>
      </c>
      <c r="H96" s="81">
        <f t="shared" si="35"/>
        <v>127106.60004340272</v>
      </c>
      <c r="I96" s="81">
        <f t="shared" si="35"/>
        <v>146172.59004991312</v>
      </c>
      <c r="J96" s="81">
        <f t="shared" si="35"/>
        <v>168098.47855740006</v>
      </c>
      <c r="K96" s="81">
        <f t="shared" si="35"/>
        <v>193313.25034101002</v>
      </c>
      <c r="L96" s="81">
        <f t="shared" si="35"/>
        <v>222310.2378921615</v>
      </c>
      <c r="M96" s="81">
        <f t="shared" si="35"/>
        <v>255656.77357598569</v>
      </c>
      <c r="N96" s="81">
        <f t="shared" si="35"/>
        <v>294005.28961238358</v>
      </c>
    </row>
    <row r="97" spans="1:14" ht="15.75" customHeight="1" outlineLevel="1">
      <c r="A97" s="49" t="s">
        <v>107</v>
      </c>
      <c r="B97" s="14"/>
      <c r="C97" s="81">
        <f>C$88*$C$90</f>
        <v>24305.555555555547</v>
      </c>
      <c r="D97" s="81">
        <f t="shared" ref="D97:N97" si="36">D$88*$C$90</f>
        <v>27951.388888888883</v>
      </c>
      <c r="E97" s="81">
        <f t="shared" si="36"/>
        <v>32144.097222222215</v>
      </c>
      <c r="F97" s="81">
        <f t="shared" si="36"/>
        <v>36965.711805555547</v>
      </c>
      <c r="G97" s="81">
        <f t="shared" si="36"/>
        <v>42510.568576388869</v>
      </c>
      <c r="H97" s="81">
        <f t="shared" si="36"/>
        <v>48887.153862847197</v>
      </c>
      <c r="I97" s="81">
        <f t="shared" si="36"/>
        <v>56220.226942274276</v>
      </c>
      <c r="J97" s="81">
        <f t="shared" si="36"/>
        <v>64653.260983615401</v>
      </c>
      <c r="K97" s="81">
        <f t="shared" si="36"/>
        <v>74351.250131157693</v>
      </c>
      <c r="L97" s="81">
        <f t="shared" si="36"/>
        <v>85503.937650831343</v>
      </c>
      <c r="M97" s="81">
        <f t="shared" si="36"/>
        <v>98329.528298456033</v>
      </c>
      <c r="N97" s="81">
        <f t="shared" si="36"/>
        <v>113078.95754322445</v>
      </c>
    </row>
    <row r="98" spans="1:14" ht="15.75" customHeight="1" outlineLevel="1">
      <c r="A98" s="49" t="s">
        <v>108</v>
      </c>
      <c r="B98" s="14"/>
      <c r="C98" s="81">
        <f t="shared" ref="C98:N98" si="37">C$88*$C$91</f>
        <v>8749.9999999999964</v>
      </c>
      <c r="D98" s="81">
        <f t="shared" si="37"/>
        <v>10062.499999999998</v>
      </c>
      <c r="E98" s="81">
        <f t="shared" si="37"/>
        <v>11571.874999999996</v>
      </c>
      <c r="F98" s="81">
        <f t="shared" si="37"/>
        <v>13307.656249999996</v>
      </c>
      <c r="G98" s="81">
        <f t="shared" si="37"/>
        <v>15303.804687499993</v>
      </c>
      <c r="H98" s="81">
        <f t="shared" si="37"/>
        <v>17599.375390624991</v>
      </c>
      <c r="I98" s="81">
        <f t="shared" si="37"/>
        <v>20239.28169921874</v>
      </c>
      <c r="J98" s="81">
        <f t="shared" si="37"/>
        <v>23275.173954101545</v>
      </c>
      <c r="K98" s="81">
        <f t="shared" si="37"/>
        <v>26766.450047216767</v>
      </c>
      <c r="L98" s="81">
        <f t="shared" si="37"/>
        <v>30781.417554299282</v>
      </c>
      <c r="M98" s="81">
        <f t="shared" si="37"/>
        <v>35398.630187444171</v>
      </c>
      <c r="N98" s="81">
        <f t="shared" si="37"/>
        <v>40708.424715560795</v>
      </c>
    </row>
    <row r="99" spans="1:14" ht="15.75" customHeight="1" outlineLevel="1">
      <c r="A99" s="49" t="s">
        <v>109</v>
      </c>
      <c r="B99" s="14"/>
      <c r="C99" s="81">
        <f t="shared" ref="C99:N99" si="38">C$88*$C$92</f>
        <v>972.22222222222194</v>
      </c>
      <c r="D99" s="81">
        <f t="shared" si="38"/>
        <v>1118.0555555555554</v>
      </c>
      <c r="E99" s="81">
        <f t="shared" si="38"/>
        <v>1285.7638888888887</v>
      </c>
      <c r="F99" s="81">
        <f t="shared" si="38"/>
        <v>1478.6284722222219</v>
      </c>
      <c r="G99" s="81">
        <f t="shared" si="38"/>
        <v>1700.4227430555547</v>
      </c>
      <c r="H99" s="81">
        <f t="shared" si="38"/>
        <v>1955.4861545138879</v>
      </c>
      <c r="I99" s="81">
        <f t="shared" si="38"/>
        <v>2248.8090776909712</v>
      </c>
      <c r="J99" s="81">
        <f t="shared" si="38"/>
        <v>2586.1304393446162</v>
      </c>
      <c r="K99" s="81">
        <f t="shared" si="38"/>
        <v>2974.0500052463076</v>
      </c>
      <c r="L99" s="81">
        <f t="shared" si="38"/>
        <v>3420.1575060332539</v>
      </c>
      <c r="M99" s="81">
        <f t="shared" si="38"/>
        <v>3933.1811319382414</v>
      </c>
      <c r="N99" s="81">
        <f t="shared" si="38"/>
        <v>4523.1583017289777</v>
      </c>
    </row>
    <row r="100" spans="1:14" ht="15.75" customHeight="1" outlineLevel="1">
      <c r="A100" s="49" t="s">
        <v>110</v>
      </c>
      <c r="B100" s="14"/>
      <c r="C100" s="81">
        <f>SUM(C97:C99)</f>
        <v>34027.777777777766</v>
      </c>
      <c r="D100" s="81">
        <f t="shared" ref="D100:N100" si="39">SUM(D97:D99)</f>
        <v>39131.944444444438</v>
      </c>
      <c r="E100" s="81">
        <f t="shared" si="39"/>
        <v>45001.736111111102</v>
      </c>
      <c r="F100" s="81">
        <f t="shared" si="39"/>
        <v>51751.996527777766</v>
      </c>
      <c r="G100" s="81">
        <f t="shared" si="39"/>
        <v>59514.796006944416</v>
      </c>
      <c r="H100" s="81">
        <f t="shared" si="39"/>
        <v>68442.01540798608</v>
      </c>
      <c r="I100" s="81">
        <f t="shared" si="39"/>
        <v>78708.317719183979</v>
      </c>
      <c r="J100" s="81">
        <f t="shared" si="39"/>
        <v>90514.565377061561</v>
      </c>
      <c r="K100" s="81">
        <f t="shared" si="39"/>
        <v>104091.75018362077</v>
      </c>
      <c r="L100" s="81">
        <f t="shared" si="39"/>
        <v>119705.51271116387</v>
      </c>
      <c r="M100" s="81">
        <f t="shared" si="39"/>
        <v>137661.33961783844</v>
      </c>
      <c r="N100" s="81">
        <f t="shared" si="39"/>
        <v>158310.54056051423</v>
      </c>
    </row>
    <row r="101" spans="1:14" s="63" customFormat="1" ht="7.5" customHeight="1" outlineLevel="1">
      <c r="A101" s="60"/>
      <c r="B101" s="61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</row>
    <row r="102" spans="1:14" ht="15.75" customHeight="1" outlineLevel="1">
      <c r="A102" s="64" t="s">
        <v>19</v>
      </c>
      <c r="B102" s="14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</row>
    <row r="103" spans="1:14" ht="15.75" customHeight="1" outlineLevel="1">
      <c r="A103" s="49" t="s">
        <v>138</v>
      </c>
      <c r="B103" s="14"/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</row>
    <row r="104" spans="1:14" ht="15.75" customHeight="1" outlineLevel="1">
      <c r="A104" s="49" t="s">
        <v>139</v>
      </c>
      <c r="B104" s="14"/>
      <c r="C104" s="16">
        <v>100</v>
      </c>
      <c r="D104" s="16">
        <v>100</v>
      </c>
      <c r="E104" s="16">
        <v>100</v>
      </c>
      <c r="F104" s="16">
        <v>100</v>
      </c>
      <c r="G104" s="16">
        <v>100</v>
      </c>
      <c r="H104" s="16">
        <v>100</v>
      </c>
      <c r="I104" s="16">
        <v>100</v>
      </c>
      <c r="J104" s="16">
        <v>100</v>
      </c>
      <c r="K104" s="16">
        <v>100</v>
      </c>
      <c r="L104" s="16">
        <v>100</v>
      </c>
      <c r="M104" s="16">
        <v>100</v>
      </c>
      <c r="N104" s="16">
        <v>100</v>
      </c>
    </row>
    <row r="105" spans="1:14" ht="15.75" customHeight="1" outlineLevel="1">
      <c r="A105" s="49" t="s">
        <v>140</v>
      </c>
      <c r="B105" s="14"/>
      <c r="C105" s="16">
        <v>750</v>
      </c>
      <c r="D105" s="16">
        <v>750</v>
      </c>
      <c r="E105" s="16">
        <v>750</v>
      </c>
      <c r="F105" s="16">
        <v>750</v>
      </c>
      <c r="G105" s="16">
        <v>750</v>
      </c>
      <c r="H105" s="16">
        <v>750</v>
      </c>
      <c r="I105" s="16">
        <v>750</v>
      </c>
      <c r="J105" s="16">
        <v>750</v>
      </c>
      <c r="K105" s="16">
        <v>750</v>
      </c>
      <c r="L105" s="16">
        <v>750</v>
      </c>
      <c r="M105" s="16">
        <v>750</v>
      </c>
      <c r="N105" s="16">
        <v>750</v>
      </c>
    </row>
    <row r="106" spans="1:14" ht="15.75" customHeight="1" outlineLevel="1">
      <c r="A106" s="49" t="s">
        <v>141</v>
      </c>
      <c r="B106" s="14"/>
      <c r="C106" s="16">
        <v>1200</v>
      </c>
      <c r="D106" s="16">
        <v>1200</v>
      </c>
      <c r="E106" s="16">
        <v>1200</v>
      </c>
      <c r="F106" s="16">
        <v>1200</v>
      </c>
      <c r="G106" s="16">
        <v>1200</v>
      </c>
      <c r="H106" s="16">
        <v>1200</v>
      </c>
      <c r="I106" s="16">
        <v>1200</v>
      </c>
      <c r="J106" s="16">
        <v>1200</v>
      </c>
      <c r="K106" s="16">
        <v>1200</v>
      </c>
      <c r="L106" s="16">
        <v>1200</v>
      </c>
      <c r="M106" s="16">
        <v>1200</v>
      </c>
      <c r="N106" s="16">
        <v>1200</v>
      </c>
    </row>
    <row r="107" spans="1:14" ht="15.75" customHeight="1" outlineLevel="1">
      <c r="A107" s="51" t="s">
        <v>94</v>
      </c>
      <c r="B107" s="14"/>
      <c r="C107" s="52">
        <f t="shared" ref="C107:N108" si="40">C103*C96</f>
        <v>0</v>
      </c>
      <c r="D107" s="52">
        <f t="shared" si="40"/>
        <v>0</v>
      </c>
      <c r="E107" s="52">
        <f t="shared" si="40"/>
        <v>0</v>
      </c>
      <c r="F107" s="52">
        <f t="shared" si="40"/>
        <v>0</v>
      </c>
      <c r="G107" s="52">
        <f t="shared" si="40"/>
        <v>0</v>
      </c>
      <c r="H107" s="52">
        <f t="shared" si="40"/>
        <v>0</v>
      </c>
      <c r="I107" s="52">
        <f t="shared" si="40"/>
        <v>0</v>
      </c>
      <c r="J107" s="52">
        <f t="shared" si="40"/>
        <v>0</v>
      </c>
      <c r="K107" s="52">
        <f t="shared" si="40"/>
        <v>0</v>
      </c>
      <c r="L107" s="52">
        <f t="shared" si="40"/>
        <v>0</v>
      </c>
      <c r="M107" s="52">
        <f t="shared" si="40"/>
        <v>0</v>
      </c>
      <c r="N107" s="52">
        <f t="shared" si="40"/>
        <v>0</v>
      </c>
    </row>
    <row r="108" spans="1:14" ht="15.75" customHeight="1" outlineLevel="1">
      <c r="A108" s="51" t="s">
        <v>95</v>
      </c>
      <c r="B108" s="14"/>
      <c r="C108" s="53">
        <f>C104*C97</f>
        <v>2430555.5555555546</v>
      </c>
      <c r="D108" s="53">
        <f t="shared" si="40"/>
        <v>2795138.8888888885</v>
      </c>
      <c r="E108" s="53">
        <f t="shared" si="40"/>
        <v>3214409.7222222215</v>
      </c>
      <c r="F108" s="53">
        <f t="shared" si="40"/>
        <v>3696571.1805555546</v>
      </c>
      <c r="G108" s="53">
        <f t="shared" si="40"/>
        <v>4251056.8576388871</v>
      </c>
      <c r="H108" s="53">
        <f t="shared" si="40"/>
        <v>4888715.3862847202</v>
      </c>
      <c r="I108" s="53">
        <f t="shared" si="40"/>
        <v>5622022.6942274272</v>
      </c>
      <c r="J108" s="53">
        <f t="shared" si="40"/>
        <v>6465326.0983615397</v>
      </c>
      <c r="K108" s="53">
        <f t="shared" si="40"/>
        <v>7435125.0131157693</v>
      </c>
      <c r="L108" s="53">
        <f t="shared" si="40"/>
        <v>8550393.7650831342</v>
      </c>
      <c r="M108" s="53">
        <f t="shared" si="40"/>
        <v>9832952.8298456036</v>
      </c>
      <c r="N108" s="53">
        <f t="shared" si="40"/>
        <v>11307895.754322445</v>
      </c>
    </row>
    <row r="109" spans="1:14" ht="15.75" customHeight="1" outlineLevel="1">
      <c r="A109" s="51" t="s">
        <v>96</v>
      </c>
      <c r="B109" s="14"/>
      <c r="C109" s="53">
        <f t="shared" ref="C109:N110" si="41">C105*C98</f>
        <v>6562499.9999999972</v>
      </c>
      <c r="D109" s="53">
        <f t="shared" si="41"/>
        <v>7546874.9999999991</v>
      </c>
      <c r="E109" s="53">
        <f t="shared" si="41"/>
        <v>8678906.2499999981</v>
      </c>
      <c r="F109" s="53">
        <f t="shared" si="41"/>
        <v>9980742.1874999981</v>
      </c>
      <c r="G109" s="53">
        <f t="shared" si="41"/>
        <v>11477853.515624994</v>
      </c>
      <c r="H109" s="53">
        <f t="shared" si="41"/>
        <v>13199531.542968743</v>
      </c>
      <c r="I109" s="53">
        <f t="shared" si="41"/>
        <v>15179461.274414055</v>
      </c>
      <c r="J109" s="53">
        <f t="shared" si="41"/>
        <v>17456380.465576157</v>
      </c>
      <c r="K109" s="53">
        <f t="shared" si="41"/>
        <v>20074837.535412576</v>
      </c>
      <c r="L109" s="53">
        <f t="shared" si="41"/>
        <v>23086063.16572446</v>
      </c>
      <c r="M109" s="53">
        <f t="shared" si="41"/>
        <v>26548972.640583128</v>
      </c>
      <c r="N109" s="53">
        <f t="shared" si="41"/>
        <v>30531318.536670595</v>
      </c>
    </row>
    <row r="110" spans="1:14" ht="15.75" customHeight="1" outlineLevel="1">
      <c r="A110" s="51" t="s">
        <v>97</v>
      </c>
      <c r="B110" s="9"/>
      <c r="C110" s="53">
        <f t="shared" si="41"/>
        <v>1166666.6666666663</v>
      </c>
      <c r="D110" s="53">
        <f t="shared" si="41"/>
        <v>1341666.6666666665</v>
      </c>
      <c r="E110" s="53">
        <f t="shared" si="41"/>
        <v>1542916.6666666665</v>
      </c>
      <c r="F110" s="53">
        <f t="shared" si="41"/>
        <v>1774354.1666666663</v>
      </c>
      <c r="G110" s="53">
        <f t="shared" si="41"/>
        <v>2040507.2916666656</v>
      </c>
      <c r="H110" s="53">
        <f t="shared" si="41"/>
        <v>2346583.3854166656</v>
      </c>
      <c r="I110" s="53">
        <f t="shared" si="41"/>
        <v>2698570.8932291656</v>
      </c>
      <c r="J110" s="53">
        <f t="shared" si="41"/>
        <v>3103356.5272135395</v>
      </c>
      <c r="K110" s="53">
        <f t="shared" si="41"/>
        <v>3568860.0062955692</v>
      </c>
      <c r="L110" s="53">
        <f t="shared" si="41"/>
        <v>4104189.0072399047</v>
      </c>
      <c r="M110" s="53">
        <f t="shared" si="41"/>
        <v>4719817.3583258893</v>
      </c>
      <c r="N110" s="53">
        <f t="shared" si="41"/>
        <v>5427789.9620747734</v>
      </c>
    </row>
    <row r="111" spans="1:14" ht="15.75" customHeight="1" outlineLevel="1">
      <c r="A111" s="51" t="s">
        <v>100</v>
      </c>
      <c r="B111" s="9"/>
      <c r="C111" s="53">
        <f>SUM(C107:C110)</f>
        <v>10159722.222222218</v>
      </c>
      <c r="D111" s="53">
        <f t="shared" ref="D111:N111" si="42">SUM(D107:D110)</f>
        <v>11683680.555555554</v>
      </c>
      <c r="E111" s="53">
        <f t="shared" si="42"/>
        <v>13436232.638888886</v>
      </c>
      <c r="F111" s="53">
        <f t="shared" si="42"/>
        <v>15451667.534722218</v>
      </c>
      <c r="G111" s="53">
        <f t="shared" si="42"/>
        <v>17769417.664930545</v>
      </c>
      <c r="H111" s="53">
        <f t="shared" si="42"/>
        <v>20434830.314670127</v>
      </c>
      <c r="I111" s="53">
        <f t="shared" si="42"/>
        <v>23500054.861870646</v>
      </c>
      <c r="J111" s="53">
        <f t="shared" si="42"/>
        <v>27025063.091151237</v>
      </c>
      <c r="K111" s="53">
        <f t="shared" si="42"/>
        <v>31078822.554823913</v>
      </c>
      <c r="L111" s="53">
        <f t="shared" si="42"/>
        <v>35740645.938047498</v>
      </c>
      <c r="M111" s="53">
        <f t="shared" si="42"/>
        <v>41101742.828754626</v>
      </c>
      <c r="N111" s="53">
        <f t="shared" si="42"/>
        <v>47267004.253067814</v>
      </c>
    </row>
    <row r="112" spans="1:14" ht="15.75" customHeight="1" outlineLevel="1">
      <c r="A112" s="64" t="s">
        <v>98</v>
      </c>
      <c r="B112" s="65"/>
      <c r="C112" s="65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</row>
    <row r="113" spans="1:14" ht="15.75" customHeight="1" outlineLevel="1">
      <c r="A113" s="9" t="s">
        <v>99</v>
      </c>
      <c r="B113" s="9"/>
      <c r="C113" s="67">
        <f t="shared" ref="C113:N113" si="43">($C$130*C111)+($C$131*C100)</f>
        <v>304840.27777777764</v>
      </c>
      <c r="D113" s="67">
        <f t="shared" si="43"/>
        <v>350566.31944444438</v>
      </c>
      <c r="E113" s="67">
        <f t="shared" si="43"/>
        <v>403151.26736111101</v>
      </c>
      <c r="F113" s="67">
        <f t="shared" si="43"/>
        <v>463623.95746527769</v>
      </c>
      <c r="G113" s="67">
        <f t="shared" si="43"/>
        <v>533167.55108506919</v>
      </c>
      <c r="H113" s="67">
        <f t="shared" si="43"/>
        <v>613142.68374782952</v>
      </c>
      <c r="I113" s="67">
        <f t="shared" si="43"/>
        <v>705114.08631000388</v>
      </c>
      <c r="J113" s="67">
        <f t="shared" si="43"/>
        <v>810881.19925650442</v>
      </c>
      <c r="K113" s="67">
        <f t="shared" si="43"/>
        <v>932513.37914497976</v>
      </c>
      <c r="L113" s="67">
        <f t="shared" si="43"/>
        <v>1072390.3860167267</v>
      </c>
      <c r="M113" s="67">
        <f t="shared" si="43"/>
        <v>1233248.9439192358</v>
      </c>
      <c r="N113" s="67">
        <f t="shared" si="43"/>
        <v>1418236.2855071209</v>
      </c>
    </row>
    <row r="114" spans="1:14" ht="15.75" customHeight="1" outlineLevel="1">
      <c r="A114" s="9" t="s">
        <v>101</v>
      </c>
      <c r="B114" s="9"/>
      <c r="C114" s="67">
        <f t="shared" ref="C114:N114" si="44">C111-C113</f>
        <v>9854881.9444444403</v>
      </c>
      <c r="D114" s="67">
        <f t="shared" si="44"/>
        <v>11333114.23611111</v>
      </c>
      <c r="E114" s="67">
        <f t="shared" si="44"/>
        <v>13033081.371527776</v>
      </c>
      <c r="F114" s="67">
        <f t="shared" si="44"/>
        <v>14988043.57725694</v>
      </c>
      <c r="G114" s="67">
        <f t="shared" si="44"/>
        <v>17236250.113845475</v>
      </c>
      <c r="H114" s="67">
        <f t="shared" si="44"/>
        <v>19821687.630922299</v>
      </c>
      <c r="I114" s="67">
        <f t="shared" si="44"/>
        <v>22794940.775560644</v>
      </c>
      <c r="J114" s="67">
        <f t="shared" si="44"/>
        <v>26214181.891894732</v>
      </c>
      <c r="K114" s="67">
        <f t="shared" si="44"/>
        <v>30146309.175678931</v>
      </c>
      <c r="L114" s="67">
        <f t="shared" si="44"/>
        <v>34668255.552030772</v>
      </c>
      <c r="M114" s="67">
        <f t="shared" si="44"/>
        <v>39868493.884835392</v>
      </c>
      <c r="N114" s="67">
        <f t="shared" si="44"/>
        <v>45848767.967560694</v>
      </c>
    </row>
    <row r="115" spans="1:14" ht="15.75" customHeight="1" outlineLevel="1">
      <c r="A115" s="9" t="s">
        <v>102</v>
      </c>
      <c r="B115" s="9"/>
      <c r="C115" s="69">
        <f t="shared" ref="C115:N115" si="45">C114/C111</f>
        <v>0.96999521531100474</v>
      </c>
      <c r="D115" s="69">
        <f t="shared" si="45"/>
        <v>0.96999521531100485</v>
      </c>
      <c r="E115" s="69">
        <f t="shared" si="45"/>
        <v>0.96999521531100485</v>
      </c>
      <c r="F115" s="69">
        <f t="shared" si="45"/>
        <v>0.96999521531100474</v>
      </c>
      <c r="G115" s="69">
        <f t="shared" si="45"/>
        <v>0.96999521531100474</v>
      </c>
      <c r="H115" s="69">
        <f t="shared" si="45"/>
        <v>0.96999521531100485</v>
      </c>
      <c r="I115" s="69">
        <f t="shared" si="45"/>
        <v>0.96999521531100485</v>
      </c>
      <c r="J115" s="69">
        <f t="shared" si="45"/>
        <v>0.96999521531100474</v>
      </c>
      <c r="K115" s="69">
        <f t="shared" si="45"/>
        <v>0.96999521531100474</v>
      </c>
      <c r="L115" s="69">
        <f t="shared" si="45"/>
        <v>0.96999521531100474</v>
      </c>
      <c r="M115" s="69">
        <f t="shared" si="45"/>
        <v>0.96999521531100485</v>
      </c>
      <c r="N115" s="69">
        <f t="shared" si="45"/>
        <v>0.96999521531100474</v>
      </c>
    </row>
    <row r="116" spans="1:14" ht="15.75" customHeight="1" outlineLevel="1">
      <c r="A116" s="9"/>
      <c r="B116" s="9"/>
      <c r="C116" s="77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</row>
    <row r="117" spans="1:14" ht="15.75" customHeight="1" outlineLevel="1">
      <c r="A117" s="66" t="s">
        <v>129</v>
      </c>
      <c r="B117" s="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</row>
    <row r="118" spans="1:14" ht="15.75" customHeight="1" outlineLevel="1">
      <c r="A118" s="9" t="s">
        <v>103</v>
      </c>
      <c r="B118" s="9"/>
      <c r="C118" s="52">
        <f>C82/C88</f>
        <v>10.285714285714288</v>
      </c>
      <c r="D118" s="52">
        <f t="shared" ref="D118:N118" si="46">D82/D88</f>
        <v>10.285714285714288</v>
      </c>
      <c r="E118" s="52">
        <f t="shared" si="46"/>
        <v>10.285714285714288</v>
      </c>
      <c r="F118" s="52">
        <f t="shared" si="46"/>
        <v>10.285714285714286</v>
      </c>
      <c r="G118" s="52">
        <f t="shared" si="46"/>
        <v>10.285714285714288</v>
      </c>
      <c r="H118" s="52">
        <f t="shared" si="46"/>
        <v>10.285714285714288</v>
      </c>
      <c r="I118" s="52">
        <f t="shared" si="46"/>
        <v>10.285714285714286</v>
      </c>
      <c r="J118" s="52">
        <f t="shared" si="46"/>
        <v>10.285714285714288</v>
      </c>
      <c r="K118" s="52">
        <f t="shared" si="46"/>
        <v>10.28571428571429</v>
      </c>
      <c r="L118" s="52">
        <f t="shared" si="46"/>
        <v>10.285714285714288</v>
      </c>
      <c r="M118" s="52">
        <f t="shared" si="46"/>
        <v>10.285714285714288</v>
      </c>
      <c r="N118" s="52">
        <f t="shared" si="46"/>
        <v>10.285714285714288</v>
      </c>
    </row>
    <row r="119" spans="1:14" ht="15.75" customHeight="1" outlineLevel="1">
      <c r="A119" s="9" t="s">
        <v>152</v>
      </c>
      <c r="B119" s="9"/>
      <c r="C119" s="67">
        <f t="shared" ref="C119:N119" si="47">$C$134*$C$138*C96</f>
        <v>1874789.5833333328</v>
      </c>
      <c r="D119" s="67">
        <f t="shared" si="47"/>
        <v>2156008.020833333</v>
      </c>
      <c r="E119" s="67">
        <f t="shared" si="47"/>
        <v>2479409.223958333</v>
      </c>
      <c r="F119" s="67">
        <f t="shared" si="47"/>
        <v>2851320.6075520827</v>
      </c>
      <c r="G119" s="67">
        <f t="shared" si="47"/>
        <v>3279018.6986848945</v>
      </c>
      <c r="H119" s="67">
        <f t="shared" si="47"/>
        <v>3770871.5034876289</v>
      </c>
      <c r="I119" s="67">
        <f t="shared" si="47"/>
        <v>4336502.2290107729</v>
      </c>
      <c r="J119" s="67">
        <f t="shared" si="47"/>
        <v>4986977.5633623879</v>
      </c>
      <c r="K119" s="67">
        <f t="shared" si="47"/>
        <v>5735024.1978667444</v>
      </c>
      <c r="L119" s="67">
        <f t="shared" si="47"/>
        <v>6595277.8275467558</v>
      </c>
      <c r="M119" s="67">
        <f t="shared" si="47"/>
        <v>7584569.5016787676</v>
      </c>
      <c r="N119" s="67">
        <f t="shared" si="47"/>
        <v>8722254.926930584</v>
      </c>
    </row>
    <row r="120" spans="1:14" ht="15.75" customHeight="1" outlineLevel="1">
      <c r="A120" s="9" t="s">
        <v>151</v>
      </c>
      <c r="B120" s="9"/>
      <c r="C120" s="67">
        <f t="shared" ref="C120:N120" si="48">$C$135*$C$139*C97</f>
        <v>185281.24999999997</v>
      </c>
      <c r="D120" s="67">
        <f t="shared" si="48"/>
        <v>213073.4375</v>
      </c>
      <c r="E120" s="67">
        <f t="shared" si="48"/>
        <v>245034.45312499997</v>
      </c>
      <c r="F120" s="67">
        <f t="shared" si="48"/>
        <v>281789.62109375</v>
      </c>
      <c r="G120" s="67">
        <f t="shared" si="48"/>
        <v>324058.0642578124</v>
      </c>
      <c r="H120" s="67">
        <f t="shared" si="48"/>
        <v>372666.77389648423</v>
      </c>
      <c r="I120" s="67">
        <f t="shared" si="48"/>
        <v>428566.78998095688</v>
      </c>
      <c r="J120" s="67">
        <f t="shared" si="48"/>
        <v>492851.80847810028</v>
      </c>
      <c r="K120" s="67">
        <f t="shared" si="48"/>
        <v>566779.57974981517</v>
      </c>
      <c r="L120" s="67">
        <f t="shared" si="48"/>
        <v>651796.51671228744</v>
      </c>
      <c r="M120" s="67">
        <f t="shared" si="48"/>
        <v>749565.99421913049</v>
      </c>
      <c r="N120" s="67">
        <f t="shared" si="48"/>
        <v>862000.89335200004</v>
      </c>
    </row>
    <row r="121" spans="1:14" ht="15.75" customHeight="1" outlineLevel="1">
      <c r="A121" s="9" t="s">
        <v>150</v>
      </c>
      <c r="B121" s="9"/>
      <c r="C121" s="67">
        <f t="shared" ref="C121:N121" si="49">$C$136*$C$140*C98</f>
        <v>932364.99999999953</v>
      </c>
      <c r="D121" s="67">
        <f t="shared" si="49"/>
        <v>1072219.7499999998</v>
      </c>
      <c r="E121" s="67">
        <f t="shared" si="49"/>
        <v>1233052.7124999997</v>
      </c>
      <c r="F121" s="67">
        <f t="shared" si="49"/>
        <v>1418010.6193749995</v>
      </c>
      <c r="G121" s="67">
        <f t="shared" si="49"/>
        <v>1630712.2122812492</v>
      </c>
      <c r="H121" s="67">
        <f t="shared" si="49"/>
        <v>1875319.0441234366</v>
      </c>
      <c r="I121" s="67">
        <f t="shared" si="49"/>
        <v>2156616.900741952</v>
      </c>
      <c r="J121" s="67">
        <f t="shared" si="49"/>
        <v>2480109.4358532443</v>
      </c>
      <c r="K121" s="67">
        <f t="shared" si="49"/>
        <v>2852125.85123123</v>
      </c>
      <c r="L121" s="67">
        <f t="shared" si="49"/>
        <v>3279944.728915914</v>
      </c>
      <c r="M121" s="67">
        <f t="shared" si="49"/>
        <v>3771936.4382533007</v>
      </c>
      <c r="N121" s="67">
        <f t="shared" si="49"/>
        <v>4337726.903991296</v>
      </c>
    </row>
    <row r="122" spans="1:14" ht="15.75" customHeight="1" outlineLevel="1">
      <c r="A122" s="9" t="s">
        <v>149</v>
      </c>
      <c r="B122" s="9"/>
      <c r="C122" s="67">
        <f t="shared" ref="C122:N122" si="50">$C$137*$C$141*C99</f>
        <v>77413.194444444423</v>
      </c>
      <c r="D122" s="67">
        <f t="shared" si="50"/>
        <v>89025.173611111095</v>
      </c>
      <c r="E122" s="67">
        <f t="shared" si="50"/>
        <v>102378.94965277777</v>
      </c>
      <c r="F122" s="67">
        <f t="shared" si="50"/>
        <v>117735.79210069442</v>
      </c>
      <c r="G122" s="67">
        <f t="shared" si="50"/>
        <v>135396.16091579854</v>
      </c>
      <c r="H122" s="67">
        <f t="shared" si="50"/>
        <v>155705.58505316832</v>
      </c>
      <c r="I122" s="67">
        <f t="shared" si="50"/>
        <v>179061.4228111436</v>
      </c>
      <c r="J122" s="67">
        <f t="shared" si="50"/>
        <v>205920.63623281507</v>
      </c>
      <c r="K122" s="67">
        <f t="shared" si="50"/>
        <v>236808.73166773724</v>
      </c>
      <c r="L122" s="67">
        <f t="shared" si="50"/>
        <v>272330.04141789785</v>
      </c>
      <c r="M122" s="67">
        <f t="shared" si="50"/>
        <v>313179.54763058247</v>
      </c>
      <c r="N122" s="67">
        <f t="shared" si="50"/>
        <v>360156.47977516986</v>
      </c>
    </row>
    <row r="123" spans="1:14" ht="15.75" customHeight="1" outlineLevel="1">
      <c r="A123" s="9" t="s">
        <v>148</v>
      </c>
      <c r="B123" s="9"/>
      <c r="C123" s="70">
        <f>C82+SUM(C120:C122)</f>
        <v>2195059.444444444</v>
      </c>
      <c r="D123" s="70">
        <f t="shared" ref="D123:N123" si="51">D82+SUM(D120:D122)</f>
        <v>2524318.361111111</v>
      </c>
      <c r="E123" s="70">
        <f t="shared" si="51"/>
        <v>2902966.1152777774</v>
      </c>
      <c r="F123" s="70">
        <f t="shared" si="51"/>
        <v>3338411.0325694438</v>
      </c>
      <c r="G123" s="70">
        <f t="shared" si="51"/>
        <v>3839172.6874548597</v>
      </c>
      <c r="H123" s="70">
        <f t="shared" si="51"/>
        <v>4415048.5905730883</v>
      </c>
      <c r="I123" s="70">
        <f t="shared" si="51"/>
        <v>5077305.8791590519</v>
      </c>
      <c r="J123" s="70">
        <f t="shared" si="51"/>
        <v>5838901.7610329082</v>
      </c>
      <c r="K123" s="70">
        <f t="shared" si="51"/>
        <v>6714737.0251878425</v>
      </c>
      <c r="L123" s="70">
        <f t="shared" si="51"/>
        <v>7721947.5789660178</v>
      </c>
      <c r="M123" s="70">
        <f t="shared" si="51"/>
        <v>8880239.715810921</v>
      </c>
      <c r="N123" s="70">
        <f t="shared" si="51"/>
        <v>10212275.673182558</v>
      </c>
    </row>
    <row r="124" spans="1:14" ht="15.75" customHeight="1" outlineLevel="1">
      <c r="A124" s="9" t="s">
        <v>119</v>
      </c>
      <c r="B124" s="9"/>
      <c r="C124" s="73">
        <f>(C82+C119+C123)/C100</f>
        <v>148.99148163265309</v>
      </c>
      <c r="D124" s="73">
        <f t="shared" ref="D124:N124" si="52">(D82+D119+D123)/D100</f>
        <v>148.99148163265306</v>
      </c>
      <c r="E124" s="73">
        <f t="shared" si="52"/>
        <v>148.99148163265306</v>
      </c>
      <c r="F124" s="73">
        <f t="shared" si="52"/>
        <v>148.99148163265306</v>
      </c>
      <c r="G124" s="73">
        <f t="shared" si="52"/>
        <v>148.99148163265309</v>
      </c>
      <c r="H124" s="73">
        <f t="shared" si="52"/>
        <v>148.99148163265306</v>
      </c>
      <c r="I124" s="73">
        <f t="shared" si="52"/>
        <v>148.99148163265309</v>
      </c>
      <c r="J124" s="73">
        <f t="shared" si="52"/>
        <v>148.99148163265309</v>
      </c>
      <c r="K124" s="73">
        <f t="shared" si="52"/>
        <v>148.99148163265309</v>
      </c>
      <c r="L124" s="73">
        <f t="shared" si="52"/>
        <v>148.99148163265306</v>
      </c>
      <c r="M124" s="73">
        <f t="shared" si="52"/>
        <v>148.99148163265309</v>
      </c>
      <c r="N124" s="73">
        <f t="shared" si="52"/>
        <v>148.99148163265306</v>
      </c>
    </row>
    <row r="125" spans="1:14" ht="15.75" customHeight="1" outlineLevel="1">
      <c r="A125" s="68" t="s">
        <v>126</v>
      </c>
      <c r="B125" s="9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</row>
    <row r="126" spans="1:14" ht="15.75" customHeight="1" outlineLevel="1">
      <c r="A126" s="68" t="s">
        <v>127</v>
      </c>
      <c r="B126" s="9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</row>
    <row r="127" spans="1:14" ht="15.75" customHeight="1" outlineLevel="1">
      <c r="A127" s="51"/>
      <c r="B127" s="9"/>
      <c r="C127" s="9"/>
    </row>
    <row r="128" spans="1:14" ht="15.75" customHeight="1">
      <c r="A128" s="76" t="s">
        <v>98</v>
      </c>
      <c r="B128" s="9"/>
      <c r="C128" s="9"/>
    </row>
    <row r="129" spans="1:14" ht="15.75" customHeight="1" outlineLevel="1">
      <c r="A129" s="7" t="s">
        <v>38</v>
      </c>
      <c r="B129" s="18"/>
      <c r="C129" s="1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 spans="1:14" ht="15.75" customHeight="1" outlineLevel="1">
      <c r="A130" s="9" t="s">
        <v>39</v>
      </c>
      <c r="B130" s="19"/>
      <c r="C130" s="19">
        <v>2.9000000000000001E-2</v>
      </c>
    </row>
    <row r="131" spans="1:14" ht="15.75" customHeight="1" outlineLevel="1">
      <c r="A131" s="9" t="s">
        <v>40</v>
      </c>
      <c r="B131" s="16"/>
      <c r="C131" s="16">
        <v>0.3</v>
      </c>
    </row>
    <row r="132" spans="1:14" ht="15.75" customHeight="1" outlineLevel="1">
      <c r="A132" s="9"/>
      <c r="B132" s="9"/>
      <c r="C132" s="9"/>
    </row>
    <row r="133" spans="1:14" ht="15.75" customHeight="1" outlineLevel="1">
      <c r="A133" s="7" t="s">
        <v>41</v>
      </c>
      <c r="B133" s="18"/>
      <c r="C133" s="1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 spans="1:14" ht="15.75" customHeight="1" outlineLevel="1">
      <c r="A134" s="9" t="s">
        <v>42</v>
      </c>
      <c r="B134" s="20"/>
      <c r="C134" s="20">
        <v>0.31</v>
      </c>
    </row>
    <row r="135" spans="1:14" ht="15.75" customHeight="1" outlineLevel="1">
      <c r="A135" s="9" t="s">
        <v>43</v>
      </c>
      <c r="B135" s="20"/>
      <c r="C135" s="20">
        <v>0.33</v>
      </c>
    </row>
    <row r="136" spans="1:14" ht="15.75" customHeight="1" outlineLevel="1">
      <c r="A136" s="9" t="s">
        <v>44</v>
      </c>
      <c r="B136" s="20"/>
      <c r="C136" s="20">
        <v>0.34</v>
      </c>
    </row>
    <row r="137" spans="1:14" ht="15.75" customHeight="1" outlineLevel="1">
      <c r="A137" s="9" t="s">
        <v>45</v>
      </c>
      <c r="B137" s="20"/>
      <c r="C137" s="20">
        <v>0.35</v>
      </c>
    </row>
    <row r="138" spans="1:14" ht="15.75" customHeight="1" outlineLevel="1">
      <c r="A138" s="9" t="s">
        <v>46</v>
      </c>
      <c r="B138" s="9"/>
      <c r="C138" s="9">
        <v>95.7</v>
      </c>
    </row>
    <row r="139" spans="1:14" ht="15.75" customHeight="1" outlineLevel="1">
      <c r="A139" s="49" t="s">
        <v>47</v>
      </c>
      <c r="B139" s="9"/>
      <c r="C139" s="9">
        <v>23.1</v>
      </c>
    </row>
    <row r="140" spans="1:14" ht="15.75" customHeight="1" outlineLevel="1">
      <c r="A140" s="9" t="s">
        <v>48</v>
      </c>
      <c r="B140" s="9"/>
      <c r="C140" s="9">
        <v>313.39999999999998</v>
      </c>
    </row>
    <row r="141" spans="1:14" ht="15.75" customHeight="1" outlineLevel="1">
      <c r="A141" s="49" t="s">
        <v>49</v>
      </c>
      <c r="B141" s="9"/>
      <c r="C141" s="9">
        <v>227.5</v>
      </c>
    </row>
    <row r="142" spans="1:14" ht="15.75" customHeight="1">
      <c r="A142" s="49"/>
      <c r="B142" s="9"/>
      <c r="C142" s="9"/>
    </row>
    <row r="143" spans="1:14" ht="15.75" customHeight="1">
      <c r="A143" s="57" t="s">
        <v>143</v>
      </c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</row>
    <row r="144" spans="1:14" ht="15.75" customHeight="1">
      <c r="A144" s="55" t="s">
        <v>105</v>
      </c>
      <c r="B144" s="56"/>
      <c r="C144" s="9"/>
    </row>
    <row r="145" spans="1:14" ht="15.75" customHeight="1">
      <c r="A145" s="49" t="s">
        <v>176</v>
      </c>
      <c r="C145" s="81">
        <f>C96</f>
        <v>63194.444444444423</v>
      </c>
      <c r="D145" s="81">
        <f t="shared" ref="D145:N145" si="53">D96</f>
        <v>72673.611111111095</v>
      </c>
      <c r="E145" s="81">
        <f t="shared" si="53"/>
        <v>83574.652777777766</v>
      </c>
      <c r="F145" s="81">
        <f t="shared" si="53"/>
        <v>96110.850694444423</v>
      </c>
      <c r="G145" s="81">
        <f t="shared" si="53"/>
        <v>110527.47829861107</v>
      </c>
      <c r="H145" s="81">
        <f t="shared" si="53"/>
        <v>127106.60004340272</v>
      </c>
      <c r="I145" s="81">
        <f t="shared" si="53"/>
        <v>146172.59004991312</v>
      </c>
      <c r="J145" s="81">
        <f t="shared" si="53"/>
        <v>168098.47855740006</v>
      </c>
      <c r="K145" s="81">
        <f t="shared" si="53"/>
        <v>193313.25034101002</v>
      </c>
      <c r="L145" s="81">
        <f t="shared" si="53"/>
        <v>222310.2378921615</v>
      </c>
      <c r="M145" s="81">
        <f t="shared" si="53"/>
        <v>255656.77357598569</v>
      </c>
      <c r="N145" s="81">
        <f t="shared" si="53"/>
        <v>294005.28961238358</v>
      </c>
    </row>
    <row r="146" spans="1:14" ht="15.75" customHeight="1">
      <c r="A146" s="49" t="s">
        <v>177</v>
      </c>
      <c r="C146" s="81">
        <f t="shared" ref="C146:N148" si="54">C21+C57+C97</f>
        <v>35384.535229983878</v>
      </c>
      <c r="D146" s="81">
        <f t="shared" si="54"/>
        <v>61807.417398859274</v>
      </c>
      <c r="E146" s="81">
        <f t="shared" si="54"/>
        <v>70901.623783627816</v>
      </c>
      <c r="F146" s="81">
        <f t="shared" si="54"/>
        <v>81536.867351171983</v>
      </c>
      <c r="G146" s="81">
        <f t="shared" si="54"/>
        <v>93767.397453847749</v>
      </c>
      <c r="H146" s="81">
        <f t="shared" si="54"/>
        <v>107832.50707192492</v>
      </c>
      <c r="I146" s="81">
        <f t="shared" si="54"/>
        <v>124007.38313271364</v>
      </c>
      <c r="J146" s="81">
        <f t="shared" si="54"/>
        <v>142608.49060262064</v>
      </c>
      <c r="K146" s="81">
        <f t="shared" si="54"/>
        <v>163999.76419301372</v>
      </c>
      <c r="L146" s="81">
        <f t="shared" si="54"/>
        <v>188599.72882196575</v>
      </c>
      <c r="M146" s="81">
        <f t="shared" si="54"/>
        <v>216889.68814526062</v>
      </c>
      <c r="N146" s="81">
        <f t="shared" si="54"/>
        <v>249423.14136704974</v>
      </c>
    </row>
    <row r="147" spans="1:14" ht="15.75" customHeight="1">
      <c r="A147" s="49" t="s">
        <v>178</v>
      </c>
      <c r="C147" s="81">
        <f t="shared" si="54"/>
        <v>11242.770426746371</v>
      </c>
      <c r="D147" s="81">
        <f t="shared" si="54"/>
        <v>17680.106414743335</v>
      </c>
      <c r="E147" s="81">
        <f t="shared" si="54"/>
        <v>20292.318476316257</v>
      </c>
      <c r="F147" s="81">
        <f t="shared" si="54"/>
        <v>23336.166247763693</v>
      </c>
      <c r="G147" s="81">
        <f t="shared" si="54"/>
        <v>26836.591184928242</v>
      </c>
      <c r="H147" s="81">
        <f t="shared" si="54"/>
        <v>30862.07986266748</v>
      </c>
      <c r="I147" s="81">
        <f t="shared" si="54"/>
        <v>35491.391842067598</v>
      </c>
      <c r="J147" s="81">
        <f t="shared" si="54"/>
        <v>40815.100618377728</v>
      </c>
      <c r="K147" s="81">
        <f t="shared" si="54"/>
        <v>46937.365711134371</v>
      </c>
      <c r="L147" s="81">
        <f t="shared" si="54"/>
        <v>53977.970567804528</v>
      </c>
      <c r="M147" s="81">
        <f t="shared" si="54"/>
        <v>62074.666152975195</v>
      </c>
      <c r="N147" s="81">
        <f t="shared" si="54"/>
        <v>71385.866075921484</v>
      </c>
    </row>
    <row r="148" spans="1:14" ht="15.75" customHeight="1">
      <c r="A148" s="49" t="s">
        <v>179</v>
      </c>
      <c r="C148" s="81">
        <f t="shared" si="54"/>
        <v>1249.1967140829302</v>
      </c>
      <c r="D148" s="81">
        <f t="shared" si="54"/>
        <v>1964.4562683048152</v>
      </c>
      <c r="E148" s="81">
        <f t="shared" si="54"/>
        <v>2254.702052924029</v>
      </c>
      <c r="F148" s="81">
        <f t="shared" si="54"/>
        <v>2592.9073608626327</v>
      </c>
      <c r="G148" s="81">
        <f t="shared" si="54"/>
        <v>2981.8434649920268</v>
      </c>
      <c r="H148" s="81">
        <f t="shared" si="54"/>
        <v>3429.1199847408307</v>
      </c>
      <c r="I148" s="81">
        <f t="shared" si="54"/>
        <v>3943.4879824519558</v>
      </c>
      <c r="J148" s="81">
        <f t="shared" si="54"/>
        <v>4535.0111798197477</v>
      </c>
      <c r="K148" s="81">
        <f t="shared" si="54"/>
        <v>5215.2628567927077</v>
      </c>
      <c r="L148" s="81">
        <f t="shared" si="54"/>
        <v>5997.5522853116145</v>
      </c>
      <c r="M148" s="81">
        <f t="shared" si="54"/>
        <v>6897.1851281083545</v>
      </c>
      <c r="N148" s="81">
        <f t="shared" si="54"/>
        <v>7931.7628973246101</v>
      </c>
    </row>
    <row r="149" spans="1:14" ht="15.75" customHeight="1">
      <c r="A149" s="49" t="s">
        <v>180</v>
      </c>
      <c r="C149" s="81">
        <f>SUM(C146:C148)</f>
        <v>47876.502370813178</v>
      </c>
      <c r="D149" s="81">
        <f t="shared" ref="D149:N149" si="55">SUM(D146:D148)</f>
        <v>81451.980081907415</v>
      </c>
      <c r="E149" s="81">
        <f t="shared" si="55"/>
        <v>93448.644312868098</v>
      </c>
      <c r="F149" s="81">
        <f t="shared" si="55"/>
        <v>107465.9409597983</v>
      </c>
      <c r="G149" s="81">
        <f t="shared" si="55"/>
        <v>123585.83210376801</v>
      </c>
      <c r="H149" s="81">
        <f t="shared" si="55"/>
        <v>142123.70691933323</v>
      </c>
      <c r="I149" s="81">
        <f t="shared" si="55"/>
        <v>163442.26295723318</v>
      </c>
      <c r="J149" s="81">
        <f t="shared" si="55"/>
        <v>187958.60240081814</v>
      </c>
      <c r="K149" s="81">
        <f t="shared" si="55"/>
        <v>216152.3927609408</v>
      </c>
      <c r="L149" s="81">
        <f t="shared" si="55"/>
        <v>248575.2516750819</v>
      </c>
      <c r="M149" s="81">
        <f t="shared" si="55"/>
        <v>285861.53942634416</v>
      </c>
      <c r="N149" s="81">
        <f t="shared" si="55"/>
        <v>328740.77034029586</v>
      </c>
    </row>
    <row r="150" spans="1:14" ht="15.75" customHeight="1">
      <c r="A150" s="56"/>
    </row>
    <row r="151" spans="1:14" ht="15.75" customHeight="1">
      <c r="A151" s="64" t="s">
        <v>19</v>
      </c>
    </row>
    <row r="152" spans="1:14" ht="15.75" customHeight="1">
      <c r="A152" s="51" t="s">
        <v>94</v>
      </c>
      <c r="C152" s="67">
        <f t="shared" ref="C152:N152" si="56">C107</f>
        <v>0</v>
      </c>
      <c r="D152" s="67">
        <f t="shared" si="56"/>
        <v>0</v>
      </c>
      <c r="E152" s="67">
        <f t="shared" si="56"/>
        <v>0</v>
      </c>
      <c r="F152" s="67">
        <f t="shared" si="56"/>
        <v>0</v>
      </c>
      <c r="G152" s="67">
        <f t="shared" si="56"/>
        <v>0</v>
      </c>
      <c r="H152" s="67">
        <f t="shared" si="56"/>
        <v>0</v>
      </c>
      <c r="I152" s="67">
        <f t="shared" si="56"/>
        <v>0</v>
      </c>
      <c r="J152" s="67">
        <f t="shared" si="56"/>
        <v>0</v>
      </c>
      <c r="K152" s="67">
        <f t="shared" si="56"/>
        <v>0</v>
      </c>
      <c r="L152" s="67">
        <f t="shared" si="56"/>
        <v>0</v>
      </c>
      <c r="M152" s="67">
        <f t="shared" si="56"/>
        <v>0</v>
      </c>
      <c r="N152" s="67">
        <f t="shared" si="56"/>
        <v>0</v>
      </c>
    </row>
    <row r="153" spans="1:14" ht="15.75" customHeight="1">
      <c r="A153" s="51" t="s">
        <v>95</v>
      </c>
      <c r="C153" s="67">
        <f t="shared" ref="C153:N155" si="57">C26+C61+C108</f>
        <v>3538453.5229983875</v>
      </c>
      <c r="D153" s="67">
        <f t="shared" si="57"/>
        <v>6180741.7398859281</v>
      </c>
      <c r="E153" s="67">
        <f t="shared" si="57"/>
        <v>7090162.3783627814</v>
      </c>
      <c r="F153" s="67">
        <f t="shared" si="57"/>
        <v>8153686.7351171989</v>
      </c>
      <c r="G153" s="67">
        <f t="shared" si="57"/>
        <v>9376739.7453847751</v>
      </c>
      <c r="H153" s="67">
        <f t="shared" si="57"/>
        <v>10783250.707192492</v>
      </c>
      <c r="I153" s="67">
        <f t="shared" si="57"/>
        <v>12400738.313271364</v>
      </c>
      <c r="J153" s="67">
        <f t="shared" si="57"/>
        <v>14260849.060262065</v>
      </c>
      <c r="K153" s="67">
        <f t="shared" si="57"/>
        <v>16399976.419301372</v>
      </c>
      <c r="L153" s="67">
        <f t="shared" si="57"/>
        <v>18859972.882196575</v>
      </c>
      <c r="M153" s="67">
        <f t="shared" si="57"/>
        <v>21688968.814526059</v>
      </c>
      <c r="N153" s="67">
        <f t="shared" si="57"/>
        <v>24942314.136704974</v>
      </c>
    </row>
    <row r="154" spans="1:14" ht="15.75" customHeight="1">
      <c r="A154" s="51" t="s">
        <v>96</v>
      </c>
      <c r="C154" s="67">
        <f t="shared" si="57"/>
        <v>8432077.8200597782</v>
      </c>
      <c r="D154" s="67">
        <f t="shared" si="57"/>
        <v>13260079.811057502</v>
      </c>
      <c r="E154" s="67">
        <f t="shared" si="57"/>
        <v>15219238.857237192</v>
      </c>
      <c r="F154" s="67">
        <f t="shared" si="57"/>
        <v>17502124.68582277</v>
      </c>
      <c r="G154" s="67">
        <f t="shared" si="57"/>
        <v>20127443.388696179</v>
      </c>
      <c r="H154" s="67">
        <f t="shared" si="57"/>
        <v>23146559.897000611</v>
      </c>
      <c r="I154" s="67">
        <f t="shared" si="57"/>
        <v>26618543.881550699</v>
      </c>
      <c r="J154" s="67">
        <f t="shared" si="57"/>
        <v>30611325.463783294</v>
      </c>
      <c r="K154" s="67">
        <f t="shared" si="57"/>
        <v>35203024.283350781</v>
      </c>
      <c r="L154" s="67">
        <f t="shared" si="57"/>
        <v>40483477.925853394</v>
      </c>
      <c r="M154" s="67">
        <f t="shared" si="57"/>
        <v>46555999.614731394</v>
      </c>
      <c r="N154" s="67">
        <f t="shared" si="57"/>
        <v>53539399.556941114</v>
      </c>
    </row>
    <row r="155" spans="1:14" ht="15.75" customHeight="1">
      <c r="A155" s="51" t="s">
        <v>97</v>
      </c>
      <c r="C155" s="67">
        <f t="shared" si="57"/>
        <v>1499036.0568995161</v>
      </c>
      <c r="D155" s="67">
        <f t="shared" si="57"/>
        <v>2357347.5219657784</v>
      </c>
      <c r="E155" s="67">
        <f t="shared" si="57"/>
        <v>2705642.4635088346</v>
      </c>
      <c r="F155" s="67">
        <f t="shared" si="57"/>
        <v>3111488.8330351589</v>
      </c>
      <c r="G155" s="67">
        <f t="shared" si="57"/>
        <v>3578212.1579904323</v>
      </c>
      <c r="H155" s="67">
        <f t="shared" si="57"/>
        <v>4114943.9816889972</v>
      </c>
      <c r="I155" s="67">
        <f t="shared" si="57"/>
        <v>4732185.5789423464</v>
      </c>
      <c r="J155" s="67">
        <f t="shared" si="57"/>
        <v>5442013.4157836968</v>
      </c>
      <c r="K155" s="67">
        <f t="shared" si="57"/>
        <v>6258315.4281512499</v>
      </c>
      <c r="L155" s="67">
        <f t="shared" si="57"/>
        <v>7197062.7423739377</v>
      </c>
      <c r="M155" s="67">
        <f t="shared" si="57"/>
        <v>8276622.1537300255</v>
      </c>
      <c r="N155" s="67">
        <f t="shared" si="57"/>
        <v>9518115.4767895322</v>
      </c>
    </row>
    <row r="156" spans="1:14" ht="15.75" customHeight="1">
      <c r="A156" s="51" t="s">
        <v>100</v>
      </c>
      <c r="C156" s="67">
        <f>SUM(C152:C155)</f>
        <v>13469567.399957681</v>
      </c>
      <c r="D156" s="67">
        <f t="shared" ref="D156:N156" si="58">SUM(D152:D155)</f>
        <v>21798169.07290921</v>
      </c>
      <c r="E156" s="67">
        <f t="shared" si="58"/>
        <v>25015043.699108806</v>
      </c>
      <c r="F156" s="67">
        <f t="shared" si="58"/>
        <v>28767300.253975127</v>
      </c>
      <c r="G156" s="67">
        <f t="shared" si="58"/>
        <v>33082395.292071387</v>
      </c>
      <c r="H156" s="67">
        <f t="shared" si="58"/>
        <v>38044754.585882105</v>
      </c>
      <c r="I156" s="67">
        <f t="shared" si="58"/>
        <v>43751467.773764409</v>
      </c>
      <c r="J156" s="67">
        <f t="shared" si="58"/>
        <v>50314187.939829059</v>
      </c>
      <c r="K156" s="67">
        <f t="shared" si="58"/>
        <v>57861316.130803406</v>
      </c>
      <c r="L156" s="67">
        <f t="shared" si="58"/>
        <v>66540513.550423905</v>
      </c>
      <c r="M156" s="67">
        <f t="shared" si="58"/>
        <v>76521590.582987472</v>
      </c>
      <c r="N156" s="67">
        <f t="shared" si="58"/>
        <v>87999829.170435622</v>
      </c>
    </row>
    <row r="157" spans="1:14" ht="15.75" customHeight="1">
      <c r="A157" s="64" t="s">
        <v>98</v>
      </c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</row>
    <row r="158" spans="1:14" ht="15.75" customHeight="1">
      <c r="A158" s="51" t="s">
        <v>144</v>
      </c>
      <c r="C158" s="67">
        <f>($C$31*C16+$C$66*C52+C118*C88)/(C88+C52+C16)</f>
        <v>21.173896952724892</v>
      </c>
      <c r="D158" s="67">
        <f>($C$31*D16+$C$66*D52+D118*D88)/(D88+D52+D16)</f>
        <v>34.327452268287914</v>
      </c>
      <c r="E158" s="67">
        <f t="shared" ref="E158:N158" si="59">($C$31*E16+$C$66*E52+E118*E88)/(E88+E52+E16)</f>
        <v>34.370333206111681</v>
      </c>
      <c r="F158" s="67">
        <f t="shared" si="59"/>
        <v>34.370333206111681</v>
      </c>
      <c r="G158" s="67">
        <f t="shared" si="59"/>
        <v>34.370333206111681</v>
      </c>
      <c r="H158" s="67">
        <f t="shared" si="59"/>
        <v>34.370333206111688</v>
      </c>
      <c r="I158" s="67">
        <f t="shared" si="59"/>
        <v>34.370333206111681</v>
      </c>
      <c r="J158" s="67">
        <f t="shared" si="59"/>
        <v>34.370333206111681</v>
      </c>
      <c r="K158" s="67">
        <f t="shared" si="59"/>
        <v>34.370333206111674</v>
      </c>
      <c r="L158" s="67">
        <f t="shared" si="59"/>
        <v>34.370333206111681</v>
      </c>
      <c r="M158" s="67">
        <f t="shared" si="59"/>
        <v>34.370333206111681</v>
      </c>
      <c r="N158" s="67">
        <f t="shared" si="59"/>
        <v>34.370333206111681</v>
      </c>
    </row>
    <row r="159" spans="1:14" ht="15.75" customHeight="1">
      <c r="A159" s="51" t="s">
        <v>146</v>
      </c>
      <c r="C159" s="67">
        <f>C71</f>
        <v>1351804.7823078518</v>
      </c>
      <c r="D159" s="67">
        <f t="shared" ref="D159:N159" si="60">D71</f>
        <v>4140738.8749999991</v>
      </c>
      <c r="E159" s="67">
        <f t="shared" si="60"/>
        <v>4761849.7062499989</v>
      </c>
      <c r="F159" s="67">
        <f t="shared" si="60"/>
        <v>5476127.1621874981</v>
      </c>
      <c r="G159" s="67">
        <f t="shared" si="60"/>
        <v>6297546.2365156217</v>
      </c>
      <c r="H159" s="67">
        <f t="shared" si="60"/>
        <v>7242178.171992965</v>
      </c>
      <c r="I159" s="67">
        <f t="shared" si="60"/>
        <v>8328504.8977919081</v>
      </c>
      <c r="J159" s="67">
        <f t="shared" si="60"/>
        <v>9577780.6324606929</v>
      </c>
      <c r="K159" s="67">
        <f t="shared" si="60"/>
        <v>11014447.727329792</v>
      </c>
      <c r="L159" s="67">
        <f t="shared" si="60"/>
        <v>12666614.886429263</v>
      </c>
      <c r="M159" s="67">
        <f t="shared" si="60"/>
        <v>14566607.119393649</v>
      </c>
      <c r="N159" s="67">
        <f t="shared" si="60"/>
        <v>16751598.187302701</v>
      </c>
    </row>
    <row r="160" spans="1:14" ht="15.75" customHeight="1">
      <c r="A160" s="78" t="s">
        <v>211</v>
      </c>
      <c r="C160" s="67">
        <f t="shared" ref="C160:N160" si="61">C113</f>
        <v>304840.27777777764</v>
      </c>
      <c r="D160" s="67">
        <f t="shared" si="61"/>
        <v>350566.31944444438</v>
      </c>
      <c r="E160" s="67">
        <f t="shared" si="61"/>
        <v>403151.26736111101</v>
      </c>
      <c r="F160" s="67">
        <f t="shared" si="61"/>
        <v>463623.95746527769</v>
      </c>
      <c r="G160" s="67">
        <f t="shared" si="61"/>
        <v>533167.55108506919</v>
      </c>
      <c r="H160" s="67">
        <f t="shared" si="61"/>
        <v>613142.68374782952</v>
      </c>
      <c r="I160" s="67">
        <f t="shared" si="61"/>
        <v>705114.08631000388</v>
      </c>
      <c r="J160" s="67">
        <f t="shared" si="61"/>
        <v>810881.19925650442</v>
      </c>
      <c r="K160" s="67">
        <f t="shared" si="61"/>
        <v>932513.37914497976</v>
      </c>
      <c r="L160" s="67">
        <f t="shared" si="61"/>
        <v>1072390.3860167267</v>
      </c>
      <c r="M160" s="67">
        <f t="shared" si="61"/>
        <v>1233248.9439192358</v>
      </c>
      <c r="N160" s="67">
        <f t="shared" si="61"/>
        <v>1418236.2855071209</v>
      </c>
    </row>
    <row r="161" spans="1:14" ht="15.75" customHeight="1">
      <c r="A161" s="79"/>
      <c r="B161" s="80" t="s">
        <v>137</v>
      </c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</row>
    <row r="162" spans="1:14" ht="15.75" customHeight="1">
      <c r="A162" s="9" t="s">
        <v>101</v>
      </c>
      <c r="C162" s="67">
        <f>C156-C160</f>
        <v>13164727.122179903</v>
      </c>
      <c r="D162" s="67">
        <f t="shared" ref="D162:N162" si="62">D156-D160</f>
        <v>21447602.753464766</v>
      </c>
      <c r="E162" s="67">
        <f t="shared" si="62"/>
        <v>24611892.431747694</v>
      </c>
      <c r="F162" s="67">
        <f t="shared" si="62"/>
        <v>28303676.296509851</v>
      </c>
      <c r="G162" s="67">
        <f t="shared" si="62"/>
        <v>32549227.740986317</v>
      </c>
      <c r="H162" s="67">
        <f t="shared" si="62"/>
        <v>37431611.902134277</v>
      </c>
      <c r="I162" s="67">
        <f t="shared" si="62"/>
        <v>43046353.687454402</v>
      </c>
      <c r="J162" s="67">
        <f t="shared" si="62"/>
        <v>49503306.740572557</v>
      </c>
      <c r="K162" s="67">
        <f t="shared" si="62"/>
        <v>56928802.751658425</v>
      </c>
      <c r="L162" s="67">
        <f t="shared" si="62"/>
        <v>65468123.164407179</v>
      </c>
      <c r="M162" s="67">
        <f t="shared" si="62"/>
        <v>75288341.639068231</v>
      </c>
      <c r="N162" s="67">
        <f t="shared" si="62"/>
        <v>86581592.884928495</v>
      </c>
    </row>
    <row r="163" spans="1:14" ht="15.75" customHeight="1">
      <c r="A163" s="9" t="s">
        <v>102</v>
      </c>
      <c r="C163" s="69">
        <f>C162/C156</f>
        <v>0.97736822061718653</v>
      </c>
      <c r="D163" s="69">
        <f t="shared" ref="D163:N163" si="63">D162/D156</f>
        <v>0.98391762545414296</v>
      </c>
      <c r="E163" s="69">
        <f t="shared" si="63"/>
        <v>0.98388364728799271</v>
      </c>
      <c r="F163" s="69">
        <f t="shared" si="63"/>
        <v>0.98388364728799282</v>
      </c>
      <c r="G163" s="69">
        <f t="shared" si="63"/>
        <v>0.98388364728799282</v>
      </c>
      <c r="H163" s="69">
        <f t="shared" si="63"/>
        <v>0.98388364728799282</v>
      </c>
      <c r="I163" s="69">
        <f t="shared" si="63"/>
        <v>0.98388364728799271</v>
      </c>
      <c r="J163" s="69">
        <f t="shared" si="63"/>
        <v>0.98388364728799282</v>
      </c>
      <c r="K163" s="69">
        <f t="shared" si="63"/>
        <v>0.98388364728799271</v>
      </c>
      <c r="L163" s="69">
        <f t="shared" si="63"/>
        <v>0.98388364728799282</v>
      </c>
      <c r="M163" s="69">
        <f t="shared" si="63"/>
        <v>0.98388364728799271</v>
      </c>
      <c r="N163" s="69">
        <f t="shared" si="63"/>
        <v>0.98388364728799271</v>
      </c>
    </row>
    <row r="164" spans="1:14" ht="15.75" customHeight="1">
      <c r="A164" s="9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</row>
    <row r="165" spans="1:14" ht="15.75" customHeight="1">
      <c r="A165" s="9" t="s">
        <v>111</v>
      </c>
      <c r="C165" s="67">
        <f t="shared" ref="C165:N165" si="64">C119</f>
        <v>1874789.5833333328</v>
      </c>
      <c r="D165" s="67">
        <f t="shared" si="64"/>
        <v>2156008.020833333</v>
      </c>
      <c r="E165" s="67">
        <f t="shared" si="64"/>
        <v>2479409.223958333</v>
      </c>
      <c r="F165" s="67">
        <f t="shared" si="64"/>
        <v>2851320.6075520827</v>
      </c>
      <c r="G165" s="67">
        <f t="shared" si="64"/>
        <v>3279018.6986848945</v>
      </c>
      <c r="H165" s="67">
        <f t="shared" si="64"/>
        <v>3770871.5034876289</v>
      </c>
      <c r="I165" s="67">
        <f t="shared" si="64"/>
        <v>4336502.2290107729</v>
      </c>
      <c r="J165" s="67">
        <f t="shared" si="64"/>
        <v>4986977.5633623879</v>
      </c>
      <c r="K165" s="67">
        <f t="shared" si="64"/>
        <v>5735024.1978667444</v>
      </c>
      <c r="L165" s="67">
        <f t="shared" si="64"/>
        <v>6595277.8275467558</v>
      </c>
      <c r="M165" s="67">
        <f t="shared" si="64"/>
        <v>7584569.5016787676</v>
      </c>
      <c r="N165" s="67">
        <f t="shared" si="64"/>
        <v>8722254.926930584</v>
      </c>
    </row>
    <row r="166" spans="1:14" ht="15.75" customHeight="1">
      <c r="A166" s="9" t="s">
        <v>123</v>
      </c>
      <c r="C166" s="67">
        <f t="shared" ref="C166:N168" si="65">C36+C76+C120</f>
        <v>269736.31205816712</v>
      </c>
      <c r="D166" s="67">
        <f t="shared" si="65"/>
        <v>471157.94283150433</v>
      </c>
      <c r="E166" s="67">
        <f t="shared" si="65"/>
        <v>540483.07810259482</v>
      </c>
      <c r="F166" s="67">
        <f t="shared" si="65"/>
        <v>621555.5398179841</v>
      </c>
      <c r="G166" s="67">
        <f t="shared" si="65"/>
        <v>714788.87079068157</v>
      </c>
      <c r="H166" s="67">
        <f t="shared" si="65"/>
        <v>822007.20140928379</v>
      </c>
      <c r="I166" s="67">
        <f t="shared" si="65"/>
        <v>945308.28162067628</v>
      </c>
      <c r="J166" s="67">
        <f t="shared" si="65"/>
        <v>1087104.5238637775</v>
      </c>
      <c r="K166" s="67">
        <f t="shared" si="65"/>
        <v>1250170.2024433438</v>
      </c>
      <c r="L166" s="67">
        <f t="shared" si="65"/>
        <v>1437695.7328098454</v>
      </c>
      <c r="M166" s="67">
        <f t="shared" si="65"/>
        <v>1653350.0927313217</v>
      </c>
      <c r="N166" s="67">
        <f t="shared" si="65"/>
        <v>1901352.6066410204</v>
      </c>
    </row>
    <row r="167" spans="1:14" ht="15.75" customHeight="1">
      <c r="A167" s="9" t="s">
        <v>124</v>
      </c>
      <c r="C167" s="67">
        <f t="shared" si="65"/>
        <v>1197984.6455923861</v>
      </c>
      <c r="D167" s="67">
        <f t="shared" si="65"/>
        <v>1867669.058116263</v>
      </c>
      <c r="E167" s="67">
        <f t="shared" si="65"/>
        <v>2147515.9916991345</v>
      </c>
      <c r="F167" s="67">
        <f t="shared" si="65"/>
        <v>2469643.3904540045</v>
      </c>
      <c r="G167" s="67">
        <f t="shared" si="65"/>
        <v>2840089.8990221047</v>
      </c>
      <c r="H167" s="67">
        <f t="shared" si="65"/>
        <v>3266103.3838754203</v>
      </c>
      <c r="I167" s="67">
        <f t="shared" si="65"/>
        <v>3756018.8914567335</v>
      </c>
      <c r="J167" s="67">
        <f t="shared" si="65"/>
        <v>4319421.7251752419</v>
      </c>
      <c r="K167" s="67">
        <f t="shared" si="65"/>
        <v>4967334.9839515267</v>
      </c>
      <c r="L167" s="67">
        <f t="shared" si="65"/>
        <v>5712435.2315442562</v>
      </c>
      <c r="M167" s="67">
        <f t="shared" si="65"/>
        <v>6569300.516275892</v>
      </c>
      <c r="N167" s="67">
        <f t="shared" si="65"/>
        <v>7554695.5937172789</v>
      </c>
    </row>
    <row r="168" spans="1:14" ht="15.75" customHeight="1">
      <c r="A168" s="9" t="s">
        <v>125</v>
      </c>
      <c r="C168" s="67">
        <f t="shared" si="65"/>
        <v>99467.288358853315</v>
      </c>
      <c r="D168" s="67">
        <f t="shared" si="65"/>
        <v>155105.58233994868</v>
      </c>
      <c r="E168" s="67">
        <f t="shared" si="65"/>
        <v>178337.70578710013</v>
      </c>
      <c r="F168" s="67">
        <f t="shared" si="65"/>
        <v>205088.36165516515</v>
      </c>
      <c r="G168" s="67">
        <f t="shared" si="65"/>
        <v>235851.61590343982</v>
      </c>
      <c r="H168" s="67">
        <f t="shared" si="65"/>
        <v>271229.35828895582</v>
      </c>
      <c r="I168" s="67">
        <f t="shared" si="65"/>
        <v>311913.76203229919</v>
      </c>
      <c r="J168" s="67">
        <f t="shared" si="65"/>
        <v>358700.82633714395</v>
      </c>
      <c r="K168" s="67">
        <f t="shared" si="65"/>
        <v>412505.95028771542</v>
      </c>
      <c r="L168" s="67">
        <f t="shared" si="65"/>
        <v>474381.84283087275</v>
      </c>
      <c r="M168" s="67">
        <f t="shared" si="65"/>
        <v>545539.11925550352</v>
      </c>
      <c r="N168" s="67">
        <f t="shared" si="65"/>
        <v>627369.98714382923</v>
      </c>
    </row>
    <row r="169" spans="1:14" ht="15.75" customHeight="1">
      <c r="A169" s="9" t="s">
        <v>147</v>
      </c>
      <c r="C169" s="67">
        <f>SUM(C166:C168)</f>
        <v>1567188.2460094066</v>
      </c>
      <c r="D169" s="67">
        <f t="shared" ref="D169:N169" si="66">SUM(D166:D168)</f>
        <v>2493932.5832877159</v>
      </c>
      <c r="E169" s="67">
        <f t="shared" si="66"/>
        <v>2866336.7755888291</v>
      </c>
      <c r="F169" s="67">
        <f t="shared" si="66"/>
        <v>3296287.2919271537</v>
      </c>
      <c r="G169" s="67">
        <f t="shared" si="66"/>
        <v>3790730.385716226</v>
      </c>
      <c r="H169" s="67">
        <f t="shared" si="66"/>
        <v>4359339.9435736602</v>
      </c>
      <c r="I169" s="67">
        <f t="shared" si="66"/>
        <v>5013240.9351097094</v>
      </c>
      <c r="J169" s="67">
        <f t="shared" si="66"/>
        <v>5765227.0753761632</v>
      </c>
      <c r="K169" s="67">
        <f t="shared" si="66"/>
        <v>6630011.1366825858</v>
      </c>
      <c r="L169" s="67">
        <f t="shared" si="66"/>
        <v>7624512.8071849747</v>
      </c>
      <c r="M169" s="67">
        <f t="shared" si="66"/>
        <v>8768189.7282627169</v>
      </c>
      <c r="N169" s="67">
        <f t="shared" si="66"/>
        <v>10083418.187502129</v>
      </c>
    </row>
    <row r="170" spans="1:14" ht="15.75" customHeight="1"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</row>
    <row r="171" spans="1:14" ht="15.75" customHeight="1">
      <c r="A171" s="9" t="s">
        <v>104</v>
      </c>
      <c r="C171" s="67">
        <f t="shared" ref="C171:N171" si="67">C31+C159+C82+C169</f>
        <v>3918993.0283172587</v>
      </c>
      <c r="D171" s="67">
        <f t="shared" si="67"/>
        <v>7784671.458287715</v>
      </c>
      <c r="E171" s="67">
        <f t="shared" si="67"/>
        <v>8950686.481838828</v>
      </c>
      <c r="F171" s="67">
        <f t="shared" si="67"/>
        <v>10293289.454114651</v>
      </c>
      <c r="G171" s="67">
        <f t="shared" si="67"/>
        <v>11837282.872231847</v>
      </c>
      <c r="H171" s="67">
        <f t="shared" si="67"/>
        <v>13612875.303066626</v>
      </c>
      <c r="I171" s="67">
        <f t="shared" si="67"/>
        <v>15654806.598526616</v>
      </c>
      <c r="J171" s="67">
        <f t="shared" si="67"/>
        <v>18003027.588305604</v>
      </c>
      <c r="K171" s="67">
        <f t="shared" si="67"/>
        <v>20703481.72655144</v>
      </c>
      <c r="L171" s="67">
        <f t="shared" si="67"/>
        <v>23809003.985534158</v>
      </c>
      <c r="M171" s="67">
        <f t="shared" si="67"/>
        <v>27380354.583364271</v>
      </c>
      <c r="N171" s="67">
        <f t="shared" si="67"/>
        <v>31487407.77086892</v>
      </c>
    </row>
    <row r="172" spans="1:14" ht="15.75" customHeight="1">
      <c r="A172" s="9" t="s">
        <v>119</v>
      </c>
      <c r="C172" s="132">
        <f>(C171+C165)/C149</f>
        <v>121.01516035521091</v>
      </c>
      <c r="D172" s="132">
        <f t="shared" ref="D172:N172" si="68">(D171+D165)/D149</f>
        <v>122.04343552022659</v>
      </c>
      <c r="E172" s="132">
        <f t="shared" si="68"/>
        <v>122.31419503025589</v>
      </c>
      <c r="F172" s="132">
        <f t="shared" si="68"/>
        <v>122.31419503025589</v>
      </c>
      <c r="G172" s="132">
        <f t="shared" si="68"/>
        <v>122.3141950302559</v>
      </c>
      <c r="H172" s="132">
        <f t="shared" si="68"/>
        <v>122.3141950302559</v>
      </c>
      <c r="I172" s="132">
        <f t="shared" si="68"/>
        <v>122.31419503025589</v>
      </c>
      <c r="J172" s="132">
        <f t="shared" si="68"/>
        <v>122.31419503025587</v>
      </c>
      <c r="K172" s="132">
        <f t="shared" si="68"/>
        <v>122.31419503025589</v>
      </c>
      <c r="L172" s="132">
        <f t="shared" si="68"/>
        <v>122.3141950302559</v>
      </c>
      <c r="M172" s="67">
        <f t="shared" si="68"/>
        <v>122.31419503025586</v>
      </c>
      <c r="N172" s="67">
        <f t="shared" si="68"/>
        <v>122.31419503025587</v>
      </c>
    </row>
    <row r="173" spans="1:14" ht="15.75" customHeight="1">
      <c r="A173" s="56"/>
    </row>
    <row r="174" spans="1:14" ht="15.75" customHeight="1">
      <c r="A174" s="82" t="s">
        <v>50</v>
      </c>
      <c r="B174" s="18"/>
      <c r="C174" s="1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 spans="1:14" ht="15.75" customHeight="1">
      <c r="A175" s="9" t="s">
        <v>51</v>
      </c>
      <c r="B175" s="9"/>
      <c r="C175" s="9">
        <v>1.1000000000000001</v>
      </c>
    </row>
    <row r="176" spans="1:14" ht="15.75" customHeight="1">
      <c r="A176" s="9" t="s">
        <v>52</v>
      </c>
      <c r="B176" s="9"/>
      <c r="C176" s="9">
        <v>3.9</v>
      </c>
    </row>
    <row r="177" spans="1:14" ht="15.75" customHeight="1">
      <c r="A177" s="9" t="s">
        <v>53</v>
      </c>
      <c r="B177" s="9"/>
      <c r="C177" s="21">
        <v>2.9</v>
      </c>
    </row>
    <row r="178" spans="1:14" ht="15.75" customHeight="1">
      <c r="A178" s="9"/>
      <c r="B178" s="9"/>
      <c r="C178" s="21"/>
    </row>
    <row r="179" spans="1:14" ht="15.75" customHeight="1">
      <c r="A179" s="9"/>
      <c r="B179" s="9"/>
      <c r="C179" s="21"/>
    </row>
    <row r="180" spans="1:14" s="89" customFormat="1" ht="31.5" customHeight="1">
      <c r="A180" s="86" t="s">
        <v>158</v>
      </c>
      <c r="B180" s="87"/>
      <c r="C180" s="88"/>
    </row>
    <row r="181" spans="1:14" s="89" customFormat="1" ht="15" customHeight="1">
      <c r="A181" s="87"/>
      <c r="B181" s="87"/>
      <c r="C181" s="88"/>
    </row>
    <row r="182" spans="1:14" s="89" customFormat="1" ht="15.75" customHeight="1">
      <c r="A182" s="107" t="s">
        <v>67</v>
      </c>
      <c r="B182" s="87"/>
      <c r="C182" s="88"/>
    </row>
    <row r="183" spans="1:14" ht="15.75" customHeight="1">
      <c r="A183" s="118" t="s">
        <v>195</v>
      </c>
      <c r="B183" s="9"/>
      <c r="C183" s="91">
        <f>C145</f>
        <v>63194.444444444423</v>
      </c>
      <c r="D183" s="91">
        <f>D145</f>
        <v>72673.611111111095</v>
      </c>
      <c r="E183" s="91">
        <f>E145</f>
        <v>83574.652777777766</v>
      </c>
      <c r="F183" s="91">
        <f t="shared" ref="F183:N183" si="69">F145</f>
        <v>96110.850694444423</v>
      </c>
      <c r="G183" s="91">
        <f t="shared" si="69"/>
        <v>110527.47829861107</v>
      </c>
      <c r="H183" s="91">
        <f t="shared" si="69"/>
        <v>127106.60004340272</v>
      </c>
      <c r="I183" s="91">
        <f t="shared" si="69"/>
        <v>146172.59004991312</v>
      </c>
      <c r="J183" s="91">
        <f t="shared" si="69"/>
        <v>168098.47855740006</v>
      </c>
      <c r="K183" s="91">
        <f t="shared" si="69"/>
        <v>193313.25034101002</v>
      </c>
      <c r="L183" s="91">
        <f t="shared" si="69"/>
        <v>222310.2378921615</v>
      </c>
      <c r="M183" s="91">
        <f t="shared" si="69"/>
        <v>255656.77357598569</v>
      </c>
      <c r="N183" s="91">
        <f t="shared" si="69"/>
        <v>294005.28961238358</v>
      </c>
    </row>
    <row r="184" spans="1:14" ht="15.75" customHeight="1">
      <c r="A184" s="118" t="s">
        <v>155</v>
      </c>
      <c r="B184" s="9"/>
      <c r="C184" s="48">
        <f>B197-C191</f>
        <v>18155.968228198537</v>
      </c>
      <c r="D184" s="91">
        <f>C186-D191</f>
        <v>53333.053912399075</v>
      </c>
      <c r="E184" s="91">
        <f>D186-E191</f>
        <v>82447.810675986111</v>
      </c>
      <c r="F184" s="91">
        <f>E186-F191</f>
        <v>108536.94779107845</v>
      </c>
      <c r="G184" s="91">
        <f t="shared" ref="G184:N184" si="70">F186-G191</f>
        <v>133718.90610399796</v>
      </c>
      <c r="H184" s="91">
        <f t="shared" si="70"/>
        <v>159535.84894137422</v>
      </c>
      <c r="I184" s="91">
        <f t="shared" si="70"/>
        <v>187176.67744086328</v>
      </c>
      <c r="J184" s="91">
        <f t="shared" si="70"/>
        <v>217628.03841837065</v>
      </c>
      <c r="K184" s="91">
        <f t="shared" si="70"/>
        <v>251776.61039382464</v>
      </c>
      <c r="L184" s="91">
        <f t="shared" si="70"/>
        <v>290480.09645313444</v>
      </c>
      <c r="M184" s="91">
        <f t="shared" si="70"/>
        <v>334619.38848076563</v>
      </c>
      <c r="N184" s="91">
        <f t="shared" si="70"/>
        <v>385138.75364208221</v>
      </c>
    </row>
    <row r="185" spans="1:14" ht="15.75" customHeight="1">
      <c r="A185" s="121" t="s">
        <v>68</v>
      </c>
      <c r="B185" s="9"/>
      <c r="C185" s="92">
        <v>448.74976968691357</v>
      </c>
      <c r="D185" s="92">
        <v>447.03233229675374</v>
      </c>
      <c r="E185" s="92">
        <v>445.24788224602179</v>
      </c>
      <c r="F185" s="92">
        <v>442.54829975009937</v>
      </c>
      <c r="G185" s="92">
        <v>440.50047679926666</v>
      </c>
      <c r="H185" s="92">
        <v>438.34463617893061</v>
      </c>
      <c r="I185" s="92">
        <v>436.06750672461487</v>
      </c>
      <c r="J185" s="92">
        <v>433.928413530863</v>
      </c>
      <c r="K185" s="92">
        <v>431.75959205863808</v>
      </c>
      <c r="L185" s="92">
        <v>429.58663747344832</v>
      </c>
      <c r="M185" s="92">
        <v>427.44782374289457</v>
      </c>
      <c r="N185" s="92">
        <v>425.30920700534062</v>
      </c>
    </row>
    <row r="186" spans="1:14" ht="15.75" customHeight="1">
      <c r="A186" s="118" t="s">
        <v>156</v>
      </c>
      <c r="B186" s="83">
        <f>B197</f>
        <v>24566.302027294198</v>
      </c>
      <c r="C186" s="100">
        <f>SUM(C183:C185)</f>
        <v>81799.162442329878</v>
      </c>
      <c r="D186" s="100">
        <f>SUM(D183:D185)</f>
        <v>126453.69735580693</v>
      </c>
      <c r="E186" s="100">
        <f t="shared" ref="E186:N186" si="71">SUM(E183:E185)</f>
        <v>166467.71133600987</v>
      </c>
      <c r="F186" s="100">
        <f t="shared" si="71"/>
        <v>205090.34678527297</v>
      </c>
      <c r="G186" s="100">
        <f t="shared" si="71"/>
        <v>244686.88487940829</v>
      </c>
      <c r="H186" s="100">
        <f t="shared" si="71"/>
        <v>287080.7936209559</v>
      </c>
      <c r="I186" s="100">
        <f t="shared" si="71"/>
        <v>333785.33499750099</v>
      </c>
      <c r="J186" s="100">
        <f t="shared" si="71"/>
        <v>386160.44538930157</v>
      </c>
      <c r="K186" s="100">
        <f t="shared" si="71"/>
        <v>445521.62032689335</v>
      </c>
      <c r="L186" s="100">
        <f t="shared" si="71"/>
        <v>513219.92098276934</v>
      </c>
      <c r="M186" s="100">
        <f t="shared" si="71"/>
        <v>590703.60988049419</v>
      </c>
      <c r="N186" s="100">
        <f t="shared" si="71"/>
        <v>679569.35246147111</v>
      </c>
    </row>
    <row r="187" spans="1:14" ht="15.75" customHeight="1">
      <c r="A187" s="118"/>
      <c r="B187" s="9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</row>
    <row r="188" spans="1:14" ht="15.75" customHeight="1">
      <c r="A188" s="118" t="s">
        <v>71</v>
      </c>
      <c r="B188" s="9"/>
      <c r="C188" s="91">
        <f>C264</f>
        <v>11054.835912282389</v>
      </c>
      <c r="D188" s="91">
        <f t="shared" ref="D188:N188" si="72">D264</f>
        <v>36809.623099048455</v>
      </c>
      <c r="E188" s="91">
        <f t="shared" si="72"/>
        <v>56904.163810113125</v>
      </c>
      <c r="F188" s="91">
        <f t="shared" si="72"/>
        <v>74910.470101204453</v>
      </c>
      <c r="G188" s="91">
        <f t="shared" si="72"/>
        <v>92290.656053372848</v>
      </c>
      <c r="H188" s="91">
        <f t="shared" si="72"/>
        <v>110109.09819573375</v>
      </c>
      <c r="I188" s="91">
        <f t="shared" si="72"/>
        <v>129186.35712943015</v>
      </c>
      <c r="J188" s="91">
        <f t="shared" si="72"/>
        <v>150203.40074887546</v>
      </c>
      <c r="K188" s="91">
        <f t="shared" si="72"/>
        <v>173772.20042518573</v>
      </c>
      <c r="L188" s="91">
        <f t="shared" si="72"/>
        <v>200484.72914710201</v>
      </c>
      <c r="M188" s="91">
        <f t="shared" si="72"/>
        <v>230948.96444224622</v>
      </c>
      <c r="N188" s="91">
        <f t="shared" si="72"/>
        <v>265816.62444622238</v>
      </c>
    </row>
    <row r="189" spans="1:14" ht="15.75" customHeight="1">
      <c r="A189" s="122" t="s">
        <v>196</v>
      </c>
      <c r="B189" s="9"/>
      <c r="C189" s="91">
        <f>C186+C188</f>
        <v>92853.998354612268</v>
      </c>
      <c r="D189" s="91">
        <f>D186+D188</f>
        <v>163263.32045485539</v>
      </c>
      <c r="E189" s="91">
        <f t="shared" ref="E189:N189" si="73">E186+E188</f>
        <v>223371.875146123</v>
      </c>
      <c r="F189" s="91">
        <f t="shared" si="73"/>
        <v>280000.81688647741</v>
      </c>
      <c r="G189" s="91">
        <f t="shared" si="73"/>
        <v>336977.54093278112</v>
      </c>
      <c r="H189" s="91">
        <f t="shared" si="73"/>
        <v>397189.89181668963</v>
      </c>
      <c r="I189" s="91">
        <f t="shared" si="73"/>
        <v>462971.69212693116</v>
      </c>
      <c r="J189" s="91">
        <f t="shared" si="73"/>
        <v>536363.84613817697</v>
      </c>
      <c r="K189" s="91">
        <f t="shared" si="73"/>
        <v>619293.82075207913</v>
      </c>
      <c r="L189" s="91">
        <f t="shared" si="73"/>
        <v>713704.65012987133</v>
      </c>
      <c r="M189" s="91">
        <f t="shared" si="73"/>
        <v>821652.57432274043</v>
      </c>
      <c r="N189" s="91">
        <f t="shared" si="73"/>
        <v>945385.97690769355</v>
      </c>
    </row>
    <row r="190" spans="1:14" ht="15.75" customHeight="1">
      <c r="A190" s="123"/>
      <c r="B190" s="9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</row>
    <row r="191" spans="1:14" ht="15.75" customHeight="1">
      <c r="A191" s="124" t="s">
        <v>69</v>
      </c>
      <c r="B191" s="83"/>
      <c r="C191" s="90">
        <v>6410.3337990956625</v>
      </c>
      <c r="D191" s="90">
        <v>28466.1085299308</v>
      </c>
      <c r="E191" s="90">
        <v>44005.886679820811</v>
      </c>
      <c r="F191" s="90">
        <v>57930.763544931433</v>
      </c>
      <c r="G191" s="90">
        <v>71371.440681274995</v>
      </c>
      <c r="H191" s="90">
        <v>85151.035938034081</v>
      </c>
      <c r="I191" s="90">
        <v>99904.11618009262</v>
      </c>
      <c r="J191" s="90">
        <v>116157.29657913034</v>
      </c>
      <c r="K191" s="90">
        <v>134383.83499547694</v>
      </c>
      <c r="L191" s="90">
        <v>155041.52387375888</v>
      </c>
      <c r="M191" s="90">
        <v>178600.53250200374</v>
      </c>
      <c r="N191" s="90">
        <v>205564.85623841194</v>
      </c>
    </row>
    <row r="192" spans="1:14" ht="15.75" customHeight="1">
      <c r="A192" s="97" t="s">
        <v>157</v>
      </c>
      <c r="B192" s="9"/>
      <c r="C192" s="133">
        <f>C191/B199</f>
        <v>0.24</v>
      </c>
      <c r="D192" s="133">
        <f>D191/C189</f>
        <v>0.30656847345676874</v>
      </c>
      <c r="E192" s="133">
        <f t="shared" ref="E192:N192" si="74">E191/D189</f>
        <v>0.26953933410896819</v>
      </c>
      <c r="F192" s="133">
        <f t="shared" si="74"/>
        <v>0.25934672172597789</v>
      </c>
      <c r="G192" s="133">
        <f t="shared" si="74"/>
        <v>0.25489725878268277</v>
      </c>
      <c r="H192" s="133">
        <f t="shared" si="74"/>
        <v>0.25269053748308901</v>
      </c>
      <c r="I192" s="133">
        <f t="shared" si="74"/>
        <v>0.25152733802752508</v>
      </c>
      <c r="J192" s="133">
        <f t="shared" si="74"/>
        <v>0.25089502998659352</v>
      </c>
      <c r="K192" s="133">
        <f t="shared" si="74"/>
        <v>0.2505460350525886</v>
      </c>
      <c r="L192" s="133">
        <f t="shared" si="74"/>
        <v>0.25035212475634633</v>
      </c>
      <c r="M192" s="133">
        <f t="shared" si="74"/>
        <v>0.25024431670650343</v>
      </c>
      <c r="N192" s="133">
        <f t="shared" si="74"/>
        <v>0.25018464331819551</v>
      </c>
    </row>
    <row r="193" spans="1:14" ht="15.75" customHeight="1">
      <c r="A193" s="125" t="s">
        <v>197</v>
      </c>
      <c r="B193" s="9"/>
      <c r="C193" s="133">
        <f>C184/B197</f>
        <v>0.73905987999441225</v>
      </c>
      <c r="D193" s="133">
        <f>D184/C186</f>
        <v>0.65199999999999991</v>
      </c>
      <c r="E193" s="133">
        <f t="shared" ref="E193:N193" si="75">E184/D186</f>
        <v>0.65199999999999991</v>
      </c>
      <c r="F193" s="133">
        <f t="shared" si="75"/>
        <v>0.65200000000000002</v>
      </c>
      <c r="G193" s="133">
        <f t="shared" si="75"/>
        <v>0.65199999999999991</v>
      </c>
      <c r="H193" s="133">
        <f t="shared" si="75"/>
        <v>0.65200000000000002</v>
      </c>
      <c r="I193" s="133">
        <f t="shared" si="75"/>
        <v>0.65200000000000014</v>
      </c>
      <c r="J193" s="133">
        <f t="shared" si="75"/>
        <v>0.65200000000000002</v>
      </c>
      <c r="K193" s="133">
        <f t="shared" si="75"/>
        <v>0.65200000000000002</v>
      </c>
      <c r="L193" s="133">
        <f t="shared" si="75"/>
        <v>0.65199999999999991</v>
      </c>
      <c r="M193" s="133">
        <f t="shared" si="75"/>
        <v>0.65200000000000002</v>
      </c>
      <c r="N193" s="133">
        <f t="shared" si="75"/>
        <v>0.65200000000000002</v>
      </c>
    </row>
    <row r="194" spans="1:14" ht="15.75" customHeight="1">
      <c r="A194" s="125" t="s">
        <v>198</v>
      </c>
      <c r="B194" s="9"/>
      <c r="C194" s="133">
        <f>C188/C189</f>
        <v>0.11905611075641172</v>
      </c>
      <c r="D194" s="133">
        <f t="shared" ref="D194:N194" si="76">D188/D189</f>
        <v>0.22546168359491889</v>
      </c>
      <c r="E194" s="133">
        <f t="shared" si="76"/>
        <v>0.25475079963799457</v>
      </c>
      <c r="F194" s="133">
        <f t="shared" si="76"/>
        <v>0.26753661269344048</v>
      </c>
      <c r="G194" s="133">
        <f t="shared" si="76"/>
        <v>0.27387776585319257</v>
      </c>
      <c r="H194" s="133">
        <f t="shared" si="76"/>
        <v>0.27722029302435297</v>
      </c>
      <c r="I194" s="133">
        <f t="shared" si="76"/>
        <v>0.2790372701534668</v>
      </c>
      <c r="J194" s="133">
        <f t="shared" si="76"/>
        <v>0.28004012915922816</v>
      </c>
      <c r="K194" s="133">
        <f t="shared" si="76"/>
        <v>0.28059734265417718</v>
      </c>
      <c r="L194" s="133">
        <f t="shared" si="76"/>
        <v>0.28090713590085231</v>
      </c>
      <c r="M194" s="133">
        <f t="shared" si="76"/>
        <v>0.28107861115461047</v>
      </c>
      <c r="N194" s="133">
        <f t="shared" si="76"/>
        <v>0.28117259081385382</v>
      </c>
    </row>
    <row r="195" spans="1:14" ht="15.75" customHeight="1">
      <c r="A195" s="125" t="s">
        <v>199</v>
      </c>
      <c r="B195" s="9"/>
      <c r="C195" s="133">
        <f>(C184+B198)/B199</f>
        <v>0.76000000000000023</v>
      </c>
      <c r="D195" s="133">
        <f>(D184+C188)/C189</f>
        <v>0.69343152654323126</v>
      </c>
      <c r="E195" s="133">
        <f t="shared" ref="E195:N195" si="77">(E184+D188)/D189</f>
        <v>0.73046066589103165</v>
      </c>
      <c r="F195" s="133">
        <f t="shared" si="77"/>
        <v>0.74065327827402216</v>
      </c>
      <c r="G195" s="133">
        <f t="shared" si="77"/>
        <v>0.74510274121731734</v>
      </c>
      <c r="H195" s="133">
        <f t="shared" si="77"/>
        <v>0.7473094625169111</v>
      </c>
      <c r="I195" s="133">
        <f t="shared" si="77"/>
        <v>0.74847266197247486</v>
      </c>
      <c r="J195" s="133">
        <f t="shared" si="77"/>
        <v>0.74910497001340648</v>
      </c>
      <c r="K195" s="133">
        <f t="shared" si="77"/>
        <v>0.74945396494741146</v>
      </c>
      <c r="L195" s="133">
        <f t="shared" si="77"/>
        <v>0.74964787524365351</v>
      </c>
      <c r="M195" s="133">
        <f t="shared" si="77"/>
        <v>0.74975568329349662</v>
      </c>
      <c r="N195" s="133">
        <f t="shared" si="77"/>
        <v>0.74981535668180443</v>
      </c>
    </row>
    <row r="196" spans="1:14" ht="15.75" customHeight="1">
      <c r="A196" s="85"/>
      <c r="B196" s="9"/>
      <c r="C196" s="21"/>
    </row>
    <row r="197" spans="1:14" ht="15.75" customHeight="1">
      <c r="A197" s="29" t="s">
        <v>70</v>
      </c>
      <c r="B197" s="30">
        <v>24566.302027294198</v>
      </c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</row>
    <row r="198" spans="1:14" ht="15.75" customHeight="1">
      <c r="A198" s="29" t="s">
        <v>71</v>
      </c>
      <c r="B198" s="30">
        <v>2143.4221356044</v>
      </c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</row>
    <row r="199" spans="1:14" ht="15.75" customHeight="1">
      <c r="A199" s="29" t="s">
        <v>72</v>
      </c>
      <c r="B199" s="30">
        <v>26709.724162898594</v>
      </c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</row>
    <row r="200" spans="1:14" ht="15.75" customHeight="1">
      <c r="A200" s="85"/>
      <c r="B200" s="9"/>
      <c r="C200" s="21"/>
    </row>
    <row r="201" spans="1:14" ht="15.75" customHeight="1">
      <c r="A201" s="104" t="s">
        <v>160</v>
      </c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</row>
    <row r="202" spans="1:14" s="95" customFormat="1" ht="15.75" customHeight="1">
      <c r="A202" s="95" t="s">
        <v>74</v>
      </c>
      <c r="C202" s="129">
        <f>C215</f>
        <v>36810</v>
      </c>
      <c r="D202" s="129">
        <f t="shared" ref="D202:N202" si="78">D215</f>
        <v>56905</v>
      </c>
      <c r="E202" s="129">
        <f t="shared" si="78"/>
        <v>74910</v>
      </c>
      <c r="F202" s="129">
        <f t="shared" si="78"/>
        <v>92291</v>
      </c>
      <c r="G202" s="129">
        <f t="shared" si="78"/>
        <v>110109</v>
      </c>
      <c r="H202" s="129">
        <f t="shared" si="78"/>
        <v>129187</v>
      </c>
      <c r="I202" s="129">
        <f t="shared" si="78"/>
        <v>150204</v>
      </c>
      <c r="J202" s="129">
        <f t="shared" si="78"/>
        <v>173772</v>
      </c>
      <c r="K202" s="129">
        <f t="shared" si="78"/>
        <v>200484</v>
      </c>
      <c r="L202" s="129">
        <f t="shared" si="78"/>
        <v>230949</v>
      </c>
      <c r="M202" s="129">
        <f t="shared" si="78"/>
        <v>265817</v>
      </c>
      <c r="N202" s="129">
        <f t="shared" si="78"/>
        <v>305806</v>
      </c>
    </row>
    <row r="203" spans="1:14" s="95" customFormat="1" ht="15.75" customHeight="1">
      <c r="A203" s="95" t="s">
        <v>155</v>
      </c>
      <c r="C203" s="129">
        <f>C222</f>
        <v>9327.0634902117454</v>
      </c>
      <c r="D203" s="137">
        <f>D222</f>
        <v>55925.88109037836</v>
      </c>
      <c r="E203" s="137">
        <f t="shared" ref="E203:N203" si="79">E222</f>
        <v>146500.3243612549</v>
      </c>
      <c r="F203" s="137">
        <f t="shared" si="79"/>
        <v>272941.16526802507</v>
      </c>
      <c r="G203" s="137">
        <f t="shared" si="79"/>
        <v>432403.1382215065</v>
      </c>
      <c r="H203" s="137">
        <f t="shared" si="79"/>
        <v>624482.22097768215</v>
      </c>
      <c r="I203" s="137">
        <f t="shared" si="79"/>
        <v>850417.625412817</v>
      </c>
      <c r="J203" s="137">
        <f t="shared" si="79"/>
        <v>1112746.802597682</v>
      </c>
      <c r="K203" s="137">
        <f t="shared" si="79"/>
        <v>1415253.6064998026</v>
      </c>
      <c r="L203" s="137">
        <f t="shared" si="79"/>
        <v>1762973.3950105805</v>
      </c>
      <c r="M203" s="137">
        <f t="shared" si="79"/>
        <v>2162159.4392106938</v>
      </c>
      <c r="N203" s="137">
        <f t="shared" si="79"/>
        <v>2620232.2621092466</v>
      </c>
    </row>
    <row r="204" spans="1:14" s="94" customFormat="1" ht="15.75" customHeight="1">
      <c r="A204" s="94" t="s">
        <v>68</v>
      </c>
      <c r="C204" s="142">
        <f>C227</f>
        <v>54.847194072844992</v>
      </c>
      <c r="D204" s="134">
        <f t="shared" ref="D204:N204" si="80">D227</f>
        <v>54.637285058492125</v>
      </c>
      <c r="E204" s="134">
        <f t="shared" si="80"/>
        <v>54.419185607847112</v>
      </c>
      <c r="F204" s="134">
        <f t="shared" si="80"/>
        <v>54.089236636123267</v>
      </c>
      <c r="G204" s="134">
        <f t="shared" si="80"/>
        <v>53.838947164354821</v>
      </c>
      <c r="H204" s="134">
        <f t="shared" si="80"/>
        <v>53.575455532980413</v>
      </c>
      <c r="I204" s="134">
        <f t="shared" si="80"/>
        <v>53.297139710786276</v>
      </c>
      <c r="J204" s="134">
        <f t="shared" si="80"/>
        <v>53.035694987105487</v>
      </c>
      <c r="K204" s="134">
        <f t="shared" si="80"/>
        <v>52.770616807166881</v>
      </c>
      <c r="L204" s="134">
        <f t="shared" si="80"/>
        <v>52.505033468977032</v>
      </c>
      <c r="M204" s="134">
        <f t="shared" si="80"/>
        <v>52.243622901909347</v>
      </c>
      <c r="N204" s="134">
        <f t="shared" si="80"/>
        <v>51.982236411763857</v>
      </c>
    </row>
    <row r="205" spans="1:14" s="95" customFormat="1" ht="15.75" customHeight="1">
      <c r="A205" s="95" t="s">
        <v>208</v>
      </c>
      <c r="C205" s="129">
        <f>C233</f>
        <v>46191.910684284587</v>
      </c>
      <c r="D205" s="129">
        <f>D233</f>
        <v>112885.51837543685</v>
      </c>
      <c r="E205" s="129">
        <f t="shared" ref="E205:N205" si="81">E233</f>
        <v>221464.74354686274</v>
      </c>
      <c r="F205" s="129">
        <f t="shared" si="81"/>
        <v>365286.25450466119</v>
      </c>
      <c r="G205" s="129">
        <f t="shared" si="81"/>
        <v>542565.97716867086</v>
      </c>
      <c r="H205" s="129">
        <f t="shared" si="81"/>
        <v>753722.79643321515</v>
      </c>
      <c r="I205" s="129">
        <f t="shared" si="81"/>
        <v>1000674.9225525277</v>
      </c>
      <c r="J205" s="129">
        <f t="shared" si="81"/>
        <v>1286571.838292669</v>
      </c>
      <c r="K205" s="129">
        <f t="shared" si="81"/>
        <v>1615790.3771166098</v>
      </c>
      <c r="L205" s="129">
        <f t="shared" si="81"/>
        <v>1993974.9000440496</v>
      </c>
      <c r="M205" s="129">
        <f t="shared" si="81"/>
        <v>2428028.6828335957</v>
      </c>
      <c r="N205" s="129">
        <f t="shared" si="81"/>
        <v>2926090.2443456585</v>
      </c>
    </row>
    <row r="206" spans="1:14" s="97" customFormat="1" ht="15.75" customHeight="1"/>
    <row r="207" spans="1:14" s="94" customFormat="1" ht="15.75" customHeight="1">
      <c r="A207" s="94" t="s">
        <v>69</v>
      </c>
      <c r="C207" s="141">
        <f>C239</f>
        <v>463.77160724297482</v>
      </c>
      <c r="D207" s="124">
        <f t="shared" ref="D207:N207" si="82">D239</f>
        <v>1320.8655061886273</v>
      </c>
      <c r="E207" s="124">
        <f t="shared" si="82"/>
        <v>3194.817113230401</v>
      </c>
      <c r="F207" s="124">
        <f t="shared" si="82"/>
        <v>5427.742088950763</v>
      </c>
      <c r="G207" s="124">
        <f t="shared" si="82"/>
        <v>7793.5863843591387</v>
      </c>
      <c r="H207" s="124">
        <f t="shared" si="82"/>
        <v>10374.412244361496</v>
      </c>
      <c r="I207" s="124">
        <f t="shared" si="82"/>
        <v>13414.26921613171</v>
      </c>
      <c r="J207" s="124">
        <f t="shared" si="82"/>
        <v>17114.477084276208</v>
      </c>
      <c r="K207" s="124">
        <f t="shared" si="82"/>
        <v>21521.632541741827</v>
      </c>
      <c r="L207" s="124">
        <f t="shared" si="82"/>
        <v>26589.182531214643</v>
      </c>
      <c r="M207" s="124">
        <f t="shared" si="82"/>
        <v>32300.189980457941</v>
      </c>
      <c r="N207" s="124">
        <f t="shared" si="82"/>
        <v>38745.385166595275</v>
      </c>
    </row>
    <row r="208" spans="1:14" s="97" customFormat="1" ht="15.75" customHeight="1">
      <c r="A208" s="97" t="s">
        <v>157</v>
      </c>
      <c r="D208" s="135">
        <f>D207/C205</f>
        <v>2.8595169297424453E-2</v>
      </c>
      <c r="E208" s="135">
        <f t="shared" ref="E208:N208" si="83">E207/D205</f>
        <v>2.8301390286440607E-2</v>
      </c>
      <c r="F208" s="135">
        <f t="shared" si="83"/>
        <v>2.4508379988719211E-2</v>
      </c>
      <c r="G208" s="135">
        <f t="shared" si="83"/>
        <v>2.1335558861713722E-2</v>
      </c>
      <c r="H208" s="135">
        <f t="shared" si="83"/>
        <v>1.9121015104005202E-2</v>
      </c>
      <c r="I208" s="135">
        <f t="shared" si="83"/>
        <v>1.7797351068073081E-2</v>
      </c>
      <c r="J208" s="135">
        <f t="shared" si="83"/>
        <v>1.7102933928453502E-2</v>
      </c>
      <c r="K208" s="135">
        <f t="shared" si="83"/>
        <v>1.672789027490441E-2</v>
      </c>
      <c r="L208" s="135">
        <f t="shared" si="83"/>
        <v>1.6455836665312515E-2</v>
      </c>
      <c r="M208" s="135">
        <f t="shared" si="83"/>
        <v>1.6198894970916828E-2</v>
      </c>
      <c r="N208" s="135">
        <f t="shared" si="83"/>
        <v>1.5957548376808316E-2</v>
      </c>
    </row>
    <row r="209" spans="1:14" s="98" customFormat="1" ht="15.75" customHeight="1">
      <c r="A209" s="98" t="s">
        <v>161</v>
      </c>
      <c r="D209" s="136">
        <f>D203/C205</f>
        <v>1.2107288973739176</v>
      </c>
      <c r="E209" s="136">
        <f t="shared" ref="E209:N209" si="84">E203/D205</f>
        <v>1.2977778413881333</v>
      </c>
      <c r="F209" s="136">
        <f t="shared" si="84"/>
        <v>1.2324361923109886</v>
      </c>
      <c r="G209" s="136">
        <f t="shared" si="84"/>
        <v>1.1837377752082616</v>
      </c>
      <c r="H209" s="136">
        <f t="shared" si="84"/>
        <v>1.1509793228032532</v>
      </c>
      <c r="I209" s="136">
        <f t="shared" si="84"/>
        <v>1.1282896436689767</v>
      </c>
      <c r="J209" s="136">
        <f t="shared" si="84"/>
        <v>1.1119962912224088</v>
      </c>
      <c r="K209" s="136">
        <f t="shared" si="84"/>
        <v>1.1000191084377373</v>
      </c>
      <c r="L209" s="136">
        <f t="shared" si="84"/>
        <v>1.0910904161693424</v>
      </c>
      <c r="M209" s="136">
        <f t="shared" si="84"/>
        <v>1.0843463672300633</v>
      </c>
      <c r="N209" s="136">
        <f t="shared" si="84"/>
        <v>1.0791603413232098</v>
      </c>
    </row>
    <row r="210" spans="1:14" ht="28">
      <c r="A210" s="93" t="s">
        <v>202</v>
      </c>
      <c r="B210" s="104"/>
      <c r="C210" s="104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</row>
    <row r="211" spans="1:14" ht="15.75" customHeight="1" thickBot="1">
      <c r="A211" s="118" t="s">
        <v>194</v>
      </c>
      <c r="B211" s="9"/>
      <c r="C211" s="106"/>
      <c r="D211" s="106"/>
      <c r="E211" s="106"/>
      <c r="F211" s="106"/>
      <c r="G211" s="106"/>
      <c r="H211" s="106"/>
      <c r="I211" s="106"/>
      <c r="J211" s="106"/>
      <c r="K211" s="106"/>
      <c r="L211" s="106"/>
      <c r="M211" s="106"/>
      <c r="N211" s="106"/>
    </row>
    <row r="212" spans="1:14" ht="15.75" customHeight="1" thickBot="1">
      <c r="A212" s="117" t="s">
        <v>75</v>
      </c>
      <c r="B212" s="9"/>
      <c r="C212" s="139">
        <v>26135</v>
      </c>
      <c r="D212" s="139">
        <v>40516</v>
      </c>
      <c r="E212" s="139">
        <v>53067</v>
      </c>
      <c r="F212" s="139">
        <v>65165</v>
      </c>
      <c r="G212" s="139">
        <v>77660</v>
      </c>
      <c r="H212" s="139">
        <v>91510</v>
      </c>
      <c r="I212" s="139">
        <v>106348</v>
      </c>
      <c r="J212" s="139">
        <v>122897</v>
      </c>
      <c r="K212" s="139">
        <v>141742</v>
      </c>
      <c r="L212" s="139">
        <v>163323</v>
      </c>
      <c r="M212" s="139">
        <v>188081</v>
      </c>
      <c r="N212" s="139">
        <v>216327</v>
      </c>
    </row>
    <row r="213" spans="1:14" ht="15.75" customHeight="1" thickBot="1">
      <c r="A213" s="117" t="s">
        <v>159</v>
      </c>
      <c r="B213" s="9"/>
      <c r="C213" s="139">
        <v>8908</v>
      </c>
      <c r="D213" s="139">
        <v>13680</v>
      </c>
      <c r="E213" s="139">
        <v>18014</v>
      </c>
      <c r="F213" s="139">
        <v>22387</v>
      </c>
      <c r="G213" s="139">
        <v>26546</v>
      </c>
      <c r="H213" s="139">
        <v>31174</v>
      </c>
      <c r="I213" s="139">
        <v>36225</v>
      </c>
      <c r="J213" s="139">
        <v>41936</v>
      </c>
      <c r="K213" s="139">
        <v>48416</v>
      </c>
      <c r="L213" s="139">
        <v>55723</v>
      </c>
      <c r="M213" s="139">
        <v>64146</v>
      </c>
      <c r="N213" s="139">
        <v>73796</v>
      </c>
    </row>
    <row r="214" spans="1:14" ht="15.75" customHeight="1" thickBot="1">
      <c r="A214" s="117" t="s">
        <v>77</v>
      </c>
      <c r="B214" s="9"/>
      <c r="C214" s="139">
        <v>1767</v>
      </c>
      <c r="D214" s="139">
        <v>2709</v>
      </c>
      <c r="E214" s="139">
        <v>3829</v>
      </c>
      <c r="F214" s="139">
        <v>4739</v>
      </c>
      <c r="G214" s="139">
        <v>5903</v>
      </c>
      <c r="H214" s="139">
        <v>6503</v>
      </c>
      <c r="I214" s="139">
        <v>7631</v>
      </c>
      <c r="J214" s="139">
        <v>8939</v>
      </c>
      <c r="K214" s="139">
        <v>10326</v>
      </c>
      <c r="L214" s="139">
        <v>11903</v>
      </c>
      <c r="M214" s="139">
        <v>13590</v>
      </c>
      <c r="N214" s="139">
        <v>15683</v>
      </c>
    </row>
    <row r="215" spans="1:14" ht="15.75" customHeight="1">
      <c r="A215" s="116"/>
      <c r="B215" s="9"/>
      <c r="C215" s="111">
        <f>SUM(C212:C214)</f>
        <v>36810</v>
      </c>
      <c r="D215" s="111">
        <f t="shared" ref="D215:N215" si="85">SUM(D212:D214)</f>
        <v>56905</v>
      </c>
      <c r="E215" s="111">
        <f t="shared" si="85"/>
        <v>74910</v>
      </c>
      <c r="F215" s="111">
        <f t="shared" si="85"/>
        <v>92291</v>
      </c>
      <c r="G215" s="111">
        <f t="shared" si="85"/>
        <v>110109</v>
      </c>
      <c r="H215" s="111">
        <f t="shared" si="85"/>
        <v>129187</v>
      </c>
      <c r="I215" s="111">
        <f t="shared" si="85"/>
        <v>150204</v>
      </c>
      <c r="J215" s="111">
        <f t="shared" si="85"/>
        <v>173772</v>
      </c>
      <c r="K215" s="111">
        <f t="shared" si="85"/>
        <v>200484</v>
      </c>
      <c r="L215" s="111">
        <f t="shared" si="85"/>
        <v>230949</v>
      </c>
      <c r="M215" s="111">
        <f t="shared" si="85"/>
        <v>265817</v>
      </c>
      <c r="N215" s="111">
        <f t="shared" si="85"/>
        <v>305806</v>
      </c>
    </row>
    <row r="216" spans="1:14" ht="11" customHeight="1">
      <c r="A216" s="103"/>
      <c r="B216" s="9"/>
      <c r="C216" s="106"/>
      <c r="D216" s="106"/>
      <c r="E216" s="106"/>
      <c r="F216" s="106"/>
      <c r="G216" s="106"/>
      <c r="H216" s="106"/>
      <c r="I216" s="106"/>
      <c r="J216" s="106"/>
      <c r="K216" s="106"/>
      <c r="L216" s="106"/>
      <c r="M216" s="106"/>
      <c r="N216" s="106"/>
    </row>
    <row r="217" spans="1:14" ht="15.75" customHeight="1">
      <c r="A217" s="59"/>
      <c r="B217" s="9"/>
      <c r="C217" s="106"/>
    </row>
    <row r="218" spans="1:14" ht="15.75" customHeight="1">
      <c r="A218" s="118" t="s">
        <v>162</v>
      </c>
      <c r="B218" s="9"/>
      <c r="C218" s="106"/>
      <c r="D218" s="49"/>
    </row>
    <row r="219" spans="1:14" ht="15.75" customHeight="1">
      <c r="A219" s="117" t="s">
        <v>75</v>
      </c>
      <c r="C219" s="112">
        <f>B305-C236</f>
        <v>6552.4098762494432</v>
      </c>
      <c r="D219" s="48">
        <f t="shared" ref="C219:N219" si="86">C305-D236</f>
        <v>35255.711525187689</v>
      </c>
      <c r="E219" s="48">
        <f t="shared" si="86"/>
        <v>78063.396141606863</v>
      </c>
      <c r="F219" s="48">
        <f t="shared" si="86"/>
        <v>116059.47260738103</v>
      </c>
      <c r="G219" s="48">
        <f t="shared" si="86"/>
        <v>138629.87284839846</v>
      </c>
      <c r="H219" s="48">
        <f t="shared" si="86"/>
        <v>150703.96009343053</v>
      </c>
      <c r="I219" s="48">
        <f t="shared" si="86"/>
        <v>166061.45954509804</v>
      </c>
      <c r="J219" s="48">
        <f t="shared" si="86"/>
        <v>193736.40555736556</v>
      </c>
      <c r="K219" s="48">
        <f t="shared" si="86"/>
        <v>233679.74646877989</v>
      </c>
      <c r="L219" s="48">
        <f t="shared" si="86"/>
        <v>279648.97444343148</v>
      </c>
      <c r="M219" s="48">
        <f t="shared" si="86"/>
        <v>326224.67108676181</v>
      </c>
      <c r="N219" s="48">
        <f t="shared" si="86"/>
        <v>373547.51539497217</v>
      </c>
    </row>
    <row r="220" spans="1:14" ht="15.75" customHeight="1">
      <c r="A220" s="117" t="s">
        <v>159</v>
      </c>
      <c r="C220" s="112">
        <f t="shared" ref="C220:N220" si="87">B306-C237</f>
        <v>1988.4654871537723</v>
      </c>
      <c r="D220" s="48">
        <f t="shared" si="87"/>
        <v>18263.631605526465</v>
      </c>
      <c r="E220" s="48">
        <f t="shared" si="87"/>
        <v>62968.536443450525</v>
      </c>
      <c r="F220" s="48">
        <f t="shared" si="87"/>
        <v>146775.9674827086</v>
      </c>
      <c r="G220" s="48">
        <f t="shared" si="87"/>
        <v>277711.56762701669</v>
      </c>
      <c r="H220" s="48">
        <f t="shared" si="87"/>
        <v>450518.3282151373</v>
      </c>
      <c r="I220" s="48">
        <f t="shared" si="87"/>
        <v>653919.40921427752</v>
      </c>
      <c r="J220" s="48">
        <f t="shared" si="87"/>
        <v>880607.8169540728</v>
      </c>
      <c r="K220" s="48">
        <f t="shared" si="87"/>
        <v>1134206.650632838</v>
      </c>
      <c r="L220" s="48">
        <f t="shared" si="87"/>
        <v>1425597.7988053591</v>
      </c>
      <c r="M220" s="48">
        <f t="shared" si="87"/>
        <v>1766016.1018835562</v>
      </c>
      <c r="N220" s="48">
        <f t="shared" si="87"/>
        <v>2162711.9122733171</v>
      </c>
    </row>
    <row r="221" spans="1:14" ht="15.75" customHeight="1">
      <c r="A221" s="117" t="s">
        <v>77</v>
      </c>
      <c r="C221" s="112">
        <f t="shared" ref="C221:N221" si="88">B307-C238</f>
        <v>786.18812680853</v>
      </c>
      <c r="D221" s="48">
        <f t="shared" si="88"/>
        <v>2406.5379596641988</v>
      </c>
      <c r="E221" s="48">
        <f t="shared" si="88"/>
        <v>5468.3917761975144</v>
      </c>
      <c r="F221" s="48">
        <f t="shared" si="88"/>
        <v>10105.725177935465</v>
      </c>
      <c r="G221" s="48">
        <f t="shared" si="88"/>
        <v>16061.697746091355</v>
      </c>
      <c r="H221" s="48">
        <f t="shared" si="88"/>
        <v>23259.932669114332</v>
      </c>
      <c r="I221" s="48">
        <f t="shared" si="88"/>
        <v>30436.75665344152</v>
      </c>
      <c r="J221" s="48">
        <f t="shared" si="88"/>
        <v>38402.580086243521</v>
      </c>
      <c r="K221" s="48">
        <f t="shared" si="88"/>
        <v>47367.209398184597</v>
      </c>
      <c r="L221" s="48">
        <f t="shared" si="88"/>
        <v>57726.621761790113</v>
      </c>
      <c r="M221" s="48">
        <f t="shared" si="88"/>
        <v>69918.666240375722</v>
      </c>
      <c r="N221" s="48">
        <f t="shared" si="88"/>
        <v>83972.834440957406</v>
      </c>
    </row>
    <row r="222" spans="1:14" ht="15.75" customHeight="1">
      <c r="A222" s="116"/>
      <c r="C222" s="111">
        <f>SUM(C219:C221)</f>
        <v>9327.0634902117454</v>
      </c>
      <c r="D222" s="111">
        <f>SUM(D219:D221)</f>
        <v>55925.88109037836</v>
      </c>
      <c r="E222" s="111">
        <f t="shared" ref="E222:N222" si="89">SUM(E219:E221)</f>
        <v>146500.3243612549</v>
      </c>
      <c r="F222" s="111">
        <f t="shared" si="89"/>
        <v>272941.16526802507</v>
      </c>
      <c r="G222" s="111">
        <f t="shared" si="89"/>
        <v>432403.1382215065</v>
      </c>
      <c r="H222" s="111">
        <f t="shared" si="89"/>
        <v>624482.22097768215</v>
      </c>
      <c r="I222" s="111">
        <f t="shared" si="89"/>
        <v>850417.625412817</v>
      </c>
      <c r="J222" s="111">
        <f t="shared" si="89"/>
        <v>1112746.802597682</v>
      </c>
      <c r="K222" s="111">
        <f t="shared" si="89"/>
        <v>1415253.6064998026</v>
      </c>
      <c r="L222" s="111">
        <f t="shared" si="89"/>
        <v>1762973.3950105805</v>
      </c>
      <c r="M222" s="111">
        <f t="shared" si="89"/>
        <v>2162159.4392106938</v>
      </c>
      <c r="N222" s="111">
        <f t="shared" si="89"/>
        <v>2620232.2621092466</v>
      </c>
    </row>
    <row r="223" spans="1:14" ht="15.75" customHeight="1">
      <c r="A223" s="94" t="s">
        <v>163</v>
      </c>
      <c r="B223" s="9"/>
      <c r="C223" s="106"/>
      <c r="D223" s="106"/>
      <c r="E223" s="106"/>
      <c r="F223" s="106"/>
      <c r="G223" s="106"/>
      <c r="H223" s="106"/>
      <c r="I223" s="106"/>
      <c r="J223" s="106"/>
      <c r="K223" s="106"/>
      <c r="L223" s="106"/>
      <c r="M223" s="106"/>
      <c r="N223" s="106"/>
    </row>
    <row r="224" spans="1:14" ht="15.75" customHeight="1">
      <c r="A224" s="108" t="s">
        <v>75</v>
      </c>
      <c r="B224" s="27"/>
      <c r="C224" s="90">
        <v>43.658366481984615</v>
      </c>
      <c r="D224" s="90">
        <v>43.447569078512942</v>
      </c>
      <c r="E224" s="90">
        <v>43.439570719607879</v>
      </c>
      <c r="F224" s="90">
        <v>43.265331314395361</v>
      </c>
      <c r="G224" s="90">
        <v>42.95624388265626</v>
      </c>
      <c r="H224" s="90">
        <v>42.72314268363683</v>
      </c>
      <c r="I224" s="90">
        <v>42.516538802799523</v>
      </c>
      <c r="J224" s="90">
        <v>42.334775982666173</v>
      </c>
      <c r="K224" s="90">
        <v>42.123095161654739</v>
      </c>
      <c r="L224" s="90">
        <v>41.893689011576534</v>
      </c>
      <c r="M224" s="90">
        <v>41.685453978768237</v>
      </c>
      <c r="N224" s="90">
        <v>41.481741219924857</v>
      </c>
    </row>
    <row r="225" spans="1:14" ht="15.75" customHeight="1">
      <c r="A225" s="108" t="s">
        <v>76</v>
      </c>
      <c r="B225" s="27"/>
      <c r="C225" s="90">
        <v>10.750050038277621</v>
      </c>
      <c r="D225" s="90">
        <v>10.785400070546348</v>
      </c>
      <c r="E225" s="90">
        <v>10.605210891257245</v>
      </c>
      <c r="F225" s="90">
        <v>10.453069515350638</v>
      </c>
      <c r="G225" s="90">
        <v>10.472062863886595</v>
      </c>
      <c r="H225" s="90">
        <v>10.458391811973584</v>
      </c>
      <c r="I225" s="90">
        <v>10.395626713936279</v>
      </c>
      <c r="J225" s="90">
        <v>10.319708951153892</v>
      </c>
      <c r="K225" s="90">
        <v>10.264968345535362</v>
      </c>
      <c r="L225" s="90">
        <v>10.226585771007171</v>
      </c>
      <c r="M225" s="90">
        <v>10.178451762312092</v>
      </c>
      <c r="N225" s="90">
        <v>10.123555704500863</v>
      </c>
    </row>
    <row r="226" spans="1:14" ht="15.75" customHeight="1">
      <c r="A226" s="108" t="s">
        <v>77</v>
      </c>
      <c r="B226" s="27"/>
      <c r="C226" s="90">
        <v>0.43877755258275425</v>
      </c>
      <c r="D226" s="90">
        <v>0.40431590943283968</v>
      </c>
      <c r="E226" s="90">
        <v>0.37440399698198795</v>
      </c>
      <c r="F226" s="90">
        <v>0.37083580637726565</v>
      </c>
      <c r="G226" s="90">
        <v>0.41064041781196414</v>
      </c>
      <c r="H226" s="90">
        <v>0.39392103737000239</v>
      </c>
      <c r="I226" s="90">
        <v>0.38497419405047489</v>
      </c>
      <c r="J226" s="90">
        <v>0.38121005328542223</v>
      </c>
      <c r="K226" s="90">
        <v>0.38255329997678333</v>
      </c>
      <c r="L226" s="90">
        <v>0.38475868639332461</v>
      </c>
      <c r="M226" s="90">
        <v>0.37971716082901691</v>
      </c>
      <c r="N226" s="90">
        <v>0.37693948733814386</v>
      </c>
    </row>
    <row r="227" spans="1:14" ht="15.75" customHeight="1">
      <c r="A227" s="116"/>
      <c r="B227" s="27"/>
      <c r="C227" s="111">
        <f>SUM(C224:C226)</f>
        <v>54.847194072844992</v>
      </c>
      <c r="D227" s="111">
        <f t="shared" ref="D227:N227" si="90">SUM(D224:D226)</f>
        <v>54.637285058492125</v>
      </c>
      <c r="E227" s="111">
        <f t="shared" si="90"/>
        <v>54.419185607847112</v>
      </c>
      <c r="F227" s="111">
        <f t="shared" si="90"/>
        <v>54.089236636123267</v>
      </c>
      <c r="G227" s="111">
        <f t="shared" si="90"/>
        <v>53.838947164354821</v>
      </c>
      <c r="H227" s="111">
        <f t="shared" si="90"/>
        <v>53.575455532980413</v>
      </c>
      <c r="I227" s="111">
        <f t="shared" si="90"/>
        <v>53.297139710786276</v>
      </c>
      <c r="J227" s="111">
        <f t="shared" si="90"/>
        <v>53.035694987105487</v>
      </c>
      <c r="K227" s="111">
        <f t="shared" si="90"/>
        <v>52.770616807166881</v>
      </c>
      <c r="L227" s="111">
        <f t="shared" si="90"/>
        <v>52.505033468977032</v>
      </c>
      <c r="M227" s="111">
        <f t="shared" si="90"/>
        <v>52.243622901909347</v>
      </c>
      <c r="N227" s="111">
        <f t="shared" si="90"/>
        <v>51.982236411763857</v>
      </c>
    </row>
    <row r="228" spans="1:14" ht="15.75" customHeight="1">
      <c r="A228" s="108"/>
      <c r="B228" s="27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</row>
    <row r="229" spans="1:14" ht="15.75" customHeight="1">
      <c r="A229" s="95" t="s">
        <v>164</v>
      </c>
      <c r="B229" s="9"/>
      <c r="D229" s="49"/>
    </row>
    <row r="230" spans="1:14" ht="15.75" customHeight="1">
      <c r="A230" s="96" t="s">
        <v>75</v>
      </c>
      <c r="B230" s="83">
        <v>6961</v>
      </c>
      <c r="C230" s="106">
        <f>C212+C219+C224</f>
        <v>32731.068242731428</v>
      </c>
      <c r="D230" s="106">
        <f>D212+D219+D224</f>
        <v>75815.159094266201</v>
      </c>
      <c r="E230" s="106">
        <f t="shared" ref="E230:N230" si="91">E212+E219+E224</f>
        <v>131173.83571232646</v>
      </c>
      <c r="F230" s="106">
        <f t="shared" si="91"/>
        <v>181267.73793869541</v>
      </c>
      <c r="G230" s="106">
        <f t="shared" si="91"/>
        <v>216332.82909228111</v>
      </c>
      <c r="H230" s="106">
        <f t="shared" si="91"/>
        <v>242256.68323611416</v>
      </c>
      <c r="I230" s="106">
        <f t="shared" si="91"/>
        <v>272451.97608390084</v>
      </c>
      <c r="J230" s="106">
        <f t="shared" si="91"/>
        <v>316675.74033334822</v>
      </c>
      <c r="K230" s="106">
        <f t="shared" si="91"/>
        <v>375463.86956394149</v>
      </c>
      <c r="L230" s="106">
        <f t="shared" si="91"/>
        <v>443013.86813244305</v>
      </c>
      <c r="M230" s="106">
        <f t="shared" si="91"/>
        <v>514347.35654074058</v>
      </c>
      <c r="N230" s="106">
        <f t="shared" si="91"/>
        <v>589915.99713619205</v>
      </c>
    </row>
    <row r="231" spans="1:14" ht="15.75" customHeight="1">
      <c r="A231" s="96" t="s">
        <v>76</v>
      </c>
      <c r="B231" s="83">
        <v>2037</v>
      </c>
      <c r="C231" s="106">
        <f>C213+C220+C225</f>
        <v>10907.215537192049</v>
      </c>
      <c r="D231" s="106">
        <f t="shared" ref="D231:N233" si="92">D213+D220+D225</f>
        <v>31954.41700559701</v>
      </c>
      <c r="E231" s="106">
        <f t="shared" si="92"/>
        <v>80993.141654341773</v>
      </c>
      <c r="F231" s="106">
        <f t="shared" si="92"/>
        <v>169173.42055222395</v>
      </c>
      <c r="G231" s="106">
        <f t="shared" si="92"/>
        <v>304268.03968988056</v>
      </c>
      <c r="H231" s="106">
        <f t="shared" si="92"/>
        <v>481702.78660694929</v>
      </c>
      <c r="I231" s="106">
        <f t="shared" si="92"/>
        <v>690154.80484099151</v>
      </c>
      <c r="J231" s="106">
        <f t="shared" si="92"/>
        <v>922554.13666302396</v>
      </c>
      <c r="K231" s="106">
        <f t="shared" si="92"/>
        <v>1182632.9156011837</v>
      </c>
      <c r="L231" s="106">
        <f t="shared" si="92"/>
        <v>1481331.02539113</v>
      </c>
      <c r="M231" s="106">
        <f t="shared" si="92"/>
        <v>1830172.2803353185</v>
      </c>
      <c r="N231" s="106">
        <f t="shared" si="92"/>
        <v>2236518.0358290216</v>
      </c>
    </row>
    <row r="232" spans="1:14" ht="15.75" customHeight="1">
      <c r="A232" s="96" t="s">
        <v>77</v>
      </c>
      <c r="B232" s="83">
        <v>793</v>
      </c>
      <c r="C232" s="106">
        <f>C214+C221+C226</f>
        <v>2553.6269043611128</v>
      </c>
      <c r="D232" s="106">
        <f t="shared" si="92"/>
        <v>5115.9422755736314</v>
      </c>
      <c r="E232" s="106">
        <f t="shared" si="92"/>
        <v>9297.766180194496</v>
      </c>
      <c r="F232" s="106">
        <f t="shared" si="92"/>
        <v>14845.096013741842</v>
      </c>
      <c r="G232" s="106">
        <f t="shared" si="92"/>
        <v>21965.108386509168</v>
      </c>
      <c r="H232" s="106">
        <f t="shared" si="92"/>
        <v>29763.326590151701</v>
      </c>
      <c r="I232" s="106">
        <f t="shared" si="92"/>
        <v>38068.141627635574</v>
      </c>
      <c r="J232" s="106">
        <f t="shared" si="92"/>
        <v>47341.961296296809</v>
      </c>
      <c r="K232" s="106">
        <f t="shared" si="92"/>
        <v>57693.591951484574</v>
      </c>
      <c r="L232" s="106">
        <f t="shared" si="92"/>
        <v>69630.006520476512</v>
      </c>
      <c r="M232" s="106">
        <f t="shared" si="92"/>
        <v>83509.045957536553</v>
      </c>
      <c r="N232" s="106">
        <f t="shared" si="92"/>
        <v>99656.211380444744</v>
      </c>
    </row>
    <row r="233" spans="1:14" ht="15.75" customHeight="1">
      <c r="A233" s="102"/>
      <c r="B233" s="143">
        <f>SUM(B230:B232)</f>
        <v>9791</v>
      </c>
      <c r="C233" s="111">
        <f>C215+C222+C227</f>
        <v>46191.910684284587</v>
      </c>
      <c r="D233" s="111">
        <f t="shared" si="92"/>
        <v>112885.51837543685</v>
      </c>
      <c r="E233" s="111">
        <f t="shared" si="92"/>
        <v>221464.74354686274</v>
      </c>
      <c r="F233" s="111">
        <f t="shared" si="92"/>
        <v>365286.25450466119</v>
      </c>
      <c r="G233" s="111">
        <f t="shared" si="92"/>
        <v>542565.97716867086</v>
      </c>
      <c r="H233" s="111">
        <f t="shared" si="92"/>
        <v>753722.79643321515</v>
      </c>
      <c r="I233" s="111">
        <f t="shared" si="92"/>
        <v>1000674.9225525277</v>
      </c>
      <c r="J233" s="111">
        <f t="shared" si="92"/>
        <v>1286571.838292669</v>
      </c>
      <c r="K233" s="111">
        <f t="shared" si="92"/>
        <v>1615790.3771166098</v>
      </c>
      <c r="L233" s="111">
        <f t="shared" si="92"/>
        <v>1993974.9000440496</v>
      </c>
      <c r="M233" s="111">
        <f t="shared" si="92"/>
        <v>2428028.6828335957</v>
      </c>
      <c r="N233" s="111">
        <f t="shared" si="92"/>
        <v>2926090.2443456585</v>
      </c>
    </row>
    <row r="234" spans="1:14" ht="15.75" customHeight="1">
      <c r="A234" s="102"/>
      <c r="B234" s="9"/>
      <c r="C234" s="106"/>
      <c r="D234" s="49"/>
    </row>
    <row r="235" spans="1:14" ht="15.75" customHeight="1">
      <c r="A235" s="94" t="s">
        <v>165</v>
      </c>
      <c r="B235" s="9"/>
      <c r="C235" s="109"/>
    </row>
    <row r="236" spans="1:14" ht="15.75" customHeight="1">
      <c r="A236" s="108" t="s">
        <v>75</v>
      </c>
      <c r="B236" s="9"/>
      <c r="C236" s="109">
        <f>C332</f>
        <v>330.37360720585428</v>
      </c>
      <c r="D236" s="109">
        <f>D332</f>
        <v>1045.4741473696513</v>
      </c>
      <c r="E236" s="109">
        <f t="shared" ref="E236:N236" si="93">E332</f>
        <v>2314.8947784990501</v>
      </c>
      <c r="F236" s="109">
        <f t="shared" si="93"/>
        <v>3441.6318071381525</v>
      </c>
      <c r="G236" s="109">
        <f t="shared" si="93"/>
        <v>4110.9352739228543</v>
      </c>
      <c r="H236" s="109">
        <f t="shared" si="93"/>
        <v>4468.9806946981053</v>
      </c>
      <c r="I236" s="109">
        <f t="shared" si="93"/>
        <v>4924.3925400523303</v>
      </c>
      <c r="J236" s="109">
        <f t="shared" si="93"/>
        <v>5745.0663921459309</v>
      </c>
      <c r="K236" s="109">
        <f t="shared" si="93"/>
        <v>6929.5476712323525</v>
      </c>
      <c r="L236" s="109">
        <f t="shared" si="93"/>
        <v>8292.7208236931911</v>
      </c>
      <c r="M236" s="109">
        <f t="shared" si="93"/>
        <v>9673.8782200357691</v>
      </c>
      <c r="N236" s="109">
        <f t="shared" si="93"/>
        <v>11077.191560312189</v>
      </c>
    </row>
    <row r="237" spans="1:14" ht="15.75" customHeight="1">
      <c r="A237" s="108" t="s">
        <v>76</v>
      </c>
      <c r="B237" s="9"/>
      <c r="C237" s="109">
        <f>C338</f>
        <v>26.190528199593757</v>
      </c>
      <c r="D237" s="109">
        <f t="shared" ref="D237:N237" si="94">D338</f>
        <v>216.21419587641373</v>
      </c>
      <c r="E237" s="109">
        <f t="shared" si="94"/>
        <v>745.45368449698594</v>
      </c>
      <c r="F237" s="109">
        <f t="shared" si="94"/>
        <v>1737.6088430109185</v>
      </c>
      <c r="G237" s="109">
        <f t="shared" si="94"/>
        <v>3287.691329794694</v>
      </c>
      <c r="H237" s="109">
        <f t="shared" si="94"/>
        <v>5333.4659922261535</v>
      </c>
      <c r="I237" s="109">
        <f t="shared" si="94"/>
        <v>7741.4318403390143</v>
      </c>
      <c r="J237" s="109">
        <f t="shared" si="94"/>
        <v>10425.084952304618</v>
      </c>
      <c r="K237" s="109">
        <f t="shared" si="94"/>
        <v>13427.31742629182</v>
      </c>
      <c r="L237" s="109">
        <f t="shared" si="94"/>
        <v>16876.954615018418</v>
      </c>
      <c r="M237" s="109">
        <f t="shared" si="94"/>
        <v>20907.000295494901</v>
      </c>
      <c r="N237" s="109">
        <f t="shared" si="94"/>
        <v>25603.287841341509</v>
      </c>
    </row>
    <row r="238" spans="1:14" ht="15.75" customHeight="1">
      <c r="A238" s="108" t="s">
        <v>77</v>
      </c>
      <c r="B238" s="9"/>
      <c r="C238" s="109">
        <f>C344</f>
        <v>107.20747183752681</v>
      </c>
      <c r="D238" s="109">
        <f t="shared" ref="D238:N238" si="95">D344</f>
        <v>59.177162942562262</v>
      </c>
      <c r="E238" s="109">
        <f t="shared" si="95"/>
        <v>134.4686502343651</v>
      </c>
      <c r="F238" s="109">
        <f t="shared" si="95"/>
        <v>248.50143880169176</v>
      </c>
      <c r="G238" s="109">
        <f t="shared" si="95"/>
        <v>394.95978064159073</v>
      </c>
      <c r="H238" s="109">
        <f t="shared" si="95"/>
        <v>571.96555743723763</v>
      </c>
      <c r="I238" s="109">
        <f t="shared" si="95"/>
        <v>748.44483574036519</v>
      </c>
      <c r="J238" s="109">
        <f t="shared" si="95"/>
        <v>944.32573982566043</v>
      </c>
      <c r="K238" s="109">
        <f t="shared" si="95"/>
        <v>1164.7674442176542</v>
      </c>
      <c r="L238" s="109">
        <f t="shared" si="95"/>
        <v>1419.5070925030357</v>
      </c>
      <c r="M238" s="109">
        <f t="shared" si="95"/>
        <v>1719.311464927272</v>
      </c>
      <c r="N238" s="109">
        <f t="shared" si="95"/>
        <v>2064.9057649415759</v>
      </c>
    </row>
    <row r="239" spans="1:14" ht="15.75" customHeight="1">
      <c r="B239" s="9"/>
      <c r="C239" s="120">
        <f>SUM(C236:C238)</f>
        <v>463.77160724297482</v>
      </c>
      <c r="D239" s="120">
        <f t="shared" ref="D239:N239" si="96">SUM(D236:D238)</f>
        <v>1320.8655061886273</v>
      </c>
      <c r="E239" s="120">
        <f t="shared" si="96"/>
        <v>3194.817113230401</v>
      </c>
      <c r="F239" s="120">
        <f t="shared" si="96"/>
        <v>5427.742088950763</v>
      </c>
      <c r="G239" s="120">
        <f t="shared" si="96"/>
        <v>7793.5863843591387</v>
      </c>
      <c r="H239" s="120">
        <f t="shared" si="96"/>
        <v>10374.412244361496</v>
      </c>
      <c r="I239" s="120">
        <f t="shared" si="96"/>
        <v>13414.26921613171</v>
      </c>
      <c r="J239" s="120">
        <f t="shared" si="96"/>
        <v>17114.477084276208</v>
      </c>
      <c r="K239" s="120">
        <f t="shared" si="96"/>
        <v>21521.632541741827</v>
      </c>
      <c r="L239" s="120">
        <f t="shared" si="96"/>
        <v>26589.182531214643</v>
      </c>
      <c r="M239" s="120">
        <f t="shared" si="96"/>
        <v>32300.189980457941</v>
      </c>
      <c r="N239" s="120">
        <f t="shared" si="96"/>
        <v>38745.385166595275</v>
      </c>
    </row>
    <row r="240" spans="1:14" ht="15.75" customHeight="1">
      <c r="A240" s="97" t="s">
        <v>157</v>
      </c>
      <c r="B240" s="9"/>
      <c r="C240" s="65"/>
      <c r="D240" s="65"/>
      <c r="E240" s="65"/>
      <c r="F240" s="63"/>
      <c r="G240" s="63"/>
      <c r="H240" s="63"/>
      <c r="I240" s="63"/>
      <c r="J240" s="63"/>
      <c r="K240" s="63"/>
      <c r="L240" s="63"/>
      <c r="M240" s="63"/>
      <c r="N240" s="63"/>
    </row>
    <row r="241" spans="1:14" ht="15.75" customHeight="1">
      <c r="A241" s="96" t="s">
        <v>75</v>
      </c>
      <c r="B241" s="9"/>
      <c r="C241" s="127">
        <f>C236/B233</f>
        <v>3.3742580656302146E-2</v>
      </c>
      <c r="D241" s="65"/>
      <c r="E241" s="65"/>
      <c r="F241" s="63"/>
      <c r="G241" s="63"/>
      <c r="H241" s="63"/>
      <c r="I241" s="63"/>
      <c r="J241" s="63"/>
      <c r="K241" s="63"/>
      <c r="L241" s="63"/>
      <c r="M241" s="63"/>
      <c r="N241" s="63"/>
    </row>
    <row r="242" spans="1:14" ht="15.75" customHeight="1">
      <c r="A242" s="96" t="s">
        <v>76</v>
      </c>
      <c r="B242" s="9"/>
      <c r="C242" s="127" t="e">
        <f>C237/#REF!</f>
        <v>#REF!</v>
      </c>
      <c r="D242" s="65"/>
      <c r="E242" s="65"/>
      <c r="F242" s="63"/>
      <c r="G242" s="63"/>
      <c r="H242" s="63"/>
      <c r="I242" s="63"/>
      <c r="J242" s="63"/>
      <c r="K242" s="63"/>
      <c r="L242" s="63"/>
      <c r="M242" s="63"/>
      <c r="N242" s="63"/>
    </row>
    <row r="243" spans="1:14" ht="15.75" customHeight="1">
      <c r="A243" s="96" t="s">
        <v>77</v>
      </c>
      <c r="B243" s="9"/>
      <c r="C243" s="127" t="e">
        <f>C238/#REF!</f>
        <v>#REF!</v>
      </c>
      <c r="D243" s="65"/>
      <c r="E243" s="65"/>
      <c r="F243" s="63"/>
      <c r="G243" s="63"/>
      <c r="H243" s="63"/>
      <c r="I243" s="63"/>
      <c r="J243" s="63"/>
      <c r="K243" s="63"/>
      <c r="L243" s="63"/>
      <c r="M243" s="63"/>
      <c r="N243" s="63"/>
    </row>
    <row r="244" spans="1:14" ht="15.75" customHeight="1">
      <c r="A244" s="98"/>
      <c r="B244" s="9"/>
      <c r="C244" s="9"/>
      <c r="D244" s="9"/>
      <c r="E244" s="9"/>
    </row>
    <row r="245" spans="1:14" ht="15.75" customHeight="1">
      <c r="A245" s="98" t="s">
        <v>161</v>
      </c>
      <c r="B245" s="9"/>
      <c r="C245" s="9"/>
      <c r="D245" s="9"/>
      <c r="E245" s="9"/>
    </row>
    <row r="246" spans="1:14" ht="15.75" customHeight="1">
      <c r="A246" s="96" t="s">
        <v>75</v>
      </c>
      <c r="B246" s="9"/>
      <c r="C246" s="49"/>
      <c r="D246" s="128">
        <f>D219/C230</f>
        <v>1.0771329326538832</v>
      </c>
      <c r="E246" s="128">
        <f t="shared" ref="E246:N247" si="97">E219/D230</f>
        <v>1.0296541888746191</v>
      </c>
      <c r="F246" s="128">
        <f t="shared" si="97"/>
        <v>0.88477608340971059</v>
      </c>
      <c r="G246" s="128">
        <f t="shared" si="97"/>
        <v>0.76477962612013706</v>
      </c>
      <c r="H246" s="128">
        <f t="shared" si="97"/>
        <v>0.69663009875003634</v>
      </c>
      <c r="I246" s="128">
        <f t="shared" si="97"/>
        <v>0.68547730996237222</v>
      </c>
      <c r="J246" s="128">
        <f t="shared" si="97"/>
        <v>0.71108460412746266</v>
      </c>
      <c r="K246" s="128">
        <f t="shared" si="97"/>
        <v>0.73791489749987571</v>
      </c>
      <c r="L246" s="128">
        <f t="shared" si="97"/>
        <v>0.74480928023304049</v>
      </c>
      <c r="M246" s="128">
        <f t="shared" si="97"/>
        <v>0.73637575379295794</v>
      </c>
      <c r="N246" s="128">
        <f t="shared" si="97"/>
        <v>0.72625534212380871</v>
      </c>
    </row>
    <row r="247" spans="1:14" ht="15.75" customHeight="1">
      <c r="A247" s="96" t="s">
        <v>76</v>
      </c>
      <c r="B247" s="9"/>
      <c r="C247" s="9"/>
      <c r="D247" s="138">
        <f>D220/C231</f>
        <v>1.6744540843857065</v>
      </c>
      <c r="E247" s="138">
        <f t="shared" si="97"/>
        <v>1.9705737842884508</v>
      </c>
      <c r="F247" s="138">
        <f t="shared" si="97"/>
        <v>1.8122024221397817</v>
      </c>
      <c r="G247" s="138">
        <f t="shared" si="97"/>
        <v>1.6415791955999786</v>
      </c>
      <c r="H247" s="138">
        <f t="shared" si="97"/>
        <v>1.4806626705661219</v>
      </c>
      <c r="I247" s="138">
        <f t="shared" si="97"/>
        <v>1.3575163511517119</v>
      </c>
      <c r="J247" s="138">
        <f t="shared" si="97"/>
        <v>1.275956945857909</v>
      </c>
      <c r="K247" s="138">
        <f t="shared" si="97"/>
        <v>1.2294201560196605</v>
      </c>
      <c r="L247" s="138">
        <f t="shared" si="97"/>
        <v>1.2054440393117807</v>
      </c>
      <c r="M247" s="128">
        <f t="shared" si="97"/>
        <v>1.1921819442195629</v>
      </c>
      <c r="N247" s="128">
        <f t="shared" si="97"/>
        <v>1.1816985403565787</v>
      </c>
    </row>
    <row r="248" spans="1:14" ht="15.75" customHeight="1">
      <c r="A248" s="96" t="s">
        <v>77</v>
      </c>
      <c r="B248" s="9"/>
      <c r="C248" s="9"/>
      <c r="D248" s="138">
        <f t="shared" ref="D248:N248" si="98">D221/C232</f>
        <v>0.94239998629176647</v>
      </c>
      <c r="E248" s="138">
        <f t="shared" si="98"/>
        <v>1.0688923919854754</v>
      </c>
      <c r="F248" s="138">
        <f t="shared" si="98"/>
        <v>1.086898184153311</v>
      </c>
      <c r="G248" s="138">
        <f t="shared" si="98"/>
        <v>1.0819531063472627</v>
      </c>
      <c r="H248" s="138">
        <f t="shared" si="98"/>
        <v>1.0589491415121102</v>
      </c>
      <c r="I248" s="138">
        <f t="shared" si="98"/>
        <v>1.0226261691968481</v>
      </c>
      <c r="J248" s="138">
        <f t="shared" si="98"/>
        <v>1.0087852583369912</v>
      </c>
      <c r="K248" s="138">
        <f t="shared" si="98"/>
        <v>1.0005333133904142</v>
      </c>
      <c r="L248" s="138">
        <f t="shared" si="98"/>
        <v>1.0005725039677424</v>
      </c>
      <c r="M248" s="128">
        <f t="shared" si="98"/>
        <v>1.0041456224740453</v>
      </c>
      <c r="N248" s="128">
        <f t="shared" si="98"/>
        <v>1.0055537514301947</v>
      </c>
    </row>
    <row r="249" spans="1:14" ht="15.75" customHeight="1">
      <c r="A249" s="85"/>
      <c r="B249" s="9"/>
      <c r="C249" s="9"/>
      <c r="D249" s="9"/>
      <c r="E249" s="9"/>
    </row>
    <row r="250" spans="1:14" ht="15.75" customHeight="1">
      <c r="A250" s="85"/>
      <c r="B250" s="9"/>
      <c r="C250" s="9"/>
      <c r="D250" s="9"/>
      <c r="E250" s="9"/>
    </row>
    <row r="251" spans="1:14" ht="15.75" customHeight="1">
      <c r="A251" s="85"/>
      <c r="B251" s="9"/>
      <c r="C251" s="21"/>
    </row>
    <row r="252" spans="1:14" ht="15.75" customHeight="1">
      <c r="A252" s="85"/>
      <c r="B252" s="9"/>
      <c r="C252" s="21"/>
    </row>
    <row r="253" spans="1:14" ht="15.75" customHeight="1">
      <c r="A253" s="85"/>
      <c r="B253" s="9" t="s">
        <v>213</v>
      </c>
      <c r="C253" s="21"/>
    </row>
    <row r="254" spans="1:14" ht="15.5" customHeight="1">
      <c r="A254" s="76" t="s">
        <v>181</v>
      </c>
      <c r="B254" s="126" t="s">
        <v>200</v>
      </c>
      <c r="C254" s="1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</row>
    <row r="255" spans="1:14" ht="15.75" customHeight="1">
      <c r="A255" s="101" t="s">
        <v>169</v>
      </c>
      <c r="B255" s="9" t="s">
        <v>212</v>
      </c>
      <c r="C255" s="9"/>
    </row>
    <row r="256" spans="1:14" ht="15.75" customHeight="1">
      <c r="A256" s="9" t="s">
        <v>56</v>
      </c>
      <c r="B256" s="10"/>
      <c r="C256" s="10">
        <v>1</v>
      </c>
    </row>
    <row r="257" spans="1:14" ht="15.75" customHeight="1">
      <c r="A257" s="9" t="s">
        <v>57</v>
      </c>
      <c r="B257" s="10"/>
      <c r="C257" s="10">
        <v>0.45</v>
      </c>
    </row>
    <row r="258" spans="1:14" ht="15.75" customHeight="1">
      <c r="A258" s="9" t="s">
        <v>170</v>
      </c>
      <c r="B258" s="14"/>
      <c r="C258" s="14">
        <v>0.8</v>
      </c>
    </row>
    <row r="259" spans="1:14" ht="15.75" customHeight="1">
      <c r="A259" s="9" t="s">
        <v>172</v>
      </c>
      <c r="B259" s="14"/>
      <c r="C259" s="14">
        <v>0.18</v>
      </c>
    </row>
    <row r="260" spans="1:14" ht="15.75" customHeight="1">
      <c r="A260" s="9" t="s">
        <v>171</v>
      </c>
      <c r="B260" s="14"/>
      <c r="C260" s="14">
        <v>0.02</v>
      </c>
    </row>
    <row r="261" spans="1:14" ht="15.5" customHeight="1">
      <c r="A261" s="49" t="s">
        <v>184</v>
      </c>
      <c r="B261" s="9"/>
      <c r="C261" s="91">
        <f>$C$256*$C$257*$C$258*(B186)</f>
        <v>8843.8687298259119</v>
      </c>
      <c r="D261" s="91">
        <f>$C$256*$C$257*$C$258*C186</f>
        <v>29447.698479238759</v>
      </c>
      <c r="E261" s="91">
        <f t="shared" ref="E261:N261" si="99">$C$256*$C$257*$C$258*D186</f>
        <v>45523.331048090498</v>
      </c>
      <c r="F261" s="91">
        <f t="shared" si="99"/>
        <v>59928.376080963564</v>
      </c>
      <c r="G261" s="91">
        <f t="shared" si="99"/>
        <v>73832.524842698273</v>
      </c>
      <c r="H261" s="91">
        <f t="shared" si="99"/>
        <v>88087.278556587</v>
      </c>
      <c r="I261" s="91">
        <f t="shared" si="99"/>
        <v>103349.08570354413</v>
      </c>
      <c r="J261" s="91">
        <f t="shared" si="99"/>
        <v>120162.72059910037</v>
      </c>
      <c r="K261" s="91">
        <f t="shared" si="99"/>
        <v>139017.76034014858</v>
      </c>
      <c r="L261" s="91">
        <f t="shared" si="99"/>
        <v>160387.78331768163</v>
      </c>
      <c r="M261" s="91">
        <f t="shared" si="99"/>
        <v>184759.17155379697</v>
      </c>
      <c r="N261" s="91">
        <f t="shared" si="99"/>
        <v>212653.29955697793</v>
      </c>
    </row>
    <row r="262" spans="1:14" ht="15.5" customHeight="1">
      <c r="A262" s="49" t="s">
        <v>185</v>
      </c>
      <c r="B262" s="9"/>
      <c r="C262" s="91">
        <f>$C$256*$C$257*$C$259*(B186)</f>
        <v>1989.8704642108301</v>
      </c>
      <c r="D262" s="91">
        <f>$C$256*$C$257*$C$259*C186</f>
        <v>6625.7321578287201</v>
      </c>
      <c r="E262" s="91">
        <f t="shared" ref="E262:N262" si="100">$C$256*$C$257*$C$259*D186</f>
        <v>10242.749485820361</v>
      </c>
      <c r="F262" s="91">
        <f t="shared" si="100"/>
        <v>13483.8846182168</v>
      </c>
      <c r="G262" s="91">
        <f t="shared" si="100"/>
        <v>16612.31808960711</v>
      </c>
      <c r="H262" s="91">
        <f t="shared" si="100"/>
        <v>19819.637675232072</v>
      </c>
      <c r="I262" s="91">
        <f t="shared" si="100"/>
        <v>23253.54428329743</v>
      </c>
      <c r="J262" s="91">
        <f t="shared" si="100"/>
        <v>27036.612134797582</v>
      </c>
      <c r="K262" s="91">
        <f t="shared" si="100"/>
        <v>31278.996076533429</v>
      </c>
      <c r="L262" s="91">
        <f t="shared" si="100"/>
        <v>36087.251246478365</v>
      </c>
      <c r="M262" s="91">
        <f t="shared" si="100"/>
        <v>41570.81359960432</v>
      </c>
      <c r="N262" s="91">
        <f t="shared" si="100"/>
        <v>47846.992400320029</v>
      </c>
    </row>
    <row r="263" spans="1:14" ht="15.5" customHeight="1">
      <c r="A263" s="49" t="s">
        <v>186</v>
      </c>
      <c r="B263" s="9"/>
      <c r="C263" s="91">
        <f>$C$256*$C$257*$C$260*(B197)</f>
        <v>221.09671824564779</v>
      </c>
      <c r="D263" s="91">
        <f>$C$256*$C$257*$C$260*C186</f>
        <v>736.19246198096903</v>
      </c>
      <c r="E263" s="91">
        <f t="shared" ref="E263:N263" si="101">$C$256*$C$257*$C$260*D186</f>
        <v>1138.0832762022626</v>
      </c>
      <c r="F263" s="91">
        <f t="shared" si="101"/>
        <v>1498.2094020240891</v>
      </c>
      <c r="G263" s="91">
        <f t="shared" si="101"/>
        <v>1845.8131210674569</v>
      </c>
      <c r="H263" s="91">
        <f t="shared" si="101"/>
        <v>2202.1819639146747</v>
      </c>
      <c r="I263" s="91">
        <f t="shared" si="101"/>
        <v>2583.7271425886033</v>
      </c>
      <c r="J263" s="91">
        <f t="shared" si="101"/>
        <v>3004.0680149775094</v>
      </c>
      <c r="K263" s="91">
        <f t="shared" si="101"/>
        <v>3475.4440085037145</v>
      </c>
      <c r="L263" s="91">
        <f t="shared" si="101"/>
        <v>4009.6945829420406</v>
      </c>
      <c r="M263" s="91">
        <f t="shared" si="101"/>
        <v>4618.9792888449247</v>
      </c>
      <c r="N263" s="91">
        <f t="shared" si="101"/>
        <v>5316.3324889244486</v>
      </c>
    </row>
    <row r="264" spans="1:14" ht="15.5" customHeight="1">
      <c r="A264" s="9" t="s">
        <v>71</v>
      </c>
      <c r="B264" s="9"/>
      <c r="C264" s="100">
        <f>SUM(C261:C263)</f>
        <v>11054.835912282389</v>
      </c>
      <c r="D264" s="100">
        <f>SUM(D261:D263)</f>
        <v>36809.623099048455</v>
      </c>
      <c r="E264" s="100">
        <f t="shared" ref="E264:N264" si="102">SUM(E261:E263)</f>
        <v>56904.163810113125</v>
      </c>
      <c r="F264" s="100">
        <f t="shared" si="102"/>
        <v>74910.470101204453</v>
      </c>
      <c r="G264" s="100">
        <f t="shared" si="102"/>
        <v>92290.656053372848</v>
      </c>
      <c r="H264" s="100">
        <f t="shared" si="102"/>
        <v>110109.09819573375</v>
      </c>
      <c r="I264" s="100">
        <f t="shared" si="102"/>
        <v>129186.35712943015</v>
      </c>
      <c r="J264" s="100">
        <f t="shared" si="102"/>
        <v>150203.40074887546</v>
      </c>
      <c r="K264" s="100">
        <f t="shared" si="102"/>
        <v>173772.20042518573</v>
      </c>
      <c r="L264" s="100">
        <f t="shared" si="102"/>
        <v>200484.72914710201</v>
      </c>
      <c r="M264" s="100">
        <f t="shared" si="102"/>
        <v>230948.96444224622</v>
      </c>
      <c r="N264" s="100">
        <f t="shared" si="102"/>
        <v>265816.62444622238</v>
      </c>
    </row>
    <row r="265" spans="1:14" ht="15.75" customHeight="1">
      <c r="A265" s="84"/>
      <c r="B265" s="9"/>
      <c r="C265" s="21"/>
    </row>
    <row r="266" spans="1:14" ht="15.75" customHeight="1">
      <c r="A266" s="22" t="s">
        <v>51</v>
      </c>
      <c r="B266" s="9"/>
      <c r="C266" s="9"/>
    </row>
    <row r="267" spans="1:14" ht="15.75" customHeight="1">
      <c r="A267" s="9" t="s">
        <v>56</v>
      </c>
      <c r="B267" s="10"/>
      <c r="C267" s="10">
        <v>1</v>
      </c>
    </row>
    <row r="268" spans="1:14" ht="15.75" customHeight="1">
      <c r="A268" s="9" t="s">
        <v>57</v>
      </c>
      <c r="B268" s="10"/>
      <c r="C268" s="10">
        <v>0.77</v>
      </c>
    </row>
    <row r="269" spans="1:14" ht="15.75" customHeight="1">
      <c r="A269" s="9" t="s">
        <v>172</v>
      </c>
      <c r="B269" s="14"/>
      <c r="C269" s="14">
        <v>0.95</v>
      </c>
    </row>
    <row r="270" spans="1:14" ht="15.75" customHeight="1">
      <c r="A270" s="9" t="s">
        <v>171</v>
      </c>
      <c r="B270" s="14"/>
      <c r="C270" s="14">
        <v>0.05</v>
      </c>
    </row>
    <row r="271" spans="1:14" ht="15.75" customHeight="1">
      <c r="A271" s="49" t="s">
        <v>183</v>
      </c>
      <c r="B271" s="14"/>
      <c r="C271" s="91">
        <f>$C$267*$C$268*$C$269*(B230)</f>
        <v>5091.9714999999997</v>
      </c>
      <c r="D271" s="91">
        <f>$C$267*$C$268*$C$269*(C230)</f>
        <v>23942.776419558038</v>
      </c>
      <c r="E271" s="91">
        <f t="shared" ref="D271:N271" si="103">$C$267*$C$268*$C$269*(D230)</f>
        <v>55458.788877455721</v>
      </c>
      <c r="F271" s="91">
        <f t="shared" si="103"/>
        <v>95953.660823566795</v>
      </c>
      <c r="G271" s="91">
        <f t="shared" si="103"/>
        <v>132597.35030215568</v>
      </c>
      <c r="H271" s="91">
        <f t="shared" si="103"/>
        <v>158247.46448100361</v>
      </c>
      <c r="I271" s="91">
        <f t="shared" si="103"/>
        <v>177210.7637872175</v>
      </c>
      <c r="J271" s="91">
        <f t="shared" si="103"/>
        <v>199298.62050537343</v>
      </c>
      <c r="K271" s="91">
        <f t="shared" si="103"/>
        <v>231648.30405384421</v>
      </c>
      <c r="L271" s="91">
        <f t="shared" si="103"/>
        <v>274651.82058602315</v>
      </c>
      <c r="M271" s="91">
        <f t="shared" si="103"/>
        <v>324064.64453888207</v>
      </c>
      <c r="N271" s="91">
        <f t="shared" si="103"/>
        <v>376245.09130955167</v>
      </c>
    </row>
    <row r="272" spans="1:14" ht="15.75" customHeight="1">
      <c r="A272" s="49" t="s">
        <v>187</v>
      </c>
      <c r="B272" s="14"/>
      <c r="C272" s="91">
        <f>$C$267*$C$268*$C$270*(B230)</f>
        <v>267.99850000000004</v>
      </c>
      <c r="D272" s="91">
        <f>$C$267*$C$268*$C$270*(C230)</f>
        <v>1260.1461273451603</v>
      </c>
      <c r="E272" s="91">
        <f t="shared" ref="D272:N272" si="104">$C$267*$C$268*$C$270*(D230)</f>
        <v>2918.8836251292491</v>
      </c>
      <c r="F272" s="91">
        <f t="shared" si="104"/>
        <v>5050.1926749245695</v>
      </c>
      <c r="G272" s="91">
        <f t="shared" si="104"/>
        <v>6978.8079106397745</v>
      </c>
      <c r="H272" s="91">
        <f t="shared" si="104"/>
        <v>8328.813920052824</v>
      </c>
      <c r="I272" s="91">
        <f t="shared" si="104"/>
        <v>9326.8823045903973</v>
      </c>
      <c r="J272" s="91">
        <f t="shared" si="104"/>
        <v>10489.401079230183</v>
      </c>
      <c r="K272" s="91">
        <f t="shared" si="104"/>
        <v>12192.016002833909</v>
      </c>
      <c r="L272" s="91">
        <f t="shared" si="104"/>
        <v>14455.358978211751</v>
      </c>
      <c r="M272" s="91">
        <f t="shared" si="104"/>
        <v>17056.033923099061</v>
      </c>
      <c r="N272" s="91">
        <f t="shared" si="104"/>
        <v>19802.373226818516</v>
      </c>
    </row>
    <row r="273" spans="1:14" ht="15.75" customHeight="1">
      <c r="B273" s="14"/>
      <c r="C273" s="14"/>
    </row>
    <row r="274" spans="1:14" ht="15.75" customHeight="1">
      <c r="A274" s="13"/>
      <c r="B274" s="14"/>
      <c r="C274" s="14"/>
    </row>
    <row r="275" spans="1:14" ht="15.75" customHeight="1">
      <c r="A275" s="22" t="s">
        <v>52</v>
      </c>
      <c r="B275" s="9"/>
      <c r="C275" s="9"/>
    </row>
    <row r="276" spans="1:14" ht="15.75" customHeight="1">
      <c r="A276" s="9" t="s">
        <v>56</v>
      </c>
      <c r="B276" s="10"/>
      <c r="C276" s="10">
        <v>1</v>
      </c>
    </row>
    <row r="277" spans="1:14" ht="15.75" customHeight="1">
      <c r="A277" s="9" t="s">
        <v>58</v>
      </c>
      <c r="B277" s="10"/>
      <c r="C277" s="10">
        <v>0.02</v>
      </c>
    </row>
    <row r="278" spans="1:14" ht="15.75" customHeight="1">
      <c r="A278" s="49" t="s">
        <v>191</v>
      </c>
      <c r="B278" s="10"/>
      <c r="C278" s="91">
        <f>$C$276*$C$277*(B231)</f>
        <v>40.74</v>
      </c>
      <c r="D278" s="91">
        <f>$C$276*$C$277*D220</f>
        <v>365.27263211052929</v>
      </c>
      <c r="E278" s="91">
        <f t="shared" ref="D278:N278" si="105">$C$276*$C$277*E220</f>
        <v>1259.3707288690105</v>
      </c>
      <c r="F278" s="91">
        <f t="shared" si="105"/>
        <v>2935.5193496541719</v>
      </c>
      <c r="G278" s="91">
        <f t="shared" si="105"/>
        <v>5554.2313525403342</v>
      </c>
      <c r="H278" s="91">
        <f t="shared" si="105"/>
        <v>9010.3665643027471</v>
      </c>
      <c r="I278" s="91">
        <f t="shared" si="105"/>
        <v>13078.38818428555</v>
      </c>
      <c r="J278" s="91">
        <f t="shared" si="105"/>
        <v>17612.156339081455</v>
      </c>
      <c r="K278" s="91">
        <f t="shared" si="105"/>
        <v>22684.133012656759</v>
      </c>
      <c r="L278" s="91">
        <f t="shared" si="105"/>
        <v>28511.955976107183</v>
      </c>
      <c r="M278" s="91">
        <f t="shared" si="105"/>
        <v>35320.322037671125</v>
      </c>
      <c r="N278" s="91">
        <f t="shared" si="105"/>
        <v>43254.238245466346</v>
      </c>
    </row>
    <row r="279" spans="1:14" ht="15.75" customHeight="1">
      <c r="B279" s="9"/>
      <c r="C279" s="9"/>
    </row>
    <row r="280" spans="1:14" ht="15.75" customHeight="1">
      <c r="A280" s="7" t="s">
        <v>59</v>
      </c>
      <c r="B280" s="126" t="s">
        <v>200</v>
      </c>
      <c r="C280" s="1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</row>
    <row r="281" spans="1:14" ht="15.75" customHeight="1">
      <c r="A281" s="22" t="s">
        <v>52</v>
      </c>
      <c r="B281" s="9"/>
      <c r="C281" s="9"/>
    </row>
    <row r="282" spans="1:14" ht="15.75" customHeight="1">
      <c r="A282" s="9" t="s">
        <v>60</v>
      </c>
      <c r="B282" s="10"/>
      <c r="C282" s="10">
        <v>0.04</v>
      </c>
    </row>
    <row r="283" spans="1:14" ht="15.75" customHeight="1">
      <c r="A283" s="9" t="s">
        <v>61</v>
      </c>
      <c r="B283" s="10"/>
      <c r="C283" s="10">
        <v>0.3</v>
      </c>
    </row>
    <row r="284" spans="1:14" ht="15.75" customHeight="1">
      <c r="A284" s="49" t="s">
        <v>190</v>
      </c>
      <c r="B284" s="10"/>
      <c r="C284" s="91">
        <f>$C$282*$C$283*(B231)</f>
        <v>24.443999999999999</v>
      </c>
      <c r="D284" s="91">
        <f>$C$282*$C$283*(C231)</f>
        <v>130.88658644630459</v>
      </c>
      <c r="E284" s="91">
        <f t="shared" ref="E284:N284" si="106">$C$282*$C$283*E220</f>
        <v>755.62243732140632</v>
      </c>
      <c r="F284" s="91">
        <f t="shared" si="106"/>
        <v>1761.3116097925033</v>
      </c>
      <c r="G284" s="91">
        <f t="shared" si="106"/>
        <v>3332.5388115242004</v>
      </c>
      <c r="H284" s="91">
        <f t="shared" si="106"/>
        <v>5406.2199385816475</v>
      </c>
      <c r="I284" s="91">
        <f t="shared" si="106"/>
        <v>7847.0329105713308</v>
      </c>
      <c r="J284" s="91">
        <f t="shared" si="106"/>
        <v>10567.293803448874</v>
      </c>
      <c r="K284" s="91">
        <f t="shared" si="106"/>
        <v>13610.479807594056</v>
      </c>
      <c r="L284" s="91">
        <f t="shared" si="106"/>
        <v>17107.17358566431</v>
      </c>
      <c r="M284" s="91">
        <f t="shared" si="106"/>
        <v>21192.193222602677</v>
      </c>
      <c r="N284" s="91">
        <f t="shared" si="106"/>
        <v>25952.542947279806</v>
      </c>
    </row>
    <row r="285" spans="1:14" ht="15.75" customHeight="1">
      <c r="A285" s="9"/>
      <c r="B285" s="10"/>
      <c r="C285" s="10"/>
    </row>
    <row r="286" spans="1:14" ht="15.75" customHeight="1">
      <c r="B286" s="9"/>
      <c r="C286" s="9"/>
    </row>
    <row r="287" spans="1:14" ht="15.75" customHeight="1">
      <c r="A287" s="22" t="s">
        <v>53</v>
      </c>
      <c r="B287" s="9"/>
      <c r="C287" s="9"/>
    </row>
    <row r="288" spans="1:14" ht="15.75" customHeight="1">
      <c r="A288" s="9" t="s">
        <v>60</v>
      </c>
      <c r="B288" s="10"/>
      <c r="C288" s="10">
        <v>0.82</v>
      </c>
    </row>
    <row r="289" spans="1:14" ht="15.75" customHeight="1">
      <c r="A289" s="9" t="s">
        <v>62</v>
      </c>
      <c r="B289" s="10"/>
      <c r="C289" s="10">
        <v>0.95</v>
      </c>
    </row>
    <row r="290" spans="1:14" ht="15.75" customHeight="1">
      <c r="A290" s="13" t="s">
        <v>18</v>
      </c>
      <c r="B290" s="14"/>
      <c r="C290" s="14">
        <v>0.1</v>
      </c>
    </row>
    <row r="291" spans="1:14" ht="15.75" customHeight="1">
      <c r="A291" s="13" t="s">
        <v>20</v>
      </c>
      <c r="B291" s="14"/>
      <c r="C291" s="14">
        <v>0.9</v>
      </c>
    </row>
    <row r="292" spans="1:14" ht="15.75" customHeight="1">
      <c r="A292" s="49" t="s">
        <v>188</v>
      </c>
      <c r="B292" s="14"/>
      <c r="C292" s="91">
        <f>$C$288*$C$289*$C$290*(B232)</f>
        <v>61.774699999999996</v>
      </c>
      <c r="D292" s="91">
        <f t="shared" ref="D292:N292" si="107">$C$288*$C$289*$C$290*D221</f>
        <v>187.46930705784106</v>
      </c>
      <c r="E292" s="91">
        <f t="shared" si="107"/>
        <v>425.98771936578635</v>
      </c>
      <c r="F292" s="91">
        <f t="shared" si="107"/>
        <v>787.23599136117264</v>
      </c>
      <c r="G292" s="91">
        <f t="shared" si="107"/>
        <v>1251.2062544205164</v>
      </c>
      <c r="H292" s="91">
        <f t="shared" si="107"/>
        <v>1811.9487549240064</v>
      </c>
      <c r="I292" s="91">
        <f t="shared" si="107"/>
        <v>2371.0233433030944</v>
      </c>
      <c r="J292" s="91">
        <f t="shared" si="107"/>
        <v>2991.56098871837</v>
      </c>
      <c r="K292" s="91">
        <f t="shared" si="107"/>
        <v>3689.9056121185799</v>
      </c>
      <c r="L292" s="91">
        <f t="shared" si="107"/>
        <v>4496.90383524345</v>
      </c>
      <c r="M292" s="91">
        <f t="shared" si="107"/>
        <v>5446.6641001252683</v>
      </c>
      <c r="N292" s="91">
        <f t="shared" si="107"/>
        <v>6541.4838029505818</v>
      </c>
    </row>
    <row r="293" spans="1:14" ht="15.75" customHeight="1">
      <c r="A293" s="49" t="s">
        <v>189</v>
      </c>
      <c r="B293" s="14"/>
      <c r="C293" s="91">
        <f>$C$288*$C$289*$C$291*(B232)</f>
        <v>555.9722999999999</v>
      </c>
      <c r="D293" s="91">
        <f t="shared" ref="D293:N293" si="108">$C$288*$C$289*$C$291*D221</f>
        <v>1687.2237635205697</v>
      </c>
      <c r="E293" s="91">
        <f t="shared" si="108"/>
        <v>3833.889474292077</v>
      </c>
      <c r="F293" s="91">
        <f t="shared" si="108"/>
        <v>7085.1239222505537</v>
      </c>
      <c r="G293" s="91">
        <f t="shared" si="108"/>
        <v>11260.856289784648</v>
      </c>
      <c r="H293" s="91">
        <f t="shared" si="108"/>
        <v>16307.538794316057</v>
      </c>
      <c r="I293" s="91">
        <f t="shared" si="108"/>
        <v>21339.210089727847</v>
      </c>
      <c r="J293" s="91">
        <f t="shared" si="108"/>
        <v>26924.048898465331</v>
      </c>
      <c r="K293" s="91">
        <f t="shared" si="108"/>
        <v>33209.150509067222</v>
      </c>
      <c r="L293" s="91">
        <f t="shared" si="108"/>
        <v>40472.134517191043</v>
      </c>
      <c r="M293" s="91">
        <f t="shared" si="108"/>
        <v>49019.976901127418</v>
      </c>
      <c r="N293" s="91">
        <f t="shared" si="108"/>
        <v>58873.354226555231</v>
      </c>
    </row>
    <row r="294" spans="1:14" ht="15.75" customHeight="1">
      <c r="A294" s="49"/>
      <c r="B294" s="14"/>
      <c r="C294" s="91"/>
      <c r="D294" s="91"/>
      <c r="E294" s="91"/>
      <c r="F294" s="91"/>
      <c r="G294" s="91"/>
      <c r="H294" s="91"/>
      <c r="I294" s="91"/>
      <c r="J294" s="91"/>
      <c r="K294" s="91"/>
      <c r="L294" s="91"/>
      <c r="M294" s="91"/>
      <c r="N294" s="91"/>
    </row>
    <row r="295" spans="1:14" ht="15.75" customHeight="1">
      <c r="A295" s="7" t="s">
        <v>166</v>
      </c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</row>
    <row r="296" spans="1:14" ht="15.75" customHeight="1">
      <c r="A296" s="97" t="s">
        <v>167</v>
      </c>
      <c r="B296" s="14"/>
      <c r="C296" s="91"/>
      <c r="D296" s="91"/>
      <c r="E296" s="91"/>
      <c r="F296" s="91"/>
      <c r="G296" s="91"/>
      <c r="H296" s="91"/>
      <c r="I296" s="91"/>
      <c r="J296" s="91"/>
      <c r="K296" s="91"/>
      <c r="L296" s="91"/>
      <c r="M296" s="91"/>
      <c r="N296" s="91"/>
    </row>
    <row r="297" spans="1:14" ht="15.75" customHeight="1">
      <c r="A297" s="99" t="s">
        <v>182</v>
      </c>
      <c r="B297" s="14"/>
      <c r="C297" s="91">
        <f t="shared" ref="C297:N297" si="109">C184-C264</f>
        <v>7101.1323159161475</v>
      </c>
      <c r="D297" s="91">
        <f t="shared" si="109"/>
        <v>16523.43081335062</v>
      </c>
      <c r="E297" s="91">
        <f t="shared" si="109"/>
        <v>25543.646865872986</v>
      </c>
      <c r="F297" s="91">
        <f t="shared" si="109"/>
        <v>33626.477689873995</v>
      </c>
      <c r="G297" s="91">
        <f t="shared" si="109"/>
        <v>41428.250050625109</v>
      </c>
      <c r="H297" s="91">
        <f t="shared" si="109"/>
        <v>49426.750745640471</v>
      </c>
      <c r="I297" s="91">
        <f t="shared" si="109"/>
        <v>57990.320311433126</v>
      </c>
      <c r="J297" s="91">
        <f t="shared" si="109"/>
        <v>67424.63766949519</v>
      </c>
      <c r="K297" s="91">
        <f t="shared" si="109"/>
        <v>78004.409968638909</v>
      </c>
      <c r="L297" s="91">
        <f t="shared" si="109"/>
        <v>89995.367306032422</v>
      </c>
      <c r="M297" s="91">
        <f t="shared" si="109"/>
        <v>103670.42403851941</v>
      </c>
      <c r="N297" s="91">
        <f t="shared" si="109"/>
        <v>119322.12919585983</v>
      </c>
    </row>
    <row r="298" spans="1:14" ht="15.75" customHeight="1">
      <c r="A298" s="99" t="s">
        <v>75</v>
      </c>
      <c r="B298" s="14"/>
      <c r="C298" s="91">
        <f t="shared" ref="C298:N298" si="110">C219-C271-C272</f>
        <v>1192.4398762494434</v>
      </c>
      <c r="D298" s="91">
        <f t="shared" si="110"/>
        <v>10052.78897828449</v>
      </c>
      <c r="E298" s="91">
        <f t="shared" si="110"/>
        <v>19685.723639021893</v>
      </c>
      <c r="F298" s="91">
        <f t="shared" si="110"/>
        <v>15055.619108889667</v>
      </c>
      <c r="G298" s="91">
        <f t="shared" si="110"/>
        <v>-946.28536439699747</v>
      </c>
      <c r="H298" s="91">
        <f t="shared" si="110"/>
        <v>-15872.318307625901</v>
      </c>
      <c r="I298" s="91">
        <f t="shared" si="110"/>
        <v>-20476.186546709854</v>
      </c>
      <c r="J298" s="91">
        <f t="shared" si="110"/>
        <v>-16051.616027238049</v>
      </c>
      <c r="K298" s="91">
        <f t="shared" si="110"/>
        <v>-10160.57358789823</v>
      </c>
      <c r="L298" s="91">
        <f t="shared" si="110"/>
        <v>-9458.2051208034263</v>
      </c>
      <c r="M298" s="91">
        <f t="shared" si="110"/>
        <v>-14896.007375219324</v>
      </c>
      <c r="N298" s="91">
        <f t="shared" si="110"/>
        <v>-22499.949141398018</v>
      </c>
    </row>
    <row r="299" spans="1:14" ht="15.75" customHeight="1">
      <c r="A299" s="99" t="s">
        <v>159</v>
      </c>
      <c r="B299" s="14"/>
      <c r="C299" s="91">
        <f t="shared" ref="C299:N299" si="111">C220-C278-C284</f>
        <v>1923.2814871537723</v>
      </c>
      <c r="D299" s="91">
        <f t="shared" si="111"/>
        <v>17767.472386969632</v>
      </c>
      <c r="E299" s="91">
        <f t="shared" si="111"/>
        <v>60953.543277260105</v>
      </c>
      <c r="F299" s="91">
        <f t="shared" si="111"/>
        <v>142079.13652326193</v>
      </c>
      <c r="G299" s="91">
        <f t="shared" si="111"/>
        <v>268824.79746295215</v>
      </c>
      <c r="H299" s="91">
        <f t="shared" si="111"/>
        <v>436101.7417122529</v>
      </c>
      <c r="I299" s="91">
        <f t="shared" si="111"/>
        <v>632993.9881194206</v>
      </c>
      <c r="J299" s="91">
        <f t="shared" si="111"/>
        <v>852428.36681154242</v>
      </c>
      <c r="K299" s="91">
        <f t="shared" si="111"/>
        <v>1097912.0378125871</v>
      </c>
      <c r="L299" s="91">
        <f t="shared" si="111"/>
        <v>1379978.6692435876</v>
      </c>
      <c r="M299" s="91">
        <f t="shared" si="111"/>
        <v>1709503.5866232824</v>
      </c>
      <c r="N299" s="91">
        <f t="shared" si="111"/>
        <v>2093505.1310805711</v>
      </c>
    </row>
    <row r="300" spans="1:14" ht="15.75" customHeight="1">
      <c r="A300" s="99" t="s">
        <v>77</v>
      </c>
      <c r="B300" s="14"/>
      <c r="C300" s="91">
        <f t="shared" ref="C300:N300" si="112">C221-C293-C292</f>
        <v>168.4411268085301</v>
      </c>
      <c r="D300" s="91">
        <f t="shared" si="112"/>
        <v>531.84488908578794</v>
      </c>
      <c r="E300" s="91">
        <f t="shared" si="112"/>
        <v>1208.5145825396512</v>
      </c>
      <c r="F300" s="91">
        <f t="shared" si="112"/>
        <v>2233.3652643237383</v>
      </c>
      <c r="G300" s="91">
        <f t="shared" si="112"/>
        <v>3549.6352018861908</v>
      </c>
      <c r="H300" s="91">
        <f t="shared" si="112"/>
        <v>5140.445119874269</v>
      </c>
      <c r="I300" s="91">
        <f t="shared" si="112"/>
        <v>6726.5232204105787</v>
      </c>
      <c r="J300" s="91">
        <f t="shared" si="112"/>
        <v>8486.9701990598187</v>
      </c>
      <c r="K300" s="91">
        <f t="shared" si="112"/>
        <v>10468.153276998795</v>
      </c>
      <c r="L300" s="91">
        <f t="shared" si="112"/>
        <v>12757.583409355619</v>
      </c>
      <c r="M300" s="91">
        <f t="shared" si="112"/>
        <v>15452.025239123035</v>
      </c>
      <c r="N300" s="91">
        <f t="shared" si="112"/>
        <v>18557.996411451593</v>
      </c>
    </row>
    <row r="301" spans="1:14" ht="15.75" customHeight="1">
      <c r="A301" s="97"/>
      <c r="B301" s="14"/>
      <c r="C301" s="91"/>
      <c r="D301" s="91"/>
      <c r="E301" s="91"/>
      <c r="F301" s="91"/>
      <c r="G301" s="91"/>
      <c r="H301" s="91"/>
      <c r="I301" s="91"/>
      <c r="J301" s="91"/>
      <c r="K301" s="91"/>
      <c r="L301" s="91"/>
      <c r="M301" s="91"/>
      <c r="N301" s="91"/>
    </row>
    <row r="302" spans="1:14" ht="36" customHeight="1">
      <c r="A302" s="93" t="s">
        <v>168</v>
      </c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</row>
    <row r="303" spans="1:14" ht="15.75" customHeight="1">
      <c r="A303" s="95" t="s">
        <v>164</v>
      </c>
      <c r="B303" s="14"/>
      <c r="C303" s="91"/>
      <c r="D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</row>
    <row r="304" spans="1:14" ht="15.75" customHeight="1">
      <c r="A304" s="99" t="s">
        <v>182</v>
      </c>
      <c r="B304" s="36">
        <f>B197</f>
        <v>24566.302027294198</v>
      </c>
      <c r="C304" s="91">
        <f t="shared" ref="C304:N304" si="113">C297+C145</f>
        <v>70295.576760360564</v>
      </c>
      <c r="D304" s="91">
        <f t="shared" si="113"/>
        <v>89197.041924461722</v>
      </c>
      <c r="E304" s="91">
        <f t="shared" si="113"/>
        <v>109118.29964365075</v>
      </c>
      <c r="F304" s="91">
        <f t="shared" si="113"/>
        <v>129737.32838431842</v>
      </c>
      <c r="G304" s="91">
        <f t="shared" si="113"/>
        <v>151955.72834923619</v>
      </c>
      <c r="H304" s="91">
        <f t="shared" si="113"/>
        <v>176533.35078904318</v>
      </c>
      <c r="I304" s="91">
        <f t="shared" si="113"/>
        <v>204162.91036134626</v>
      </c>
      <c r="J304" s="91">
        <f t="shared" si="113"/>
        <v>235523.11622689525</v>
      </c>
      <c r="K304" s="91">
        <f t="shared" si="113"/>
        <v>271317.66030964896</v>
      </c>
      <c r="L304" s="91">
        <f t="shared" si="113"/>
        <v>312305.60519819392</v>
      </c>
      <c r="M304" s="91">
        <f t="shared" si="113"/>
        <v>359327.19761450507</v>
      </c>
      <c r="N304" s="91">
        <f t="shared" si="113"/>
        <v>413327.41880824341</v>
      </c>
    </row>
    <row r="305" spans="1:14" ht="15.75" customHeight="1">
      <c r="A305" s="99" t="s">
        <v>75</v>
      </c>
      <c r="B305" s="36">
        <v>6882.7834834552978</v>
      </c>
      <c r="C305" s="91">
        <f t="shared" ref="C305:N305" si="114">C298+C292+C284+C261+C224+C212</f>
        <v>36301.185672557338</v>
      </c>
      <c r="D305" s="91">
        <f t="shared" si="114"/>
        <v>80378.290920105908</v>
      </c>
      <c r="E305" s="91">
        <f t="shared" si="114"/>
        <v>119501.10441451918</v>
      </c>
      <c r="F305" s="91">
        <f t="shared" si="114"/>
        <v>142740.80812232132</v>
      </c>
      <c r="G305" s="91">
        <f t="shared" si="114"/>
        <v>155172.94078812865</v>
      </c>
      <c r="H305" s="91">
        <f t="shared" si="114"/>
        <v>170985.85208515037</v>
      </c>
      <c r="I305" s="91">
        <f t="shared" si="114"/>
        <v>199481.4719495115</v>
      </c>
      <c r="J305" s="91">
        <f t="shared" si="114"/>
        <v>240609.29414001224</v>
      </c>
      <c r="K305" s="91">
        <f t="shared" si="114"/>
        <v>287941.69526712468</v>
      </c>
      <c r="L305" s="91">
        <f t="shared" si="114"/>
        <v>335898.54930679756</v>
      </c>
      <c r="M305" s="91">
        <f t="shared" si="114"/>
        <v>384624.70695528435</v>
      </c>
      <c r="N305" s="91">
        <f t="shared" si="114"/>
        <v>439015.8589070302</v>
      </c>
    </row>
    <row r="306" spans="1:14" ht="15.75" customHeight="1">
      <c r="A306" s="99" t="s">
        <v>159</v>
      </c>
      <c r="B306" s="36">
        <v>2014.656015353366</v>
      </c>
      <c r="C306" s="91">
        <f t="shared" ref="C306:N306" si="115">C299+C293+C271+C262+C225+C213</f>
        <v>18479.84580140288</v>
      </c>
      <c r="D306" s="91">
        <f t="shared" si="115"/>
        <v>63713.990127947509</v>
      </c>
      <c r="E306" s="91">
        <f t="shared" si="115"/>
        <v>148513.57632571951</v>
      </c>
      <c r="F306" s="91">
        <f t="shared" si="115"/>
        <v>280999.25895681139</v>
      </c>
      <c r="G306" s="91">
        <f t="shared" si="115"/>
        <v>455851.79420736345</v>
      </c>
      <c r="H306" s="91">
        <f t="shared" si="115"/>
        <v>661660.8410546165</v>
      </c>
      <c r="I306" s="91">
        <f t="shared" si="115"/>
        <v>891032.9019063774</v>
      </c>
      <c r="J306" s="91">
        <f t="shared" si="115"/>
        <v>1147633.9680591298</v>
      </c>
      <c r="K306" s="91">
        <f t="shared" si="115"/>
        <v>1442474.7534203774</v>
      </c>
      <c r="L306" s="91">
        <f t="shared" si="115"/>
        <v>1786923.1021790511</v>
      </c>
      <c r="M306" s="91">
        <f t="shared" si="115"/>
        <v>2188315.2001146586</v>
      </c>
      <c r="N306" s="91">
        <f t="shared" si="115"/>
        <v>2650276.6925727027</v>
      </c>
    </row>
    <row r="307" spans="1:14" ht="15.75" customHeight="1">
      <c r="A307" s="99" t="s">
        <v>77</v>
      </c>
      <c r="B307" s="36">
        <v>893.39559864605678</v>
      </c>
      <c r="C307" s="91">
        <f t="shared" ref="C307:N307" si="116">C300+C278+C272+C263+C226+C214</f>
        <v>2465.7151226067608</v>
      </c>
      <c r="D307" s="91">
        <f t="shared" si="116"/>
        <v>5602.8604264318792</v>
      </c>
      <c r="E307" s="91">
        <f t="shared" si="116"/>
        <v>10354.226616737156</v>
      </c>
      <c r="F307" s="91">
        <f t="shared" si="116"/>
        <v>16456.657526732946</v>
      </c>
      <c r="G307" s="91">
        <f t="shared" si="116"/>
        <v>23831.89822655157</v>
      </c>
      <c r="H307" s="91">
        <f t="shared" si="116"/>
        <v>31185.201489181884</v>
      </c>
      <c r="I307" s="91">
        <f t="shared" si="116"/>
        <v>39346.905826069182</v>
      </c>
      <c r="J307" s="91">
        <f t="shared" si="116"/>
        <v>48531.976842402255</v>
      </c>
      <c r="K307" s="91">
        <f t="shared" si="116"/>
        <v>59146.128854293151</v>
      </c>
      <c r="L307" s="91">
        <f t="shared" si="116"/>
        <v>71637.977705302997</v>
      </c>
      <c r="M307" s="91">
        <f t="shared" si="116"/>
        <v>86037.740205898983</v>
      </c>
      <c r="N307" s="91">
        <f t="shared" si="116"/>
        <v>102614.31731214824</v>
      </c>
    </row>
    <row r="308" spans="1:14" ht="15.75" customHeight="1">
      <c r="A308" s="49"/>
      <c r="B308" s="14"/>
      <c r="C308" s="91"/>
      <c r="D308" s="91"/>
      <c r="E308" s="91"/>
      <c r="F308" s="91"/>
      <c r="G308" s="91"/>
      <c r="H308" s="91"/>
      <c r="I308" s="91"/>
      <c r="J308" s="91"/>
      <c r="K308" s="91"/>
      <c r="L308" s="91"/>
      <c r="M308" s="91"/>
      <c r="N308" s="91"/>
    </row>
    <row r="309" spans="1:14" ht="15.75" customHeight="1">
      <c r="A309" s="49"/>
      <c r="B309" s="14"/>
      <c r="C309" s="91"/>
      <c r="D309" s="91"/>
      <c r="E309" s="91"/>
      <c r="F309" s="91"/>
      <c r="G309" s="91"/>
      <c r="H309" s="91"/>
      <c r="I309" s="91"/>
      <c r="J309" s="91"/>
      <c r="K309" s="91"/>
      <c r="L309" s="91"/>
      <c r="M309" s="91"/>
      <c r="N309" s="91"/>
    </row>
    <row r="310" spans="1:14" ht="15.75" customHeight="1">
      <c r="A310" s="107" t="s">
        <v>193</v>
      </c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</row>
    <row r="311" spans="1:14" ht="15.75" customHeight="1">
      <c r="A311" s="29" t="s">
        <v>70</v>
      </c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</row>
    <row r="312" spans="1:14" ht="15.75" customHeight="1">
      <c r="A312" s="35" t="s">
        <v>75</v>
      </c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</row>
    <row r="313" spans="1:14" ht="15.75" customHeight="1">
      <c r="A313" s="35" t="s">
        <v>76</v>
      </c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</row>
    <row r="314" spans="1:14" ht="15.75" customHeight="1">
      <c r="A314" s="35" t="s">
        <v>77</v>
      </c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</row>
    <row r="315" spans="1:14" ht="15.75" customHeight="1">
      <c r="A315" s="3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</row>
    <row r="316" spans="1:14" ht="15.75" customHeight="1">
      <c r="A316" s="24" t="s">
        <v>78</v>
      </c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</row>
    <row r="317" spans="1:14" ht="15.75" customHeight="1">
      <c r="A317" s="29" t="s">
        <v>70</v>
      </c>
      <c r="B317" s="38">
        <v>3277280.3030137992</v>
      </c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</row>
    <row r="318" spans="1:14" ht="15.75" customHeight="1">
      <c r="A318" s="35" t="s">
        <v>75</v>
      </c>
      <c r="B318" s="38">
        <v>1376556.6966910595</v>
      </c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</row>
    <row r="319" spans="1:14" ht="15.75" customHeight="1">
      <c r="A319" s="35" t="s">
        <v>76</v>
      </c>
      <c r="B319" s="38">
        <v>1007328.007676683</v>
      </c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</row>
    <row r="320" spans="1:14" ht="15.75" customHeight="1">
      <c r="A320" s="35" t="s">
        <v>77</v>
      </c>
      <c r="B320" s="38">
        <v>893395.59864605684</v>
      </c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</row>
    <row r="321" spans="1:14" ht="15.75" customHeight="1">
      <c r="A321" s="49"/>
      <c r="B321" s="14"/>
      <c r="C321" s="91"/>
      <c r="D321" s="91"/>
      <c r="E321" s="91"/>
      <c r="F321" s="91"/>
      <c r="G321" s="91"/>
      <c r="H321" s="91"/>
      <c r="I321" s="91"/>
      <c r="J321" s="91"/>
      <c r="K321" s="91"/>
      <c r="L321" s="91"/>
      <c r="M321" s="91"/>
      <c r="N321" s="91"/>
    </row>
    <row r="322" spans="1:14" ht="15.75" customHeight="1">
      <c r="A322" s="49"/>
      <c r="B322" s="14"/>
      <c r="C322" s="91"/>
      <c r="D322" s="91"/>
      <c r="E322" s="91"/>
      <c r="F322" s="91"/>
      <c r="G322" s="91"/>
      <c r="H322" s="91"/>
      <c r="I322" s="91"/>
      <c r="J322" s="91"/>
      <c r="K322" s="91"/>
      <c r="L322" s="91"/>
      <c r="M322" s="91"/>
      <c r="N322" s="91"/>
    </row>
    <row r="323" spans="1:14" ht="15.75" customHeight="1">
      <c r="A323" s="49"/>
      <c r="B323" s="14"/>
      <c r="C323" s="91"/>
      <c r="D323" s="91"/>
      <c r="E323" s="91"/>
      <c r="F323" s="91"/>
      <c r="G323" s="91"/>
      <c r="H323" s="91"/>
      <c r="I323" s="91"/>
      <c r="J323" s="91"/>
      <c r="K323" s="91"/>
      <c r="L323" s="91"/>
      <c r="M323" s="91"/>
      <c r="N323" s="91"/>
    </row>
    <row r="324" spans="1:14" ht="15.75" customHeight="1">
      <c r="A324" s="13"/>
      <c r="B324" s="14"/>
      <c r="C324" s="14"/>
    </row>
    <row r="325" spans="1:14" ht="15.75" customHeight="1">
      <c r="B325" s="9"/>
      <c r="C325" s="9"/>
    </row>
    <row r="326" spans="1:14" ht="15.75" customHeight="1">
      <c r="A326" s="7" t="s">
        <v>63</v>
      </c>
      <c r="B326" s="126" t="s">
        <v>201</v>
      </c>
      <c r="C326" s="1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</row>
    <row r="327" spans="1:14" ht="15.75" customHeight="1">
      <c r="A327" s="22"/>
      <c r="B327" s="22"/>
      <c r="C327" s="83"/>
    </row>
    <row r="328" spans="1:14" ht="15.75" customHeight="1">
      <c r="A328" s="22" t="s">
        <v>51</v>
      </c>
      <c r="B328" s="9"/>
      <c r="C328" s="9"/>
    </row>
    <row r="329" spans="1:14" ht="15.5" customHeight="1">
      <c r="A329" s="9" t="s">
        <v>64</v>
      </c>
      <c r="B329" s="10"/>
      <c r="C329" s="23">
        <v>0.12</v>
      </c>
    </row>
    <row r="330" spans="1:14" ht="15.5" customHeight="1">
      <c r="A330" s="9" t="s">
        <v>65</v>
      </c>
      <c r="B330" s="10"/>
      <c r="C330" s="10">
        <v>0.6</v>
      </c>
    </row>
    <row r="331" spans="1:14" ht="15.5" customHeight="1">
      <c r="A331" s="9" t="s">
        <v>66</v>
      </c>
      <c r="B331" s="10"/>
      <c r="C331" s="10">
        <v>0.4</v>
      </c>
    </row>
    <row r="332" spans="1:14" ht="15.5" customHeight="1">
      <c r="A332" s="49" t="s">
        <v>173</v>
      </c>
      <c r="B332" s="9"/>
      <c r="C332" s="91">
        <f>$C$329*$C$331*B305</f>
        <v>330.37360720585428</v>
      </c>
      <c r="D332" s="91">
        <f t="shared" ref="D332:N332" si="117">$C$329*$C$330*$C$331*C305</f>
        <v>1045.4741473696513</v>
      </c>
      <c r="E332" s="91">
        <f t="shared" si="117"/>
        <v>2314.8947784990501</v>
      </c>
      <c r="F332" s="91">
        <f t="shared" si="117"/>
        <v>3441.6318071381525</v>
      </c>
      <c r="G332" s="91">
        <f t="shared" si="117"/>
        <v>4110.9352739228543</v>
      </c>
      <c r="H332" s="91">
        <f t="shared" si="117"/>
        <v>4468.9806946981053</v>
      </c>
      <c r="I332" s="91">
        <f t="shared" si="117"/>
        <v>4924.3925400523303</v>
      </c>
      <c r="J332" s="91">
        <f t="shared" si="117"/>
        <v>5745.0663921459309</v>
      </c>
      <c r="K332" s="91">
        <f t="shared" si="117"/>
        <v>6929.5476712323525</v>
      </c>
      <c r="L332" s="91">
        <f t="shared" si="117"/>
        <v>8292.7208236931911</v>
      </c>
      <c r="M332" s="91">
        <f t="shared" si="117"/>
        <v>9673.8782200357691</v>
      </c>
      <c r="N332" s="91">
        <f t="shared" si="117"/>
        <v>11077.191560312189</v>
      </c>
    </row>
    <row r="333" spans="1:14" ht="15.5" customHeight="1">
      <c r="A333" s="49"/>
      <c r="B333" s="9"/>
      <c r="C333" s="9"/>
    </row>
    <row r="334" spans="1:14" ht="15.5" customHeight="1">
      <c r="A334" s="22" t="s">
        <v>52</v>
      </c>
      <c r="B334" s="9"/>
      <c r="C334" s="9"/>
    </row>
    <row r="335" spans="1:14" ht="15.5" customHeight="1">
      <c r="A335" s="9" t="s">
        <v>64</v>
      </c>
      <c r="B335" s="10"/>
      <c r="C335" s="23">
        <v>0.13</v>
      </c>
    </row>
    <row r="336" spans="1:14" ht="15.5" customHeight="1">
      <c r="A336" s="9" t="s">
        <v>65</v>
      </c>
      <c r="B336" s="10"/>
      <c r="C336" s="10">
        <v>0.9</v>
      </c>
    </row>
    <row r="337" spans="1:14" ht="15.5" customHeight="1">
      <c r="A337" s="49" t="s">
        <v>66</v>
      </c>
      <c r="B337" s="10"/>
      <c r="C337" s="10">
        <v>0.1</v>
      </c>
    </row>
    <row r="338" spans="1:14" ht="15.5" customHeight="1">
      <c r="A338" s="49" t="s">
        <v>175</v>
      </c>
      <c r="B338" s="10"/>
      <c r="C338" s="91">
        <f>B306*$C$335*$C$337</f>
        <v>26.190528199593757</v>
      </c>
      <c r="D338" s="91">
        <f t="shared" ref="D338:N338" si="118">$C$335*$C$336*$C$337*C306</f>
        <v>216.21419587641373</v>
      </c>
      <c r="E338" s="91">
        <f t="shared" si="118"/>
        <v>745.45368449698594</v>
      </c>
      <c r="F338" s="91">
        <f t="shared" si="118"/>
        <v>1737.6088430109185</v>
      </c>
      <c r="G338" s="91">
        <f t="shared" si="118"/>
        <v>3287.691329794694</v>
      </c>
      <c r="H338" s="91">
        <f t="shared" si="118"/>
        <v>5333.4659922261535</v>
      </c>
      <c r="I338" s="91">
        <f t="shared" si="118"/>
        <v>7741.4318403390143</v>
      </c>
      <c r="J338" s="91">
        <f t="shared" si="118"/>
        <v>10425.084952304618</v>
      </c>
      <c r="K338" s="91">
        <f t="shared" si="118"/>
        <v>13427.31742629182</v>
      </c>
      <c r="L338" s="91">
        <f t="shared" si="118"/>
        <v>16876.954615018418</v>
      </c>
      <c r="M338" s="91">
        <f t="shared" si="118"/>
        <v>20907.000295494901</v>
      </c>
      <c r="N338" s="91">
        <f t="shared" si="118"/>
        <v>25603.287841341509</v>
      </c>
    </row>
    <row r="339" spans="1:14" ht="15.5" customHeight="1">
      <c r="A339" s="9"/>
      <c r="B339" s="9"/>
      <c r="C339" s="9"/>
    </row>
    <row r="340" spans="1:14" ht="15.5" customHeight="1">
      <c r="A340" s="22" t="s">
        <v>53</v>
      </c>
      <c r="B340" s="9"/>
      <c r="C340" s="9"/>
    </row>
    <row r="341" spans="1:14" ht="15.75" customHeight="1">
      <c r="A341" s="9" t="s">
        <v>64</v>
      </c>
      <c r="B341" s="10"/>
      <c r="C341" s="23">
        <v>0.15</v>
      </c>
    </row>
    <row r="342" spans="1:14" ht="15.5" customHeight="1">
      <c r="A342" s="9" t="s">
        <v>65</v>
      </c>
      <c r="B342" s="10"/>
      <c r="C342" s="10">
        <v>0.2</v>
      </c>
    </row>
    <row r="343" spans="1:14" ht="15.5" customHeight="1">
      <c r="A343" s="9" t="s">
        <v>66</v>
      </c>
      <c r="B343" s="10"/>
      <c r="C343" s="10">
        <v>0.8</v>
      </c>
    </row>
    <row r="344" spans="1:14" ht="15.75" customHeight="1">
      <c r="A344" s="49" t="s">
        <v>174</v>
      </c>
      <c r="B344" s="10"/>
      <c r="C344" s="91">
        <f>$C$341*$C$343*B307</f>
        <v>107.20747183752681</v>
      </c>
      <c r="D344" s="91">
        <f t="shared" ref="D344:N344" si="119">$C$341*$C$342*$C$343*C307</f>
        <v>59.177162942562262</v>
      </c>
      <c r="E344" s="91">
        <f t="shared" si="119"/>
        <v>134.4686502343651</v>
      </c>
      <c r="F344" s="91">
        <f t="shared" si="119"/>
        <v>248.50143880169176</v>
      </c>
      <c r="G344" s="91">
        <f t="shared" si="119"/>
        <v>394.95978064159073</v>
      </c>
      <c r="H344" s="91">
        <f t="shared" si="119"/>
        <v>571.96555743723763</v>
      </c>
      <c r="I344" s="91">
        <f t="shared" si="119"/>
        <v>748.44483574036519</v>
      </c>
      <c r="J344" s="91">
        <f t="shared" si="119"/>
        <v>944.32573982566043</v>
      </c>
      <c r="K344" s="91">
        <f t="shared" si="119"/>
        <v>1164.7674442176542</v>
      </c>
      <c r="L344" s="91">
        <f t="shared" si="119"/>
        <v>1419.5070925030357</v>
      </c>
      <c r="M344" s="91">
        <f t="shared" si="119"/>
        <v>1719.311464927272</v>
      </c>
      <c r="N344" s="91">
        <f t="shared" si="119"/>
        <v>2064.9057649415759</v>
      </c>
    </row>
    <row r="345" spans="1:14" ht="15.5" customHeight="1">
      <c r="B345" s="9"/>
      <c r="C345" s="9"/>
    </row>
    <row r="346" spans="1:14" ht="15.75" customHeight="1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</row>
    <row r="347" spans="1:14" ht="15.75" customHeight="1">
      <c r="A347" s="24" t="s">
        <v>73</v>
      </c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</row>
    <row r="348" spans="1:14" ht="15.75" customHeight="1">
      <c r="A348" s="26" t="s">
        <v>74</v>
      </c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</row>
    <row r="349" spans="1:14" ht="15.75" customHeight="1">
      <c r="A349" s="32" t="s">
        <v>75</v>
      </c>
      <c r="B349" s="27"/>
      <c r="C349" s="33">
        <v>26134.832400324402</v>
      </c>
      <c r="D349" s="33">
        <v>40515.764632800543</v>
      </c>
      <c r="E349" s="33">
        <v>53066.577019693228</v>
      </c>
      <c r="F349" s="33">
        <v>65164.586426165508</v>
      </c>
      <c r="G349" s="33">
        <v>77659.50652105824</v>
      </c>
      <c r="H349" s="33">
        <v>91509.827841688908</v>
      </c>
      <c r="I349" s="33">
        <v>106347.94906743948</v>
      </c>
      <c r="J349" s="33">
        <v>122897.17187973829</v>
      </c>
      <c r="K349" s="33">
        <v>141742.25955361692</v>
      </c>
      <c r="L349" s="33">
        <v>163322.7987740612</v>
      </c>
      <c r="M349" s="33">
        <v>188080.78848072846</v>
      </c>
      <c r="N349" s="33">
        <v>216327.02252862119</v>
      </c>
    </row>
    <row r="350" spans="1:14" ht="15.75" customHeight="1">
      <c r="A350" s="32" t="s">
        <v>76</v>
      </c>
      <c r="B350" s="27"/>
      <c r="C350" s="33">
        <v>8907.9287899697265</v>
      </c>
      <c r="D350" s="33">
        <v>13679.760979951196</v>
      </c>
      <c r="E350" s="33">
        <v>18014.469849937646</v>
      </c>
      <c r="F350" s="33">
        <v>22387.49818280297</v>
      </c>
      <c r="G350" s="33">
        <v>26546.334614927284</v>
      </c>
      <c r="H350" s="33">
        <v>31173.887494542792</v>
      </c>
      <c r="I350" s="33">
        <v>36224.753628722487</v>
      </c>
      <c r="J350" s="33">
        <v>41935.679418786109</v>
      </c>
      <c r="K350" s="33">
        <v>48416.001989932513</v>
      </c>
      <c r="L350" s="33">
        <v>55723.009274590113</v>
      </c>
      <c r="M350" s="33">
        <v>64145.779489202221</v>
      </c>
      <c r="N350" s="33">
        <v>73796.297664053942</v>
      </c>
    </row>
    <row r="351" spans="1:14" ht="15.75" customHeight="1">
      <c r="A351" s="32" t="s">
        <v>77</v>
      </c>
      <c r="B351" s="27"/>
      <c r="C351" s="33">
        <v>1766.8619087543275</v>
      </c>
      <c r="D351" s="33">
        <v>2708.6381973613898</v>
      </c>
      <c r="E351" s="33">
        <v>3829.4232315735758</v>
      </c>
      <c r="F351" s="33">
        <v>4738.5714444043706</v>
      </c>
      <c r="G351" s="33">
        <v>5903.2570597482363</v>
      </c>
      <c r="H351" s="33">
        <v>6502.6417931984388</v>
      </c>
      <c r="I351" s="33">
        <v>7630.6980527134956</v>
      </c>
      <c r="J351" s="33">
        <v>8939.3491266612982</v>
      </c>
      <c r="K351" s="33">
        <v>10326.46760355257</v>
      </c>
      <c r="L351" s="33">
        <v>11903.156393594898</v>
      </c>
      <c r="M351" s="33">
        <v>13590.056476291707</v>
      </c>
      <c r="N351" s="33">
        <v>15682.888414986854</v>
      </c>
    </row>
    <row r="352" spans="1:14" ht="15.75" customHeight="1">
      <c r="A352" s="31"/>
      <c r="B352" s="31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</row>
    <row r="353" spans="1:14" ht="15.75" customHeight="1">
      <c r="A353" s="26" t="s">
        <v>68</v>
      </c>
      <c r="B353" s="31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</row>
    <row r="354" spans="1:14" ht="15.75" customHeight="1">
      <c r="A354" s="32" t="s">
        <v>75</v>
      </c>
      <c r="B354" s="27"/>
      <c r="C354" s="33">
        <v>43.658366481984615</v>
      </c>
      <c r="D354" s="33">
        <v>43.447569078512942</v>
      </c>
      <c r="E354" s="33">
        <v>43.439570719607879</v>
      </c>
      <c r="F354" s="33">
        <v>43.265331314395361</v>
      </c>
      <c r="G354" s="33">
        <v>42.95624388265626</v>
      </c>
      <c r="H354" s="33">
        <v>42.72314268363683</v>
      </c>
      <c r="I354" s="33">
        <v>42.516538802799523</v>
      </c>
      <c r="J354" s="33">
        <v>42.334775982666173</v>
      </c>
      <c r="K354" s="33">
        <v>42.123095161654739</v>
      </c>
      <c r="L354" s="33">
        <v>41.893689011576534</v>
      </c>
      <c r="M354" s="33">
        <v>41.685453978768237</v>
      </c>
      <c r="N354" s="33">
        <v>41.481741219924857</v>
      </c>
    </row>
    <row r="355" spans="1:14" ht="15.75" customHeight="1">
      <c r="A355" s="32" t="s">
        <v>76</v>
      </c>
      <c r="B355" s="27"/>
      <c r="C355" s="33">
        <v>10.750050038277621</v>
      </c>
      <c r="D355" s="33">
        <v>10.785400070546348</v>
      </c>
      <c r="E355" s="33">
        <v>10.605210891257245</v>
      </c>
      <c r="F355" s="33">
        <v>10.453069515350638</v>
      </c>
      <c r="G355" s="33">
        <v>10.472062863886595</v>
      </c>
      <c r="H355" s="33">
        <v>10.458391811973584</v>
      </c>
      <c r="I355" s="33">
        <v>10.395626713936279</v>
      </c>
      <c r="J355" s="33">
        <v>10.319708951153892</v>
      </c>
      <c r="K355" s="33">
        <v>10.264968345535362</v>
      </c>
      <c r="L355" s="33">
        <v>10.226585771007171</v>
      </c>
      <c r="M355" s="33">
        <v>10.178451762312092</v>
      </c>
      <c r="N355" s="33">
        <v>10.123555704500863</v>
      </c>
    </row>
    <row r="356" spans="1:14" ht="15.75" customHeight="1">
      <c r="A356" s="32" t="s">
        <v>77</v>
      </c>
      <c r="B356" s="27"/>
      <c r="C356" s="33">
        <v>0.43877755258275425</v>
      </c>
      <c r="D356" s="33">
        <v>0.40431590943283968</v>
      </c>
      <c r="E356" s="33">
        <v>0.37440399698198795</v>
      </c>
      <c r="F356" s="33">
        <v>0.37083580637726565</v>
      </c>
      <c r="G356" s="33">
        <v>0.41064041781196414</v>
      </c>
      <c r="H356" s="33">
        <v>0.39392103737000239</v>
      </c>
      <c r="I356" s="33">
        <v>0.38497419405047489</v>
      </c>
      <c r="J356" s="33">
        <v>0.38121005328542223</v>
      </c>
      <c r="K356" s="33">
        <v>0.38255329997678333</v>
      </c>
      <c r="L356" s="33">
        <v>0.38475868639332461</v>
      </c>
      <c r="M356" s="33">
        <v>0.37971716082901691</v>
      </c>
      <c r="N356" s="33">
        <v>0.37693948733814386</v>
      </c>
    </row>
    <row r="357" spans="1:14" ht="15.75" customHeight="1">
      <c r="A357" s="32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</row>
    <row r="358" spans="1:14" ht="15.75" customHeight="1">
      <c r="A358" s="29" t="s">
        <v>70</v>
      </c>
      <c r="B358" s="27">
        <f>SUM(B359:B361)</f>
        <v>9790.8350974547211</v>
      </c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</row>
    <row r="359" spans="1:14" ht="15.75" customHeight="1">
      <c r="A359" s="35" t="s">
        <v>75</v>
      </c>
      <c r="B359" s="36">
        <v>6961.0981933200692</v>
      </c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</row>
    <row r="360" spans="1:14" ht="15.75" customHeight="1">
      <c r="A360" s="35" t="s">
        <v>76</v>
      </c>
      <c r="B360" s="36">
        <v>2037.1103003635869</v>
      </c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</row>
    <row r="361" spans="1:14" ht="15.75" customHeight="1">
      <c r="A361" s="35" t="s">
        <v>77</v>
      </c>
      <c r="B361" s="36">
        <v>792.6266037710642</v>
      </c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</row>
    <row r="362" spans="1:14" ht="15.75" customHeight="1">
      <c r="A362" s="32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</row>
    <row r="363" spans="1:14" ht="15.75" customHeight="1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</row>
    <row r="364" spans="1:14" ht="15.75" customHeight="1"/>
    <row r="365" spans="1:14" ht="15.75" customHeight="1"/>
    <row r="366" spans="1:14" ht="15.75" customHeight="1"/>
    <row r="367" spans="1:14" ht="15.75" customHeight="1"/>
    <row r="368" spans="1:14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</sheetData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4E178-29EC-480E-9836-22164AE92C81}">
  <sheetPr>
    <outlinePr summaryBelow="0" summaryRight="0"/>
  </sheetPr>
  <dimension ref="A1:Q1223"/>
  <sheetViews>
    <sheetView tabSelected="1" topLeftCell="A264" zoomScale="85" zoomScaleNormal="85" workbookViewId="0">
      <selection activeCell="A285" sqref="A285:XFD285"/>
    </sheetView>
  </sheetViews>
  <sheetFormatPr defaultColWidth="12.6328125" defaultRowHeight="15" customHeight="1" outlineLevelRow="1"/>
  <cols>
    <col min="1" max="1" width="67.90625" customWidth="1"/>
    <col min="2" max="2" width="8.6328125" customWidth="1"/>
    <col min="3" max="3" width="20.1796875" bestFit="1" customWidth="1"/>
    <col min="4" max="14" width="17.54296875" customWidth="1"/>
    <col min="16" max="16" width="21.36328125" customWidth="1"/>
  </cols>
  <sheetData>
    <row r="1" spans="1:17" ht="28.5" customHeight="1">
      <c r="A1" s="4"/>
      <c r="B1" s="5">
        <v>43435</v>
      </c>
      <c r="C1" s="6">
        <v>43466</v>
      </c>
      <c r="D1" s="6">
        <v>43497</v>
      </c>
      <c r="E1" s="6">
        <v>43525</v>
      </c>
      <c r="F1" s="6">
        <v>43556</v>
      </c>
      <c r="G1" s="6">
        <v>43586</v>
      </c>
      <c r="H1" s="6">
        <v>43617</v>
      </c>
      <c r="I1" s="6">
        <v>43647</v>
      </c>
      <c r="J1" s="6">
        <v>43678</v>
      </c>
      <c r="K1" s="6">
        <v>43709</v>
      </c>
      <c r="L1" s="6">
        <v>43739</v>
      </c>
      <c r="M1" s="6">
        <v>43770</v>
      </c>
      <c r="N1" s="6">
        <v>43800</v>
      </c>
    </row>
    <row r="2" spans="1:17" ht="15.75" customHeight="1">
      <c r="A2" s="7" t="s">
        <v>7</v>
      </c>
      <c r="B2" s="126" t="s">
        <v>210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7" ht="15.75" customHeight="1" outlineLevel="1">
      <c r="A3" s="49" t="s">
        <v>121</v>
      </c>
      <c r="B3" s="9"/>
      <c r="C3" s="140">
        <f>B323</f>
        <v>6882.7834834552978</v>
      </c>
      <c r="D3" s="81">
        <f>C323</f>
        <v>34306.966841095062</v>
      </c>
      <c r="E3" s="81">
        <f t="shared" ref="E3:N5" si="0">E57+E97</f>
        <v>70238.894872222212</v>
      </c>
      <c r="F3" s="81">
        <f t="shared" si="0"/>
        <v>80774.729103055535</v>
      </c>
      <c r="G3" s="81">
        <f t="shared" si="0"/>
        <v>92890.938468513836</v>
      </c>
      <c r="H3" s="81">
        <f t="shared" si="0"/>
        <v>106824.57923879093</v>
      </c>
      <c r="I3" s="81">
        <f t="shared" si="0"/>
        <v>122848.26612460954</v>
      </c>
      <c r="J3" s="81">
        <f t="shared" si="0"/>
        <v>141275.50604330093</v>
      </c>
      <c r="K3" s="81">
        <f t="shared" si="0"/>
        <v>162466.83194979606</v>
      </c>
      <c r="L3" s="81">
        <f t="shared" si="0"/>
        <v>186836.85674226546</v>
      </c>
      <c r="M3" s="81">
        <f t="shared" si="0"/>
        <v>214862.38525360523</v>
      </c>
      <c r="N3" s="81">
        <f t="shared" si="0"/>
        <v>247091.74304164606</v>
      </c>
      <c r="P3" s="11" t="s">
        <v>11</v>
      </c>
    </row>
    <row r="4" spans="1:17" ht="15.75" customHeight="1" outlineLevel="1">
      <c r="A4" s="49" t="s">
        <v>122</v>
      </c>
      <c r="B4" s="9"/>
      <c r="C4" s="140">
        <f>B324</f>
        <v>2014.656015353366</v>
      </c>
      <c r="D4" s="81">
        <f t="shared" ref="D4:D5" si="1">C324</f>
        <v>17658.502388269138</v>
      </c>
      <c r="E4" s="81">
        <f t="shared" si="0"/>
        <v>20143.204471249992</v>
      </c>
      <c r="F4" s="81">
        <f t="shared" si="0"/>
        <v>23164.685141937494</v>
      </c>
      <c r="G4" s="81">
        <f t="shared" si="0"/>
        <v>26639.387913228111</v>
      </c>
      <c r="H4" s="81">
        <f t="shared" si="0"/>
        <v>30635.296100212327</v>
      </c>
      <c r="I4" s="81">
        <f t="shared" si="0"/>
        <v>35230.59051524417</v>
      </c>
      <c r="J4" s="81">
        <f t="shared" si="0"/>
        <v>40515.179092530787</v>
      </c>
      <c r="K4" s="81">
        <f t="shared" si="0"/>
        <v>46592.455956410398</v>
      </c>
      <c r="L4" s="81">
        <f t="shared" si="0"/>
        <v>53581.324349871953</v>
      </c>
      <c r="M4" s="81">
        <f t="shared" si="0"/>
        <v>61618.52300235274</v>
      </c>
      <c r="N4" s="81">
        <f t="shared" si="0"/>
        <v>70861.301452705666</v>
      </c>
      <c r="P4" s="11"/>
    </row>
    <row r="5" spans="1:17" ht="15.75" customHeight="1" outlineLevel="1">
      <c r="A5" s="49" t="s">
        <v>120</v>
      </c>
      <c r="B5" s="49"/>
      <c r="C5" s="140">
        <f>B325</f>
        <v>893.39559864605678</v>
      </c>
      <c r="D5" s="81">
        <f t="shared" si="1"/>
        <v>2396.6271576097338</v>
      </c>
      <c r="E5" s="81">
        <f t="shared" si="0"/>
        <v>2238.1338301388887</v>
      </c>
      <c r="F5" s="81">
        <f t="shared" si="0"/>
        <v>2573.8539046597216</v>
      </c>
      <c r="G5" s="81">
        <f t="shared" si="0"/>
        <v>2959.9319903586793</v>
      </c>
      <c r="H5" s="81">
        <f t="shared" si="0"/>
        <v>3403.9217889124811</v>
      </c>
      <c r="I5" s="81">
        <f t="shared" si="0"/>
        <v>3914.5100572493529</v>
      </c>
      <c r="J5" s="81">
        <f t="shared" si="0"/>
        <v>4501.6865658367551</v>
      </c>
      <c r="K5" s="81">
        <f t="shared" si="0"/>
        <v>5176.9395507122663</v>
      </c>
      <c r="L5" s="81">
        <f t="shared" si="0"/>
        <v>5953.4804833191065</v>
      </c>
      <c r="M5" s="81">
        <f t="shared" si="0"/>
        <v>6846.5025558169709</v>
      </c>
      <c r="N5" s="81">
        <f t="shared" si="0"/>
        <v>7873.4779391895181</v>
      </c>
      <c r="P5" s="11"/>
    </row>
    <row r="6" spans="1:17" ht="15.75" customHeight="1" outlineLevel="1">
      <c r="A6" s="49" t="s">
        <v>130</v>
      </c>
      <c r="B6" s="9"/>
      <c r="C6" s="81">
        <f t="shared" ref="C6:N6" si="2">SUM(C3:C5)</f>
        <v>9790.8350974547211</v>
      </c>
      <c r="D6" s="81">
        <f t="shared" si="2"/>
        <v>54362.096386973935</v>
      </c>
      <c r="E6" s="81">
        <f t="shared" si="2"/>
        <v>92620.233173611094</v>
      </c>
      <c r="F6" s="81">
        <f t="shared" si="2"/>
        <v>106513.26814965275</v>
      </c>
      <c r="G6" s="81">
        <f t="shared" si="2"/>
        <v>122490.25837210062</v>
      </c>
      <c r="H6" s="81">
        <f t="shared" si="2"/>
        <v>140863.79712791572</v>
      </c>
      <c r="I6" s="81">
        <f t="shared" si="2"/>
        <v>161993.36669710305</v>
      </c>
      <c r="J6" s="81">
        <f t="shared" si="2"/>
        <v>186292.37170166845</v>
      </c>
      <c r="K6" s="81">
        <f t="shared" si="2"/>
        <v>214236.22745691871</v>
      </c>
      <c r="L6" s="81">
        <f t="shared" si="2"/>
        <v>246371.66157545653</v>
      </c>
      <c r="M6" s="81">
        <f t="shared" si="2"/>
        <v>283327.41081177496</v>
      </c>
      <c r="N6" s="81">
        <f t="shared" si="2"/>
        <v>325826.52243354125</v>
      </c>
      <c r="P6" s="11"/>
    </row>
    <row r="7" spans="1:17" ht="15.75" customHeight="1" outlineLevel="1">
      <c r="A7" s="9" t="s">
        <v>8</v>
      </c>
      <c r="B7" s="10"/>
      <c r="C7" s="10">
        <v>0.45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7" ht="15.75" customHeight="1" outlineLevel="1">
      <c r="A8" s="9" t="s">
        <v>9</v>
      </c>
      <c r="B8" s="10"/>
      <c r="C8" s="10">
        <v>0.65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7" ht="15.75" customHeight="1" outlineLevel="1">
      <c r="A9" s="49" t="s">
        <v>134</v>
      </c>
      <c r="B9" s="10"/>
      <c r="C9" s="81">
        <f>$C$7*$C$8*C5</f>
        <v>261.31821260397163</v>
      </c>
      <c r="D9" s="81">
        <f t="shared" ref="D9:N9" si="3">$C$7*$C$8*D5</f>
        <v>701.01344360084727</v>
      </c>
      <c r="E9" s="81">
        <f t="shared" si="3"/>
        <v>654.65414531562499</v>
      </c>
      <c r="F9" s="81">
        <f t="shared" si="3"/>
        <v>752.85226711296866</v>
      </c>
      <c r="G9" s="81">
        <f t="shared" si="3"/>
        <v>865.78010717991378</v>
      </c>
      <c r="H9" s="81">
        <f t="shared" si="3"/>
        <v>995.64712325690084</v>
      </c>
      <c r="I9" s="81">
        <f t="shared" si="3"/>
        <v>1144.994191745436</v>
      </c>
      <c r="J9" s="81">
        <f t="shared" si="3"/>
        <v>1316.7433205072509</v>
      </c>
      <c r="K9" s="81">
        <f t="shared" si="3"/>
        <v>1514.2548185833382</v>
      </c>
      <c r="L9" s="81">
        <f t="shared" si="3"/>
        <v>1741.3930413708388</v>
      </c>
      <c r="M9" s="81">
        <f t="shared" si="3"/>
        <v>2002.6019975764643</v>
      </c>
      <c r="N9" s="81">
        <f t="shared" si="3"/>
        <v>2302.9922972129343</v>
      </c>
    </row>
    <row r="10" spans="1:17" ht="15.75" customHeight="1" outlineLevel="1">
      <c r="A10" s="49" t="s">
        <v>135</v>
      </c>
      <c r="B10" s="9"/>
      <c r="C10" s="9">
        <v>3.3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7" ht="15.75" customHeight="1" outlineLevel="1">
      <c r="A11" s="49" t="s">
        <v>136</v>
      </c>
      <c r="B11" s="9"/>
      <c r="C11" s="71">
        <f>C9*$C$10</f>
        <v>862.35010159310639</v>
      </c>
      <c r="D11" s="71">
        <f>D9*$C$10</f>
        <v>2313.3443638827957</v>
      </c>
      <c r="E11" s="71">
        <f>E9*$C$10</f>
        <v>2160.3586795415622</v>
      </c>
      <c r="F11" s="71">
        <f t="shared" ref="F11:N11" si="4">F9*$C$10</f>
        <v>2484.4124814727966</v>
      </c>
      <c r="G11" s="71">
        <f t="shared" si="4"/>
        <v>2857.0743536937152</v>
      </c>
      <c r="H11" s="71">
        <f t="shared" si="4"/>
        <v>3285.6355067477725</v>
      </c>
      <c r="I11" s="71">
        <f t="shared" si="4"/>
        <v>3778.4808327599385</v>
      </c>
      <c r="J11" s="71">
        <f t="shared" si="4"/>
        <v>4345.252957673928</v>
      </c>
      <c r="K11" s="71">
        <f t="shared" si="4"/>
        <v>4997.0409013250155</v>
      </c>
      <c r="L11" s="71">
        <f t="shared" si="4"/>
        <v>5746.5970365237672</v>
      </c>
      <c r="M11" s="71">
        <f t="shared" si="4"/>
        <v>6608.5865920023316</v>
      </c>
      <c r="N11" s="71">
        <f t="shared" si="4"/>
        <v>7599.8745808026824</v>
      </c>
    </row>
    <row r="12" spans="1:17" ht="15.75" customHeight="1" outlineLevel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P12" s="11" t="s">
        <v>11</v>
      </c>
    </row>
    <row r="13" spans="1:17" ht="15.75" customHeight="1" outlineLevel="1">
      <c r="A13" s="9" t="s">
        <v>12</v>
      </c>
      <c r="B13" s="10"/>
      <c r="C13" s="10">
        <v>0.77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1" t="s">
        <v>13</v>
      </c>
    </row>
    <row r="14" spans="1:17" ht="15.75" customHeight="1" outlineLevel="1">
      <c r="A14" s="9" t="s">
        <v>14</v>
      </c>
      <c r="B14" s="10"/>
      <c r="C14" s="10">
        <v>0.83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P14" s="12" t="s">
        <v>15</v>
      </c>
      <c r="Q14" t="s">
        <v>142</v>
      </c>
    </row>
    <row r="15" spans="1:17" ht="15.75" customHeight="1" outlineLevel="1">
      <c r="A15" s="9" t="s">
        <v>16</v>
      </c>
      <c r="B15" s="10"/>
      <c r="C15" s="10">
        <v>0.6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P15" s="12" t="s">
        <v>17</v>
      </c>
      <c r="Q15" t="s">
        <v>142</v>
      </c>
    </row>
    <row r="16" spans="1:17" ht="15.75" customHeight="1" outlineLevel="1">
      <c r="A16" s="49" t="s">
        <v>115</v>
      </c>
      <c r="B16" s="10"/>
      <c r="C16" s="81">
        <f>$C$15*$C$14*$C$13*C11</f>
        <v>330.67676995689254</v>
      </c>
      <c r="D16" s="81">
        <f>$C$15*$C$14*$C$13*D11</f>
        <v>887.07502977449678</v>
      </c>
      <c r="E16" s="81">
        <f t="shared" ref="E16:N16" si="5">$C$15*$C$14*$C$13*E11</f>
        <v>828.41113925700733</v>
      </c>
      <c r="F16" s="81">
        <f t="shared" si="5"/>
        <v>952.67281014555851</v>
      </c>
      <c r="G16" s="81">
        <f t="shared" si="5"/>
        <v>1095.5737316673919</v>
      </c>
      <c r="H16" s="81">
        <f t="shared" si="5"/>
        <v>1259.9097914175009</v>
      </c>
      <c r="I16" s="81">
        <f t="shared" si="5"/>
        <v>1448.8962601301259</v>
      </c>
      <c r="J16" s="81">
        <f t="shared" si="5"/>
        <v>1666.2306991496444</v>
      </c>
      <c r="K16" s="81">
        <f t="shared" si="5"/>
        <v>1916.1653040220904</v>
      </c>
      <c r="L16" s="81">
        <f t="shared" si="5"/>
        <v>2203.5900996254036</v>
      </c>
      <c r="M16" s="81">
        <f t="shared" si="5"/>
        <v>2534.1286145692138</v>
      </c>
      <c r="N16" s="81">
        <f t="shared" si="5"/>
        <v>2914.2479067545964</v>
      </c>
      <c r="P16" s="12" t="s">
        <v>19</v>
      </c>
      <c r="Q16" t="s">
        <v>142</v>
      </c>
    </row>
    <row r="17" spans="1:17" ht="15.75" customHeight="1" outlineLevel="1">
      <c r="A17" s="58" t="s">
        <v>91</v>
      </c>
      <c r="B17" s="14"/>
      <c r="C17" s="10">
        <v>0.8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P17" s="12" t="s">
        <v>21</v>
      </c>
      <c r="Q17" t="s">
        <v>142</v>
      </c>
    </row>
    <row r="18" spans="1:17" ht="15.75" customHeight="1" outlineLevel="1">
      <c r="A18" s="58" t="s">
        <v>92</v>
      </c>
      <c r="B18" s="14"/>
      <c r="C18" s="10">
        <v>0.18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P18" s="12" t="s">
        <v>209</v>
      </c>
    </row>
    <row r="19" spans="1:17" ht="15.75" customHeight="1" outlineLevel="1">
      <c r="A19" s="58" t="s">
        <v>93</v>
      </c>
      <c r="B19" s="14"/>
      <c r="C19" s="10">
        <v>0.02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P19" s="12" t="s">
        <v>78</v>
      </c>
    </row>
    <row r="20" spans="1:17" ht="15.75" customHeight="1" outlineLevel="1">
      <c r="A20" s="64" t="s">
        <v>105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17" ht="15.75" customHeight="1" outlineLevel="1">
      <c r="A21" s="49" t="s">
        <v>131</v>
      </c>
      <c r="B21" s="14"/>
      <c r="C21" s="81">
        <f>$C$17*C16</f>
        <v>264.54141596551403</v>
      </c>
      <c r="D21" s="81">
        <f t="shared" ref="D21:N21" si="6">$C$17*D16</f>
        <v>709.66002381959743</v>
      </c>
      <c r="E21" s="81">
        <f t="shared" si="6"/>
        <v>662.72891140560591</v>
      </c>
      <c r="F21" s="81">
        <f t="shared" si="6"/>
        <v>762.1382481164469</v>
      </c>
      <c r="G21" s="81">
        <f t="shared" si="6"/>
        <v>876.45898533391357</v>
      </c>
      <c r="H21" s="81">
        <f t="shared" si="6"/>
        <v>1007.9278331340007</v>
      </c>
      <c r="I21" s="81">
        <f t="shared" si="6"/>
        <v>1159.1170081041007</v>
      </c>
      <c r="J21" s="81">
        <f t="shared" si="6"/>
        <v>1332.9845593197156</v>
      </c>
      <c r="K21" s="81">
        <f t="shared" si="6"/>
        <v>1532.9322432176723</v>
      </c>
      <c r="L21" s="81">
        <f t="shared" si="6"/>
        <v>1762.872079700323</v>
      </c>
      <c r="M21" s="81">
        <f t="shared" si="6"/>
        <v>2027.3028916553712</v>
      </c>
      <c r="N21" s="81">
        <f t="shared" si="6"/>
        <v>2331.3983254036771</v>
      </c>
      <c r="O21" s="11" t="s">
        <v>23</v>
      </c>
    </row>
    <row r="22" spans="1:17" ht="15.75" customHeight="1" outlineLevel="1">
      <c r="A22" s="49" t="s">
        <v>132</v>
      </c>
      <c r="B22" s="14"/>
      <c r="C22" s="81">
        <f>$C$18*C16</f>
        <v>59.521818592240656</v>
      </c>
      <c r="D22" s="81">
        <f t="shared" ref="D22:N22" si="7">$C$18*D16</f>
        <v>159.6735053594094</v>
      </c>
      <c r="E22" s="81">
        <f t="shared" si="7"/>
        <v>149.11400506626131</v>
      </c>
      <c r="F22" s="81">
        <f t="shared" si="7"/>
        <v>171.48110582620052</v>
      </c>
      <c r="G22" s="81">
        <f t="shared" si="7"/>
        <v>197.20327170013053</v>
      </c>
      <c r="H22" s="81">
        <f t="shared" si="7"/>
        <v>226.78376245515014</v>
      </c>
      <c r="I22" s="81">
        <f t="shared" si="7"/>
        <v>260.80132682342264</v>
      </c>
      <c r="J22" s="81">
        <f t="shared" si="7"/>
        <v>299.92152584693599</v>
      </c>
      <c r="K22" s="81">
        <f t="shared" si="7"/>
        <v>344.90975472397628</v>
      </c>
      <c r="L22" s="81">
        <f t="shared" si="7"/>
        <v>396.64621793257265</v>
      </c>
      <c r="M22" s="81">
        <f t="shared" si="7"/>
        <v>456.14315062245845</v>
      </c>
      <c r="N22" s="81">
        <f t="shared" si="7"/>
        <v>524.5646232158274</v>
      </c>
      <c r="O22" s="11"/>
    </row>
    <row r="23" spans="1:17" ht="15.75" customHeight="1" outlineLevel="1">
      <c r="A23" s="49" t="s">
        <v>133</v>
      </c>
      <c r="B23" s="14"/>
      <c r="C23" s="81">
        <f>$C$19*C16</f>
        <v>6.6135353991378514</v>
      </c>
      <c r="D23" s="81">
        <f t="shared" ref="D23:N23" si="8">$C$19*D16</f>
        <v>17.741500595489935</v>
      </c>
      <c r="E23" s="81">
        <f t="shared" si="8"/>
        <v>16.568222785140147</v>
      </c>
      <c r="F23" s="81">
        <f t="shared" si="8"/>
        <v>19.053456202911171</v>
      </c>
      <c r="G23" s="81">
        <f t="shared" si="8"/>
        <v>21.91147463334784</v>
      </c>
      <c r="H23" s="81">
        <f t="shared" si="8"/>
        <v>25.198195828350016</v>
      </c>
      <c r="I23" s="81">
        <f t="shared" si="8"/>
        <v>28.97792520260252</v>
      </c>
      <c r="J23" s="81">
        <f t="shared" si="8"/>
        <v>33.324613982992886</v>
      </c>
      <c r="K23" s="81">
        <f t="shared" si="8"/>
        <v>38.32330608044181</v>
      </c>
      <c r="L23" s="81">
        <f t="shared" si="8"/>
        <v>44.071801992508071</v>
      </c>
      <c r="M23" s="81">
        <f t="shared" si="8"/>
        <v>50.682572291384275</v>
      </c>
      <c r="N23" s="81">
        <f t="shared" si="8"/>
        <v>58.284958135091927</v>
      </c>
      <c r="O23" s="11"/>
      <c r="P23" s="12" t="s">
        <v>24</v>
      </c>
    </row>
    <row r="24" spans="1:17" ht="15.75" customHeight="1" outlineLevel="1">
      <c r="A24" s="49"/>
      <c r="B24" s="14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11"/>
      <c r="P24" s="12" t="s">
        <v>26</v>
      </c>
    </row>
    <row r="25" spans="1:17" ht="15.75" customHeight="1" outlineLevel="1">
      <c r="A25" s="64" t="s">
        <v>19</v>
      </c>
      <c r="B25" s="14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11"/>
      <c r="P25" s="12" t="s">
        <v>24</v>
      </c>
    </row>
    <row r="26" spans="1:17" ht="15.75" customHeight="1" outlineLevel="1">
      <c r="A26" s="51" t="s">
        <v>95</v>
      </c>
      <c r="B26" s="14"/>
      <c r="C26" s="81">
        <f>C21*C104</f>
        <v>26454.141596551402</v>
      </c>
      <c r="D26" s="81">
        <f t="shared" ref="C26:N28" si="9">D21*D104</f>
        <v>70966.002381959741</v>
      </c>
      <c r="E26" s="81">
        <f t="shared" si="9"/>
        <v>66272.89114056059</v>
      </c>
      <c r="F26" s="81">
        <f t="shared" si="9"/>
        <v>76213.824811644692</v>
      </c>
      <c r="G26" s="81">
        <f t="shared" si="9"/>
        <v>87645.898533391359</v>
      </c>
      <c r="H26" s="81">
        <f t="shared" si="9"/>
        <v>100792.78331340007</v>
      </c>
      <c r="I26" s="81">
        <f t="shared" si="9"/>
        <v>115911.70081041007</v>
      </c>
      <c r="J26" s="81">
        <f t="shared" si="9"/>
        <v>133298.45593197155</v>
      </c>
      <c r="K26" s="81">
        <f t="shared" si="9"/>
        <v>153293.22432176722</v>
      </c>
      <c r="L26" s="81">
        <f t="shared" si="9"/>
        <v>176287.20797003229</v>
      </c>
      <c r="M26" s="81">
        <f t="shared" si="9"/>
        <v>202730.28916553713</v>
      </c>
      <c r="N26" s="81">
        <f t="shared" si="9"/>
        <v>233139.8325403677</v>
      </c>
      <c r="O26" s="11"/>
      <c r="P26" s="12" t="s">
        <v>27</v>
      </c>
    </row>
    <row r="27" spans="1:17" ht="15.75" customHeight="1" outlineLevel="1">
      <c r="A27" s="51" t="s">
        <v>96</v>
      </c>
      <c r="B27" s="72" t="s">
        <v>137</v>
      </c>
      <c r="C27" s="81">
        <f>C22*C105</f>
        <v>44641.363944180492</v>
      </c>
      <c r="D27" s="81">
        <f t="shared" si="9"/>
        <v>119755.12901955705</v>
      </c>
      <c r="E27" s="81">
        <f t="shared" si="9"/>
        <v>111835.50379969599</v>
      </c>
      <c r="F27" s="81">
        <f t="shared" si="9"/>
        <v>128610.82936965038</v>
      </c>
      <c r="G27" s="81">
        <f t="shared" si="9"/>
        <v>147902.45377509791</v>
      </c>
      <c r="H27" s="81">
        <f t="shared" si="9"/>
        <v>170087.8218413626</v>
      </c>
      <c r="I27" s="81">
        <f t="shared" si="9"/>
        <v>195600.99511756698</v>
      </c>
      <c r="J27" s="81">
        <f t="shared" si="9"/>
        <v>224941.144385202</v>
      </c>
      <c r="K27" s="81">
        <f t="shared" si="9"/>
        <v>258682.31604298222</v>
      </c>
      <c r="L27" s="81">
        <f t="shared" si="9"/>
        <v>297484.6634494295</v>
      </c>
      <c r="M27" s="81">
        <f t="shared" si="9"/>
        <v>342107.36296684382</v>
      </c>
      <c r="N27" s="81">
        <f t="shared" si="9"/>
        <v>393423.46741187054</v>
      </c>
      <c r="O27" s="11"/>
      <c r="P27" s="12" t="s">
        <v>28</v>
      </c>
    </row>
    <row r="28" spans="1:17" ht="15.75" customHeight="1" outlineLevel="1">
      <c r="A28" s="51" t="s">
        <v>97</v>
      </c>
      <c r="B28" s="14"/>
      <c r="C28" s="81">
        <f t="shared" si="9"/>
        <v>7936.2424789654215</v>
      </c>
      <c r="D28" s="81">
        <f t="shared" si="9"/>
        <v>21289.800714587924</v>
      </c>
      <c r="E28" s="81">
        <f t="shared" si="9"/>
        <v>19881.867342168178</v>
      </c>
      <c r="F28" s="81">
        <f t="shared" si="9"/>
        <v>22864.147443493406</v>
      </c>
      <c r="G28" s="81">
        <f t="shared" si="9"/>
        <v>26293.769560017408</v>
      </c>
      <c r="H28" s="81">
        <f t="shared" si="9"/>
        <v>30237.834994020021</v>
      </c>
      <c r="I28" s="81">
        <f t="shared" si="9"/>
        <v>34773.510243123026</v>
      </c>
      <c r="J28" s="81">
        <f t="shared" si="9"/>
        <v>39989.536779591464</v>
      </c>
      <c r="K28" s="81">
        <f t="shared" si="9"/>
        <v>45987.967296530172</v>
      </c>
      <c r="L28" s="81">
        <f t="shared" si="9"/>
        <v>52886.162391009682</v>
      </c>
      <c r="M28" s="81">
        <f t="shared" si="9"/>
        <v>60819.086749661132</v>
      </c>
      <c r="N28" s="81">
        <f t="shared" si="9"/>
        <v>69941.949762110307</v>
      </c>
      <c r="O28" s="11"/>
      <c r="P28" s="12" t="s">
        <v>29</v>
      </c>
    </row>
    <row r="29" spans="1:17" ht="15.75" customHeight="1" outlineLevel="1">
      <c r="A29" s="51" t="s">
        <v>100</v>
      </c>
      <c r="B29" s="14"/>
      <c r="C29" s="81">
        <f>SUM(C26:C28)</f>
        <v>79031.748019697305</v>
      </c>
      <c r="D29" s="81">
        <f t="shared" ref="D29:N29" si="10">SUM(D26:D28)</f>
        <v>212010.9321161047</v>
      </c>
      <c r="E29" s="81">
        <f t="shared" si="10"/>
        <v>197990.26228242475</v>
      </c>
      <c r="F29" s="81">
        <f t="shared" si="10"/>
        <v>227688.8016247885</v>
      </c>
      <c r="G29" s="81">
        <f t="shared" si="10"/>
        <v>261842.12186850669</v>
      </c>
      <c r="H29" s="81">
        <f t="shared" si="10"/>
        <v>301118.44014878268</v>
      </c>
      <c r="I29" s="81">
        <f t="shared" si="10"/>
        <v>346286.20617110009</v>
      </c>
      <c r="J29" s="81">
        <f t="shared" si="10"/>
        <v>398229.13709676499</v>
      </c>
      <c r="K29" s="81">
        <f t="shared" si="10"/>
        <v>457963.50766127964</v>
      </c>
      <c r="L29" s="81">
        <f t="shared" si="10"/>
        <v>526658.03381047142</v>
      </c>
      <c r="M29" s="81">
        <f t="shared" si="10"/>
        <v>605656.73888204212</v>
      </c>
      <c r="N29" s="81">
        <f t="shared" si="10"/>
        <v>696505.24971434847</v>
      </c>
      <c r="O29" s="11"/>
      <c r="P29" s="12" t="s">
        <v>30</v>
      </c>
    </row>
    <row r="30" spans="1:17" ht="15.75" customHeight="1" outlineLevel="1">
      <c r="A30" s="64" t="s">
        <v>98</v>
      </c>
      <c r="B30" s="14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11"/>
    </row>
    <row r="31" spans="1:17" ht="15.75" customHeight="1" outlineLevel="1">
      <c r="A31" s="51" t="s">
        <v>128</v>
      </c>
      <c r="B31" s="14"/>
      <c r="C31" s="75">
        <v>0</v>
      </c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11"/>
    </row>
    <row r="32" spans="1:17" ht="15.75" customHeight="1" outlineLevel="1">
      <c r="A32" s="51"/>
      <c r="B32" s="14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11"/>
    </row>
    <row r="33" spans="1:15" ht="15.75" customHeight="1" outlineLevel="1">
      <c r="A33" s="9" t="s">
        <v>101</v>
      </c>
      <c r="B33" s="14"/>
      <c r="C33" s="48">
        <f>C29</f>
        <v>79031.748019697305</v>
      </c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11"/>
    </row>
    <row r="34" spans="1:15" ht="15.75" customHeight="1" outlineLevel="1">
      <c r="A34" s="9" t="s">
        <v>102</v>
      </c>
      <c r="B34" s="14"/>
      <c r="C34" s="50">
        <f>C33/C29</f>
        <v>1</v>
      </c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11"/>
    </row>
    <row r="35" spans="1:15" ht="15.75" customHeight="1" outlineLevel="1">
      <c r="A35" s="9"/>
      <c r="B35" s="14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11"/>
    </row>
    <row r="36" spans="1:15" ht="15.75" customHeight="1" outlineLevel="1">
      <c r="A36" s="9" t="s">
        <v>151</v>
      </c>
      <c r="B36" s="14"/>
      <c r="C36" s="67">
        <f>$C$135*$C$139*C21</f>
        <v>2016.5992139051139</v>
      </c>
      <c r="D36" s="67">
        <f t="shared" ref="D36:N38" si="11">$C$135*$C$139*D21</f>
        <v>5409.7383615767922</v>
      </c>
      <c r="E36" s="67">
        <f t="shared" si="11"/>
        <v>5051.9824916449343</v>
      </c>
      <c r="F36" s="67">
        <f t="shared" si="11"/>
        <v>5809.7798653916752</v>
      </c>
      <c r="G36" s="67">
        <f t="shared" si="11"/>
        <v>6681.2468452004241</v>
      </c>
      <c r="H36" s="67">
        <f t="shared" si="11"/>
        <v>7683.4338719804882</v>
      </c>
      <c r="I36" s="67">
        <f t="shared" si="11"/>
        <v>8835.9489527775604</v>
      </c>
      <c r="J36" s="67">
        <f t="shared" si="11"/>
        <v>10161.341295694194</v>
      </c>
      <c r="K36" s="67">
        <f t="shared" si="11"/>
        <v>11685.542490048318</v>
      </c>
      <c r="L36" s="67">
        <f t="shared" si="11"/>
        <v>13438.373863555564</v>
      </c>
      <c r="M36" s="67">
        <f t="shared" si="11"/>
        <v>15454.129943088898</v>
      </c>
      <c r="N36" s="67">
        <f t="shared" si="11"/>
        <v>17772.249434552232</v>
      </c>
      <c r="O36" s="11"/>
    </row>
    <row r="37" spans="1:15" ht="15.75" customHeight="1" outlineLevel="1">
      <c r="A37" s="9" t="s">
        <v>150</v>
      </c>
      <c r="B37" s="14"/>
      <c r="C37" s="67">
        <f>$C$136*$C$140*C22</f>
        <v>6342.4069019147955</v>
      </c>
      <c r="D37" s="67">
        <f t="shared" si="11"/>
        <v>1217.191131354778</v>
      </c>
      <c r="E37" s="67">
        <f t="shared" si="11"/>
        <v>1136.6960606201101</v>
      </c>
      <c r="F37" s="67">
        <f t="shared" si="11"/>
        <v>1307.2004697131267</v>
      </c>
      <c r="G37" s="67">
        <f t="shared" si="11"/>
        <v>1503.2805401700953</v>
      </c>
      <c r="H37" s="67">
        <f t="shared" si="11"/>
        <v>1728.7726211956099</v>
      </c>
      <c r="I37" s="67">
        <f t="shared" si="11"/>
        <v>1988.088514374951</v>
      </c>
      <c r="J37" s="67">
        <f t="shared" si="11"/>
        <v>2286.3017915311934</v>
      </c>
      <c r="K37" s="67">
        <f t="shared" si="11"/>
        <v>2629.2470602608714</v>
      </c>
      <c r="L37" s="67">
        <f t="shared" si="11"/>
        <v>3023.6341193000017</v>
      </c>
      <c r="M37" s="67">
        <f t="shared" si="11"/>
        <v>3477.1792371950014</v>
      </c>
      <c r="N37" s="67">
        <f t="shared" si="11"/>
        <v>3998.7561227742526</v>
      </c>
      <c r="O37" s="11"/>
    </row>
    <row r="38" spans="1:15" ht="15.75" customHeight="1" outlineLevel="1">
      <c r="A38" s="9" t="s">
        <v>149</v>
      </c>
      <c r="B38" s="14"/>
      <c r="C38" s="67">
        <f>$C$137*$C$141*C23</f>
        <v>526.60275615635146</v>
      </c>
      <c r="D38" s="67">
        <f t="shared" si="11"/>
        <v>135.2434590394198</v>
      </c>
      <c r="E38" s="67">
        <f t="shared" si="11"/>
        <v>126.29956229112337</v>
      </c>
      <c r="F38" s="67">
        <f t="shared" si="11"/>
        <v>145.24449663479189</v>
      </c>
      <c r="G38" s="67">
        <f t="shared" si="11"/>
        <v>167.03117113001062</v>
      </c>
      <c r="H38" s="67">
        <f t="shared" si="11"/>
        <v>192.08584679951221</v>
      </c>
      <c r="I38" s="67">
        <f t="shared" si="11"/>
        <v>220.89872381943906</v>
      </c>
      <c r="J38" s="67">
        <f t="shared" si="11"/>
        <v>254.0335323923548</v>
      </c>
      <c r="K38" s="67">
        <f t="shared" si="11"/>
        <v>292.13856225120799</v>
      </c>
      <c r="L38" s="67">
        <f t="shared" si="11"/>
        <v>335.95934658888905</v>
      </c>
      <c r="M38" s="67">
        <f t="shared" si="11"/>
        <v>386.35324857722236</v>
      </c>
      <c r="N38" s="67">
        <f t="shared" si="11"/>
        <v>444.3062358638058</v>
      </c>
      <c r="O38" s="11"/>
    </row>
    <row r="39" spans="1:15" ht="15.75" customHeight="1" outlineLevel="1">
      <c r="A39" s="9" t="s">
        <v>148</v>
      </c>
      <c r="B39" s="14"/>
      <c r="C39" s="70">
        <f>C31+SUM(C36:C38)</f>
        <v>8885.6088719762611</v>
      </c>
      <c r="D39" s="70">
        <f t="shared" ref="D39:N39" si="12">D31+SUM(D36:D38)</f>
        <v>6762.1729519709897</v>
      </c>
      <c r="E39" s="70">
        <f t="shared" si="12"/>
        <v>6314.9781145561674</v>
      </c>
      <c r="F39" s="70">
        <f t="shared" si="12"/>
        <v>7262.2248317395943</v>
      </c>
      <c r="G39" s="70">
        <f t="shared" si="12"/>
        <v>8351.5585565005294</v>
      </c>
      <c r="H39" s="70">
        <f t="shared" si="12"/>
        <v>9604.292339975611</v>
      </c>
      <c r="I39" s="70">
        <f t="shared" si="12"/>
        <v>11044.93619097195</v>
      </c>
      <c r="J39" s="70">
        <f t="shared" si="12"/>
        <v>12701.676619617743</v>
      </c>
      <c r="K39" s="70">
        <f t="shared" si="12"/>
        <v>14606.928112560397</v>
      </c>
      <c r="L39" s="70">
        <f t="shared" si="12"/>
        <v>16797.967329444455</v>
      </c>
      <c r="M39" s="70">
        <f t="shared" si="12"/>
        <v>19317.66242886112</v>
      </c>
      <c r="N39" s="70">
        <f t="shared" si="12"/>
        <v>22215.311793190289</v>
      </c>
      <c r="O39" s="11"/>
    </row>
    <row r="40" spans="1:15" ht="15.75" customHeight="1" outlineLevel="1">
      <c r="A40" s="9" t="s">
        <v>119</v>
      </c>
      <c r="B40" s="14"/>
      <c r="C40" s="73">
        <f>C39/C16</f>
        <v>26.870980000000003</v>
      </c>
      <c r="D40" s="74">
        <f t="shared" ref="D40:N40" si="13">D39/D16</f>
        <v>7.6230000000000011</v>
      </c>
      <c r="E40" s="74">
        <f t="shared" si="13"/>
        <v>7.6230000000000002</v>
      </c>
      <c r="F40" s="74">
        <f t="shared" si="13"/>
        <v>7.623000000000002</v>
      </c>
      <c r="G40" s="74">
        <f t="shared" si="13"/>
        <v>7.6230000000000002</v>
      </c>
      <c r="H40" s="74">
        <f t="shared" si="13"/>
        <v>7.6230000000000011</v>
      </c>
      <c r="I40" s="74">
        <f t="shared" si="13"/>
        <v>7.6230000000000002</v>
      </c>
      <c r="J40" s="74">
        <f t="shared" si="13"/>
        <v>7.6230000000000029</v>
      </c>
      <c r="K40" s="74">
        <f t="shared" si="13"/>
        <v>7.6230000000000011</v>
      </c>
      <c r="L40" s="74">
        <f t="shared" si="13"/>
        <v>7.6230000000000011</v>
      </c>
      <c r="M40" s="74">
        <f t="shared" si="13"/>
        <v>7.6230000000000011</v>
      </c>
      <c r="N40" s="74">
        <f t="shared" si="13"/>
        <v>7.6230000000000002</v>
      </c>
      <c r="O40" s="11"/>
    </row>
    <row r="41" spans="1:15" ht="15.75" customHeight="1">
      <c r="A41" s="76" t="s">
        <v>25</v>
      </c>
      <c r="B41" s="126" t="s">
        <v>204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5" ht="15.75" customHeight="1" outlineLevel="1">
      <c r="A42" s="49" t="s">
        <v>112</v>
      </c>
      <c r="C42" s="48">
        <f>B351+B199</f>
        <v>26709.724162898594</v>
      </c>
      <c r="D42" s="48">
        <f t="shared" ref="D42:N42" si="14">D96+D100</f>
        <v>111805.55555555553</v>
      </c>
      <c r="E42" s="48">
        <f t="shared" si="14"/>
        <v>128576.38888888888</v>
      </c>
      <c r="F42" s="48">
        <f t="shared" si="14"/>
        <v>147862.84722222219</v>
      </c>
      <c r="G42" s="48">
        <f t="shared" si="14"/>
        <v>170042.27430555547</v>
      </c>
      <c r="H42" s="48">
        <f t="shared" si="14"/>
        <v>195548.61545138882</v>
      </c>
      <c r="I42" s="48">
        <f t="shared" si="14"/>
        <v>224880.9077690971</v>
      </c>
      <c r="J42" s="48">
        <f t="shared" si="14"/>
        <v>258613.0439344616</v>
      </c>
      <c r="K42" s="48">
        <f t="shared" si="14"/>
        <v>297405.00052463077</v>
      </c>
      <c r="L42" s="48">
        <f t="shared" si="14"/>
        <v>342015.75060332537</v>
      </c>
      <c r="M42" s="48">
        <f t="shared" si="14"/>
        <v>393318.11319382413</v>
      </c>
      <c r="N42" s="48">
        <f t="shared" si="14"/>
        <v>452315.83017289778</v>
      </c>
    </row>
    <row r="43" spans="1:15" ht="15.75" customHeight="1" outlineLevel="1">
      <c r="A43" s="9" t="s">
        <v>8</v>
      </c>
      <c r="B43" s="10"/>
      <c r="C43" s="10">
        <v>0.38</v>
      </c>
    </row>
    <row r="44" spans="1:15" ht="15.75" customHeight="1" outlineLevel="1">
      <c r="A44" s="9" t="s">
        <v>9</v>
      </c>
      <c r="B44" s="10"/>
      <c r="C44" s="10">
        <v>0.85</v>
      </c>
    </row>
    <row r="45" spans="1:15" ht="15.75" customHeight="1" outlineLevel="1">
      <c r="A45" s="49" t="s">
        <v>114</v>
      </c>
      <c r="B45" s="10"/>
      <c r="C45" s="48">
        <f>C42*$C$43*$C$44</f>
        <v>8627.2409046162466</v>
      </c>
      <c r="D45" s="48">
        <f t="shared" ref="D45:N45" si="15">D42*$C$43*$C$44</f>
        <v>36113.194444444438</v>
      </c>
      <c r="E45" s="48">
        <f t="shared" si="15"/>
        <v>41530.173611111109</v>
      </c>
      <c r="F45" s="48">
        <f t="shared" si="15"/>
        <v>47759.699652777766</v>
      </c>
      <c r="G45" s="48">
        <f t="shared" si="15"/>
        <v>54923.654600694419</v>
      </c>
      <c r="H45" s="48">
        <f t="shared" si="15"/>
        <v>63162.202790798583</v>
      </c>
      <c r="I45" s="48">
        <f t="shared" si="15"/>
        <v>72636.533209418354</v>
      </c>
      <c r="J45" s="48">
        <f t="shared" si="15"/>
        <v>83532.013190831087</v>
      </c>
      <c r="K45" s="48">
        <f t="shared" si="15"/>
        <v>96061.815169455731</v>
      </c>
      <c r="L45" s="48">
        <f t="shared" si="15"/>
        <v>110471.08744487409</v>
      </c>
      <c r="M45" s="48">
        <f t="shared" si="15"/>
        <v>127041.75056160518</v>
      </c>
      <c r="N45" s="48">
        <f t="shared" si="15"/>
        <v>146098.01314584599</v>
      </c>
    </row>
    <row r="46" spans="1:15" ht="15.75" customHeight="1" outlineLevel="1">
      <c r="A46" s="9" t="s">
        <v>10</v>
      </c>
      <c r="B46" s="9"/>
      <c r="C46" s="9">
        <v>7.8</v>
      </c>
    </row>
    <row r="47" spans="1:15" ht="15.75" customHeight="1" outlineLevel="1">
      <c r="A47" s="9"/>
      <c r="B47" s="9"/>
      <c r="C47" s="9"/>
    </row>
    <row r="48" spans="1:15" ht="15.75" customHeight="1" outlineLevel="1">
      <c r="A48" s="49" t="s">
        <v>113</v>
      </c>
      <c r="B48" s="9"/>
      <c r="C48" s="48">
        <f>C45*$C$46</f>
        <v>67292.479056006719</v>
      </c>
      <c r="D48" s="48">
        <f t="shared" ref="D48:N48" si="16">D45*$C$46</f>
        <v>281682.91666666663</v>
      </c>
      <c r="E48" s="48">
        <f t="shared" si="16"/>
        <v>323935.35416666663</v>
      </c>
      <c r="F48" s="48">
        <f t="shared" si="16"/>
        <v>372525.65729166655</v>
      </c>
      <c r="G48" s="48">
        <f t="shared" si="16"/>
        <v>428404.50588541647</v>
      </c>
      <c r="H48" s="48">
        <f t="shared" si="16"/>
        <v>492665.18176822894</v>
      </c>
      <c r="I48" s="48">
        <f t="shared" si="16"/>
        <v>566564.95903346315</v>
      </c>
      <c r="J48" s="48">
        <f t="shared" si="16"/>
        <v>651549.70288848248</v>
      </c>
      <c r="K48" s="48">
        <f t="shared" si="16"/>
        <v>749282.15832175466</v>
      </c>
      <c r="L48" s="48">
        <f t="shared" si="16"/>
        <v>861674.48207001796</v>
      </c>
      <c r="M48" s="48">
        <f t="shared" si="16"/>
        <v>990925.65438052034</v>
      </c>
      <c r="N48" s="48">
        <f t="shared" si="16"/>
        <v>1139564.5025375988</v>
      </c>
    </row>
    <row r="49" spans="1:14" ht="15.75" customHeight="1" outlineLevel="1">
      <c r="A49" s="9" t="s">
        <v>12</v>
      </c>
      <c r="B49" s="10"/>
      <c r="C49" s="10">
        <v>0.7</v>
      </c>
    </row>
    <row r="50" spans="1:14" ht="15.75" customHeight="1" outlineLevel="1">
      <c r="A50" s="9" t="s">
        <v>14</v>
      </c>
      <c r="B50" s="10"/>
      <c r="C50" s="10">
        <v>0.6</v>
      </c>
    </row>
    <row r="51" spans="1:14" ht="15.75" customHeight="1" outlineLevel="1">
      <c r="A51" s="9" t="s">
        <v>16</v>
      </c>
      <c r="B51" s="10"/>
      <c r="C51" s="10">
        <v>0.35</v>
      </c>
    </row>
    <row r="52" spans="1:14" ht="15.75" customHeight="1" outlineLevel="1">
      <c r="A52" s="49" t="s">
        <v>115</v>
      </c>
      <c r="B52" s="10"/>
      <c r="C52" s="48">
        <f>$C$51*$C$50*$C$49*C48</f>
        <v>9891.9944212329865</v>
      </c>
      <c r="D52" s="48">
        <f t="shared" ref="D52:N52" si="17">$C$51*$C$50*$C$49*D48</f>
        <v>41407.388749999991</v>
      </c>
      <c r="E52" s="48">
        <f t="shared" si="17"/>
        <v>47618.497062499991</v>
      </c>
      <c r="F52" s="48">
        <f t="shared" si="17"/>
        <v>54761.271621874977</v>
      </c>
      <c r="G52" s="48">
        <f t="shared" si="17"/>
        <v>62975.462365156214</v>
      </c>
      <c r="H52" s="48">
        <f t="shared" si="17"/>
        <v>72421.781719929655</v>
      </c>
      <c r="I52" s="48">
        <f t="shared" si="17"/>
        <v>83285.048977919083</v>
      </c>
      <c r="J52" s="48">
        <f t="shared" si="17"/>
        <v>95777.806324606921</v>
      </c>
      <c r="K52" s="48">
        <f t="shared" si="17"/>
        <v>110144.47727329793</v>
      </c>
      <c r="L52" s="48">
        <f t="shared" si="17"/>
        <v>126666.14886429263</v>
      </c>
      <c r="M52" s="48">
        <f t="shared" si="17"/>
        <v>145666.07119393648</v>
      </c>
      <c r="N52" s="48">
        <f t="shared" si="17"/>
        <v>167515.98187302702</v>
      </c>
    </row>
    <row r="53" spans="1:14" ht="15.75" customHeight="1" outlineLevel="1">
      <c r="A53" s="58" t="s">
        <v>91</v>
      </c>
      <c r="B53" s="14"/>
      <c r="C53" s="10">
        <v>0.8</v>
      </c>
    </row>
    <row r="54" spans="1:14" ht="15.75" customHeight="1" outlineLevel="1">
      <c r="A54" s="58" t="s">
        <v>92</v>
      </c>
      <c r="B54" s="14"/>
      <c r="C54" s="10">
        <v>0.18</v>
      </c>
    </row>
    <row r="55" spans="1:14" ht="15.75" customHeight="1" outlineLevel="1">
      <c r="A55" s="58" t="s">
        <v>93</v>
      </c>
      <c r="B55" s="14"/>
      <c r="C55" s="10">
        <v>0.02</v>
      </c>
    </row>
    <row r="56" spans="1:14" ht="15.75" customHeight="1" outlineLevel="1">
      <c r="A56" s="64" t="s">
        <v>105</v>
      </c>
      <c r="B56" s="14"/>
      <c r="C56" s="14"/>
    </row>
    <row r="57" spans="1:14" ht="15.75" customHeight="1" outlineLevel="1">
      <c r="A57" s="49" t="s">
        <v>131</v>
      </c>
      <c r="B57" s="14"/>
      <c r="C57" s="48">
        <f>$C$53*C52</f>
        <v>7913.5955369863896</v>
      </c>
      <c r="D57" s="48">
        <f t="shared" ref="D57:N57" si="18">$C$53*D52</f>
        <v>33125.910999999993</v>
      </c>
      <c r="E57" s="48">
        <f t="shared" si="18"/>
        <v>38094.797649999993</v>
      </c>
      <c r="F57" s="48">
        <f t="shared" si="18"/>
        <v>43809.017297499988</v>
      </c>
      <c r="G57" s="48">
        <f t="shared" si="18"/>
        <v>50380.369892124974</v>
      </c>
      <c r="H57" s="48">
        <f t="shared" si="18"/>
        <v>57937.425375943727</v>
      </c>
      <c r="I57" s="48">
        <f t="shared" si="18"/>
        <v>66628.039182335269</v>
      </c>
      <c r="J57" s="48">
        <f t="shared" si="18"/>
        <v>76622.245059685534</v>
      </c>
      <c r="K57" s="48">
        <f t="shared" si="18"/>
        <v>88115.581818638355</v>
      </c>
      <c r="L57" s="48">
        <f t="shared" si="18"/>
        <v>101332.9190914341</v>
      </c>
      <c r="M57" s="48">
        <f t="shared" si="18"/>
        <v>116532.8569551492</v>
      </c>
      <c r="N57" s="48">
        <f t="shared" si="18"/>
        <v>134012.78549842161</v>
      </c>
    </row>
    <row r="58" spans="1:14" ht="15.75" customHeight="1" outlineLevel="1">
      <c r="A58" s="49" t="s">
        <v>132</v>
      </c>
      <c r="B58" s="14"/>
      <c r="C58" s="48">
        <f>$C$54*C52</f>
        <v>1780.5589958219375</v>
      </c>
      <c r="D58" s="48">
        <f t="shared" ref="D58:N58" si="19">$C$54*D52</f>
        <v>7453.3299749999978</v>
      </c>
      <c r="E58" s="48">
        <f t="shared" si="19"/>
        <v>8571.3294712499974</v>
      </c>
      <c r="F58" s="48">
        <f t="shared" si="19"/>
        <v>9857.0288919374962</v>
      </c>
      <c r="G58" s="48">
        <f t="shared" si="19"/>
        <v>11335.583225728118</v>
      </c>
      <c r="H58" s="48">
        <f t="shared" si="19"/>
        <v>13035.920709587337</v>
      </c>
      <c r="I58" s="48">
        <f t="shared" si="19"/>
        <v>14991.308816025434</v>
      </c>
      <c r="J58" s="48">
        <f t="shared" si="19"/>
        <v>17240.005138429246</v>
      </c>
      <c r="K58" s="48">
        <f t="shared" si="19"/>
        <v>19826.005909193627</v>
      </c>
      <c r="L58" s="48">
        <f t="shared" si="19"/>
        <v>22799.906795572671</v>
      </c>
      <c r="M58" s="48">
        <f t="shared" si="19"/>
        <v>26219.892814908566</v>
      </c>
      <c r="N58" s="48">
        <f t="shared" si="19"/>
        <v>30152.876737144863</v>
      </c>
    </row>
    <row r="59" spans="1:14" ht="15.75" customHeight="1" outlineLevel="1">
      <c r="A59" s="49" t="s">
        <v>133</v>
      </c>
      <c r="B59" s="14"/>
      <c r="C59" s="48">
        <f>$C$55*C52</f>
        <v>197.83988842465973</v>
      </c>
      <c r="D59" s="48">
        <f t="shared" ref="D59:N59" si="20">$C$55*D52</f>
        <v>828.1477749999998</v>
      </c>
      <c r="E59" s="48">
        <f t="shared" si="20"/>
        <v>952.3699412499999</v>
      </c>
      <c r="F59" s="48">
        <f t="shared" si="20"/>
        <v>1095.2254324374996</v>
      </c>
      <c r="G59" s="48">
        <f t="shared" si="20"/>
        <v>1259.5092473031243</v>
      </c>
      <c r="H59" s="48">
        <f t="shared" si="20"/>
        <v>1448.435634398593</v>
      </c>
      <c r="I59" s="48">
        <f t="shared" si="20"/>
        <v>1665.7009795583817</v>
      </c>
      <c r="J59" s="48">
        <f t="shared" si="20"/>
        <v>1915.5561264921384</v>
      </c>
      <c r="K59" s="48">
        <f t="shared" si="20"/>
        <v>2202.8895454659587</v>
      </c>
      <c r="L59" s="48">
        <f t="shared" si="20"/>
        <v>2533.3229772858526</v>
      </c>
      <c r="M59" s="48">
        <f t="shared" si="20"/>
        <v>2913.3214238787295</v>
      </c>
      <c r="N59" s="48">
        <f t="shared" si="20"/>
        <v>3350.3196374605404</v>
      </c>
    </row>
    <row r="60" spans="1:14" ht="15.75" customHeight="1" outlineLevel="1">
      <c r="A60" s="64" t="s">
        <v>19</v>
      </c>
      <c r="B60" s="14"/>
      <c r="C60" s="48"/>
    </row>
    <row r="61" spans="1:14" ht="15.75" customHeight="1" outlineLevel="1">
      <c r="A61" s="51" t="s">
        <v>95</v>
      </c>
      <c r="B61" s="14"/>
      <c r="C61" s="67">
        <f t="shared" ref="C61:N63" si="21">C57*C104</f>
        <v>791359.55369863892</v>
      </c>
      <c r="D61" s="67">
        <f t="shared" si="21"/>
        <v>3312591.0999999992</v>
      </c>
      <c r="E61" s="67">
        <f t="shared" si="21"/>
        <v>3809479.7649999992</v>
      </c>
      <c r="F61" s="67">
        <f t="shared" si="21"/>
        <v>4380901.729749999</v>
      </c>
      <c r="G61" s="67">
        <f t="shared" si="21"/>
        <v>5038036.9892124971</v>
      </c>
      <c r="H61" s="67">
        <f t="shared" si="21"/>
        <v>5793742.5375943724</v>
      </c>
      <c r="I61" s="67">
        <f t="shared" si="21"/>
        <v>6662803.9182335269</v>
      </c>
      <c r="J61" s="67">
        <f t="shared" si="21"/>
        <v>7662224.505968553</v>
      </c>
      <c r="K61" s="67">
        <f t="shared" si="21"/>
        <v>8811558.1818638351</v>
      </c>
      <c r="L61" s="67">
        <f t="shared" si="21"/>
        <v>10133291.909143411</v>
      </c>
      <c r="M61" s="67">
        <f t="shared" si="21"/>
        <v>11653285.695514919</v>
      </c>
      <c r="N61" s="67">
        <f t="shared" si="21"/>
        <v>13401278.54984216</v>
      </c>
    </row>
    <row r="62" spans="1:14" ht="15.75" customHeight="1" outlineLevel="1">
      <c r="A62" s="51" t="s">
        <v>96</v>
      </c>
      <c r="B62" s="14"/>
      <c r="C62" s="67">
        <f t="shared" si="21"/>
        <v>1335419.2468664532</v>
      </c>
      <c r="D62" s="67">
        <f t="shared" si="21"/>
        <v>5589997.4812499983</v>
      </c>
      <c r="E62" s="67">
        <f t="shared" si="21"/>
        <v>6428497.1034374982</v>
      </c>
      <c r="F62" s="67">
        <f t="shared" si="21"/>
        <v>7392771.6689531226</v>
      </c>
      <c r="G62" s="67">
        <f t="shared" si="21"/>
        <v>8501687.4192960877</v>
      </c>
      <c r="H62" s="67">
        <f t="shared" si="21"/>
        <v>9776940.5321905036</v>
      </c>
      <c r="I62" s="67">
        <f t="shared" si="21"/>
        <v>11243481.612019075</v>
      </c>
      <c r="J62" s="67">
        <f t="shared" si="21"/>
        <v>12930003.853821933</v>
      </c>
      <c r="K62" s="67">
        <f t="shared" si="21"/>
        <v>14869504.431895221</v>
      </c>
      <c r="L62" s="67">
        <f t="shared" si="21"/>
        <v>17099930.096679505</v>
      </c>
      <c r="M62" s="67">
        <f t="shared" si="21"/>
        <v>19664919.611181423</v>
      </c>
      <c r="N62" s="67">
        <f t="shared" si="21"/>
        <v>22614657.552858647</v>
      </c>
    </row>
    <row r="63" spans="1:14" s="49" customFormat="1" ht="15.75" customHeight="1" outlineLevel="1">
      <c r="A63" s="51" t="s">
        <v>97</v>
      </c>
      <c r="C63" s="67">
        <f t="shared" si="21"/>
        <v>237407.86610959168</v>
      </c>
      <c r="D63" s="67">
        <f t="shared" si="21"/>
        <v>993777.32999999973</v>
      </c>
      <c r="E63" s="67">
        <f t="shared" si="21"/>
        <v>1142843.9294999999</v>
      </c>
      <c r="F63" s="67">
        <f t="shared" si="21"/>
        <v>1314270.5189249995</v>
      </c>
      <c r="G63" s="67">
        <f t="shared" si="21"/>
        <v>1511411.0967637491</v>
      </c>
      <c r="H63" s="67">
        <f t="shared" si="21"/>
        <v>1738122.7612783117</v>
      </c>
      <c r="I63" s="67">
        <f t="shared" si="21"/>
        <v>1998841.1754700581</v>
      </c>
      <c r="J63" s="67">
        <f t="shared" si="21"/>
        <v>2298667.351790566</v>
      </c>
      <c r="K63" s="67">
        <f t="shared" si="21"/>
        <v>2643467.4545591506</v>
      </c>
      <c r="L63" s="67">
        <f t="shared" si="21"/>
        <v>3039987.5727430233</v>
      </c>
      <c r="M63" s="67">
        <f t="shared" si="21"/>
        <v>3495985.7086544754</v>
      </c>
      <c r="N63" s="67">
        <f t="shared" si="21"/>
        <v>4020383.5649526487</v>
      </c>
    </row>
    <row r="64" spans="1:14" ht="15.75" customHeight="1" outlineLevel="1">
      <c r="A64" s="51" t="s">
        <v>100</v>
      </c>
      <c r="B64" s="14"/>
      <c r="C64" s="67">
        <f>SUM(C61:C63)</f>
        <v>2364186.6666746838</v>
      </c>
      <c r="D64" s="67">
        <f>SUM(D61:D63)</f>
        <v>9896365.9112499971</v>
      </c>
      <c r="E64" s="67">
        <f t="shared" ref="E64:N64" si="22">SUM(E61:E63)</f>
        <v>11380820.797937497</v>
      </c>
      <c r="F64" s="67">
        <f t="shared" si="22"/>
        <v>13087943.917628121</v>
      </c>
      <c r="G64" s="67">
        <f t="shared" si="22"/>
        <v>15051135.505272333</v>
      </c>
      <c r="H64" s="67">
        <f t="shared" si="22"/>
        <v>17308805.831063189</v>
      </c>
      <c r="I64" s="67">
        <f t="shared" si="22"/>
        <v>19905126.70572266</v>
      </c>
      <c r="J64" s="67">
        <f t="shared" si="22"/>
        <v>22890895.711581051</v>
      </c>
      <c r="K64" s="67">
        <f t="shared" si="22"/>
        <v>26324530.068318207</v>
      </c>
      <c r="L64" s="67">
        <f t="shared" si="22"/>
        <v>30273209.57856594</v>
      </c>
      <c r="M64" s="67">
        <f t="shared" si="22"/>
        <v>34814191.015350819</v>
      </c>
      <c r="N64" s="67">
        <f t="shared" si="22"/>
        <v>40036319.667653456</v>
      </c>
    </row>
    <row r="65" spans="1:14" ht="15.75" customHeight="1" outlineLevel="1">
      <c r="A65" s="64" t="s">
        <v>98</v>
      </c>
      <c r="B65" s="9"/>
      <c r="C65" s="9"/>
    </row>
    <row r="66" spans="1:14" ht="15.75" customHeight="1" outlineLevel="1">
      <c r="A66" s="51" t="s">
        <v>128</v>
      </c>
      <c r="B66" s="9"/>
      <c r="C66" s="16">
        <v>100</v>
      </c>
    </row>
    <row r="67" spans="1:14" ht="15.5" customHeight="1" outlineLevel="1">
      <c r="A67" s="51"/>
      <c r="B67" s="9"/>
      <c r="C67" s="16"/>
    </row>
    <row r="68" spans="1:14" ht="15.75" customHeight="1" outlineLevel="1">
      <c r="A68" s="51" t="s">
        <v>116</v>
      </c>
      <c r="B68" s="9"/>
      <c r="C68" s="67">
        <f>$C$66*C57</f>
        <v>791359.55369863892</v>
      </c>
      <c r="D68" s="67">
        <f t="shared" ref="D68:N70" si="23">$C$66*D57</f>
        <v>3312591.0999999992</v>
      </c>
      <c r="E68" s="67">
        <f t="shared" si="23"/>
        <v>3809479.7649999992</v>
      </c>
      <c r="F68" s="67">
        <f t="shared" si="23"/>
        <v>4380901.729749999</v>
      </c>
      <c r="G68" s="67">
        <f t="shared" si="23"/>
        <v>5038036.9892124971</v>
      </c>
      <c r="H68" s="67">
        <f t="shared" si="23"/>
        <v>5793742.5375943724</v>
      </c>
      <c r="I68" s="67">
        <f t="shared" si="23"/>
        <v>6662803.9182335269</v>
      </c>
      <c r="J68" s="67">
        <f t="shared" si="23"/>
        <v>7662224.505968553</v>
      </c>
      <c r="K68" s="67">
        <f t="shared" si="23"/>
        <v>8811558.1818638351</v>
      </c>
      <c r="L68" s="67">
        <f t="shared" si="23"/>
        <v>10133291.909143411</v>
      </c>
      <c r="M68" s="67">
        <f t="shared" si="23"/>
        <v>11653285.695514919</v>
      </c>
      <c r="N68" s="67">
        <f t="shared" si="23"/>
        <v>13401278.54984216</v>
      </c>
    </row>
    <row r="69" spans="1:14" ht="15.75" customHeight="1" outlineLevel="1">
      <c r="A69" s="51" t="s">
        <v>117</v>
      </c>
      <c r="B69" s="9"/>
      <c r="C69" s="67">
        <f>$C$66*C58</f>
        <v>178055.89958219376</v>
      </c>
      <c r="D69" s="67">
        <f t="shared" si="23"/>
        <v>745332.99749999982</v>
      </c>
      <c r="E69" s="67">
        <f t="shared" si="23"/>
        <v>857132.94712499972</v>
      </c>
      <c r="F69" s="67">
        <f t="shared" si="23"/>
        <v>985702.88919374964</v>
      </c>
      <c r="G69" s="67">
        <f t="shared" si="23"/>
        <v>1133558.3225728117</v>
      </c>
      <c r="H69" s="67">
        <f t="shared" si="23"/>
        <v>1303592.0709587338</v>
      </c>
      <c r="I69" s="67">
        <f t="shared" si="23"/>
        <v>1499130.8816025434</v>
      </c>
      <c r="J69" s="67">
        <f t="shared" si="23"/>
        <v>1724000.5138429245</v>
      </c>
      <c r="K69" s="67">
        <f t="shared" si="23"/>
        <v>1982600.5909193628</v>
      </c>
      <c r="L69" s="67">
        <f t="shared" si="23"/>
        <v>2279990.6795572671</v>
      </c>
      <c r="M69" s="67">
        <f t="shared" si="23"/>
        <v>2621989.2814908568</v>
      </c>
      <c r="N69" s="67">
        <f t="shared" si="23"/>
        <v>3015287.6737144864</v>
      </c>
    </row>
    <row r="70" spans="1:14" ht="15.75" customHeight="1" outlineLevel="1">
      <c r="A70" s="51" t="s">
        <v>118</v>
      </c>
      <c r="B70" s="14"/>
      <c r="C70" s="67">
        <f>$C$66*C59</f>
        <v>19783.988842465973</v>
      </c>
      <c r="D70" s="67">
        <f t="shared" si="23"/>
        <v>82814.777499999982</v>
      </c>
      <c r="E70" s="67">
        <f t="shared" si="23"/>
        <v>95236.994124999983</v>
      </c>
      <c r="F70" s="67">
        <f t="shared" si="23"/>
        <v>109522.54324374997</v>
      </c>
      <c r="G70" s="67">
        <f t="shared" si="23"/>
        <v>125950.92473031243</v>
      </c>
      <c r="H70" s="67">
        <f t="shared" si="23"/>
        <v>144843.56343985931</v>
      </c>
      <c r="I70" s="67">
        <f t="shared" si="23"/>
        <v>166570.09795583817</v>
      </c>
      <c r="J70" s="67">
        <f t="shared" si="23"/>
        <v>191555.61264921384</v>
      </c>
      <c r="K70" s="67">
        <f t="shared" si="23"/>
        <v>220288.95454659587</v>
      </c>
      <c r="L70" s="67">
        <f t="shared" si="23"/>
        <v>253332.29772858525</v>
      </c>
      <c r="M70" s="67">
        <f t="shared" si="23"/>
        <v>291332.14238787297</v>
      </c>
      <c r="N70" s="67">
        <f t="shared" si="23"/>
        <v>335031.96374605404</v>
      </c>
    </row>
    <row r="71" spans="1:14" ht="15.75" customHeight="1" outlineLevel="1">
      <c r="A71" s="51" t="s">
        <v>154</v>
      </c>
      <c r="B71" s="9"/>
      <c r="C71" s="67">
        <f t="shared" ref="C71:N71" si="24">C52*$C$66</f>
        <v>989199.44212329865</v>
      </c>
      <c r="D71" s="67">
        <f t="shared" si="24"/>
        <v>4140738.8749999991</v>
      </c>
      <c r="E71" s="67">
        <f t="shared" si="24"/>
        <v>4761849.7062499989</v>
      </c>
      <c r="F71" s="67">
        <f t="shared" si="24"/>
        <v>5476127.1621874981</v>
      </c>
      <c r="G71" s="67">
        <f t="shared" si="24"/>
        <v>6297546.2365156217</v>
      </c>
      <c r="H71" s="67">
        <f t="shared" si="24"/>
        <v>7242178.171992965</v>
      </c>
      <c r="I71" s="67">
        <f t="shared" si="24"/>
        <v>8328504.8977919081</v>
      </c>
      <c r="J71" s="67">
        <f t="shared" si="24"/>
        <v>9577780.6324606929</v>
      </c>
      <c r="K71" s="67">
        <f t="shared" si="24"/>
        <v>11014447.727329792</v>
      </c>
      <c r="L71" s="67">
        <f t="shared" si="24"/>
        <v>12666614.886429263</v>
      </c>
      <c r="M71" s="67">
        <f t="shared" si="24"/>
        <v>14566607.119393649</v>
      </c>
      <c r="N71" s="67">
        <f t="shared" si="24"/>
        <v>16751598.187302701</v>
      </c>
    </row>
    <row r="72" spans="1:14" ht="15.75" customHeight="1" outlineLevel="1">
      <c r="A72" s="51"/>
      <c r="B72" s="9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</row>
    <row r="73" spans="1:14" ht="15.75" customHeight="1" outlineLevel="1">
      <c r="A73" s="9" t="s">
        <v>101</v>
      </c>
      <c r="B73" s="9"/>
      <c r="C73" s="67">
        <f t="shared" ref="C73:N73" si="25">C64-C71</f>
        <v>1374987.2245513853</v>
      </c>
      <c r="D73" s="67">
        <f t="shared" si="25"/>
        <v>5755627.036249998</v>
      </c>
      <c r="E73" s="67">
        <f t="shared" si="25"/>
        <v>6618971.0916874986</v>
      </c>
      <c r="F73" s="67">
        <f t="shared" si="25"/>
        <v>7611816.7554406226</v>
      </c>
      <c r="G73" s="67">
        <f t="shared" si="25"/>
        <v>8753589.26875671</v>
      </c>
      <c r="H73" s="67">
        <f t="shared" si="25"/>
        <v>10066627.659070224</v>
      </c>
      <c r="I73" s="67">
        <f t="shared" si="25"/>
        <v>11576621.807930753</v>
      </c>
      <c r="J73" s="67">
        <f t="shared" si="25"/>
        <v>13313115.079120358</v>
      </c>
      <c r="K73" s="67">
        <f t="shared" si="25"/>
        <v>15310082.340988414</v>
      </c>
      <c r="L73" s="67">
        <f t="shared" si="25"/>
        <v>17606594.692136675</v>
      </c>
      <c r="M73" s="67">
        <f t="shared" si="25"/>
        <v>20247583.895957172</v>
      </c>
      <c r="N73" s="67">
        <f t="shared" si="25"/>
        <v>23284721.480350755</v>
      </c>
    </row>
    <row r="74" spans="1:14" ht="15.75" customHeight="1" outlineLevel="1">
      <c r="A74" s="9" t="s">
        <v>102</v>
      </c>
      <c r="B74" s="9"/>
      <c r="C74" s="69">
        <f t="shared" ref="C74:N74" si="26">C73/C64</f>
        <v>0.58158995815899583</v>
      </c>
      <c r="D74" s="69">
        <f t="shared" si="26"/>
        <v>0.58158995815899583</v>
      </c>
      <c r="E74" s="69">
        <f t="shared" si="26"/>
        <v>0.58158995815899583</v>
      </c>
      <c r="F74" s="69">
        <f t="shared" si="26"/>
        <v>0.58158995815899583</v>
      </c>
      <c r="G74" s="69">
        <f t="shared" si="26"/>
        <v>0.58158995815899561</v>
      </c>
      <c r="H74" s="69">
        <f t="shared" si="26"/>
        <v>0.58158995815899583</v>
      </c>
      <c r="I74" s="69">
        <f t="shared" si="26"/>
        <v>0.58158995815899583</v>
      </c>
      <c r="J74" s="69">
        <f t="shared" si="26"/>
        <v>0.58158995815899572</v>
      </c>
      <c r="K74" s="69">
        <f t="shared" si="26"/>
        <v>0.58158995815899583</v>
      </c>
      <c r="L74" s="69">
        <f t="shared" si="26"/>
        <v>0.58158995815899572</v>
      </c>
      <c r="M74" s="69">
        <f t="shared" si="26"/>
        <v>0.58158995815899583</v>
      </c>
      <c r="N74" s="69">
        <f t="shared" si="26"/>
        <v>0.58158995815899583</v>
      </c>
    </row>
    <row r="75" spans="1:14" ht="15.75" customHeight="1" outlineLevel="1">
      <c r="A75" s="9"/>
      <c r="B75" s="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</row>
    <row r="76" spans="1:14" ht="15.75" customHeight="1" outlineLevel="1">
      <c r="A76" s="9" t="s">
        <v>151</v>
      </c>
      <c r="B76" s="9"/>
      <c r="C76" s="67">
        <f t="shared" ref="C76:N76" si="27">$C$135*$C$139*C57</f>
        <v>60325.338778447258</v>
      </c>
      <c r="D76" s="67">
        <f t="shared" si="27"/>
        <v>252518.81955299998</v>
      </c>
      <c r="E76" s="67">
        <f t="shared" si="27"/>
        <v>290396.64248594997</v>
      </c>
      <c r="F76" s="67">
        <f t="shared" si="27"/>
        <v>333956.13885884243</v>
      </c>
      <c r="G76" s="67">
        <f t="shared" si="27"/>
        <v>384049.55968766875</v>
      </c>
      <c r="H76" s="67">
        <f t="shared" si="27"/>
        <v>441656.9936408191</v>
      </c>
      <c r="I76" s="67">
        <f t="shared" si="27"/>
        <v>507905.54268694186</v>
      </c>
      <c r="J76" s="67">
        <f t="shared" si="27"/>
        <v>584091.37408998294</v>
      </c>
      <c r="K76" s="67">
        <f t="shared" si="27"/>
        <v>671705.08020348032</v>
      </c>
      <c r="L76" s="67">
        <f t="shared" si="27"/>
        <v>772460.84223400231</v>
      </c>
      <c r="M76" s="67">
        <f t="shared" si="27"/>
        <v>888329.96856910246</v>
      </c>
      <c r="N76" s="67">
        <f t="shared" si="27"/>
        <v>1021579.4638544681</v>
      </c>
    </row>
    <row r="77" spans="1:14" ht="15.75" customHeight="1" outlineLevel="1">
      <c r="A77" s="9" t="s">
        <v>150</v>
      </c>
      <c r="B77" s="9"/>
      <c r="C77" s="67">
        <f t="shared" ref="C77:N77" si="28">$C$136*$C$140*C58</f>
        <v>189729.24435880236</v>
      </c>
      <c r="D77" s="67">
        <f t="shared" si="28"/>
        <v>794197.02881609974</v>
      </c>
      <c r="E77" s="67">
        <f t="shared" si="28"/>
        <v>913326.58313851466</v>
      </c>
      <c r="F77" s="67">
        <f t="shared" si="28"/>
        <v>1050325.5706092918</v>
      </c>
      <c r="G77" s="67">
        <f t="shared" si="28"/>
        <v>1207874.4062006853</v>
      </c>
      <c r="H77" s="67">
        <f t="shared" si="28"/>
        <v>1389055.5671307882</v>
      </c>
      <c r="I77" s="67">
        <f t="shared" si="28"/>
        <v>1597413.9022004062</v>
      </c>
      <c r="J77" s="67">
        <f t="shared" si="28"/>
        <v>1837025.9875304666</v>
      </c>
      <c r="K77" s="67">
        <f t="shared" si="28"/>
        <v>2112579.885660036</v>
      </c>
      <c r="L77" s="67">
        <f t="shared" si="28"/>
        <v>2429466.8685090416</v>
      </c>
      <c r="M77" s="67">
        <f t="shared" si="28"/>
        <v>2793886.8987853969</v>
      </c>
      <c r="N77" s="67">
        <f t="shared" si="28"/>
        <v>3212969.933603208</v>
      </c>
    </row>
    <row r="78" spans="1:14" ht="15.75" customHeight="1" outlineLevel="1">
      <c r="A78" s="9" t="s">
        <v>149</v>
      </c>
      <c r="B78" s="9"/>
      <c r="C78" s="67">
        <f t="shared" ref="C78:N78" si="29">$C$137*$C$141*C59</f>
        <v>15753.001115813531</v>
      </c>
      <c r="D78" s="67">
        <f t="shared" si="29"/>
        <v>65941.266584374986</v>
      </c>
      <c r="E78" s="67">
        <f t="shared" si="29"/>
        <v>75832.456572031238</v>
      </c>
      <c r="F78" s="67">
        <f t="shared" si="29"/>
        <v>87207.325057835915</v>
      </c>
      <c r="G78" s="67">
        <f t="shared" si="29"/>
        <v>100288.42381651128</v>
      </c>
      <c r="H78" s="67">
        <f t="shared" si="29"/>
        <v>115331.68738898796</v>
      </c>
      <c r="I78" s="67">
        <f t="shared" si="29"/>
        <v>132631.44049733615</v>
      </c>
      <c r="J78" s="67">
        <f t="shared" si="29"/>
        <v>152526.15657193653</v>
      </c>
      <c r="K78" s="67">
        <f t="shared" si="29"/>
        <v>175405.08005772697</v>
      </c>
      <c r="L78" s="67">
        <f t="shared" si="29"/>
        <v>201715.84206638602</v>
      </c>
      <c r="M78" s="67">
        <f t="shared" si="29"/>
        <v>231973.21837634384</v>
      </c>
      <c r="N78" s="67">
        <f t="shared" si="29"/>
        <v>266769.20113279554</v>
      </c>
    </row>
    <row r="79" spans="1:14" ht="15.75" customHeight="1" outlineLevel="1">
      <c r="A79" s="9" t="s">
        <v>148</v>
      </c>
      <c r="B79" s="9"/>
      <c r="C79" s="70">
        <f>C71+SUM(C76:C78)</f>
        <v>1255007.026376362</v>
      </c>
      <c r="D79" s="70">
        <f t="shared" ref="D79:N79" si="30">D71+SUM(D76:D78)</f>
        <v>5253395.9899534732</v>
      </c>
      <c r="E79" s="70">
        <f t="shared" si="30"/>
        <v>6041405.3884464949</v>
      </c>
      <c r="F79" s="70">
        <f t="shared" si="30"/>
        <v>6947616.1967134681</v>
      </c>
      <c r="G79" s="70">
        <f t="shared" si="30"/>
        <v>7989758.6262204871</v>
      </c>
      <c r="H79" s="70">
        <f t="shared" si="30"/>
        <v>9188222.4201535601</v>
      </c>
      <c r="I79" s="70">
        <f t="shared" si="30"/>
        <v>10566455.783176592</v>
      </c>
      <c r="J79" s="70">
        <f t="shared" si="30"/>
        <v>12151424.150653079</v>
      </c>
      <c r="K79" s="70">
        <f t="shared" si="30"/>
        <v>13974137.773251036</v>
      </c>
      <c r="L79" s="70">
        <f t="shared" si="30"/>
        <v>16070258.439238694</v>
      </c>
      <c r="M79" s="70">
        <f t="shared" si="30"/>
        <v>18480797.20512449</v>
      </c>
      <c r="N79" s="70">
        <f t="shared" si="30"/>
        <v>21252916.785893172</v>
      </c>
    </row>
    <row r="80" spans="1:14" ht="15.75" customHeight="1" outlineLevel="1">
      <c r="A80" s="9" t="s">
        <v>119</v>
      </c>
      <c r="B80" s="9"/>
      <c r="C80" s="73">
        <f>(C79+C71)/C52</f>
        <v>226.87098</v>
      </c>
      <c r="D80" s="74">
        <f t="shared" ref="D80:N80" si="31">(D79+D71)/D52</f>
        <v>226.87098</v>
      </c>
      <c r="E80" s="74">
        <f t="shared" si="31"/>
        <v>226.87098</v>
      </c>
      <c r="F80" s="74">
        <f t="shared" si="31"/>
        <v>226.87098</v>
      </c>
      <c r="G80" s="74">
        <f t="shared" si="31"/>
        <v>226.87098000000003</v>
      </c>
      <c r="H80" s="74">
        <f t="shared" si="31"/>
        <v>226.87097999999997</v>
      </c>
      <c r="I80" s="74">
        <f t="shared" si="31"/>
        <v>226.87098</v>
      </c>
      <c r="J80" s="74">
        <f t="shared" si="31"/>
        <v>226.87098</v>
      </c>
      <c r="K80" s="74">
        <f t="shared" si="31"/>
        <v>226.87098</v>
      </c>
      <c r="L80" s="74">
        <f t="shared" si="31"/>
        <v>226.87098</v>
      </c>
      <c r="M80" s="74">
        <f t="shared" si="31"/>
        <v>226.87097999999997</v>
      </c>
      <c r="N80" s="74">
        <f t="shared" si="31"/>
        <v>226.87097999999997</v>
      </c>
    </row>
    <row r="81" spans="1:14" ht="15.75" customHeight="1" collapsed="1">
      <c r="A81" s="76" t="s">
        <v>31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ht="15.75" hidden="1" customHeight="1" outlineLevel="1">
      <c r="A82" s="9" t="s">
        <v>32</v>
      </c>
      <c r="B82" s="15"/>
      <c r="C82" s="15">
        <v>1000000</v>
      </c>
      <c r="D82" s="15">
        <v>1150000</v>
      </c>
      <c r="E82" s="15">
        <v>1322500</v>
      </c>
      <c r="F82" s="15">
        <v>1520874.9999999998</v>
      </c>
      <c r="G82" s="15">
        <v>1749006.2499999995</v>
      </c>
      <c r="H82" s="15">
        <v>2011357.1874999993</v>
      </c>
      <c r="I82" s="15">
        <v>2313060.7656249991</v>
      </c>
      <c r="J82" s="15">
        <v>2660019.8804687485</v>
      </c>
      <c r="K82" s="15">
        <v>3059022.8625390604</v>
      </c>
      <c r="L82" s="15">
        <v>3517876.2919199192</v>
      </c>
      <c r="M82" s="15">
        <v>4045557.7357079065</v>
      </c>
      <c r="N82" s="15">
        <v>4652391.3960640924</v>
      </c>
    </row>
    <row r="83" spans="1:14" ht="15.75" hidden="1" customHeight="1" outlineLevel="1">
      <c r="A83" s="9" t="s">
        <v>33</v>
      </c>
      <c r="B83" s="16"/>
      <c r="C83" s="16">
        <v>2.7</v>
      </c>
      <c r="D83" s="16">
        <v>2.7</v>
      </c>
      <c r="E83" s="16">
        <v>2.7</v>
      </c>
      <c r="F83" s="16">
        <v>2.7</v>
      </c>
      <c r="G83" s="16">
        <v>2.7</v>
      </c>
      <c r="H83" s="16">
        <v>2.7</v>
      </c>
      <c r="I83" s="16">
        <v>2.7</v>
      </c>
      <c r="J83" s="16">
        <v>2.7</v>
      </c>
      <c r="K83" s="16">
        <v>2.7</v>
      </c>
      <c r="L83" s="16">
        <v>2.7</v>
      </c>
      <c r="M83" s="16">
        <v>2.7</v>
      </c>
      <c r="N83" s="16">
        <v>2.7</v>
      </c>
    </row>
    <row r="84" spans="1:14" ht="15.75" hidden="1" customHeight="1" outlineLevel="1">
      <c r="A84" s="9" t="s">
        <v>89</v>
      </c>
      <c r="B84" s="17"/>
      <c r="C84" s="48">
        <f>C82/C83</f>
        <v>370370.37037037034</v>
      </c>
      <c r="D84" s="48">
        <f t="shared" ref="D84:N84" si="32">D82/D83</f>
        <v>425925.9259259259</v>
      </c>
      <c r="E84" s="48">
        <f t="shared" si="32"/>
        <v>489814.81481481477</v>
      </c>
      <c r="F84" s="48">
        <f t="shared" si="32"/>
        <v>563287.03703703696</v>
      </c>
      <c r="G84" s="48">
        <f t="shared" si="32"/>
        <v>647780.09259259235</v>
      </c>
      <c r="H84" s="48">
        <f t="shared" si="32"/>
        <v>744947.10648148123</v>
      </c>
      <c r="I84" s="48">
        <f t="shared" si="32"/>
        <v>856689.17245370336</v>
      </c>
      <c r="J84" s="48">
        <f t="shared" si="32"/>
        <v>985192.54832175863</v>
      </c>
      <c r="K84" s="48">
        <f t="shared" si="32"/>
        <v>1132971.4305700222</v>
      </c>
      <c r="L84" s="48">
        <f t="shared" si="32"/>
        <v>1302917.1451555255</v>
      </c>
      <c r="M84" s="48">
        <f t="shared" si="32"/>
        <v>1498354.7169288541</v>
      </c>
      <c r="N84" s="48">
        <f t="shared" si="32"/>
        <v>1723107.9244681823</v>
      </c>
    </row>
    <row r="85" spans="1:14" ht="15.75" hidden="1" customHeight="1" outlineLevel="1">
      <c r="A85" s="9" t="s">
        <v>34</v>
      </c>
      <c r="B85" s="17"/>
      <c r="C85" s="17">
        <v>3.1399999999999997E-2</v>
      </c>
      <c r="D85" s="17">
        <v>3.1399999999999997E-2</v>
      </c>
      <c r="E85" s="17">
        <v>3.1399999999999997E-2</v>
      </c>
      <c r="F85" s="17">
        <v>3.1399999999999997E-2</v>
      </c>
      <c r="G85" s="17">
        <v>3.1399999999999997E-2</v>
      </c>
      <c r="H85" s="17">
        <v>3.1399999999999997E-2</v>
      </c>
      <c r="I85" s="17">
        <v>3.1399999999999997E-2</v>
      </c>
      <c r="J85" s="17">
        <v>3.1399999999999997E-2</v>
      </c>
      <c r="K85" s="17">
        <v>3.1399999999999997E-2</v>
      </c>
      <c r="L85" s="17">
        <v>3.1399999999999997E-2</v>
      </c>
      <c r="M85" s="17">
        <v>3.1399999999999997E-2</v>
      </c>
      <c r="N85" s="17">
        <v>3.1399999999999997E-2</v>
      </c>
    </row>
    <row r="86" spans="1:14" ht="15.75" hidden="1" customHeight="1" outlineLevel="1">
      <c r="A86" s="9" t="s">
        <v>35</v>
      </c>
      <c r="B86" s="10"/>
      <c r="C86" s="10">
        <v>0.35</v>
      </c>
      <c r="D86" s="10">
        <v>0.35</v>
      </c>
      <c r="E86" s="10">
        <v>0.35</v>
      </c>
      <c r="F86" s="10">
        <v>0.35</v>
      </c>
      <c r="G86" s="10">
        <v>0.35</v>
      </c>
      <c r="H86" s="10">
        <v>0.35</v>
      </c>
      <c r="I86" s="10">
        <v>0.35</v>
      </c>
      <c r="J86" s="10">
        <v>0.35</v>
      </c>
      <c r="K86" s="10">
        <v>0.35</v>
      </c>
      <c r="L86" s="10">
        <v>0.35</v>
      </c>
      <c r="M86" s="10">
        <v>0.35</v>
      </c>
      <c r="N86" s="10">
        <v>0.35</v>
      </c>
    </row>
    <row r="87" spans="1:14" ht="15.75" hidden="1" customHeight="1" outlineLevel="1">
      <c r="A87" s="9" t="s">
        <v>36</v>
      </c>
      <c r="B87" s="10"/>
      <c r="C87" s="10">
        <v>0.75</v>
      </c>
      <c r="D87" s="10">
        <v>0.75</v>
      </c>
      <c r="E87" s="10">
        <v>0.75</v>
      </c>
      <c r="F87" s="10">
        <v>0.75</v>
      </c>
      <c r="G87" s="10">
        <v>0.75</v>
      </c>
      <c r="H87" s="10">
        <v>0.75</v>
      </c>
      <c r="I87" s="10">
        <v>0.75</v>
      </c>
      <c r="J87" s="10">
        <v>0.75</v>
      </c>
      <c r="K87" s="10">
        <v>0.75</v>
      </c>
      <c r="L87" s="10">
        <v>0.75</v>
      </c>
      <c r="M87" s="10">
        <v>0.75</v>
      </c>
      <c r="N87" s="10">
        <v>0.75</v>
      </c>
    </row>
    <row r="88" spans="1:14" ht="15.75" hidden="1" customHeight="1" outlineLevel="1">
      <c r="A88" s="49" t="s">
        <v>145</v>
      </c>
      <c r="B88" s="14"/>
      <c r="C88" s="48">
        <f>C86*C87*C84</f>
        <v>97222.22222222219</v>
      </c>
      <c r="D88" s="48">
        <f>D86*D87*D84</f>
        <v>111805.55555555553</v>
      </c>
      <c r="E88" s="48">
        <f t="shared" ref="E88:N88" si="33">E86*E87*E84</f>
        <v>128576.38888888886</v>
      </c>
      <c r="F88" s="48">
        <f t="shared" si="33"/>
        <v>147862.84722222219</v>
      </c>
      <c r="G88" s="48">
        <f t="shared" si="33"/>
        <v>170042.27430555547</v>
      </c>
      <c r="H88" s="48">
        <f t="shared" si="33"/>
        <v>195548.61545138879</v>
      </c>
      <c r="I88" s="48">
        <f t="shared" si="33"/>
        <v>224880.9077690971</v>
      </c>
      <c r="J88" s="48">
        <f t="shared" si="33"/>
        <v>258613.0439344616</v>
      </c>
      <c r="K88" s="48">
        <f t="shared" si="33"/>
        <v>297405.00052463077</v>
      </c>
      <c r="L88" s="48">
        <f t="shared" si="33"/>
        <v>342015.75060332537</v>
      </c>
      <c r="M88" s="48">
        <f t="shared" si="33"/>
        <v>393318.11319382413</v>
      </c>
      <c r="N88" s="48">
        <f t="shared" si="33"/>
        <v>452315.83017289778</v>
      </c>
    </row>
    <row r="89" spans="1:14" ht="15.75" hidden="1" customHeight="1" outlineLevel="1">
      <c r="A89" s="58" t="s">
        <v>90</v>
      </c>
      <c r="B89" s="14"/>
      <c r="C89" s="10">
        <v>0.65</v>
      </c>
    </row>
    <row r="90" spans="1:14" ht="15.75" hidden="1" customHeight="1" outlineLevel="1">
      <c r="A90" s="58" t="s">
        <v>91</v>
      </c>
      <c r="B90" s="14"/>
      <c r="C90" s="10">
        <v>0.25</v>
      </c>
    </row>
    <row r="91" spans="1:14" ht="15.75" hidden="1" customHeight="1" outlineLevel="1">
      <c r="A91" s="58" t="s">
        <v>92</v>
      </c>
      <c r="B91" s="14"/>
      <c r="C91" s="10">
        <v>0.09</v>
      </c>
      <c r="E91" s="110"/>
    </row>
    <row r="92" spans="1:14" ht="15.75" hidden="1" customHeight="1" outlineLevel="1">
      <c r="A92" s="58" t="s">
        <v>93</v>
      </c>
      <c r="B92" s="14"/>
      <c r="C92" s="10">
        <v>0.01</v>
      </c>
    </row>
    <row r="93" spans="1:14" ht="15.75" hidden="1" customHeight="1" outlineLevel="1">
      <c r="A93" s="59" t="s">
        <v>17</v>
      </c>
      <c r="B93" s="14"/>
      <c r="C93" s="50">
        <f>C92+C91+C90</f>
        <v>0.35</v>
      </c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</row>
    <row r="94" spans="1:14" ht="7" hidden="1" customHeight="1" outlineLevel="1">
      <c r="A94" s="59"/>
      <c r="B94" s="14"/>
      <c r="C94" s="50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</row>
    <row r="95" spans="1:14" ht="15.75" hidden="1" customHeight="1" outlineLevel="1">
      <c r="A95" s="64" t="s">
        <v>105</v>
      </c>
      <c r="B95" s="14"/>
      <c r="C95" s="50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</row>
    <row r="96" spans="1:14" ht="15.75" hidden="1" customHeight="1" outlineLevel="1">
      <c r="A96" s="49" t="s">
        <v>106</v>
      </c>
      <c r="B96" s="14"/>
      <c r="C96" s="81">
        <f t="shared" ref="C96:N96" si="34">C$88*$C$89</f>
        <v>63194.444444444423</v>
      </c>
      <c r="D96" s="81">
        <f>D$88*$C$89</f>
        <v>72673.611111111095</v>
      </c>
      <c r="E96" s="81">
        <f t="shared" si="34"/>
        <v>83574.652777777766</v>
      </c>
      <c r="F96" s="81">
        <f t="shared" si="34"/>
        <v>96110.850694444423</v>
      </c>
      <c r="G96" s="81">
        <f t="shared" si="34"/>
        <v>110527.47829861107</v>
      </c>
      <c r="H96" s="81">
        <f t="shared" si="34"/>
        <v>127106.60004340272</v>
      </c>
      <c r="I96" s="81">
        <f t="shared" si="34"/>
        <v>146172.59004991312</v>
      </c>
      <c r="J96" s="81">
        <f t="shared" si="34"/>
        <v>168098.47855740006</v>
      </c>
      <c r="K96" s="81">
        <f t="shared" si="34"/>
        <v>193313.25034101002</v>
      </c>
      <c r="L96" s="81">
        <f t="shared" si="34"/>
        <v>222310.2378921615</v>
      </c>
      <c r="M96" s="81">
        <f t="shared" si="34"/>
        <v>255656.77357598569</v>
      </c>
      <c r="N96" s="81">
        <f t="shared" si="34"/>
        <v>294005.28961238358</v>
      </c>
    </row>
    <row r="97" spans="1:14" ht="15.75" hidden="1" customHeight="1" outlineLevel="1">
      <c r="A97" s="49" t="s">
        <v>107</v>
      </c>
      <c r="B97" s="14"/>
      <c r="C97" s="81">
        <f>C$88*$C$90</f>
        <v>24305.555555555547</v>
      </c>
      <c r="D97" s="81">
        <f t="shared" ref="D97:N97" si="35">D$88*$C$90</f>
        <v>27951.388888888883</v>
      </c>
      <c r="E97" s="81">
        <f t="shared" si="35"/>
        <v>32144.097222222215</v>
      </c>
      <c r="F97" s="81">
        <f t="shared" si="35"/>
        <v>36965.711805555547</v>
      </c>
      <c r="G97" s="81">
        <f t="shared" si="35"/>
        <v>42510.568576388869</v>
      </c>
      <c r="H97" s="81">
        <f t="shared" si="35"/>
        <v>48887.153862847197</v>
      </c>
      <c r="I97" s="81">
        <f t="shared" si="35"/>
        <v>56220.226942274276</v>
      </c>
      <c r="J97" s="81">
        <f t="shared" si="35"/>
        <v>64653.260983615401</v>
      </c>
      <c r="K97" s="81">
        <f t="shared" si="35"/>
        <v>74351.250131157693</v>
      </c>
      <c r="L97" s="81">
        <f t="shared" si="35"/>
        <v>85503.937650831343</v>
      </c>
      <c r="M97" s="81">
        <f t="shared" si="35"/>
        <v>98329.528298456033</v>
      </c>
      <c r="N97" s="81">
        <f t="shared" si="35"/>
        <v>113078.95754322445</v>
      </c>
    </row>
    <row r="98" spans="1:14" ht="15.75" hidden="1" customHeight="1" outlineLevel="1">
      <c r="A98" s="49" t="s">
        <v>108</v>
      </c>
      <c r="B98" s="14"/>
      <c r="C98" s="81">
        <f t="shared" ref="C98:N98" si="36">C$88*$C$91</f>
        <v>8749.9999999999964</v>
      </c>
      <c r="D98" s="81">
        <f t="shared" si="36"/>
        <v>10062.499999999998</v>
      </c>
      <c r="E98" s="81">
        <f t="shared" si="36"/>
        <v>11571.874999999996</v>
      </c>
      <c r="F98" s="81">
        <f t="shared" si="36"/>
        <v>13307.656249999996</v>
      </c>
      <c r="G98" s="81">
        <f t="shared" si="36"/>
        <v>15303.804687499993</v>
      </c>
      <c r="H98" s="81">
        <f t="shared" si="36"/>
        <v>17599.375390624991</v>
      </c>
      <c r="I98" s="81">
        <f t="shared" si="36"/>
        <v>20239.28169921874</v>
      </c>
      <c r="J98" s="81">
        <f t="shared" si="36"/>
        <v>23275.173954101545</v>
      </c>
      <c r="K98" s="81">
        <f t="shared" si="36"/>
        <v>26766.450047216767</v>
      </c>
      <c r="L98" s="81">
        <f t="shared" si="36"/>
        <v>30781.417554299282</v>
      </c>
      <c r="M98" s="81">
        <f t="shared" si="36"/>
        <v>35398.630187444171</v>
      </c>
      <c r="N98" s="81">
        <f t="shared" si="36"/>
        <v>40708.424715560795</v>
      </c>
    </row>
    <row r="99" spans="1:14" ht="15.75" hidden="1" customHeight="1" outlineLevel="1">
      <c r="A99" s="49" t="s">
        <v>109</v>
      </c>
      <c r="B99" s="14"/>
      <c r="C99" s="81">
        <f t="shared" ref="C99:N99" si="37">C$88*$C$92</f>
        <v>972.22222222222194</v>
      </c>
      <c r="D99" s="81">
        <f t="shared" si="37"/>
        <v>1118.0555555555554</v>
      </c>
      <c r="E99" s="81">
        <f t="shared" si="37"/>
        <v>1285.7638888888887</v>
      </c>
      <c r="F99" s="81">
        <f t="shared" si="37"/>
        <v>1478.6284722222219</v>
      </c>
      <c r="G99" s="81">
        <f t="shared" si="37"/>
        <v>1700.4227430555547</v>
      </c>
      <c r="H99" s="81">
        <f t="shared" si="37"/>
        <v>1955.4861545138879</v>
      </c>
      <c r="I99" s="81">
        <f t="shared" si="37"/>
        <v>2248.8090776909712</v>
      </c>
      <c r="J99" s="81">
        <f t="shared" si="37"/>
        <v>2586.1304393446162</v>
      </c>
      <c r="K99" s="81">
        <f t="shared" si="37"/>
        <v>2974.0500052463076</v>
      </c>
      <c r="L99" s="81">
        <f t="shared" si="37"/>
        <v>3420.1575060332539</v>
      </c>
      <c r="M99" s="81">
        <f t="shared" si="37"/>
        <v>3933.1811319382414</v>
      </c>
      <c r="N99" s="81">
        <f t="shared" si="37"/>
        <v>4523.1583017289777</v>
      </c>
    </row>
    <row r="100" spans="1:14" ht="15.75" hidden="1" customHeight="1" outlineLevel="1">
      <c r="A100" s="49" t="s">
        <v>110</v>
      </c>
      <c r="B100" s="14"/>
      <c r="C100" s="81">
        <f>SUM(C97:C99)</f>
        <v>34027.777777777766</v>
      </c>
      <c r="D100" s="81">
        <f t="shared" ref="D100:N100" si="38">SUM(D97:D99)</f>
        <v>39131.944444444438</v>
      </c>
      <c r="E100" s="81">
        <f t="shared" si="38"/>
        <v>45001.736111111102</v>
      </c>
      <c r="F100" s="81">
        <f t="shared" si="38"/>
        <v>51751.996527777766</v>
      </c>
      <c r="G100" s="81">
        <f t="shared" si="38"/>
        <v>59514.796006944416</v>
      </c>
      <c r="H100" s="81">
        <f t="shared" si="38"/>
        <v>68442.01540798608</v>
      </c>
      <c r="I100" s="81">
        <f t="shared" si="38"/>
        <v>78708.317719183979</v>
      </c>
      <c r="J100" s="81">
        <f t="shared" si="38"/>
        <v>90514.565377061561</v>
      </c>
      <c r="K100" s="81">
        <f t="shared" si="38"/>
        <v>104091.75018362077</v>
      </c>
      <c r="L100" s="81">
        <f t="shared" si="38"/>
        <v>119705.51271116387</v>
      </c>
      <c r="M100" s="81">
        <f t="shared" si="38"/>
        <v>137661.33961783844</v>
      </c>
      <c r="N100" s="81">
        <f t="shared" si="38"/>
        <v>158310.54056051423</v>
      </c>
    </row>
    <row r="101" spans="1:14" s="63" customFormat="1" ht="7.5" hidden="1" customHeight="1" outlineLevel="1">
      <c r="A101" s="60"/>
      <c r="B101" s="61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</row>
    <row r="102" spans="1:14" ht="15.75" hidden="1" customHeight="1" outlineLevel="1">
      <c r="A102" s="64" t="s">
        <v>19</v>
      </c>
      <c r="B102" s="14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</row>
    <row r="103" spans="1:14" ht="15.75" hidden="1" customHeight="1" outlineLevel="1">
      <c r="A103" s="49" t="s">
        <v>138</v>
      </c>
      <c r="B103" s="14"/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</row>
    <row r="104" spans="1:14" ht="15.75" hidden="1" customHeight="1" outlineLevel="1">
      <c r="A104" s="49" t="s">
        <v>139</v>
      </c>
      <c r="B104" s="14"/>
      <c r="C104" s="16">
        <v>100</v>
      </c>
      <c r="D104" s="16">
        <v>100</v>
      </c>
      <c r="E104" s="16">
        <v>100</v>
      </c>
      <c r="F104" s="16">
        <v>100</v>
      </c>
      <c r="G104" s="16">
        <v>100</v>
      </c>
      <c r="H104" s="16">
        <v>100</v>
      </c>
      <c r="I104" s="16">
        <v>100</v>
      </c>
      <c r="J104" s="16">
        <v>100</v>
      </c>
      <c r="K104" s="16">
        <v>100</v>
      </c>
      <c r="L104" s="16">
        <v>100</v>
      </c>
      <c r="M104" s="16">
        <v>100</v>
      </c>
      <c r="N104" s="16">
        <v>100</v>
      </c>
    </row>
    <row r="105" spans="1:14" ht="15.75" hidden="1" customHeight="1" outlineLevel="1">
      <c r="A105" s="49" t="s">
        <v>140</v>
      </c>
      <c r="B105" s="14"/>
      <c r="C105" s="16">
        <v>750</v>
      </c>
      <c r="D105" s="16">
        <v>750</v>
      </c>
      <c r="E105" s="16">
        <v>750</v>
      </c>
      <c r="F105" s="16">
        <v>750</v>
      </c>
      <c r="G105" s="16">
        <v>750</v>
      </c>
      <c r="H105" s="16">
        <v>750</v>
      </c>
      <c r="I105" s="16">
        <v>750</v>
      </c>
      <c r="J105" s="16">
        <v>750</v>
      </c>
      <c r="K105" s="16">
        <v>750</v>
      </c>
      <c r="L105" s="16">
        <v>750</v>
      </c>
      <c r="M105" s="16">
        <v>750</v>
      </c>
      <c r="N105" s="16">
        <v>750</v>
      </c>
    </row>
    <row r="106" spans="1:14" ht="15.75" hidden="1" customHeight="1" outlineLevel="1">
      <c r="A106" s="49" t="s">
        <v>141</v>
      </c>
      <c r="B106" s="14"/>
      <c r="C106" s="16">
        <v>1200</v>
      </c>
      <c r="D106" s="16">
        <v>1200</v>
      </c>
      <c r="E106" s="16">
        <v>1200</v>
      </c>
      <c r="F106" s="16">
        <v>1200</v>
      </c>
      <c r="G106" s="16">
        <v>1200</v>
      </c>
      <c r="H106" s="16">
        <v>1200</v>
      </c>
      <c r="I106" s="16">
        <v>1200</v>
      </c>
      <c r="J106" s="16">
        <v>1200</v>
      </c>
      <c r="K106" s="16">
        <v>1200</v>
      </c>
      <c r="L106" s="16">
        <v>1200</v>
      </c>
      <c r="M106" s="16">
        <v>1200</v>
      </c>
      <c r="N106" s="16">
        <v>1200</v>
      </c>
    </row>
    <row r="107" spans="1:14" ht="15.75" hidden="1" customHeight="1" outlineLevel="1">
      <c r="A107" s="51" t="s">
        <v>94</v>
      </c>
      <c r="B107" s="14"/>
      <c r="C107" s="52">
        <f t="shared" ref="C107:N108" si="39">C103*C96</f>
        <v>0</v>
      </c>
      <c r="D107" s="52">
        <f t="shared" si="39"/>
        <v>0</v>
      </c>
      <c r="E107" s="52">
        <f t="shared" si="39"/>
        <v>0</v>
      </c>
      <c r="F107" s="52">
        <f t="shared" si="39"/>
        <v>0</v>
      </c>
      <c r="G107" s="52">
        <f t="shared" si="39"/>
        <v>0</v>
      </c>
      <c r="H107" s="52">
        <f t="shared" si="39"/>
        <v>0</v>
      </c>
      <c r="I107" s="52">
        <f t="shared" si="39"/>
        <v>0</v>
      </c>
      <c r="J107" s="52">
        <f t="shared" si="39"/>
        <v>0</v>
      </c>
      <c r="K107" s="52">
        <f t="shared" si="39"/>
        <v>0</v>
      </c>
      <c r="L107" s="52">
        <f t="shared" si="39"/>
        <v>0</v>
      </c>
      <c r="M107" s="52">
        <f t="shared" si="39"/>
        <v>0</v>
      </c>
      <c r="N107" s="52">
        <f t="shared" si="39"/>
        <v>0</v>
      </c>
    </row>
    <row r="108" spans="1:14" ht="15.75" hidden="1" customHeight="1" outlineLevel="1">
      <c r="A108" s="51" t="s">
        <v>95</v>
      </c>
      <c r="B108" s="14"/>
      <c r="C108" s="53">
        <f>C104*C97</f>
        <v>2430555.5555555546</v>
      </c>
      <c r="D108" s="53">
        <f t="shared" si="39"/>
        <v>2795138.8888888885</v>
      </c>
      <c r="E108" s="53">
        <f t="shared" si="39"/>
        <v>3214409.7222222215</v>
      </c>
      <c r="F108" s="53">
        <f t="shared" si="39"/>
        <v>3696571.1805555546</v>
      </c>
      <c r="G108" s="53">
        <f t="shared" si="39"/>
        <v>4251056.8576388871</v>
      </c>
      <c r="H108" s="53">
        <f t="shared" si="39"/>
        <v>4888715.3862847202</v>
      </c>
      <c r="I108" s="53">
        <f t="shared" si="39"/>
        <v>5622022.6942274272</v>
      </c>
      <c r="J108" s="53">
        <f t="shared" si="39"/>
        <v>6465326.0983615397</v>
      </c>
      <c r="K108" s="53">
        <f t="shared" si="39"/>
        <v>7435125.0131157693</v>
      </c>
      <c r="L108" s="53">
        <f t="shared" si="39"/>
        <v>8550393.7650831342</v>
      </c>
      <c r="M108" s="53">
        <f t="shared" si="39"/>
        <v>9832952.8298456036</v>
      </c>
      <c r="N108" s="53">
        <f t="shared" si="39"/>
        <v>11307895.754322445</v>
      </c>
    </row>
    <row r="109" spans="1:14" ht="15.75" hidden="1" customHeight="1" outlineLevel="1">
      <c r="A109" s="51" t="s">
        <v>96</v>
      </c>
      <c r="B109" s="14"/>
      <c r="C109" s="53">
        <f t="shared" ref="C109:N110" si="40">C105*C98</f>
        <v>6562499.9999999972</v>
      </c>
      <c r="D109" s="53">
        <f t="shared" si="40"/>
        <v>7546874.9999999991</v>
      </c>
      <c r="E109" s="53">
        <f t="shared" si="40"/>
        <v>8678906.2499999981</v>
      </c>
      <c r="F109" s="53">
        <f t="shared" si="40"/>
        <v>9980742.1874999981</v>
      </c>
      <c r="G109" s="53">
        <f t="shared" si="40"/>
        <v>11477853.515624994</v>
      </c>
      <c r="H109" s="53">
        <f t="shared" si="40"/>
        <v>13199531.542968743</v>
      </c>
      <c r="I109" s="53">
        <f t="shared" si="40"/>
        <v>15179461.274414055</v>
      </c>
      <c r="J109" s="53">
        <f t="shared" si="40"/>
        <v>17456380.465576157</v>
      </c>
      <c r="K109" s="53">
        <f t="shared" si="40"/>
        <v>20074837.535412576</v>
      </c>
      <c r="L109" s="53">
        <f t="shared" si="40"/>
        <v>23086063.16572446</v>
      </c>
      <c r="M109" s="53">
        <f t="shared" si="40"/>
        <v>26548972.640583128</v>
      </c>
      <c r="N109" s="53">
        <f t="shared" si="40"/>
        <v>30531318.536670595</v>
      </c>
    </row>
    <row r="110" spans="1:14" ht="15.75" hidden="1" customHeight="1" outlineLevel="1">
      <c r="A110" s="51" t="s">
        <v>97</v>
      </c>
      <c r="B110" s="9"/>
      <c r="C110" s="53">
        <f t="shared" si="40"/>
        <v>1166666.6666666663</v>
      </c>
      <c r="D110" s="53">
        <f t="shared" si="40"/>
        <v>1341666.6666666665</v>
      </c>
      <c r="E110" s="53">
        <f t="shared" si="40"/>
        <v>1542916.6666666665</v>
      </c>
      <c r="F110" s="53">
        <f t="shared" si="40"/>
        <v>1774354.1666666663</v>
      </c>
      <c r="G110" s="53">
        <f t="shared" si="40"/>
        <v>2040507.2916666656</v>
      </c>
      <c r="H110" s="53">
        <f t="shared" si="40"/>
        <v>2346583.3854166656</v>
      </c>
      <c r="I110" s="53">
        <f t="shared" si="40"/>
        <v>2698570.8932291656</v>
      </c>
      <c r="J110" s="53">
        <f t="shared" si="40"/>
        <v>3103356.5272135395</v>
      </c>
      <c r="K110" s="53">
        <f t="shared" si="40"/>
        <v>3568860.0062955692</v>
      </c>
      <c r="L110" s="53">
        <f t="shared" si="40"/>
        <v>4104189.0072399047</v>
      </c>
      <c r="M110" s="53">
        <f t="shared" si="40"/>
        <v>4719817.3583258893</v>
      </c>
      <c r="N110" s="53">
        <f t="shared" si="40"/>
        <v>5427789.9620747734</v>
      </c>
    </row>
    <row r="111" spans="1:14" ht="15.75" hidden="1" customHeight="1" outlineLevel="1">
      <c r="A111" s="51" t="s">
        <v>100</v>
      </c>
      <c r="B111" s="9"/>
      <c r="C111" s="53">
        <f>SUM(C107:C110)</f>
        <v>10159722.222222218</v>
      </c>
      <c r="D111" s="53">
        <f t="shared" ref="D111:N111" si="41">SUM(D107:D110)</f>
        <v>11683680.555555554</v>
      </c>
      <c r="E111" s="53">
        <f t="shared" si="41"/>
        <v>13436232.638888886</v>
      </c>
      <c r="F111" s="53">
        <f t="shared" si="41"/>
        <v>15451667.534722218</v>
      </c>
      <c r="G111" s="53">
        <f t="shared" si="41"/>
        <v>17769417.664930545</v>
      </c>
      <c r="H111" s="53">
        <f t="shared" si="41"/>
        <v>20434830.314670127</v>
      </c>
      <c r="I111" s="53">
        <f t="shared" si="41"/>
        <v>23500054.861870646</v>
      </c>
      <c r="J111" s="53">
        <f t="shared" si="41"/>
        <v>27025063.091151237</v>
      </c>
      <c r="K111" s="53">
        <f t="shared" si="41"/>
        <v>31078822.554823913</v>
      </c>
      <c r="L111" s="53">
        <f t="shared" si="41"/>
        <v>35740645.938047498</v>
      </c>
      <c r="M111" s="53">
        <f t="shared" si="41"/>
        <v>41101742.828754626</v>
      </c>
      <c r="N111" s="53">
        <f t="shared" si="41"/>
        <v>47267004.253067814</v>
      </c>
    </row>
    <row r="112" spans="1:14" ht="15.75" hidden="1" customHeight="1" outlineLevel="1">
      <c r="A112" s="64" t="s">
        <v>98</v>
      </c>
      <c r="B112" s="65"/>
      <c r="C112" s="65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</row>
    <row r="113" spans="1:14" ht="15.75" hidden="1" customHeight="1" outlineLevel="1">
      <c r="A113" s="9" t="s">
        <v>99</v>
      </c>
      <c r="B113" s="9"/>
      <c r="C113" s="67">
        <f t="shared" ref="C113:N113" si="42">($C$130*C111)+($C$131*C100)</f>
        <v>304840.27777777764</v>
      </c>
      <c r="D113" s="67">
        <f t="shared" si="42"/>
        <v>350566.31944444438</v>
      </c>
      <c r="E113" s="67">
        <f t="shared" si="42"/>
        <v>403151.26736111101</v>
      </c>
      <c r="F113" s="67">
        <f t="shared" si="42"/>
        <v>463623.95746527769</v>
      </c>
      <c r="G113" s="67">
        <f t="shared" si="42"/>
        <v>533167.55108506919</v>
      </c>
      <c r="H113" s="67">
        <f t="shared" si="42"/>
        <v>613142.68374782952</v>
      </c>
      <c r="I113" s="67">
        <f t="shared" si="42"/>
        <v>705114.08631000388</v>
      </c>
      <c r="J113" s="67">
        <f t="shared" si="42"/>
        <v>810881.19925650442</v>
      </c>
      <c r="K113" s="67">
        <f t="shared" si="42"/>
        <v>932513.37914497976</v>
      </c>
      <c r="L113" s="67">
        <f t="shared" si="42"/>
        <v>1072390.3860167267</v>
      </c>
      <c r="M113" s="67">
        <f t="shared" si="42"/>
        <v>1233248.9439192358</v>
      </c>
      <c r="N113" s="67">
        <f t="shared" si="42"/>
        <v>1418236.2855071209</v>
      </c>
    </row>
    <row r="114" spans="1:14" ht="15.75" hidden="1" customHeight="1" outlineLevel="1">
      <c r="A114" s="9" t="s">
        <v>101</v>
      </c>
      <c r="B114" s="9"/>
      <c r="C114" s="67">
        <f t="shared" ref="C114:N114" si="43">C111-C113</f>
        <v>9854881.9444444403</v>
      </c>
      <c r="D114" s="67">
        <f t="shared" si="43"/>
        <v>11333114.23611111</v>
      </c>
      <c r="E114" s="67">
        <f t="shared" si="43"/>
        <v>13033081.371527776</v>
      </c>
      <c r="F114" s="67">
        <f t="shared" si="43"/>
        <v>14988043.57725694</v>
      </c>
      <c r="G114" s="67">
        <f t="shared" si="43"/>
        <v>17236250.113845475</v>
      </c>
      <c r="H114" s="67">
        <f t="shared" si="43"/>
        <v>19821687.630922299</v>
      </c>
      <c r="I114" s="67">
        <f t="shared" si="43"/>
        <v>22794940.775560644</v>
      </c>
      <c r="J114" s="67">
        <f t="shared" si="43"/>
        <v>26214181.891894732</v>
      </c>
      <c r="K114" s="67">
        <f t="shared" si="43"/>
        <v>30146309.175678931</v>
      </c>
      <c r="L114" s="67">
        <f t="shared" si="43"/>
        <v>34668255.552030772</v>
      </c>
      <c r="M114" s="67">
        <f t="shared" si="43"/>
        <v>39868493.884835392</v>
      </c>
      <c r="N114" s="67">
        <f t="shared" si="43"/>
        <v>45848767.967560694</v>
      </c>
    </row>
    <row r="115" spans="1:14" ht="15.75" hidden="1" customHeight="1" outlineLevel="1">
      <c r="A115" s="9" t="s">
        <v>102</v>
      </c>
      <c r="B115" s="9"/>
      <c r="C115" s="69">
        <f t="shared" ref="C115:N115" si="44">C114/C111</f>
        <v>0.96999521531100474</v>
      </c>
      <c r="D115" s="69">
        <f t="shared" si="44"/>
        <v>0.96999521531100485</v>
      </c>
      <c r="E115" s="69">
        <f t="shared" si="44"/>
        <v>0.96999521531100485</v>
      </c>
      <c r="F115" s="69">
        <f t="shared" si="44"/>
        <v>0.96999521531100474</v>
      </c>
      <c r="G115" s="69">
        <f t="shared" si="44"/>
        <v>0.96999521531100474</v>
      </c>
      <c r="H115" s="69">
        <f t="shared" si="44"/>
        <v>0.96999521531100485</v>
      </c>
      <c r="I115" s="69">
        <f t="shared" si="44"/>
        <v>0.96999521531100485</v>
      </c>
      <c r="J115" s="69">
        <f t="shared" si="44"/>
        <v>0.96999521531100474</v>
      </c>
      <c r="K115" s="69">
        <f t="shared" si="44"/>
        <v>0.96999521531100474</v>
      </c>
      <c r="L115" s="69">
        <f t="shared" si="44"/>
        <v>0.96999521531100474</v>
      </c>
      <c r="M115" s="69">
        <f t="shared" si="44"/>
        <v>0.96999521531100485</v>
      </c>
      <c r="N115" s="69">
        <f t="shared" si="44"/>
        <v>0.96999521531100474</v>
      </c>
    </row>
    <row r="116" spans="1:14" ht="15.75" hidden="1" customHeight="1" outlineLevel="1">
      <c r="A116" s="9"/>
      <c r="B116" s="9"/>
      <c r="C116" s="77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</row>
    <row r="117" spans="1:14" ht="15.75" hidden="1" customHeight="1" outlineLevel="1">
      <c r="A117" s="66" t="s">
        <v>129</v>
      </c>
      <c r="B117" s="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</row>
    <row r="118" spans="1:14" ht="15.75" hidden="1" customHeight="1" outlineLevel="1">
      <c r="A118" s="9" t="s">
        <v>103</v>
      </c>
      <c r="B118" s="9"/>
      <c r="C118" s="52">
        <f>C82/C88</f>
        <v>10.285714285714288</v>
      </c>
      <c r="D118" s="52">
        <f t="shared" ref="D118:N118" si="45">D82/D88</f>
        <v>10.285714285714288</v>
      </c>
      <c r="E118" s="52">
        <f t="shared" si="45"/>
        <v>10.285714285714288</v>
      </c>
      <c r="F118" s="52">
        <f t="shared" si="45"/>
        <v>10.285714285714286</v>
      </c>
      <c r="G118" s="52">
        <f t="shared" si="45"/>
        <v>10.285714285714288</v>
      </c>
      <c r="H118" s="52">
        <f t="shared" si="45"/>
        <v>10.285714285714288</v>
      </c>
      <c r="I118" s="52">
        <f t="shared" si="45"/>
        <v>10.285714285714286</v>
      </c>
      <c r="J118" s="52">
        <f t="shared" si="45"/>
        <v>10.285714285714288</v>
      </c>
      <c r="K118" s="52">
        <f t="shared" si="45"/>
        <v>10.28571428571429</v>
      </c>
      <c r="L118" s="52">
        <f t="shared" si="45"/>
        <v>10.285714285714288</v>
      </c>
      <c r="M118" s="52">
        <f t="shared" si="45"/>
        <v>10.285714285714288</v>
      </c>
      <c r="N118" s="52">
        <f t="shared" si="45"/>
        <v>10.285714285714288</v>
      </c>
    </row>
    <row r="119" spans="1:14" ht="15.75" hidden="1" customHeight="1" outlineLevel="1">
      <c r="A119" s="9" t="s">
        <v>152</v>
      </c>
      <c r="B119" s="9"/>
      <c r="C119" s="67">
        <f t="shared" ref="C119:N119" si="46">$C$134*$C$138*C96</f>
        <v>1874789.5833333328</v>
      </c>
      <c r="D119" s="67">
        <f t="shared" si="46"/>
        <v>2156008.020833333</v>
      </c>
      <c r="E119" s="67">
        <f t="shared" si="46"/>
        <v>2479409.223958333</v>
      </c>
      <c r="F119" s="67">
        <f t="shared" si="46"/>
        <v>2851320.6075520827</v>
      </c>
      <c r="G119" s="67">
        <f t="shared" si="46"/>
        <v>3279018.6986848945</v>
      </c>
      <c r="H119" s="67">
        <f t="shared" si="46"/>
        <v>3770871.5034876289</v>
      </c>
      <c r="I119" s="67">
        <f t="shared" si="46"/>
        <v>4336502.2290107729</v>
      </c>
      <c r="J119" s="67">
        <f t="shared" si="46"/>
        <v>4986977.5633623879</v>
      </c>
      <c r="K119" s="67">
        <f t="shared" si="46"/>
        <v>5735024.1978667444</v>
      </c>
      <c r="L119" s="67">
        <f t="shared" si="46"/>
        <v>6595277.8275467558</v>
      </c>
      <c r="M119" s="67">
        <f t="shared" si="46"/>
        <v>7584569.5016787676</v>
      </c>
      <c r="N119" s="67">
        <f t="shared" si="46"/>
        <v>8722254.926930584</v>
      </c>
    </row>
    <row r="120" spans="1:14" ht="15.75" hidden="1" customHeight="1" outlineLevel="1">
      <c r="A120" s="9" t="s">
        <v>151</v>
      </c>
      <c r="B120" s="9"/>
      <c r="C120" s="67">
        <f t="shared" ref="C120:N120" si="47">$C$135*$C$139*C97</f>
        <v>185281.24999999997</v>
      </c>
      <c r="D120" s="67">
        <f t="shared" si="47"/>
        <v>213073.4375</v>
      </c>
      <c r="E120" s="67">
        <f t="shared" si="47"/>
        <v>245034.45312499997</v>
      </c>
      <c r="F120" s="67">
        <f t="shared" si="47"/>
        <v>281789.62109375</v>
      </c>
      <c r="G120" s="67">
        <f t="shared" si="47"/>
        <v>324058.0642578124</v>
      </c>
      <c r="H120" s="67">
        <f t="shared" si="47"/>
        <v>372666.77389648423</v>
      </c>
      <c r="I120" s="67">
        <f t="shared" si="47"/>
        <v>428566.78998095688</v>
      </c>
      <c r="J120" s="67">
        <f t="shared" si="47"/>
        <v>492851.80847810028</v>
      </c>
      <c r="K120" s="67">
        <f t="shared" si="47"/>
        <v>566779.57974981517</v>
      </c>
      <c r="L120" s="67">
        <f t="shared" si="47"/>
        <v>651796.51671228744</v>
      </c>
      <c r="M120" s="67">
        <f t="shared" si="47"/>
        <v>749565.99421913049</v>
      </c>
      <c r="N120" s="67">
        <f t="shared" si="47"/>
        <v>862000.89335200004</v>
      </c>
    </row>
    <row r="121" spans="1:14" ht="15.75" hidden="1" customHeight="1" outlineLevel="1">
      <c r="A121" s="9" t="s">
        <v>150</v>
      </c>
      <c r="B121" s="9"/>
      <c r="C121" s="67">
        <f t="shared" ref="C121:N121" si="48">$C$136*$C$140*C98</f>
        <v>932364.99999999953</v>
      </c>
      <c r="D121" s="67">
        <f t="shared" si="48"/>
        <v>1072219.7499999998</v>
      </c>
      <c r="E121" s="67">
        <f t="shared" si="48"/>
        <v>1233052.7124999997</v>
      </c>
      <c r="F121" s="67">
        <f t="shared" si="48"/>
        <v>1418010.6193749995</v>
      </c>
      <c r="G121" s="67">
        <f t="shared" si="48"/>
        <v>1630712.2122812492</v>
      </c>
      <c r="H121" s="67">
        <f t="shared" si="48"/>
        <v>1875319.0441234366</v>
      </c>
      <c r="I121" s="67">
        <f t="shared" si="48"/>
        <v>2156616.900741952</v>
      </c>
      <c r="J121" s="67">
        <f t="shared" si="48"/>
        <v>2480109.4358532443</v>
      </c>
      <c r="K121" s="67">
        <f t="shared" si="48"/>
        <v>2852125.85123123</v>
      </c>
      <c r="L121" s="67">
        <f t="shared" si="48"/>
        <v>3279944.728915914</v>
      </c>
      <c r="M121" s="67">
        <f t="shared" si="48"/>
        <v>3771936.4382533007</v>
      </c>
      <c r="N121" s="67">
        <f t="shared" si="48"/>
        <v>4337726.903991296</v>
      </c>
    </row>
    <row r="122" spans="1:14" ht="15.75" hidden="1" customHeight="1" outlineLevel="1">
      <c r="A122" s="9" t="s">
        <v>149</v>
      </c>
      <c r="B122" s="9"/>
      <c r="C122" s="67">
        <f t="shared" ref="C122:N122" si="49">$C$137*$C$141*C99</f>
        <v>77413.194444444423</v>
      </c>
      <c r="D122" s="67">
        <f t="shared" si="49"/>
        <v>89025.173611111095</v>
      </c>
      <c r="E122" s="67">
        <f t="shared" si="49"/>
        <v>102378.94965277777</v>
      </c>
      <c r="F122" s="67">
        <f t="shared" si="49"/>
        <v>117735.79210069442</v>
      </c>
      <c r="G122" s="67">
        <f t="shared" si="49"/>
        <v>135396.16091579854</v>
      </c>
      <c r="H122" s="67">
        <f t="shared" si="49"/>
        <v>155705.58505316832</v>
      </c>
      <c r="I122" s="67">
        <f t="shared" si="49"/>
        <v>179061.4228111436</v>
      </c>
      <c r="J122" s="67">
        <f t="shared" si="49"/>
        <v>205920.63623281507</v>
      </c>
      <c r="K122" s="67">
        <f t="shared" si="49"/>
        <v>236808.73166773724</v>
      </c>
      <c r="L122" s="67">
        <f t="shared" si="49"/>
        <v>272330.04141789785</v>
      </c>
      <c r="M122" s="67">
        <f t="shared" si="49"/>
        <v>313179.54763058247</v>
      </c>
      <c r="N122" s="67">
        <f t="shared" si="49"/>
        <v>360156.47977516986</v>
      </c>
    </row>
    <row r="123" spans="1:14" ht="15.75" hidden="1" customHeight="1" outlineLevel="1">
      <c r="A123" s="9" t="s">
        <v>148</v>
      </c>
      <c r="B123" s="9"/>
      <c r="C123" s="70">
        <f>C82+SUM(C120:C122)</f>
        <v>2195059.444444444</v>
      </c>
      <c r="D123" s="70">
        <f t="shared" ref="D123:N123" si="50">D82+SUM(D120:D122)</f>
        <v>2524318.361111111</v>
      </c>
      <c r="E123" s="70">
        <f t="shared" si="50"/>
        <v>2902966.1152777774</v>
      </c>
      <c r="F123" s="70">
        <f t="shared" si="50"/>
        <v>3338411.0325694438</v>
      </c>
      <c r="G123" s="70">
        <f t="shared" si="50"/>
        <v>3839172.6874548597</v>
      </c>
      <c r="H123" s="70">
        <f t="shared" si="50"/>
        <v>4415048.5905730883</v>
      </c>
      <c r="I123" s="70">
        <f t="shared" si="50"/>
        <v>5077305.8791590519</v>
      </c>
      <c r="J123" s="70">
        <f t="shared" si="50"/>
        <v>5838901.7610329082</v>
      </c>
      <c r="K123" s="70">
        <f t="shared" si="50"/>
        <v>6714737.0251878425</v>
      </c>
      <c r="L123" s="70">
        <f t="shared" si="50"/>
        <v>7721947.5789660178</v>
      </c>
      <c r="M123" s="70">
        <f t="shared" si="50"/>
        <v>8880239.715810921</v>
      </c>
      <c r="N123" s="70">
        <f t="shared" si="50"/>
        <v>10212275.673182558</v>
      </c>
    </row>
    <row r="124" spans="1:14" ht="15.75" hidden="1" customHeight="1" outlineLevel="1">
      <c r="A124" s="9" t="s">
        <v>119</v>
      </c>
      <c r="B124" s="9"/>
      <c r="C124" s="73">
        <f>(C82+C119+C123)/C100</f>
        <v>148.99148163265309</v>
      </c>
      <c r="D124" s="73">
        <f t="shared" ref="D124:N124" si="51">(D82+D119+D123)/D100</f>
        <v>148.99148163265306</v>
      </c>
      <c r="E124" s="73">
        <f t="shared" si="51"/>
        <v>148.99148163265306</v>
      </c>
      <c r="F124" s="73">
        <f t="shared" si="51"/>
        <v>148.99148163265306</v>
      </c>
      <c r="G124" s="73">
        <f t="shared" si="51"/>
        <v>148.99148163265309</v>
      </c>
      <c r="H124" s="73">
        <f t="shared" si="51"/>
        <v>148.99148163265306</v>
      </c>
      <c r="I124" s="73">
        <f t="shared" si="51"/>
        <v>148.99148163265309</v>
      </c>
      <c r="J124" s="73">
        <f t="shared" si="51"/>
        <v>148.99148163265309</v>
      </c>
      <c r="K124" s="73">
        <f t="shared" si="51"/>
        <v>148.99148163265309</v>
      </c>
      <c r="L124" s="73">
        <f t="shared" si="51"/>
        <v>148.99148163265306</v>
      </c>
      <c r="M124" s="73">
        <f t="shared" si="51"/>
        <v>148.99148163265309</v>
      </c>
      <c r="N124" s="73">
        <f t="shared" si="51"/>
        <v>148.99148163265306</v>
      </c>
    </row>
    <row r="125" spans="1:14" ht="15.75" hidden="1" customHeight="1" outlineLevel="1">
      <c r="A125" s="68" t="s">
        <v>126</v>
      </c>
      <c r="B125" s="9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</row>
    <row r="126" spans="1:14" ht="15.75" hidden="1" customHeight="1" outlineLevel="1">
      <c r="A126" s="68" t="s">
        <v>127</v>
      </c>
      <c r="B126" s="9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</row>
    <row r="127" spans="1:14" ht="15.75" hidden="1" customHeight="1" outlineLevel="1">
      <c r="A127" s="51"/>
      <c r="B127" s="9"/>
      <c r="C127" s="9"/>
    </row>
    <row r="128" spans="1:14" ht="15.75" customHeight="1" collapsed="1">
      <c r="A128" s="76" t="s">
        <v>98</v>
      </c>
      <c r="B128" s="9"/>
      <c r="C128" s="9"/>
    </row>
    <row r="129" spans="1:14" ht="15.75" hidden="1" customHeight="1" outlineLevel="1">
      <c r="A129" s="7" t="s">
        <v>38</v>
      </c>
      <c r="B129" s="18"/>
      <c r="C129" s="1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 spans="1:14" ht="15.75" hidden="1" customHeight="1" outlineLevel="1">
      <c r="A130" s="9" t="s">
        <v>39</v>
      </c>
      <c r="B130" s="19"/>
      <c r="C130" s="19">
        <v>2.9000000000000001E-2</v>
      </c>
    </row>
    <row r="131" spans="1:14" ht="15.75" hidden="1" customHeight="1" outlineLevel="1">
      <c r="A131" s="9" t="s">
        <v>40</v>
      </c>
      <c r="B131" s="16"/>
      <c r="C131" s="16">
        <v>0.3</v>
      </c>
    </row>
    <row r="132" spans="1:14" ht="15.75" hidden="1" customHeight="1" outlineLevel="1">
      <c r="A132" s="9"/>
      <c r="B132" s="9"/>
      <c r="C132" s="9"/>
    </row>
    <row r="133" spans="1:14" ht="15.75" hidden="1" customHeight="1" outlineLevel="1">
      <c r="A133" s="7" t="s">
        <v>41</v>
      </c>
      <c r="B133" s="18"/>
      <c r="C133" s="1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 spans="1:14" ht="15.75" hidden="1" customHeight="1" outlineLevel="1">
      <c r="A134" s="9" t="s">
        <v>42</v>
      </c>
      <c r="B134" s="20"/>
      <c r="C134" s="20">
        <v>0.31</v>
      </c>
    </row>
    <row r="135" spans="1:14" ht="15.75" hidden="1" customHeight="1" outlineLevel="1">
      <c r="A135" s="9" t="s">
        <v>43</v>
      </c>
      <c r="B135" s="20"/>
      <c r="C135" s="20">
        <v>0.33</v>
      </c>
    </row>
    <row r="136" spans="1:14" ht="15.75" hidden="1" customHeight="1" outlineLevel="1">
      <c r="A136" s="9" t="s">
        <v>44</v>
      </c>
      <c r="B136" s="20"/>
      <c r="C136" s="20">
        <v>0.34</v>
      </c>
    </row>
    <row r="137" spans="1:14" ht="15.75" hidden="1" customHeight="1" outlineLevel="1">
      <c r="A137" s="9" t="s">
        <v>45</v>
      </c>
      <c r="B137" s="20"/>
      <c r="C137" s="20">
        <v>0.35</v>
      </c>
    </row>
    <row r="138" spans="1:14" ht="15.75" hidden="1" customHeight="1" outlineLevel="1">
      <c r="A138" s="9" t="s">
        <v>46</v>
      </c>
      <c r="B138" s="9"/>
      <c r="C138" s="9">
        <v>95.7</v>
      </c>
    </row>
    <row r="139" spans="1:14" ht="15.75" hidden="1" customHeight="1" outlineLevel="1">
      <c r="A139" s="49" t="s">
        <v>47</v>
      </c>
      <c r="B139" s="9"/>
      <c r="C139" s="9">
        <v>23.1</v>
      </c>
    </row>
    <row r="140" spans="1:14" ht="15.75" hidden="1" customHeight="1" outlineLevel="1">
      <c r="A140" s="9" t="s">
        <v>48</v>
      </c>
      <c r="B140" s="9"/>
      <c r="C140" s="9">
        <v>313.39999999999998</v>
      </c>
    </row>
    <row r="141" spans="1:14" ht="15.75" hidden="1" customHeight="1" outlineLevel="1">
      <c r="A141" s="49" t="s">
        <v>49</v>
      </c>
      <c r="B141" s="9"/>
      <c r="C141" s="9">
        <v>227.5</v>
      </c>
    </row>
    <row r="142" spans="1:14" ht="15.75" customHeight="1">
      <c r="A142" s="49"/>
      <c r="B142" s="9"/>
      <c r="C142" s="9"/>
    </row>
    <row r="143" spans="1:14" ht="15.75" customHeight="1">
      <c r="A143" s="57" t="s">
        <v>143</v>
      </c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</row>
    <row r="144" spans="1:14" ht="15.75" customHeight="1">
      <c r="A144" s="55" t="s">
        <v>105</v>
      </c>
      <c r="B144" s="56"/>
      <c r="C144" s="9"/>
    </row>
    <row r="145" spans="1:14" ht="15.75" customHeight="1">
      <c r="A145" s="49" t="s">
        <v>176</v>
      </c>
      <c r="C145" s="81">
        <f>C96</f>
        <v>63194.444444444423</v>
      </c>
      <c r="D145" s="81">
        <f t="shared" ref="D145:N145" si="52">D96</f>
        <v>72673.611111111095</v>
      </c>
      <c r="E145" s="81">
        <f t="shared" si="52"/>
        <v>83574.652777777766</v>
      </c>
      <c r="F145" s="81">
        <f t="shared" si="52"/>
        <v>96110.850694444423</v>
      </c>
      <c r="G145" s="81">
        <f t="shared" si="52"/>
        <v>110527.47829861107</v>
      </c>
      <c r="H145" s="81">
        <f t="shared" si="52"/>
        <v>127106.60004340272</v>
      </c>
      <c r="I145" s="81">
        <f t="shared" si="52"/>
        <v>146172.59004991312</v>
      </c>
      <c r="J145" s="81">
        <f t="shared" si="52"/>
        <v>168098.47855740006</v>
      </c>
      <c r="K145" s="81">
        <f t="shared" si="52"/>
        <v>193313.25034101002</v>
      </c>
      <c r="L145" s="81">
        <f t="shared" si="52"/>
        <v>222310.2378921615</v>
      </c>
      <c r="M145" s="81">
        <f t="shared" si="52"/>
        <v>255656.77357598569</v>
      </c>
      <c r="N145" s="81">
        <f t="shared" si="52"/>
        <v>294005.28961238358</v>
      </c>
    </row>
    <row r="146" spans="1:14" ht="15.75" customHeight="1">
      <c r="A146" s="49" t="s">
        <v>177</v>
      </c>
      <c r="C146" s="81">
        <f t="shared" ref="C146:N148" si="53">C21+C57+C97</f>
        <v>32483.692508507451</v>
      </c>
      <c r="D146" s="81">
        <f t="shared" si="53"/>
        <v>61786.959912708473</v>
      </c>
      <c r="E146" s="81">
        <f t="shared" si="53"/>
        <v>70901.623783627816</v>
      </c>
      <c r="F146" s="81">
        <f t="shared" si="53"/>
        <v>81536.867351171983</v>
      </c>
      <c r="G146" s="81">
        <f t="shared" si="53"/>
        <v>93767.397453847749</v>
      </c>
      <c r="H146" s="81">
        <f t="shared" si="53"/>
        <v>107832.50707192492</v>
      </c>
      <c r="I146" s="81">
        <f t="shared" si="53"/>
        <v>124007.38313271364</v>
      </c>
      <c r="J146" s="81">
        <f t="shared" si="53"/>
        <v>142608.49060262064</v>
      </c>
      <c r="K146" s="81">
        <f t="shared" si="53"/>
        <v>163999.76419301372</v>
      </c>
      <c r="L146" s="81">
        <f t="shared" si="53"/>
        <v>188599.72882196575</v>
      </c>
      <c r="M146" s="81">
        <f t="shared" si="53"/>
        <v>216889.68814526062</v>
      </c>
      <c r="N146" s="81">
        <f t="shared" si="53"/>
        <v>249423.14136704974</v>
      </c>
    </row>
    <row r="147" spans="1:14" ht="15.75" customHeight="1">
      <c r="A147" s="49" t="s">
        <v>178</v>
      </c>
      <c r="C147" s="81">
        <f t="shared" si="53"/>
        <v>10590.080814414174</v>
      </c>
      <c r="D147" s="81">
        <f t="shared" si="53"/>
        <v>17675.503480359406</v>
      </c>
      <c r="E147" s="81">
        <f t="shared" si="53"/>
        <v>20292.318476316257</v>
      </c>
      <c r="F147" s="81">
        <f t="shared" si="53"/>
        <v>23336.166247763693</v>
      </c>
      <c r="G147" s="81">
        <f t="shared" si="53"/>
        <v>26836.591184928242</v>
      </c>
      <c r="H147" s="81">
        <f t="shared" si="53"/>
        <v>30862.07986266748</v>
      </c>
      <c r="I147" s="81">
        <f t="shared" si="53"/>
        <v>35491.391842067598</v>
      </c>
      <c r="J147" s="81">
        <f t="shared" si="53"/>
        <v>40815.100618377728</v>
      </c>
      <c r="K147" s="81">
        <f t="shared" si="53"/>
        <v>46937.365711134371</v>
      </c>
      <c r="L147" s="81">
        <f t="shared" si="53"/>
        <v>53977.970567804528</v>
      </c>
      <c r="M147" s="81">
        <f t="shared" si="53"/>
        <v>62074.666152975195</v>
      </c>
      <c r="N147" s="81">
        <f t="shared" si="53"/>
        <v>71385.866075921484</v>
      </c>
    </row>
    <row r="148" spans="1:14" ht="15.75" customHeight="1">
      <c r="A148" s="49" t="s">
        <v>179</v>
      </c>
      <c r="C148" s="81">
        <f t="shared" si="53"/>
        <v>1176.6756460460194</v>
      </c>
      <c r="D148" s="81">
        <f t="shared" si="53"/>
        <v>1963.944831151045</v>
      </c>
      <c r="E148" s="81">
        <f t="shared" si="53"/>
        <v>2254.702052924029</v>
      </c>
      <c r="F148" s="81">
        <f t="shared" si="53"/>
        <v>2592.9073608626327</v>
      </c>
      <c r="G148" s="81">
        <f t="shared" si="53"/>
        <v>2981.8434649920268</v>
      </c>
      <c r="H148" s="81">
        <f t="shared" si="53"/>
        <v>3429.1199847408307</v>
      </c>
      <c r="I148" s="81">
        <f t="shared" si="53"/>
        <v>3943.4879824519558</v>
      </c>
      <c r="J148" s="81">
        <f t="shared" si="53"/>
        <v>4535.0111798197477</v>
      </c>
      <c r="K148" s="81">
        <f t="shared" si="53"/>
        <v>5215.2628567927077</v>
      </c>
      <c r="L148" s="81">
        <f t="shared" si="53"/>
        <v>5997.5522853116145</v>
      </c>
      <c r="M148" s="81">
        <f t="shared" si="53"/>
        <v>6897.1851281083545</v>
      </c>
      <c r="N148" s="81">
        <f t="shared" si="53"/>
        <v>7931.7628973246101</v>
      </c>
    </row>
    <row r="149" spans="1:14" ht="15.75" customHeight="1">
      <c r="A149" s="49" t="s">
        <v>180</v>
      </c>
      <c r="C149" s="81">
        <f>SUM(C146:C148)</f>
        <v>44250.448968967641</v>
      </c>
      <c r="D149" s="81">
        <f t="shared" ref="D149:N149" si="54">SUM(D146:D148)</f>
        <v>81426.408224218932</v>
      </c>
      <c r="E149" s="81">
        <f t="shared" si="54"/>
        <v>93448.644312868098</v>
      </c>
      <c r="F149" s="81">
        <f t="shared" si="54"/>
        <v>107465.9409597983</v>
      </c>
      <c r="G149" s="81">
        <f t="shared" si="54"/>
        <v>123585.83210376801</v>
      </c>
      <c r="H149" s="81">
        <f t="shared" si="54"/>
        <v>142123.70691933323</v>
      </c>
      <c r="I149" s="81">
        <f t="shared" si="54"/>
        <v>163442.26295723318</v>
      </c>
      <c r="J149" s="81">
        <f t="shared" si="54"/>
        <v>187958.60240081814</v>
      </c>
      <c r="K149" s="81">
        <f t="shared" si="54"/>
        <v>216152.3927609408</v>
      </c>
      <c r="L149" s="81">
        <f t="shared" si="54"/>
        <v>248575.2516750819</v>
      </c>
      <c r="M149" s="81">
        <f t="shared" si="54"/>
        <v>285861.53942634416</v>
      </c>
      <c r="N149" s="81">
        <f t="shared" si="54"/>
        <v>328740.77034029586</v>
      </c>
    </row>
    <row r="150" spans="1:14" ht="15.75" customHeight="1">
      <c r="A150" s="56"/>
    </row>
    <row r="151" spans="1:14" ht="15.75" customHeight="1">
      <c r="A151" s="64" t="s">
        <v>19</v>
      </c>
    </row>
    <row r="152" spans="1:14" ht="15.75" customHeight="1">
      <c r="A152" s="51" t="s">
        <v>94</v>
      </c>
      <c r="C152" s="67">
        <f t="shared" ref="C152:N152" si="55">C107</f>
        <v>0</v>
      </c>
      <c r="D152" s="67">
        <f t="shared" si="55"/>
        <v>0</v>
      </c>
      <c r="E152" s="67">
        <f t="shared" si="55"/>
        <v>0</v>
      </c>
      <c r="F152" s="67">
        <f t="shared" si="55"/>
        <v>0</v>
      </c>
      <c r="G152" s="67">
        <f t="shared" si="55"/>
        <v>0</v>
      </c>
      <c r="H152" s="67">
        <f t="shared" si="55"/>
        <v>0</v>
      </c>
      <c r="I152" s="67">
        <f t="shared" si="55"/>
        <v>0</v>
      </c>
      <c r="J152" s="67">
        <f t="shared" si="55"/>
        <v>0</v>
      </c>
      <c r="K152" s="67">
        <f t="shared" si="55"/>
        <v>0</v>
      </c>
      <c r="L152" s="67">
        <f t="shared" si="55"/>
        <v>0</v>
      </c>
      <c r="M152" s="67">
        <f t="shared" si="55"/>
        <v>0</v>
      </c>
      <c r="N152" s="67">
        <f t="shared" si="55"/>
        <v>0</v>
      </c>
    </row>
    <row r="153" spans="1:14" ht="15.75" customHeight="1">
      <c r="A153" s="51" t="s">
        <v>95</v>
      </c>
      <c r="C153" s="67">
        <f t="shared" ref="C153:N155" si="56">C26+C61+C108</f>
        <v>3248369.250850745</v>
      </c>
      <c r="D153" s="67">
        <f t="shared" si="56"/>
        <v>6178695.9912708476</v>
      </c>
      <c r="E153" s="67">
        <f t="shared" si="56"/>
        <v>7090162.3783627814</v>
      </c>
      <c r="F153" s="67">
        <f t="shared" si="56"/>
        <v>8153686.7351171989</v>
      </c>
      <c r="G153" s="67">
        <f t="shared" si="56"/>
        <v>9376739.7453847751</v>
      </c>
      <c r="H153" s="67">
        <f t="shared" si="56"/>
        <v>10783250.707192492</v>
      </c>
      <c r="I153" s="67">
        <f t="shared" si="56"/>
        <v>12400738.313271364</v>
      </c>
      <c r="J153" s="67">
        <f t="shared" si="56"/>
        <v>14260849.060262065</v>
      </c>
      <c r="K153" s="67">
        <f t="shared" si="56"/>
        <v>16399976.419301372</v>
      </c>
      <c r="L153" s="67">
        <f t="shared" si="56"/>
        <v>18859972.882196575</v>
      </c>
      <c r="M153" s="67">
        <f t="shared" si="56"/>
        <v>21688968.814526059</v>
      </c>
      <c r="N153" s="67">
        <f t="shared" si="56"/>
        <v>24942314.136704974</v>
      </c>
    </row>
    <row r="154" spans="1:14" ht="15.75" customHeight="1">
      <c r="A154" s="51" t="s">
        <v>96</v>
      </c>
      <c r="C154" s="67">
        <f t="shared" si="56"/>
        <v>7942560.610810631</v>
      </c>
      <c r="D154" s="67">
        <f t="shared" si="56"/>
        <v>13256627.610269554</v>
      </c>
      <c r="E154" s="67">
        <f t="shared" si="56"/>
        <v>15219238.857237192</v>
      </c>
      <c r="F154" s="67">
        <f t="shared" si="56"/>
        <v>17502124.68582277</v>
      </c>
      <c r="G154" s="67">
        <f t="shared" si="56"/>
        <v>20127443.388696179</v>
      </c>
      <c r="H154" s="67">
        <f t="shared" si="56"/>
        <v>23146559.897000611</v>
      </c>
      <c r="I154" s="67">
        <f t="shared" si="56"/>
        <v>26618543.881550699</v>
      </c>
      <c r="J154" s="67">
        <f t="shared" si="56"/>
        <v>30611325.463783294</v>
      </c>
      <c r="K154" s="67">
        <f t="shared" si="56"/>
        <v>35203024.283350781</v>
      </c>
      <c r="L154" s="67">
        <f t="shared" si="56"/>
        <v>40483477.925853394</v>
      </c>
      <c r="M154" s="67">
        <f t="shared" si="56"/>
        <v>46555999.614731394</v>
      </c>
      <c r="N154" s="67">
        <f t="shared" si="56"/>
        <v>53539399.556941114</v>
      </c>
    </row>
    <row r="155" spans="1:14" ht="15.75" customHeight="1">
      <c r="A155" s="51" t="s">
        <v>97</v>
      </c>
      <c r="C155" s="67">
        <f t="shared" si="56"/>
        <v>1412010.7752552233</v>
      </c>
      <c r="D155" s="67">
        <f t="shared" si="56"/>
        <v>2356733.7973812539</v>
      </c>
      <c r="E155" s="67">
        <f t="shared" si="56"/>
        <v>2705642.4635088346</v>
      </c>
      <c r="F155" s="67">
        <f t="shared" si="56"/>
        <v>3111488.8330351589</v>
      </c>
      <c r="G155" s="67">
        <f t="shared" si="56"/>
        <v>3578212.1579904323</v>
      </c>
      <c r="H155" s="67">
        <f t="shared" si="56"/>
        <v>4114943.9816889972</v>
      </c>
      <c r="I155" s="67">
        <f t="shared" si="56"/>
        <v>4732185.5789423464</v>
      </c>
      <c r="J155" s="67">
        <f t="shared" si="56"/>
        <v>5442013.4157836968</v>
      </c>
      <c r="K155" s="67">
        <f t="shared" si="56"/>
        <v>6258315.4281512499</v>
      </c>
      <c r="L155" s="67">
        <f t="shared" si="56"/>
        <v>7197062.7423739377</v>
      </c>
      <c r="M155" s="67">
        <f t="shared" si="56"/>
        <v>8276622.1537300255</v>
      </c>
      <c r="N155" s="67">
        <f t="shared" si="56"/>
        <v>9518115.4767895322</v>
      </c>
    </row>
    <row r="156" spans="1:14" ht="15.75" customHeight="1">
      <c r="A156" s="51" t="s">
        <v>100</v>
      </c>
      <c r="C156" s="67">
        <f>SUM(C152:C155)</f>
        <v>12602940.6369166</v>
      </c>
      <c r="D156" s="67">
        <f t="shared" ref="D156:N156" si="57">SUM(D152:D155)</f>
        <v>21792057.398921654</v>
      </c>
      <c r="E156" s="67">
        <f t="shared" si="57"/>
        <v>25015043.699108806</v>
      </c>
      <c r="F156" s="67">
        <f t="shared" si="57"/>
        <v>28767300.253975127</v>
      </c>
      <c r="G156" s="67">
        <f t="shared" si="57"/>
        <v>33082395.292071387</v>
      </c>
      <c r="H156" s="67">
        <f t="shared" si="57"/>
        <v>38044754.585882105</v>
      </c>
      <c r="I156" s="67">
        <f t="shared" si="57"/>
        <v>43751467.773764409</v>
      </c>
      <c r="J156" s="67">
        <f t="shared" si="57"/>
        <v>50314187.939829059</v>
      </c>
      <c r="K156" s="67">
        <f t="shared" si="57"/>
        <v>57861316.130803406</v>
      </c>
      <c r="L156" s="67">
        <f t="shared" si="57"/>
        <v>66540513.550423905</v>
      </c>
      <c r="M156" s="67">
        <f t="shared" si="57"/>
        <v>76521590.582987472</v>
      </c>
      <c r="N156" s="67">
        <f t="shared" si="57"/>
        <v>87999829.170435622</v>
      </c>
    </row>
    <row r="157" spans="1:14" ht="15.75" customHeight="1">
      <c r="A157" s="64" t="s">
        <v>98</v>
      </c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</row>
    <row r="158" spans="1:14" ht="15.75" customHeight="1">
      <c r="A158" s="51" t="s">
        <v>144</v>
      </c>
      <c r="C158" s="67">
        <f>($C$31*C16+$C$66*C52+C118*C88)/(C88+C52+C16)</f>
        <v>18.513671324234306</v>
      </c>
      <c r="D158" s="67">
        <f>($C$31*D16+$C$66*D52+D118*D88)/(D88+D52+D16)</f>
        <v>34.333148677204662</v>
      </c>
      <c r="E158" s="67">
        <f t="shared" ref="E158:N158" si="58">($C$31*E16+$C$66*E52+E118*E88)/(E88+E52+E16)</f>
        <v>34.370333206111681</v>
      </c>
      <c r="F158" s="67">
        <f t="shared" si="58"/>
        <v>34.370333206111681</v>
      </c>
      <c r="G158" s="67">
        <f t="shared" si="58"/>
        <v>34.370333206111681</v>
      </c>
      <c r="H158" s="67">
        <f t="shared" si="58"/>
        <v>34.370333206111688</v>
      </c>
      <c r="I158" s="67">
        <f t="shared" si="58"/>
        <v>34.370333206111681</v>
      </c>
      <c r="J158" s="67">
        <f t="shared" si="58"/>
        <v>34.370333206111681</v>
      </c>
      <c r="K158" s="67">
        <f t="shared" si="58"/>
        <v>34.370333206111674</v>
      </c>
      <c r="L158" s="67">
        <f t="shared" si="58"/>
        <v>34.370333206111681</v>
      </c>
      <c r="M158" s="67">
        <f t="shared" si="58"/>
        <v>34.370333206111681</v>
      </c>
      <c r="N158" s="67">
        <f t="shared" si="58"/>
        <v>34.370333206111681</v>
      </c>
    </row>
    <row r="159" spans="1:14" ht="15.75" customHeight="1">
      <c r="A159" s="51" t="s">
        <v>146</v>
      </c>
      <c r="C159" s="67">
        <f>C71</f>
        <v>989199.44212329865</v>
      </c>
      <c r="D159" s="67">
        <f t="shared" ref="D159:N159" si="59">D71</f>
        <v>4140738.8749999991</v>
      </c>
      <c r="E159" s="67">
        <f t="shared" si="59"/>
        <v>4761849.7062499989</v>
      </c>
      <c r="F159" s="67">
        <f t="shared" si="59"/>
        <v>5476127.1621874981</v>
      </c>
      <c r="G159" s="67">
        <f t="shared" si="59"/>
        <v>6297546.2365156217</v>
      </c>
      <c r="H159" s="67">
        <f t="shared" si="59"/>
        <v>7242178.171992965</v>
      </c>
      <c r="I159" s="67">
        <f t="shared" si="59"/>
        <v>8328504.8977919081</v>
      </c>
      <c r="J159" s="67">
        <f t="shared" si="59"/>
        <v>9577780.6324606929</v>
      </c>
      <c r="K159" s="67">
        <f t="shared" si="59"/>
        <v>11014447.727329792</v>
      </c>
      <c r="L159" s="67">
        <f t="shared" si="59"/>
        <v>12666614.886429263</v>
      </c>
      <c r="M159" s="67">
        <f t="shared" si="59"/>
        <v>14566607.119393649</v>
      </c>
      <c r="N159" s="67">
        <f t="shared" si="59"/>
        <v>16751598.187302701</v>
      </c>
    </row>
    <row r="160" spans="1:14" ht="15.75" customHeight="1">
      <c r="A160" s="51" t="s">
        <v>99</v>
      </c>
      <c r="C160" s="67">
        <f t="shared" ref="C160:N160" si="60">C113</f>
        <v>304840.27777777764</v>
      </c>
      <c r="D160" s="67">
        <f t="shared" si="60"/>
        <v>350566.31944444438</v>
      </c>
      <c r="E160" s="67">
        <f t="shared" si="60"/>
        <v>403151.26736111101</v>
      </c>
      <c r="F160" s="67">
        <f t="shared" si="60"/>
        <v>463623.95746527769</v>
      </c>
      <c r="G160" s="67">
        <f t="shared" si="60"/>
        <v>533167.55108506919</v>
      </c>
      <c r="H160" s="67">
        <f t="shared" si="60"/>
        <v>613142.68374782952</v>
      </c>
      <c r="I160" s="67">
        <f t="shared" si="60"/>
        <v>705114.08631000388</v>
      </c>
      <c r="J160" s="67">
        <f t="shared" si="60"/>
        <v>810881.19925650442</v>
      </c>
      <c r="K160" s="67">
        <f t="shared" si="60"/>
        <v>932513.37914497976</v>
      </c>
      <c r="L160" s="67">
        <f t="shared" si="60"/>
        <v>1072390.3860167267</v>
      </c>
      <c r="M160" s="67">
        <f t="shared" si="60"/>
        <v>1233248.9439192358</v>
      </c>
      <c r="N160" s="67">
        <f t="shared" si="60"/>
        <v>1418236.2855071209</v>
      </c>
    </row>
    <row r="161" spans="1:14" ht="15.75" customHeight="1">
      <c r="A161" s="79"/>
      <c r="B161" s="80" t="s">
        <v>137</v>
      </c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</row>
    <row r="162" spans="1:14" ht="15.75" customHeight="1">
      <c r="A162" s="9" t="s">
        <v>101</v>
      </c>
      <c r="C162" s="67">
        <f>C156-C160</f>
        <v>12298100.359138822</v>
      </c>
      <c r="D162" s="67">
        <f t="shared" ref="D162:N162" si="61">D156-D160</f>
        <v>21441491.07947721</v>
      </c>
      <c r="E162" s="67">
        <f t="shared" si="61"/>
        <v>24611892.431747694</v>
      </c>
      <c r="F162" s="67">
        <f t="shared" si="61"/>
        <v>28303676.296509851</v>
      </c>
      <c r="G162" s="67">
        <f t="shared" si="61"/>
        <v>32549227.740986317</v>
      </c>
      <c r="H162" s="67">
        <f t="shared" si="61"/>
        <v>37431611.902134277</v>
      </c>
      <c r="I162" s="67">
        <f t="shared" si="61"/>
        <v>43046353.687454402</v>
      </c>
      <c r="J162" s="67">
        <f t="shared" si="61"/>
        <v>49503306.740572557</v>
      </c>
      <c r="K162" s="67">
        <f t="shared" si="61"/>
        <v>56928802.751658425</v>
      </c>
      <c r="L162" s="67">
        <f t="shared" si="61"/>
        <v>65468123.164407179</v>
      </c>
      <c r="M162" s="67">
        <f t="shared" si="61"/>
        <v>75288341.639068231</v>
      </c>
      <c r="N162" s="67">
        <f t="shared" si="61"/>
        <v>86581592.884928495</v>
      </c>
    </row>
    <row r="163" spans="1:14" ht="15.75" customHeight="1">
      <c r="A163" s="9" t="s">
        <v>102</v>
      </c>
      <c r="C163" s="69">
        <f>C162/C156</f>
        <v>0.97581197225631311</v>
      </c>
      <c r="D163" s="69">
        <f t="shared" ref="D163:N163" si="62">D162/D156</f>
        <v>0.9839131150846826</v>
      </c>
      <c r="E163" s="69">
        <f t="shared" si="62"/>
        <v>0.98388364728799271</v>
      </c>
      <c r="F163" s="69">
        <f t="shared" si="62"/>
        <v>0.98388364728799282</v>
      </c>
      <c r="G163" s="69">
        <f t="shared" si="62"/>
        <v>0.98388364728799282</v>
      </c>
      <c r="H163" s="69">
        <f t="shared" si="62"/>
        <v>0.98388364728799282</v>
      </c>
      <c r="I163" s="69">
        <f t="shared" si="62"/>
        <v>0.98388364728799271</v>
      </c>
      <c r="J163" s="69">
        <f t="shared" si="62"/>
        <v>0.98388364728799282</v>
      </c>
      <c r="K163" s="69">
        <f t="shared" si="62"/>
        <v>0.98388364728799271</v>
      </c>
      <c r="L163" s="69">
        <f t="shared" si="62"/>
        <v>0.98388364728799282</v>
      </c>
      <c r="M163" s="69">
        <f t="shared" si="62"/>
        <v>0.98388364728799271</v>
      </c>
      <c r="N163" s="69">
        <f t="shared" si="62"/>
        <v>0.98388364728799271</v>
      </c>
    </row>
    <row r="164" spans="1:14" ht="15.75" customHeight="1">
      <c r="A164" s="9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</row>
    <row r="165" spans="1:14" ht="15.75" customHeight="1">
      <c r="A165" s="9" t="s">
        <v>111</v>
      </c>
      <c r="C165" s="67">
        <f t="shared" ref="C165:N165" si="63">C119</f>
        <v>1874789.5833333328</v>
      </c>
      <c r="D165" s="67">
        <f t="shared" si="63"/>
        <v>2156008.020833333</v>
      </c>
      <c r="E165" s="67">
        <f t="shared" si="63"/>
        <v>2479409.223958333</v>
      </c>
      <c r="F165" s="67">
        <f t="shared" si="63"/>
        <v>2851320.6075520827</v>
      </c>
      <c r="G165" s="67">
        <f t="shared" si="63"/>
        <v>3279018.6986848945</v>
      </c>
      <c r="H165" s="67">
        <f t="shared" si="63"/>
        <v>3770871.5034876289</v>
      </c>
      <c r="I165" s="67">
        <f t="shared" si="63"/>
        <v>4336502.2290107729</v>
      </c>
      <c r="J165" s="67">
        <f t="shared" si="63"/>
        <v>4986977.5633623879</v>
      </c>
      <c r="K165" s="67">
        <f t="shared" si="63"/>
        <v>5735024.1978667444</v>
      </c>
      <c r="L165" s="67">
        <f t="shared" si="63"/>
        <v>6595277.8275467558</v>
      </c>
      <c r="M165" s="67">
        <f t="shared" si="63"/>
        <v>7584569.5016787676</v>
      </c>
      <c r="N165" s="67">
        <f t="shared" si="63"/>
        <v>8722254.926930584</v>
      </c>
    </row>
    <row r="166" spans="1:14" ht="15.75" customHeight="1">
      <c r="A166" s="9" t="s">
        <v>123</v>
      </c>
      <c r="C166" s="67">
        <f t="shared" ref="C166:N168" si="64">C36+C76+C120</f>
        <v>247623.18799235235</v>
      </c>
      <c r="D166" s="67">
        <f t="shared" si="64"/>
        <v>471001.99541457678</v>
      </c>
      <c r="E166" s="67">
        <f t="shared" si="64"/>
        <v>540483.07810259482</v>
      </c>
      <c r="F166" s="67">
        <f t="shared" si="64"/>
        <v>621555.5398179841</v>
      </c>
      <c r="G166" s="67">
        <f t="shared" si="64"/>
        <v>714788.87079068157</v>
      </c>
      <c r="H166" s="67">
        <f t="shared" si="64"/>
        <v>822007.20140928379</v>
      </c>
      <c r="I166" s="67">
        <f t="shared" si="64"/>
        <v>945308.28162067628</v>
      </c>
      <c r="J166" s="67">
        <f t="shared" si="64"/>
        <v>1087104.5238637775</v>
      </c>
      <c r="K166" s="67">
        <f t="shared" si="64"/>
        <v>1250170.2024433438</v>
      </c>
      <c r="L166" s="67">
        <f t="shared" si="64"/>
        <v>1437695.7328098454</v>
      </c>
      <c r="M166" s="67">
        <f t="shared" si="64"/>
        <v>1653350.0927313217</v>
      </c>
      <c r="N166" s="67">
        <f t="shared" si="64"/>
        <v>1901352.6066410204</v>
      </c>
    </row>
    <row r="167" spans="1:14" ht="15.75" customHeight="1">
      <c r="A167" s="9" t="s">
        <v>124</v>
      </c>
      <c r="C167" s="67">
        <f t="shared" si="64"/>
        <v>1128436.6512607166</v>
      </c>
      <c r="D167" s="67">
        <f t="shared" si="64"/>
        <v>1867633.9699474543</v>
      </c>
      <c r="E167" s="67">
        <f t="shared" si="64"/>
        <v>2147515.9916991345</v>
      </c>
      <c r="F167" s="67">
        <f t="shared" si="64"/>
        <v>2469643.3904540045</v>
      </c>
      <c r="G167" s="67">
        <f t="shared" si="64"/>
        <v>2840089.8990221047</v>
      </c>
      <c r="H167" s="67">
        <f t="shared" si="64"/>
        <v>3266103.3838754203</v>
      </c>
      <c r="I167" s="67">
        <f t="shared" si="64"/>
        <v>3756018.8914567335</v>
      </c>
      <c r="J167" s="67">
        <f t="shared" si="64"/>
        <v>4319421.7251752419</v>
      </c>
      <c r="K167" s="67">
        <f t="shared" si="64"/>
        <v>4967334.9839515267</v>
      </c>
      <c r="L167" s="67">
        <f t="shared" si="64"/>
        <v>5712435.2315442562</v>
      </c>
      <c r="M167" s="67">
        <f t="shared" si="64"/>
        <v>6569300.516275892</v>
      </c>
      <c r="N167" s="67">
        <f t="shared" si="64"/>
        <v>7554695.5937172789</v>
      </c>
    </row>
    <row r="168" spans="1:14" ht="15.75" customHeight="1">
      <c r="A168" s="9" t="s">
        <v>125</v>
      </c>
      <c r="C168" s="67">
        <f t="shared" si="64"/>
        <v>93692.798316414308</v>
      </c>
      <c r="D168" s="67">
        <f t="shared" si="64"/>
        <v>155101.68365452549</v>
      </c>
      <c r="E168" s="67">
        <f t="shared" si="64"/>
        <v>178337.70578710013</v>
      </c>
      <c r="F168" s="67">
        <f t="shared" si="64"/>
        <v>205088.36165516515</v>
      </c>
      <c r="G168" s="67">
        <f t="shared" si="64"/>
        <v>235851.61590343982</v>
      </c>
      <c r="H168" s="67">
        <f t="shared" si="64"/>
        <v>271229.35828895582</v>
      </c>
      <c r="I168" s="67">
        <f t="shared" si="64"/>
        <v>311913.76203229919</v>
      </c>
      <c r="J168" s="67">
        <f t="shared" si="64"/>
        <v>358700.82633714395</v>
      </c>
      <c r="K168" s="67">
        <f t="shared" si="64"/>
        <v>412505.95028771542</v>
      </c>
      <c r="L168" s="67">
        <f t="shared" si="64"/>
        <v>474381.84283087275</v>
      </c>
      <c r="M168" s="67">
        <f t="shared" si="64"/>
        <v>545539.11925550352</v>
      </c>
      <c r="N168" s="67">
        <f t="shared" si="64"/>
        <v>627369.98714382923</v>
      </c>
    </row>
    <row r="169" spans="1:14" ht="15.75" customHeight="1">
      <c r="A169" s="9" t="s">
        <v>147</v>
      </c>
      <c r="C169" s="67">
        <f>SUM(C166:C168)</f>
        <v>1469752.6375694831</v>
      </c>
      <c r="D169" s="67">
        <f t="shared" ref="D169:N169" si="65">SUM(D166:D168)</f>
        <v>2493737.6490165563</v>
      </c>
      <c r="E169" s="67">
        <f t="shared" si="65"/>
        <v>2866336.7755888291</v>
      </c>
      <c r="F169" s="67">
        <f t="shared" si="65"/>
        <v>3296287.2919271537</v>
      </c>
      <c r="G169" s="67">
        <f t="shared" si="65"/>
        <v>3790730.385716226</v>
      </c>
      <c r="H169" s="67">
        <f t="shared" si="65"/>
        <v>4359339.9435736602</v>
      </c>
      <c r="I169" s="67">
        <f t="shared" si="65"/>
        <v>5013240.9351097094</v>
      </c>
      <c r="J169" s="67">
        <f t="shared" si="65"/>
        <v>5765227.0753761632</v>
      </c>
      <c r="K169" s="67">
        <f t="shared" si="65"/>
        <v>6630011.1366825858</v>
      </c>
      <c r="L169" s="67">
        <f t="shared" si="65"/>
        <v>7624512.8071849747</v>
      </c>
      <c r="M169" s="67">
        <f t="shared" si="65"/>
        <v>8768189.7282627169</v>
      </c>
      <c r="N169" s="67">
        <f t="shared" si="65"/>
        <v>10083418.187502129</v>
      </c>
    </row>
    <row r="170" spans="1:14" ht="15.75" customHeight="1"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</row>
    <row r="171" spans="1:14" ht="15.75" customHeight="1">
      <c r="A171" s="9" t="s">
        <v>104</v>
      </c>
      <c r="C171" s="67">
        <f t="shared" ref="C171:N171" si="66">C31+C159+C82+C169</f>
        <v>3458952.0796927819</v>
      </c>
      <c r="D171" s="67">
        <f t="shared" si="66"/>
        <v>7784476.5240165554</v>
      </c>
      <c r="E171" s="67">
        <f t="shared" si="66"/>
        <v>8950686.481838828</v>
      </c>
      <c r="F171" s="67">
        <f t="shared" si="66"/>
        <v>10293289.454114651</v>
      </c>
      <c r="G171" s="67">
        <f t="shared" si="66"/>
        <v>11837282.872231847</v>
      </c>
      <c r="H171" s="67">
        <f t="shared" si="66"/>
        <v>13612875.303066626</v>
      </c>
      <c r="I171" s="67">
        <f t="shared" si="66"/>
        <v>15654806.598526616</v>
      </c>
      <c r="J171" s="67">
        <f t="shared" si="66"/>
        <v>18003027.588305604</v>
      </c>
      <c r="K171" s="67">
        <f t="shared" si="66"/>
        <v>20703481.72655144</v>
      </c>
      <c r="L171" s="67">
        <f t="shared" si="66"/>
        <v>23809003.985534158</v>
      </c>
      <c r="M171" s="67">
        <f t="shared" si="66"/>
        <v>27380354.583364271</v>
      </c>
      <c r="N171" s="67">
        <f t="shared" si="66"/>
        <v>31487407.77086892</v>
      </c>
    </row>
    <row r="172" spans="1:14" ht="15.75" customHeight="1">
      <c r="A172" s="9" t="s">
        <v>119</v>
      </c>
      <c r="C172" s="132">
        <f>(C171+C165)/C149</f>
        <v>120.53531178331343</v>
      </c>
      <c r="D172" s="132">
        <f t="shared" ref="D172:N172" si="67">(D171+D165)/D149</f>
        <v>122.07936910931134</v>
      </c>
      <c r="E172" s="132">
        <f t="shared" si="67"/>
        <v>122.31419503025589</v>
      </c>
      <c r="F172" s="132">
        <f t="shared" si="67"/>
        <v>122.31419503025589</v>
      </c>
      <c r="G172" s="132">
        <f t="shared" si="67"/>
        <v>122.3141950302559</v>
      </c>
      <c r="H172" s="132">
        <f t="shared" si="67"/>
        <v>122.3141950302559</v>
      </c>
      <c r="I172" s="132">
        <f t="shared" si="67"/>
        <v>122.31419503025589</v>
      </c>
      <c r="J172" s="132">
        <f t="shared" si="67"/>
        <v>122.31419503025587</v>
      </c>
      <c r="K172" s="132">
        <f t="shared" si="67"/>
        <v>122.31419503025589</v>
      </c>
      <c r="L172" s="132">
        <f t="shared" si="67"/>
        <v>122.3141950302559</v>
      </c>
      <c r="M172" s="67">
        <f t="shared" si="67"/>
        <v>122.31419503025586</v>
      </c>
      <c r="N172" s="67">
        <f t="shared" si="67"/>
        <v>122.31419503025587</v>
      </c>
    </row>
    <row r="173" spans="1:14" ht="15.75" customHeight="1">
      <c r="A173" s="56"/>
    </row>
    <row r="174" spans="1:14" ht="15.75" customHeight="1">
      <c r="A174" s="82" t="s">
        <v>50</v>
      </c>
      <c r="B174" s="18"/>
      <c r="C174" s="1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 spans="1:14" ht="15.75" customHeight="1">
      <c r="A175" s="9" t="s">
        <v>51</v>
      </c>
      <c r="B175" s="9"/>
      <c r="C175" s="9">
        <v>1.1000000000000001</v>
      </c>
    </row>
    <row r="176" spans="1:14" ht="15.75" customHeight="1">
      <c r="A176" s="9" t="s">
        <v>52</v>
      </c>
      <c r="B176" s="9"/>
      <c r="C176" s="9">
        <v>3.9</v>
      </c>
    </row>
    <row r="177" spans="1:14" ht="15.75" customHeight="1">
      <c r="A177" s="9" t="s">
        <v>53</v>
      </c>
      <c r="B177" s="9"/>
      <c r="C177" s="21">
        <v>2.9</v>
      </c>
    </row>
    <row r="178" spans="1:14" ht="15.75" customHeight="1">
      <c r="A178" s="9"/>
      <c r="B178" s="9"/>
      <c r="C178" s="21"/>
    </row>
    <row r="179" spans="1:14" ht="15.75" customHeight="1">
      <c r="A179" s="9"/>
      <c r="B179" s="9"/>
      <c r="C179" s="21"/>
    </row>
    <row r="180" spans="1:14" s="89" customFormat="1" ht="31.5" customHeight="1">
      <c r="A180" s="86" t="s">
        <v>158</v>
      </c>
      <c r="B180" s="87"/>
      <c r="C180" s="88"/>
    </row>
    <row r="181" spans="1:14" s="89" customFormat="1" ht="15" customHeight="1">
      <c r="A181" s="87"/>
      <c r="B181" s="87"/>
      <c r="C181" s="88"/>
    </row>
    <row r="182" spans="1:14" s="89" customFormat="1" ht="15.75" customHeight="1">
      <c r="A182" s="107" t="s">
        <v>67</v>
      </c>
      <c r="B182" s="87"/>
      <c r="C182" s="88"/>
    </row>
    <row r="183" spans="1:14" ht="15.75" customHeight="1">
      <c r="A183" s="118" t="s">
        <v>195</v>
      </c>
      <c r="B183" s="9"/>
      <c r="C183" s="91">
        <f>C145</f>
        <v>63194.444444444423</v>
      </c>
      <c r="D183" s="91">
        <f>D145</f>
        <v>72673.611111111095</v>
      </c>
      <c r="E183" s="91">
        <f>E145</f>
        <v>83574.652777777766</v>
      </c>
      <c r="F183" s="91">
        <f t="shared" ref="F183:N183" si="68">F145</f>
        <v>96110.850694444423</v>
      </c>
      <c r="G183" s="91">
        <f t="shared" si="68"/>
        <v>110527.47829861107</v>
      </c>
      <c r="H183" s="91">
        <f t="shared" si="68"/>
        <v>127106.60004340272</v>
      </c>
      <c r="I183" s="91">
        <f t="shared" si="68"/>
        <v>146172.59004991312</v>
      </c>
      <c r="J183" s="91">
        <f t="shared" si="68"/>
        <v>168098.47855740006</v>
      </c>
      <c r="K183" s="91">
        <f t="shared" si="68"/>
        <v>193313.25034101002</v>
      </c>
      <c r="L183" s="91">
        <f t="shared" si="68"/>
        <v>222310.2378921615</v>
      </c>
      <c r="M183" s="91">
        <f t="shared" si="68"/>
        <v>255656.77357598569</v>
      </c>
      <c r="N183" s="91">
        <f t="shared" si="68"/>
        <v>294005.28961238358</v>
      </c>
    </row>
    <row r="184" spans="1:14" ht="15.75" customHeight="1">
      <c r="A184" s="118" t="s">
        <v>155</v>
      </c>
      <c r="B184" s="9"/>
      <c r="C184" s="48">
        <f>B197-C191</f>
        <v>18155.968228198537</v>
      </c>
      <c r="D184" s="91">
        <f>C186-D191</f>
        <v>53333.053912399075</v>
      </c>
      <c r="E184" s="91">
        <f>D186-E191</f>
        <v>82447.810675986111</v>
      </c>
      <c r="F184" s="91">
        <f>E186-F191</f>
        <v>108536.94779107845</v>
      </c>
      <c r="G184" s="91">
        <f t="shared" ref="G184:N184" si="69">F186-G191</f>
        <v>133718.90610399796</v>
      </c>
      <c r="H184" s="91">
        <f t="shared" si="69"/>
        <v>159535.84894137422</v>
      </c>
      <c r="I184" s="91">
        <f t="shared" si="69"/>
        <v>187176.67744086328</v>
      </c>
      <c r="J184" s="91">
        <f t="shared" si="69"/>
        <v>217628.03841837065</v>
      </c>
      <c r="K184" s="91">
        <f t="shared" si="69"/>
        <v>251776.61039382464</v>
      </c>
      <c r="L184" s="91">
        <f t="shared" si="69"/>
        <v>290480.09645313444</v>
      </c>
      <c r="M184" s="91">
        <f t="shared" si="69"/>
        <v>334619.38848076563</v>
      </c>
      <c r="N184" s="91">
        <f t="shared" si="69"/>
        <v>385138.75364208221</v>
      </c>
    </row>
    <row r="185" spans="1:14" ht="15.75" customHeight="1">
      <c r="A185" s="121" t="s">
        <v>68</v>
      </c>
      <c r="B185" s="9"/>
      <c r="C185" s="92">
        <v>448.74976968691357</v>
      </c>
      <c r="D185" s="92">
        <v>447.03233229675374</v>
      </c>
      <c r="E185" s="92">
        <v>445.24788224602179</v>
      </c>
      <c r="F185" s="92">
        <v>442.54829975009937</v>
      </c>
      <c r="G185" s="92">
        <v>440.50047679926666</v>
      </c>
      <c r="H185" s="92">
        <v>438.34463617893061</v>
      </c>
      <c r="I185" s="92">
        <v>436.06750672461487</v>
      </c>
      <c r="J185" s="92">
        <v>433.928413530863</v>
      </c>
      <c r="K185" s="92">
        <v>431.75959205863808</v>
      </c>
      <c r="L185" s="92">
        <v>429.58663747344832</v>
      </c>
      <c r="M185" s="92">
        <v>427.44782374289457</v>
      </c>
      <c r="N185" s="92">
        <v>425.30920700534062</v>
      </c>
    </row>
    <row r="186" spans="1:14" ht="15.75" customHeight="1">
      <c r="A186" s="118" t="s">
        <v>156</v>
      </c>
      <c r="B186" s="83">
        <f>B197</f>
        <v>24566.302027294198</v>
      </c>
      <c r="C186" s="100">
        <f>SUM(C183:C185)</f>
        <v>81799.162442329878</v>
      </c>
      <c r="D186" s="100">
        <f>SUM(D183:D185)</f>
        <v>126453.69735580693</v>
      </c>
      <c r="E186" s="100">
        <f t="shared" ref="E186:N186" si="70">SUM(E183:E185)</f>
        <v>166467.71133600987</v>
      </c>
      <c r="F186" s="100">
        <f t="shared" si="70"/>
        <v>205090.34678527297</v>
      </c>
      <c r="G186" s="100">
        <f t="shared" si="70"/>
        <v>244686.88487940829</v>
      </c>
      <c r="H186" s="100">
        <f t="shared" si="70"/>
        <v>287080.7936209559</v>
      </c>
      <c r="I186" s="100">
        <f t="shared" si="70"/>
        <v>333785.33499750099</v>
      </c>
      <c r="J186" s="100">
        <f t="shared" si="70"/>
        <v>386160.44538930157</v>
      </c>
      <c r="K186" s="100">
        <f t="shared" si="70"/>
        <v>445521.62032689335</v>
      </c>
      <c r="L186" s="100">
        <f t="shared" si="70"/>
        <v>513219.92098276934</v>
      </c>
      <c r="M186" s="100">
        <f t="shared" si="70"/>
        <v>590703.60988049419</v>
      </c>
      <c r="N186" s="100">
        <f t="shared" si="70"/>
        <v>679569.35246147111</v>
      </c>
    </row>
    <row r="187" spans="1:14" ht="15.75" customHeight="1">
      <c r="A187" s="118"/>
      <c r="B187" s="9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</row>
    <row r="188" spans="1:14" ht="15.75" customHeight="1">
      <c r="A188" s="118" t="s">
        <v>71</v>
      </c>
      <c r="B188" s="83">
        <f>B198</f>
        <v>2143.4221356044</v>
      </c>
      <c r="C188" s="91">
        <f>C263</f>
        <v>8170.1857026893422</v>
      </c>
      <c r="D188" s="91">
        <f t="shared" ref="D188:N188" si="71">D263</f>
        <v>23999.874260579585</v>
      </c>
      <c r="E188" s="91">
        <f t="shared" si="71"/>
        <v>37101.51480419375</v>
      </c>
      <c r="F188" s="91">
        <f t="shared" si="71"/>
        <v>48841.626505985303</v>
      </c>
      <c r="G188" s="91">
        <f t="shared" si="71"/>
        <v>60173.507746799085</v>
      </c>
      <c r="H188" s="91">
        <f t="shared" si="71"/>
        <v>71791.132023618411</v>
      </c>
      <c r="I188" s="91">
        <f t="shared" si="71"/>
        <v>84229.504848388489</v>
      </c>
      <c r="J188" s="91">
        <f t="shared" si="71"/>
        <v>97932.617288266818</v>
      </c>
      <c r="K188" s="91">
        <f t="shared" si="71"/>
        <v>113299.47467722109</v>
      </c>
      <c r="L188" s="91">
        <f t="shared" si="71"/>
        <v>130716.04340391052</v>
      </c>
      <c r="M188" s="91">
        <f t="shared" si="71"/>
        <v>230948.96444224622</v>
      </c>
      <c r="N188" s="91">
        <f t="shared" si="71"/>
        <v>265816.62444622238</v>
      </c>
    </row>
    <row r="189" spans="1:14" ht="15.75" customHeight="1">
      <c r="A189" s="122" t="s">
        <v>196</v>
      </c>
      <c r="B189" s="83">
        <f>B199</f>
        <v>26709.724162898594</v>
      </c>
      <c r="C189" s="91">
        <f>C186+C188</f>
        <v>89969.348145019219</v>
      </c>
      <c r="D189" s="91">
        <f>D186+D188</f>
        <v>150453.57161638653</v>
      </c>
      <c r="E189" s="91">
        <f t="shared" ref="E189:N189" si="72">E186+E188</f>
        <v>203569.22614020362</v>
      </c>
      <c r="F189" s="91">
        <f t="shared" si="72"/>
        <v>253931.97329125827</v>
      </c>
      <c r="G189" s="91">
        <f t="shared" si="72"/>
        <v>304860.39262620738</v>
      </c>
      <c r="H189" s="91">
        <f t="shared" si="72"/>
        <v>358871.92564457434</v>
      </c>
      <c r="I189" s="91">
        <f t="shared" si="72"/>
        <v>418014.83984588948</v>
      </c>
      <c r="J189" s="91">
        <f t="shared" si="72"/>
        <v>484093.06267756841</v>
      </c>
      <c r="K189" s="91">
        <f t="shared" si="72"/>
        <v>558821.09500411444</v>
      </c>
      <c r="L189" s="91">
        <f t="shared" si="72"/>
        <v>643935.96438667981</v>
      </c>
      <c r="M189" s="91">
        <f t="shared" si="72"/>
        <v>821652.57432274043</v>
      </c>
      <c r="N189" s="91">
        <f t="shared" si="72"/>
        <v>945385.97690769355</v>
      </c>
    </row>
    <row r="190" spans="1:14" ht="15.75" customHeight="1">
      <c r="A190" s="123"/>
      <c r="B190" s="9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</row>
    <row r="191" spans="1:14" ht="15.75" customHeight="1">
      <c r="A191" s="124" t="s">
        <v>69</v>
      </c>
      <c r="B191" s="83"/>
      <c r="C191" s="90">
        <v>6410.3337990956625</v>
      </c>
      <c r="D191" s="90">
        <v>28466.1085299308</v>
      </c>
      <c r="E191" s="90">
        <v>44005.886679820811</v>
      </c>
      <c r="F191" s="90">
        <v>57930.763544931433</v>
      </c>
      <c r="G191" s="90">
        <v>71371.440681274995</v>
      </c>
      <c r="H191" s="90">
        <v>85151.035938034081</v>
      </c>
      <c r="I191" s="90">
        <v>99904.11618009262</v>
      </c>
      <c r="J191" s="90">
        <v>116157.29657913034</v>
      </c>
      <c r="K191" s="90">
        <v>134383.83499547694</v>
      </c>
      <c r="L191" s="90">
        <v>155041.52387375888</v>
      </c>
      <c r="M191" s="90">
        <v>178600.53250200374</v>
      </c>
      <c r="N191" s="90">
        <v>205564.85623841194</v>
      </c>
    </row>
    <row r="192" spans="1:14" ht="15.75" customHeight="1">
      <c r="A192" s="97" t="s">
        <v>157</v>
      </c>
      <c r="B192" s="9"/>
      <c r="C192" s="133">
        <f>C191/B199</f>
        <v>0.24</v>
      </c>
      <c r="D192" s="133">
        <f>D191/C189</f>
        <v>0.31639785234463441</v>
      </c>
      <c r="E192" s="133">
        <f t="shared" ref="E192:N192" si="73">E191/D189</f>
        <v>0.29248814904855303</v>
      </c>
      <c r="F192" s="133">
        <f t="shared" si="73"/>
        <v>0.28457525060803124</v>
      </c>
      <c r="G192" s="133">
        <f t="shared" si="73"/>
        <v>0.28106519929813023</v>
      </c>
      <c r="H192" s="133">
        <f t="shared" si="73"/>
        <v>0.27931157342055479</v>
      </c>
      <c r="I192" s="133">
        <f t="shared" si="73"/>
        <v>0.27838376044783553</v>
      </c>
      <c r="J192" s="133">
        <f t="shared" si="73"/>
        <v>0.27787840408238695</v>
      </c>
      <c r="K192" s="133">
        <f t="shared" si="73"/>
        <v>0.27759917535728801</v>
      </c>
      <c r="L192" s="133">
        <f t="shared" si="73"/>
        <v>0.27744393556334401</v>
      </c>
      <c r="M192" s="133">
        <f t="shared" si="73"/>
        <v>0.27735759823899997</v>
      </c>
      <c r="N192" s="133">
        <f t="shared" si="73"/>
        <v>0.25018464331819551</v>
      </c>
    </row>
    <row r="193" spans="1:14" ht="15.75" customHeight="1">
      <c r="A193" s="125" t="s">
        <v>197</v>
      </c>
      <c r="B193" s="9"/>
      <c r="C193" s="133">
        <f>C184/B197</f>
        <v>0.73905987999441225</v>
      </c>
      <c r="D193" s="133">
        <f>D184/C186</f>
        <v>0.65199999999999991</v>
      </c>
      <c r="E193" s="133">
        <f t="shared" ref="E193:N193" si="74">E184/D186</f>
        <v>0.65199999999999991</v>
      </c>
      <c r="F193" s="133">
        <f t="shared" si="74"/>
        <v>0.65200000000000002</v>
      </c>
      <c r="G193" s="133">
        <f t="shared" si="74"/>
        <v>0.65199999999999991</v>
      </c>
      <c r="H193" s="133">
        <f t="shared" si="74"/>
        <v>0.65200000000000002</v>
      </c>
      <c r="I193" s="133">
        <f t="shared" si="74"/>
        <v>0.65200000000000014</v>
      </c>
      <c r="J193" s="133">
        <f t="shared" si="74"/>
        <v>0.65200000000000002</v>
      </c>
      <c r="K193" s="133">
        <f t="shared" si="74"/>
        <v>0.65200000000000002</v>
      </c>
      <c r="L193" s="133">
        <f t="shared" si="74"/>
        <v>0.65199999999999991</v>
      </c>
      <c r="M193" s="133">
        <f t="shared" si="74"/>
        <v>0.65200000000000002</v>
      </c>
      <c r="N193" s="133">
        <f t="shared" si="74"/>
        <v>0.65200000000000002</v>
      </c>
    </row>
    <row r="194" spans="1:14" ht="15.75" customHeight="1">
      <c r="A194" s="125" t="s">
        <v>198</v>
      </c>
      <c r="B194" s="9"/>
      <c r="C194" s="133">
        <f>C188/C189</f>
        <v>9.0810769124613805E-2</v>
      </c>
      <c r="D194" s="133">
        <f t="shared" ref="D194:N194" si="75">D188/D189</f>
        <v>0.1595168130788705</v>
      </c>
      <c r="E194" s="133">
        <f t="shared" si="75"/>
        <v>0.18225502698841589</v>
      </c>
      <c r="F194" s="133">
        <f t="shared" si="75"/>
        <v>0.19234138132721193</v>
      </c>
      <c r="G194" s="133">
        <f t="shared" si="75"/>
        <v>0.19738053614783102</v>
      </c>
      <c r="H194" s="133">
        <f t="shared" si="75"/>
        <v>0.20004666537978266</v>
      </c>
      <c r="I194" s="133">
        <f t="shared" si="75"/>
        <v>0.20149883884371564</v>
      </c>
      <c r="J194" s="133">
        <f t="shared" si="75"/>
        <v>0.20230122023767799</v>
      </c>
      <c r="K194" s="133">
        <f t="shared" si="75"/>
        <v>0.20274731159958609</v>
      </c>
      <c r="L194" s="133">
        <f t="shared" si="75"/>
        <v>0.20299540735919555</v>
      </c>
      <c r="M194" s="133">
        <f t="shared" si="75"/>
        <v>0.28107861115461047</v>
      </c>
      <c r="N194" s="133">
        <f t="shared" si="75"/>
        <v>0.28117259081385382</v>
      </c>
    </row>
    <row r="195" spans="1:14" ht="15.75" customHeight="1">
      <c r="A195" s="125" t="s">
        <v>199</v>
      </c>
      <c r="B195" s="9"/>
      <c r="C195" s="133">
        <f>(C184+B198)/B199</f>
        <v>0.76000000000000023</v>
      </c>
      <c r="D195" s="133">
        <f>(D184+C188)/C189</f>
        <v>0.68360214765536553</v>
      </c>
      <c r="E195" s="133">
        <f t="shared" ref="E195:N195" si="76">(E184+D188)/D189</f>
        <v>0.70751185095144686</v>
      </c>
      <c r="F195" s="133">
        <f t="shared" si="76"/>
        <v>0.71542474939196876</v>
      </c>
      <c r="G195" s="133">
        <f t="shared" si="76"/>
        <v>0.71893480070186966</v>
      </c>
      <c r="H195" s="133">
        <f t="shared" si="76"/>
        <v>0.72068842657944521</v>
      </c>
      <c r="I195" s="133">
        <f t="shared" si="76"/>
        <v>0.72161623955216436</v>
      </c>
      <c r="J195" s="133">
        <f t="shared" si="76"/>
        <v>0.72212159591761305</v>
      </c>
      <c r="K195" s="133">
        <f t="shared" si="76"/>
        <v>0.72240082464271194</v>
      </c>
      <c r="L195" s="133">
        <f t="shared" si="76"/>
        <v>0.72255606443665588</v>
      </c>
      <c r="M195" s="133">
        <f t="shared" si="76"/>
        <v>0.72264240176100014</v>
      </c>
      <c r="N195" s="133">
        <f t="shared" si="76"/>
        <v>0.74981535668180443</v>
      </c>
    </row>
    <row r="196" spans="1:14" ht="15.75" customHeight="1">
      <c r="A196" s="85"/>
      <c r="B196" s="9"/>
      <c r="C196" s="21"/>
    </row>
    <row r="197" spans="1:14" ht="15.75" customHeight="1">
      <c r="A197" s="29" t="s">
        <v>70</v>
      </c>
      <c r="B197" s="30">
        <v>24566.302027294198</v>
      </c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</row>
    <row r="198" spans="1:14" ht="15.75" customHeight="1">
      <c r="A198" s="29" t="s">
        <v>71</v>
      </c>
      <c r="B198" s="30">
        <v>2143.4221356044</v>
      </c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</row>
    <row r="199" spans="1:14" ht="15.75" customHeight="1">
      <c r="A199" s="29" t="s">
        <v>72</v>
      </c>
      <c r="B199" s="30">
        <v>26709.724162898594</v>
      </c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</row>
    <row r="200" spans="1:14" ht="15.75" customHeight="1">
      <c r="A200" s="85"/>
      <c r="B200" s="9"/>
      <c r="C200" s="21"/>
    </row>
    <row r="201" spans="1:14" ht="15.75" customHeight="1">
      <c r="A201" s="104" t="s">
        <v>160</v>
      </c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</row>
    <row r="202" spans="1:14" s="95" customFormat="1" ht="15.75" customHeight="1">
      <c r="A202" s="95" t="s">
        <v>74</v>
      </c>
      <c r="C202" s="129">
        <f>C214</f>
        <v>36810</v>
      </c>
      <c r="D202" s="129">
        <f t="shared" ref="D202:N202" si="77">D214</f>
        <v>56905</v>
      </c>
      <c r="E202" s="129">
        <f t="shared" si="77"/>
        <v>74910</v>
      </c>
      <c r="F202" s="129">
        <f t="shared" si="77"/>
        <v>92291</v>
      </c>
      <c r="G202" s="129">
        <f t="shared" si="77"/>
        <v>110109</v>
      </c>
      <c r="H202" s="129">
        <f t="shared" si="77"/>
        <v>129187</v>
      </c>
      <c r="I202" s="129">
        <f t="shared" si="77"/>
        <v>150204</v>
      </c>
      <c r="J202" s="129">
        <f t="shared" si="77"/>
        <v>173772</v>
      </c>
      <c r="K202" s="129">
        <f t="shared" si="77"/>
        <v>200484</v>
      </c>
      <c r="L202" s="129">
        <f t="shared" si="77"/>
        <v>230949</v>
      </c>
      <c r="M202" s="129">
        <f t="shared" si="77"/>
        <v>265817</v>
      </c>
      <c r="N202" s="129">
        <f t="shared" si="77"/>
        <v>305806</v>
      </c>
    </row>
    <row r="203" spans="1:14" s="95" customFormat="1" ht="15.75" customHeight="1">
      <c r="A203" s="95" t="s">
        <v>155</v>
      </c>
      <c r="C203" s="142">
        <f>C221</f>
        <v>9327.0634902117454</v>
      </c>
      <c r="D203" s="142">
        <f>D221</f>
        <v>53109.932212225009</v>
      </c>
      <c r="E203" s="142">
        <f t="shared" ref="E203:N203" si="78">E221</f>
        <v>131275.54667977913</v>
      </c>
      <c r="F203" s="142">
        <f t="shared" si="78"/>
        <v>238683.93191977931</v>
      </c>
      <c r="G203" s="142">
        <f t="shared" si="78"/>
        <v>373051.138999624</v>
      </c>
      <c r="H203" s="142">
        <f t="shared" si="78"/>
        <v>534078.09494062117</v>
      </c>
      <c r="I203" s="142">
        <f t="shared" si="78"/>
        <v>722944.90392119857</v>
      </c>
      <c r="J203" s="142">
        <f t="shared" si="78"/>
        <v>941997.79226503766</v>
      </c>
      <c r="K203" s="142">
        <f t="shared" si="78"/>
        <v>1194578.6499739136</v>
      </c>
      <c r="L203" s="142">
        <f t="shared" si="78"/>
        <v>1484950.2671029579</v>
      </c>
      <c r="M203" s="142">
        <f t="shared" si="78"/>
        <v>1818288.1367613643</v>
      </c>
      <c r="N203" s="142">
        <f t="shared" si="78"/>
        <v>2280507.1628951151</v>
      </c>
    </row>
    <row r="204" spans="1:14" s="94" customFormat="1" ht="15.75" customHeight="1">
      <c r="A204" s="118" t="s">
        <v>68</v>
      </c>
      <c r="C204" s="144">
        <f>C226</f>
        <v>54.847194072844992</v>
      </c>
      <c r="D204" s="134">
        <f t="shared" ref="D204:N204" si="79">D226</f>
        <v>54.637285058492125</v>
      </c>
      <c r="E204" s="134">
        <f t="shared" si="79"/>
        <v>54.419185607847112</v>
      </c>
      <c r="F204" s="134">
        <f t="shared" si="79"/>
        <v>54.089236636123267</v>
      </c>
      <c r="G204" s="134">
        <f t="shared" si="79"/>
        <v>53.838947164354821</v>
      </c>
      <c r="H204" s="134">
        <f t="shared" si="79"/>
        <v>53.575455532980413</v>
      </c>
      <c r="I204" s="134">
        <f t="shared" si="79"/>
        <v>53.297139710786276</v>
      </c>
      <c r="J204" s="134">
        <f t="shared" si="79"/>
        <v>53.035694987105487</v>
      </c>
      <c r="K204" s="134">
        <f t="shared" si="79"/>
        <v>52.770616807166881</v>
      </c>
      <c r="L204" s="134">
        <f t="shared" si="79"/>
        <v>52.505033468977032</v>
      </c>
      <c r="M204" s="134">
        <f t="shared" si="79"/>
        <v>52.243622901909347</v>
      </c>
      <c r="N204" s="134">
        <f t="shared" si="79"/>
        <v>51.982236411763857</v>
      </c>
    </row>
    <row r="205" spans="1:14" s="95" customFormat="1" ht="15.75" customHeight="1">
      <c r="A205" s="118" t="s">
        <v>208</v>
      </c>
      <c r="C205" s="129">
        <f>C232</f>
        <v>46191.910684284587</v>
      </c>
      <c r="D205" s="129">
        <f>D232</f>
        <v>110069.5694972835</v>
      </c>
      <c r="E205" s="129">
        <f t="shared" ref="E205:N205" si="80">E232</f>
        <v>206239.96586538697</v>
      </c>
      <c r="F205" s="129">
        <f t="shared" si="80"/>
        <v>331029.0211564154</v>
      </c>
      <c r="G205" s="129">
        <f t="shared" si="80"/>
        <v>483213.97794678836</v>
      </c>
      <c r="H205" s="129">
        <f t="shared" si="80"/>
        <v>663318.67039615416</v>
      </c>
      <c r="I205" s="129">
        <f t="shared" si="80"/>
        <v>873202.20106090931</v>
      </c>
      <c r="J205" s="129">
        <f t="shared" si="80"/>
        <v>1115822.8279600246</v>
      </c>
      <c r="K205" s="129">
        <f t="shared" si="80"/>
        <v>1395115.4205907208</v>
      </c>
      <c r="L205" s="129">
        <f t="shared" si="80"/>
        <v>1715951.772136427</v>
      </c>
      <c r="M205" s="129">
        <f t="shared" si="80"/>
        <v>2084157.3803842661</v>
      </c>
      <c r="N205" s="129">
        <f t="shared" si="80"/>
        <v>2586365.145131527</v>
      </c>
    </row>
    <row r="206" spans="1:14" s="94" customFormat="1" ht="15.75" customHeight="1">
      <c r="A206" s="118" t="s">
        <v>69</v>
      </c>
      <c r="C206" s="141">
        <f>C238</f>
        <v>463.77160724297482</v>
      </c>
      <c r="D206" s="124">
        <f>D238</f>
        <v>1252.1641747489202</v>
      </c>
      <c r="E206" s="124">
        <f t="shared" ref="E206:N206" si="81">E238</f>
        <v>2793.8970780839572</v>
      </c>
      <c r="F206" s="124">
        <f t="shared" si="81"/>
        <v>4657.5487498013781</v>
      </c>
      <c r="G206" s="124">
        <f t="shared" si="81"/>
        <v>6819.5086627767405</v>
      </c>
      <c r="H206" s="124">
        <f t="shared" si="81"/>
        <v>9309.3907529661647</v>
      </c>
      <c r="I206" s="124">
        <f t="shared" si="81"/>
        <v>12164.898498574103</v>
      </c>
      <c r="J206" s="124">
        <f t="shared" si="81"/>
        <v>15433.913644260339</v>
      </c>
      <c r="K206" s="124">
        <f t="shared" si="81"/>
        <v>19176.795274377662</v>
      </c>
      <c r="L206" s="124">
        <f t="shared" si="81"/>
        <v>23464.628164984078</v>
      </c>
      <c r="M206" s="124">
        <f t="shared" si="81"/>
        <v>28379.678778972779</v>
      </c>
      <c r="N206" s="124">
        <f t="shared" si="81"/>
        <v>34599.181931397259</v>
      </c>
    </row>
    <row r="207" spans="1:14" s="97" customFormat="1" ht="15.75" customHeight="1">
      <c r="A207" s="97" t="s">
        <v>157</v>
      </c>
      <c r="D207" s="135">
        <f>D206/C205</f>
        <v>2.7107867074546703E-2</v>
      </c>
      <c r="E207" s="135">
        <f>E206/D205</f>
        <v>2.5383010861625203E-2</v>
      </c>
      <c r="F207" s="135">
        <f>F206/E205</f>
        <v>2.2583153222791769E-2</v>
      </c>
      <c r="G207" s="135">
        <f>G206/F205</f>
        <v>2.0600938971917015E-2</v>
      </c>
      <c r="H207" s="135">
        <f>H206/G205</f>
        <v>1.9265565935245602E-2</v>
      </c>
      <c r="I207" s="135">
        <f>I206/H205</f>
        <v>1.8339448354904368E-2</v>
      </c>
      <c r="J207" s="135">
        <f>J206/I205</f>
        <v>1.7675074141486002E-2</v>
      </c>
      <c r="K207" s="135">
        <f>K206/J205</f>
        <v>1.7186236733870344E-2</v>
      </c>
      <c r="L207" s="135">
        <f>L206/K205</f>
        <v>1.6819130387827459E-2</v>
      </c>
      <c r="M207" s="135">
        <f>M206/L205</f>
        <v>1.6538739164935253E-2</v>
      </c>
      <c r="N207" s="135">
        <f>N206/M205</f>
        <v>1.6601040908445237E-2</v>
      </c>
    </row>
    <row r="208" spans="1:14" s="98" customFormat="1" ht="15.75" customHeight="1">
      <c r="A208" s="98" t="s">
        <v>161</v>
      </c>
      <c r="D208" s="136">
        <f>D203/C205</f>
        <v>1.1497669489193498</v>
      </c>
      <c r="E208" s="136">
        <f>E203/D205</f>
        <v>1.1926597630875533</v>
      </c>
      <c r="F208" s="136">
        <f>F203/E205</f>
        <v>1.1573117311101988</v>
      </c>
      <c r="G208" s="136">
        <f>G203/F205</f>
        <v>1.1269439087135282</v>
      </c>
      <c r="H208" s="136">
        <f>H203/G205</f>
        <v>1.1052620977769687</v>
      </c>
      <c r="I208" s="136">
        <f>I203/H205</f>
        <v>1.0898907812883267</v>
      </c>
      <c r="J208" s="136">
        <f>J203/I205</f>
        <v>1.0787854074583689</v>
      </c>
      <c r="K208" s="136">
        <f>K203/J205</f>
        <v>1.0705809381565283</v>
      </c>
      <c r="L208" s="136">
        <f>L203/K205</f>
        <v>1.0643924116860519</v>
      </c>
      <c r="M208" s="136">
        <f>M203/L205</f>
        <v>1.0596382522438406</v>
      </c>
      <c r="N208" s="136">
        <f>N203/M205</f>
        <v>1.0942106312886251</v>
      </c>
    </row>
    <row r="209" spans="1:14" ht="28">
      <c r="A209" s="93" t="s">
        <v>202</v>
      </c>
      <c r="B209" s="104"/>
      <c r="C209" s="104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</row>
    <row r="210" spans="1:14" ht="15.75" customHeight="1" thickBot="1">
      <c r="A210" s="118" t="s">
        <v>194</v>
      </c>
      <c r="B210" s="9"/>
      <c r="C210" s="106"/>
      <c r="D210" s="106"/>
      <c r="E210" s="106"/>
      <c r="F210" s="106"/>
      <c r="G210" s="106"/>
      <c r="H210" s="106"/>
      <c r="I210" s="106"/>
      <c r="J210" s="106"/>
      <c r="K210" s="106"/>
      <c r="L210" s="106"/>
      <c r="M210" s="106"/>
      <c r="N210" s="106"/>
    </row>
    <row r="211" spans="1:14" ht="15.75" customHeight="1" thickBot="1">
      <c r="A211" s="117" t="s">
        <v>75</v>
      </c>
      <c r="B211" s="9"/>
      <c r="C211" s="139">
        <v>26135</v>
      </c>
      <c r="D211" s="139">
        <v>40516</v>
      </c>
      <c r="E211" s="139">
        <v>53067</v>
      </c>
      <c r="F211" s="139">
        <v>65165</v>
      </c>
      <c r="G211" s="139">
        <v>77660</v>
      </c>
      <c r="H211" s="139">
        <v>91510</v>
      </c>
      <c r="I211" s="139">
        <v>106348</v>
      </c>
      <c r="J211" s="139">
        <v>122897</v>
      </c>
      <c r="K211" s="139">
        <v>141742</v>
      </c>
      <c r="L211" s="139">
        <v>163323</v>
      </c>
      <c r="M211" s="139">
        <v>188081</v>
      </c>
      <c r="N211" s="139">
        <v>216327</v>
      </c>
    </row>
    <row r="212" spans="1:14" ht="15.75" customHeight="1" thickBot="1">
      <c r="A212" s="117" t="s">
        <v>159</v>
      </c>
      <c r="B212" s="9"/>
      <c r="C212" s="139">
        <v>8908</v>
      </c>
      <c r="D212" s="139">
        <v>13680</v>
      </c>
      <c r="E212" s="139">
        <v>18014</v>
      </c>
      <c r="F212" s="139">
        <v>22387</v>
      </c>
      <c r="G212" s="139">
        <v>26546</v>
      </c>
      <c r="H212" s="139">
        <v>31174</v>
      </c>
      <c r="I212" s="139">
        <v>36225</v>
      </c>
      <c r="J212" s="139">
        <v>41936</v>
      </c>
      <c r="K212" s="139">
        <v>48416</v>
      </c>
      <c r="L212" s="139">
        <v>55723</v>
      </c>
      <c r="M212" s="139">
        <v>64146</v>
      </c>
      <c r="N212" s="139">
        <v>73796</v>
      </c>
    </row>
    <row r="213" spans="1:14" ht="15.75" customHeight="1" thickBot="1">
      <c r="A213" s="117" t="s">
        <v>77</v>
      </c>
      <c r="B213" s="9"/>
      <c r="C213" s="139">
        <v>1767</v>
      </c>
      <c r="D213" s="139">
        <v>2709</v>
      </c>
      <c r="E213" s="139">
        <v>3829</v>
      </c>
      <c r="F213" s="139">
        <v>4739</v>
      </c>
      <c r="G213" s="139">
        <v>5903</v>
      </c>
      <c r="H213" s="139">
        <v>6503</v>
      </c>
      <c r="I213" s="139">
        <v>7631</v>
      </c>
      <c r="J213" s="139">
        <v>8939</v>
      </c>
      <c r="K213" s="139">
        <v>10326</v>
      </c>
      <c r="L213" s="139">
        <v>11903</v>
      </c>
      <c r="M213" s="139">
        <v>13590</v>
      </c>
      <c r="N213" s="139">
        <v>15683</v>
      </c>
    </row>
    <row r="214" spans="1:14" ht="15.75" customHeight="1">
      <c r="A214" s="116"/>
      <c r="B214" s="9"/>
      <c r="C214" s="111">
        <f>SUM(C211:C213)</f>
        <v>36810</v>
      </c>
      <c r="D214" s="111">
        <f t="shared" ref="D214:N214" si="82">SUM(D211:D213)</f>
        <v>56905</v>
      </c>
      <c r="E214" s="111">
        <f t="shared" si="82"/>
        <v>74910</v>
      </c>
      <c r="F214" s="111">
        <f t="shared" si="82"/>
        <v>92291</v>
      </c>
      <c r="G214" s="111">
        <f t="shared" si="82"/>
        <v>110109</v>
      </c>
      <c r="H214" s="111">
        <f t="shared" si="82"/>
        <v>129187</v>
      </c>
      <c r="I214" s="111">
        <f t="shared" si="82"/>
        <v>150204</v>
      </c>
      <c r="J214" s="111">
        <f t="shared" si="82"/>
        <v>173772</v>
      </c>
      <c r="K214" s="111">
        <f t="shared" si="82"/>
        <v>200484</v>
      </c>
      <c r="L214" s="111">
        <f t="shared" si="82"/>
        <v>230949</v>
      </c>
      <c r="M214" s="111">
        <f t="shared" si="82"/>
        <v>265817</v>
      </c>
      <c r="N214" s="111">
        <f t="shared" si="82"/>
        <v>305806</v>
      </c>
    </row>
    <row r="215" spans="1:14" ht="11" customHeight="1">
      <c r="A215" s="103"/>
      <c r="B215" s="9"/>
      <c r="C215" s="106"/>
      <c r="D215" s="106"/>
      <c r="E215" s="106"/>
      <c r="F215" s="106"/>
      <c r="G215" s="106"/>
      <c r="H215" s="106"/>
      <c r="I215" s="106"/>
      <c r="J215" s="106"/>
      <c r="K215" s="106"/>
      <c r="L215" s="106"/>
      <c r="M215" s="106"/>
      <c r="N215" s="106"/>
    </row>
    <row r="216" spans="1:14" ht="15.75" customHeight="1">
      <c r="A216" s="59"/>
      <c r="B216" s="9"/>
      <c r="C216" s="106"/>
    </row>
    <row r="217" spans="1:14" ht="15.75" customHeight="1">
      <c r="A217" s="118" t="s">
        <v>162</v>
      </c>
      <c r="B217" s="9"/>
      <c r="C217" s="106"/>
      <c r="D217" s="49"/>
    </row>
    <row r="218" spans="1:14" ht="15.75" customHeight="1">
      <c r="A218" s="117" t="s">
        <v>75</v>
      </c>
      <c r="C218" s="115">
        <f>B323-C235</f>
        <v>6552.4098762494432</v>
      </c>
      <c r="D218" s="48">
        <f>C323-D235</f>
        <v>33318.926196071523</v>
      </c>
      <c r="E218" s="48">
        <f>D323-E235</f>
        <v>65861.286327195092</v>
      </c>
      <c r="F218" s="48">
        <f>E323-F235</f>
        <v>96214.900248742342</v>
      </c>
      <c r="G218" s="48">
        <f>F323-G235</f>
        <v>125021.83715306927</v>
      </c>
      <c r="H218" s="48">
        <f>G323-H235</f>
        <v>153917.43706577338</v>
      </c>
      <c r="I218" s="48">
        <f>H323-I235</f>
        <v>184734.43251408372</v>
      </c>
      <c r="J218" s="48">
        <f>I323-J235</f>
        <v>217889.04341239383</v>
      </c>
      <c r="K218" s="48">
        <f>J323-K235</f>
        <v>254607.57202130728</v>
      </c>
      <c r="L218" s="48">
        <f>K323-L235</f>
        <v>296061.43496894068</v>
      </c>
      <c r="M218" s="48">
        <f>L323-M235</f>
        <v>343274.29367035441</v>
      </c>
      <c r="N218" s="48">
        <f>M323-N235</f>
        <v>372856.55265126354</v>
      </c>
    </row>
    <row r="219" spans="1:14" ht="15.75" customHeight="1">
      <c r="A219" s="117" t="s">
        <v>159</v>
      </c>
      <c r="C219" s="115">
        <f>B324-C236</f>
        <v>1988.4654871537723</v>
      </c>
      <c r="D219" s="48">
        <f>C324-D236</f>
        <v>17451.897910326388</v>
      </c>
      <c r="E219" s="48">
        <f>D324-E236</f>
        <v>60204.214914742275</v>
      </c>
      <c r="F219" s="48">
        <f>E324-F236</f>
        <v>133233.56475283089</v>
      </c>
      <c r="G219" s="48">
        <f>F324-G236</f>
        <v>234242.14381329948</v>
      </c>
      <c r="H219" s="48">
        <f>G324-H236</f>
        <v>360980.2801793422</v>
      </c>
      <c r="I219" s="48">
        <f>H324-I236</f>
        <v>513494.72861138725</v>
      </c>
      <c r="J219" s="48">
        <f>I324-J236</f>
        <v>692720.27218647907</v>
      </c>
      <c r="K219" s="48">
        <f>J324-K236</f>
        <v>900854.92993079813</v>
      </c>
      <c r="L219" s="48">
        <f>K324-L236</f>
        <v>1141009.6579940633</v>
      </c>
      <c r="M219" s="48">
        <f>L324-M236</f>
        <v>1417119.9030495591</v>
      </c>
      <c r="N219" s="48">
        <f>M324-N236</f>
        <v>1832465.2003296304</v>
      </c>
    </row>
    <row r="220" spans="1:14" ht="15.75" customHeight="1">
      <c r="A220" s="117" t="s">
        <v>77</v>
      </c>
      <c r="C220" s="115">
        <f>B325-C237</f>
        <v>786.18812680853</v>
      </c>
      <c r="D220" s="48">
        <f>C325-D237</f>
        <v>2339.1081058271002</v>
      </c>
      <c r="E220" s="48">
        <f>D325-E237</f>
        <v>5210.0454378417562</v>
      </c>
      <c r="F220" s="48">
        <f>E325-F237</f>
        <v>9235.4669182060861</v>
      </c>
      <c r="G220" s="48">
        <f>F325-G237</f>
        <v>13787.158033255238</v>
      </c>
      <c r="H220" s="48">
        <f>G325-H237</f>
        <v>19180.377695505664</v>
      </c>
      <c r="I220" s="48">
        <f>H325-I237</f>
        <v>24715.742795727558</v>
      </c>
      <c r="J220" s="48">
        <f>I325-J237</f>
        <v>31388.476666164679</v>
      </c>
      <c r="K220" s="48">
        <f>J325-K237</f>
        <v>39116.148021808214</v>
      </c>
      <c r="L220" s="48">
        <f>K325-L237</f>
        <v>47879.174139953902</v>
      </c>
      <c r="M220" s="48">
        <f>L325-M237</f>
        <v>57893.940041450791</v>
      </c>
      <c r="N220" s="48">
        <f>M325-N237</f>
        <v>75185.409914221003</v>
      </c>
    </row>
    <row r="221" spans="1:14" ht="15.75" customHeight="1">
      <c r="A221" s="116"/>
      <c r="C221" s="111">
        <f>SUM(C218:C220)</f>
        <v>9327.0634902117454</v>
      </c>
      <c r="D221" s="111">
        <f>SUM(D218:D220)</f>
        <v>53109.932212225009</v>
      </c>
      <c r="E221" s="111">
        <f t="shared" ref="E221:N221" si="83">SUM(E218:E220)</f>
        <v>131275.54667977913</v>
      </c>
      <c r="F221" s="111">
        <f t="shared" si="83"/>
        <v>238683.93191977931</v>
      </c>
      <c r="G221" s="111">
        <f t="shared" si="83"/>
        <v>373051.138999624</v>
      </c>
      <c r="H221" s="111">
        <f t="shared" si="83"/>
        <v>534078.09494062117</v>
      </c>
      <c r="I221" s="111">
        <f t="shared" si="83"/>
        <v>722944.90392119857</v>
      </c>
      <c r="J221" s="111">
        <f t="shared" si="83"/>
        <v>941997.79226503766</v>
      </c>
      <c r="K221" s="111">
        <f t="shared" si="83"/>
        <v>1194578.6499739136</v>
      </c>
      <c r="L221" s="111">
        <f t="shared" si="83"/>
        <v>1484950.2671029579</v>
      </c>
      <c r="M221" s="111">
        <f t="shared" si="83"/>
        <v>1818288.1367613643</v>
      </c>
      <c r="N221" s="111">
        <f t="shared" si="83"/>
        <v>2280507.1628951151</v>
      </c>
    </row>
    <row r="222" spans="1:14" ht="15.75" customHeight="1">
      <c r="A222" s="94" t="s">
        <v>163</v>
      </c>
      <c r="B222" s="9"/>
      <c r="C222" s="106"/>
      <c r="D222" s="106"/>
      <c r="E222" s="106"/>
      <c r="F222" s="106"/>
      <c r="G222" s="106"/>
      <c r="H222" s="106"/>
      <c r="I222" s="106"/>
      <c r="J222" s="106"/>
      <c r="K222" s="106"/>
      <c r="L222" s="106"/>
      <c r="M222" s="106"/>
      <c r="N222" s="106"/>
    </row>
    <row r="223" spans="1:14" ht="15.75" customHeight="1">
      <c r="A223" s="108" t="s">
        <v>75</v>
      </c>
      <c r="B223" s="27"/>
      <c r="C223" s="90">
        <v>43.658366481984615</v>
      </c>
      <c r="D223" s="90">
        <v>43.447569078512942</v>
      </c>
      <c r="E223" s="90">
        <v>43.439570719607879</v>
      </c>
      <c r="F223" s="90">
        <v>43.265331314395361</v>
      </c>
      <c r="G223" s="90">
        <v>42.95624388265626</v>
      </c>
      <c r="H223" s="90">
        <v>42.72314268363683</v>
      </c>
      <c r="I223" s="90">
        <v>42.516538802799523</v>
      </c>
      <c r="J223" s="90">
        <v>42.334775982666173</v>
      </c>
      <c r="K223" s="90">
        <v>42.123095161654739</v>
      </c>
      <c r="L223" s="90">
        <v>41.893689011576534</v>
      </c>
      <c r="M223" s="90">
        <v>41.685453978768237</v>
      </c>
      <c r="N223" s="90">
        <v>41.481741219924857</v>
      </c>
    </row>
    <row r="224" spans="1:14" ht="15.75" customHeight="1">
      <c r="A224" s="108" t="s">
        <v>76</v>
      </c>
      <c r="B224" s="27"/>
      <c r="C224" s="90">
        <v>10.750050038277621</v>
      </c>
      <c r="D224" s="90">
        <v>10.785400070546348</v>
      </c>
      <c r="E224" s="90">
        <v>10.605210891257245</v>
      </c>
      <c r="F224" s="90">
        <v>10.453069515350638</v>
      </c>
      <c r="G224" s="90">
        <v>10.472062863886595</v>
      </c>
      <c r="H224" s="90">
        <v>10.458391811973584</v>
      </c>
      <c r="I224" s="90">
        <v>10.395626713936279</v>
      </c>
      <c r="J224" s="90">
        <v>10.319708951153892</v>
      </c>
      <c r="K224" s="90">
        <v>10.264968345535362</v>
      </c>
      <c r="L224" s="90">
        <v>10.226585771007171</v>
      </c>
      <c r="M224" s="90">
        <v>10.178451762312092</v>
      </c>
      <c r="N224" s="90">
        <v>10.123555704500863</v>
      </c>
    </row>
    <row r="225" spans="1:14" ht="15.75" customHeight="1">
      <c r="A225" s="108" t="s">
        <v>77</v>
      </c>
      <c r="B225" s="27"/>
      <c r="C225" s="90">
        <v>0.43877755258275425</v>
      </c>
      <c r="D225" s="90">
        <v>0.40431590943283968</v>
      </c>
      <c r="E225" s="90">
        <v>0.37440399698198795</v>
      </c>
      <c r="F225" s="90">
        <v>0.37083580637726565</v>
      </c>
      <c r="G225" s="90">
        <v>0.41064041781196414</v>
      </c>
      <c r="H225" s="90">
        <v>0.39392103737000239</v>
      </c>
      <c r="I225" s="90">
        <v>0.38497419405047489</v>
      </c>
      <c r="J225" s="90">
        <v>0.38121005328542223</v>
      </c>
      <c r="K225" s="90">
        <v>0.38255329997678333</v>
      </c>
      <c r="L225" s="90">
        <v>0.38475868639332461</v>
      </c>
      <c r="M225" s="90">
        <v>0.37971716082901691</v>
      </c>
      <c r="N225" s="90">
        <v>0.37693948733814386</v>
      </c>
    </row>
    <row r="226" spans="1:14" ht="15.75" customHeight="1">
      <c r="A226" s="116"/>
      <c r="B226" s="27"/>
      <c r="C226" s="111">
        <f>SUM(C223:C225)</f>
        <v>54.847194072844992</v>
      </c>
      <c r="D226" s="111">
        <f t="shared" ref="D226:N226" si="84">SUM(D223:D225)</f>
        <v>54.637285058492125</v>
      </c>
      <c r="E226" s="111">
        <f t="shared" si="84"/>
        <v>54.419185607847112</v>
      </c>
      <c r="F226" s="111">
        <f t="shared" si="84"/>
        <v>54.089236636123267</v>
      </c>
      <c r="G226" s="111">
        <f t="shared" si="84"/>
        <v>53.838947164354821</v>
      </c>
      <c r="H226" s="111">
        <f t="shared" si="84"/>
        <v>53.575455532980413</v>
      </c>
      <c r="I226" s="111">
        <f t="shared" si="84"/>
        <v>53.297139710786276</v>
      </c>
      <c r="J226" s="111">
        <f t="shared" si="84"/>
        <v>53.035694987105487</v>
      </c>
      <c r="K226" s="111">
        <f t="shared" si="84"/>
        <v>52.770616807166881</v>
      </c>
      <c r="L226" s="111">
        <f t="shared" si="84"/>
        <v>52.505033468977032</v>
      </c>
      <c r="M226" s="111">
        <f t="shared" si="84"/>
        <v>52.243622901909347</v>
      </c>
      <c r="N226" s="111">
        <f t="shared" si="84"/>
        <v>51.982236411763857</v>
      </c>
    </row>
    <row r="227" spans="1:14" ht="15.75" customHeight="1">
      <c r="A227" s="108"/>
      <c r="B227" s="27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</row>
    <row r="228" spans="1:14" ht="15.75" customHeight="1">
      <c r="A228" s="95" t="s">
        <v>208</v>
      </c>
      <c r="B228" s="9"/>
      <c r="D228" s="49"/>
    </row>
    <row r="229" spans="1:14" ht="15.75" customHeight="1">
      <c r="A229" s="96" t="s">
        <v>75</v>
      </c>
      <c r="B229" s="83">
        <v>6961</v>
      </c>
      <c r="C229" s="106">
        <f>C211+C218+C223</f>
        <v>32731.068242731428</v>
      </c>
      <c r="D229" s="106">
        <f>D211+D218+D223</f>
        <v>73878.373765150041</v>
      </c>
      <c r="E229" s="106">
        <f t="shared" ref="E229:N229" si="85">E211+E218+E223</f>
        <v>118971.7258979147</v>
      </c>
      <c r="F229" s="106">
        <f t="shared" si="85"/>
        <v>161423.16558005672</v>
      </c>
      <c r="G229" s="106">
        <f t="shared" si="85"/>
        <v>202724.79339695192</v>
      </c>
      <c r="H229" s="106">
        <f t="shared" si="85"/>
        <v>245470.160208457</v>
      </c>
      <c r="I229" s="106">
        <f t="shared" si="85"/>
        <v>291124.94905288651</v>
      </c>
      <c r="J229" s="106">
        <f t="shared" si="85"/>
        <v>340828.37818837649</v>
      </c>
      <c r="K229" s="106">
        <f t="shared" si="85"/>
        <v>396391.69511646894</v>
      </c>
      <c r="L229" s="106">
        <f t="shared" si="85"/>
        <v>459426.32865795225</v>
      </c>
      <c r="M229" s="106">
        <f t="shared" si="85"/>
        <v>531396.97912433313</v>
      </c>
      <c r="N229" s="106">
        <f t="shared" si="85"/>
        <v>589225.03439248342</v>
      </c>
    </row>
    <row r="230" spans="1:14" ht="15.75" customHeight="1">
      <c r="A230" s="96" t="s">
        <v>76</v>
      </c>
      <c r="B230" s="83">
        <v>2037</v>
      </c>
      <c r="C230" s="106">
        <f>C212+C219+C224</f>
        <v>10907.215537192049</v>
      </c>
      <c r="D230" s="106">
        <f t="shared" ref="D230:N232" si="86">D212+D219+D224</f>
        <v>31142.683310396933</v>
      </c>
      <c r="E230" s="106">
        <f t="shared" si="86"/>
        <v>78228.820125633531</v>
      </c>
      <c r="F230" s="106">
        <f t="shared" si="86"/>
        <v>155631.01782234624</v>
      </c>
      <c r="G230" s="106">
        <f t="shared" si="86"/>
        <v>260798.61587616336</v>
      </c>
      <c r="H230" s="106">
        <f t="shared" si="86"/>
        <v>392164.73857115419</v>
      </c>
      <c r="I230" s="106">
        <f t="shared" si="86"/>
        <v>549730.1242381013</v>
      </c>
      <c r="J230" s="106">
        <f t="shared" si="86"/>
        <v>734666.59189543023</v>
      </c>
      <c r="K230" s="106">
        <f t="shared" si="86"/>
        <v>949281.19489914365</v>
      </c>
      <c r="L230" s="106">
        <f t="shared" si="86"/>
        <v>1196742.8845798343</v>
      </c>
      <c r="M230" s="106">
        <f t="shared" si="86"/>
        <v>1481276.0815013214</v>
      </c>
      <c r="N230" s="106">
        <f t="shared" si="86"/>
        <v>1906271.3238853349</v>
      </c>
    </row>
    <row r="231" spans="1:14" ht="15.75" customHeight="1">
      <c r="A231" s="96" t="s">
        <v>77</v>
      </c>
      <c r="B231" s="83">
        <v>793</v>
      </c>
      <c r="C231" s="106">
        <f>C213+C220+C225</f>
        <v>2553.6269043611128</v>
      </c>
      <c r="D231" s="106">
        <f t="shared" si="86"/>
        <v>5048.5124217365328</v>
      </c>
      <c r="E231" s="106">
        <f t="shared" si="86"/>
        <v>9039.4198418387386</v>
      </c>
      <c r="F231" s="106">
        <f t="shared" si="86"/>
        <v>13974.837754012464</v>
      </c>
      <c r="G231" s="106">
        <f t="shared" si="86"/>
        <v>19690.568673673053</v>
      </c>
      <c r="H231" s="106">
        <f t="shared" si="86"/>
        <v>25683.771616543032</v>
      </c>
      <c r="I231" s="106">
        <f t="shared" si="86"/>
        <v>32347.127769921608</v>
      </c>
      <c r="J231" s="106">
        <f t="shared" si="86"/>
        <v>40327.857876217968</v>
      </c>
      <c r="K231" s="106">
        <f t="shared" si="86"/>
        <v>49442.530575108191</v>
      </c>
      <c r="L231" s="106">
        <f t="shared" si="86"/>
        <v>59782.558898640295</v>
      </c>
      <c r="M231" s="106">
        <f t="shared" si="86"/>
        <v>71484.319758611615</v>
      </c>
      <c r="N231" s="106">
        <f t="shared" si="86"/>
        <v>90868.786853708341</v>
      </c>
    </row>
    <row r="232" spans="1:14" ht="15.75" customHeight="1">
      <c r="A232" s="102"/>
      <c r="B232" s="143">
        <f>SUM(B229:B231)</f>
        <v>9791</v>
      </c>
      <c r="C232" s="111">
        <f>C214+C221+C226</f>
        <v>46191.910684284587</v>
      </c>
      <c r="D232" s="111">
        <f t="shared" si="86"/>
        <v>110069.5694972835</v>
      </c>
      <c r="E232" s="111">
        <f t="shared" si="86"/>
        <v>206239.96586538697</v>
      </c>
      <c r="F232" s="111">
        <f t="shared" si="86"/>
        <v>331029.0211564154</v>
      </c>
      <c r="G232" s="111">
        <f t="shared" si="86"/>
        <v>483213.97794678836</v>
      </c>
      <c r="H232" s="111">
        <f t="shared" si="86"/>
        <v>663318.67039615416</v>
      </c>
      <c r="I232" s="111">
        <f t="shared" si="86"/>
        <v>873202.20106090931</v>
      </c>
      <c r="J232" s="111">
        <f t="shared" si="86"/>
        <v>1115822.8279600246</v>
      </c>
      <c r="K232" s="111">
        <f t="shared" si="86"/>
        <v>1395115.4205907208</v>
      </c>
      <c r="L232" s="111">
        <f t="shared" si="86"/>
        <v>1715951.772136427</v>
      </c>
      <c r="M232" s="111">
        <f t="shared" si="86"/>
        <v>2084157.3803842661</v>
      </c>
      <c r="N232" s="111">
        <f t="shared" si="86"/>
        <v>2586365.145131527</v>
      </c>
    </row>
    <row r="233" spans="1:14" ht="15.75" customHeight="1">
      <c r="A233" s="102"/>
      <c r="B233" s="9"/>
      <c r="C233" s="106"/>
      <c r="D233" s="49"/>
    </row>
    <row r="234" spans="1:14" ht="15.75" customHeight="1">
      <c r="A234" s="94" t="s">
        <v>165</v>
      </c>
      <c r="B234" s="9"/>
      <c r="C234" s="109"/>
    </row>
    <row r="235" spans="1:14" ht="15.75" customHeight="1">
      <c r="A235" s="108" t="s">
        <v>75</v>
      </c>
      <c r="B235" s="9"/>
      <c r="C235" s="109">
        <f>C306</f>
        <v>330.37360720585428</v>
      </c>
      <c r="D235" s="109">
        <f>D306</f>
        <v>988.04064502353776</v>
      </c>
      <c r="E235" s="109">
        <f>E306</f>
        <v>1953.0529718113864</v>
      </c>
      <c r="F235" s="109">
        <f>F306</f>
        <v>2853.160139171931</v>
      </c>
      <c r="G235" s="109">
        <f>G306</f>
        <v>3707.4020902063371</v>
      </c>
      <c r="H235" s="109">
        <f>H306</f>
        <v>4564.2732573046469</v>
      </c>
      <c r="I235" s="109">
        <f>I306</f>
        <v>5478.1215572545416</v>
      </c>
      <c r="J235" s="109">
        <f>J306</f>
        <v>6461.2895904828474</v>
      </c>
      <c r="K235" s="109">
        <f>K306</f>
        <v>7550.1421686713857</v>
      </c>
      <c r="L235" s="109">
        <f>L306</f>
        <v>8779.4165229669397</v>
      </c>
      <c r="M235" s="109">
        <f>M306</f>
        <v>10179.468346073112</v>
      </c>
      <c r="N235" s="109">
        <f>N306</f>
        <v>11056.701726067122</v>
      </c>
    </row>
    <row r="236" spans="1:14" ht="15.75" customHeight="1">
      <c r="A236" s="108" t="s">
        <v>76</v>
      </c>
      <c r="B236" s="9"/>
      <c r="C236" s="109">
        <f>C312</f>
        <v>26.190528199593757</v>
      </c>
      <c r="D236" s="109">
        <f>D312</f>
        <v>206.60447794274896</v>
      </c>
      <c r="E236" s="109">
        <f>E312</f>
        <v>712.72823485023252</v>
      </c>
      <c r="F236" s="109">
        <f>F312</f>
        <v>1577.2869650997893</v>
      </c>
      <c r="G236" s="109">
        <f>G312</f>
        <v>2773.0780963428156</v>
      </c>
      <c r="H236" s="109">
        <f>H312</f>
        <v>4273.468863804821</v>
      </c>
      <c r="I236" s="109">
        <f>I312</f>
        <v>6079.0127742115064</v>
      </c>
      <c r="J236" s="109">
        <f>J312</f>
        <v>8200.7762669045896</v>
      </c>
      <c r="K236" s="109">
        <f>K312</f>
        <v>10664.780613366731</v>
      </c>
      <c r="L236" s="109">
        <f>L312</f>
        <v>13507.85490087073</v>
      </c>
      <c r="M236" s="109">
        <f>M312</f>
        <v>16776.58895647055</v>
      </c>
      <c r="N236" s="109">
        <f>N312</f>
        <v>21693.658650062411</v>
      </c>
    </row>
    <row r="237" spans="1:14" ht="15.75" customHeight="1">
      <c r="A237" s="108" t="s">
        <v>77</v>
      </c>
      <c r="B237" s="9"/>
      <c r="C237" s="109">
        <f>C318</f>
        <v>107.20747183752681</v>
      </c>
      <c r="D237" s="109">
        <f>D318</f>
        <v>57.519051782633611</v>
      </c>
      <c r="E237" s="109">
        <f>E318</f>
        <v>128.11587142233827</v>
      </c>
      <c r="F237" s="109">
        <f>F318</f>
        <v>227.10164552965784</v>
      </c>
      <c r="G237" s="109">
        <f>G318</f>
        <v>339.02847622758782</v>
      </c>
      <c r="H237" s="109">
        <f>H318</f>
        <v>471.64863185669668</v>
      </c>
      <c r="I237" s="109">
        <f>I318</f>
        <v>607.76416710805461</v>
      </c>
      <c r="J237" s="109">
        <f>J318</f>
        <v>771.84778687290202</v>
      </c>
      <c r="K237" s="109">
        <f>K318</f>
        <v>961.8724923395464</v>
      </c>
      <c r="L237" s="109">
        <f>L318</f>
        <v>1177.3567411464076</v>
      </c>
      <c r="M237" s="109">
        <f>M318</f>
        <v>1423.6214764291178</v>
      </c>
      <c r="N237" s="109">
        <f>N318</f>
        <v>1848.8215552677295</v>
      </c>
    </row>
    <row r="238" spans="1:14" ht="15.75" customHeight="1">
      <c r="B238" s="9"/>
      <c r="C238" s="120">
        <f>SUM(C235:C237)</f>
        <v>463.77160724297482</v>
      </c>
      <c r="D238" s="120">
        <f t="shared" ref="D238:N238" si="87">SUM(D235:D237)</f>
        <v>1252.1641747489202</v>
      </c>
      <c r="E238" s="120">
        <f t="shared" si="87"/>
        <v>2793.8970780839572</v>
      </c>
      <c r="F238" s="120">
        <f t="shared" si="87"/>
        <v>4657.5487498013781</v>
      </c>
      <c r="G238" s="120">
        <f t="shared" si="87"/>
        <v>6819.5086627767405</v>
      </c>
      <c r="H238" s="120">
        <f t="shared" si="87"/>
        <v>9309.3907529661647</v>
      </c>
      <c r="I238" s="120">
        <f t="shared" si="87"/>
        <v>12164.898498574103</v>
      </c>
      <c r="J238" s="120">
        <f t="shared" si="87"/>
        <v>15433.913644260339</v>
      </c>
      <c r="K238" s="120">
        <f t="shared" si="87"/>
        <v>19176.795274377662</v>
      </c>
      <c r="L238" s="120">
        <f t="shared" si="87"/>
        <v>23464.628164984078</v>
      </c>
      <c r="M238" s="120">
        <f t="shared" si="87"/>
        <v>28379.678778972779</v>
      </c>
      <c r="N238" s="120">
        <f t="shared" si="87"/>
        <v>34599.181931397259</v>
      </c>
    </row>
    <row r="239" spans="1:14" ht="15.75" customHeight="1">
      <c r="A239" s="97" t="s">
        <v>157</v>
      </c>
      <c r="B239" s="9"/>
      <c r="C239" s="65"/>
      <c r="D239" s="65"/>
      <c r="E239" s="65"/>
      <c r="F239" s="63"/>
      <c r="G239" s="63"/>
      <c r="H239" s="63"/>
      <c r="I239" s="63"/>
      <c r="J239" s="63"/>
      <c r="K239" s="63"/>
      <c r="L239" s="63"/>
      <c r="M239" s="63"/>
      <c r="N239" s="63"/>
    </row>
    <row r="240" spans="1:14" ht="15.75" customHeight="1">
      <c r="A240" s="96" t="s">
        <v>75</v>
      </c>
      <c r="B240" s="9"/>
      <c r="C240" s="127">
        <f>C235/B323</f>
        <v>4.8000000000000001E-2</v>
      </c>
      <c r="D240" s="127">
        <f>D235/C323</f>
        <v>2.8799999999999999E-2</v>
      </c>
      <c r="E240" s="127">
        <f>E235/D323</f>
        <v>2.8799999999999999E-2</v>
      </c>
      <c r="F240" s="127">
        <f>F235/E323</f>
        <v>2.8799999999999999E-2</v>
      </c>
      <c r="G240" s="127">
        <f>G235/F323</f>
        <v>2.8799999999999999E-2</v>
      </c>
      <c r="H240" s="127">
        <f>H235/G323</f>
        <v>2.8799999999999996E-2</v>
      </c>
      <c r="I240" s="127">
        <f>I235/H323</f>
        <v>2.8799999999999999E-2</v>
      </c>
      <c r="J240" s="127">
        <f>J235/I323</f>
        <v>2.8799999999999999E-2</v>
      </c>
      <c r="K240" s="127">
        <f>K235/J323</f>
        <v>2.8799999999999999E-2</v>
      </c>
      <c r="L240" s="127">
        <f>L235/K323</f>
        <v>2.8800000000000003E-2</v>
      </c>
      <c r="M240" s="127">
        <f>M235/L323</f>
        <v>2.8799999999999999E-2</v>
      </c>
      <c r="N240" s="127">
        <f>N235/M323</f>
        <v>2.8799999999999999E-2</v>
      </c>
    </row>
    <row r="241" spans="1:14" ht="15.75" customHeight="1">
      <c r="A241" s="96" t="s">
        <v>76</v>
      </c>
      <c r="B241" s="9"/>
      <c r="C241" s="127">
        <f>C236/B324</f>
        <v>1.2999999999999999E-2</v>
      </c>
      <c r="D241" s="127">
        <f>D236/C324</f>
        <v>1.1700000000000002E-2</v>
      </c>
      <c r="E241" s="127">
        <f>E236/D324</f>
        <v>1.1700000000000002E-2</v>
      </c>
      <c r="F241" s="127">
        <f>F236/E324</f>
        <v>1.1700000000000002E-2</v>
      </c>
      <c r="G241" s="127">
        <f>G236/F324</f>
        <v>1.1700000000000002E-2</v>
      </c>
      <c r="H241" s="127">
        <f>H236/G324</f>
        <v>1.1700000000000002E-2</v>
      </c>
      <c r="I241" s="127">
        <f>I236/H324</f>
        <v>1.1700000000000002E-2</v>
      </c>
      <c r="J241" s="127">
        <f>J236/I324</f>
        <v>1.1700000000000002E-2</v>
      </c>
      <c r="K241" s="127">
        <f>K236/J324</f>
        <v>1.1700000000000002E-2</v>
      </c>
      <c r="L241" s="127">
        <f>L236/K324</f>
        <v>1.1700000000000002E-2</v>
      </c>
      <c r="M241" s="127">
        <f>M236/L324</f>
        <v>1.1700000000000002E-2</v>
      </c>
      <c r="N241" s="127">
        <f>N236/M324</f>
        <v>1.1700000000000002E-2</v>
      </c>
    </row>
    <row r="242" spans="1:14" ht="15.75" customHeight="1">
      <c r="A242" s="96" t="s">
        <v>77</v>
      </c>
      <c r="B242" s="9"/>
      <c r="C242" s="127">
        <f>C237/B325</f>
        <v>0.12</v>
      </c>
      <c r="D242" s="127">
        <f>D237/C325</f>
        <v>2.4E-2</v>
      </c>
      <c r="E242" s="127">
        <f>E237/D325</f>
        <v>2.4E-2</v>
      </c>
      <c r="F242" s="127">
        <f>F237/E325</f>
        <v>2.4E-2</v>
      </c>
      <c r="G242" s="127">
        <f>G237/F325</f>
        <v>2.4E-2</v>
      </c>
      <c r="H242" s="127">
        <f>H237/G325</f>
        <v>2.4E-2</v>
      </c>
      <c r="I242" s="127">
        <f>I237/H325</f>
        <v>2.3999999999999997E-2</v>
      </c>
      <c r="J242" s="127">
        <f>J237/I325</f>
        <v>2.4E-2</v>
      </c>
      <c r="K242" s="127">
        <f>K237/J325</f>
        <v>2.4E-2</v>
      </c>
      <c r="L242" s="127">
        <f>L237/K325</f>
        <v>2.4E-2</v>
      </c>
      <c r="M242" s="127">
        <f>M237/L325</f>
        <v>2.4E-2</v>
      </c>
      <c r="N242" s="127">
        <f>N237/M325</f>
        <v>2.4E-2</v>
      </c>
    </row>
    <row r="243" spans="1:14" ht="15.75" customHeight="1">
      <c r="A243" s="98"/>
      <c r="B243" s="9"/>
      <c r="C243" s="9"/>
      <c r="D243" s="9"/>
      <c r="E243" s="9"/>
    </row>
    <row r="244" spans="1:14" ht="15.75" customHeight="1">
      <c r="A244" s="98" t="s">
        <v>161</v>
      </c>
      <c r="B244" s="9"/>
      <c r="C244" s="9"/>
      <c r="D244" s="9"/>
      <c r="E244" s="9"/>
    </row>
    <row r="245" spans="1:14" ht="15.75" customHeight="1">
      <c r="A245" s="96" t="s">
        <v>75</v>
      </c>
      <c r="B245" s="9"/>
      <c r="C245" s="69">
        <f>C218/B229</f>
        <v>0.94130295593297564</v>
      </c>
      <c r="D245" s="146">
        <f>D218/C229</f>
        <v>1.017960243429288</v>
      </c>
      <c r="E245" s="146">
        <f t="shared" ref="E245:N245" si="88">E218/D229</f>
        <v>0.8914826216473003</v>
      </c>
      <c r="F245" s="146">
        <f t="shared" si="88"/>
        <v>0.80872072353813573</v>
      </c>
      <c r="G245" s="146">
        <f t="shared" si="88"/>
        <v>0.77449749361448084</v>
      </c>
      <c r="H245" s="146">
        <f t="shared" si="88"/>
        <v>0.75924327994943519</v>
      </c>
      <c r="I245" s="146">
        <f t="shared" si="88"/>
        <v>0.75257388660684632</v>
      </c>
      <c r="J245" s="146">
        <f t="shared" si="88"/>
        <v>0.74843823630111328</v>
      </c>
      <c r="K245" s="146">
        <f t="shared" si="88"/>
        <v>0.74702574173734204</v>
      </c>
      <c r="L245" s="146">
        <f t="shared" si="88"/>
        <v>0.74689111456270818</v>
      </c>
      <c r="M245" s="146">
        <f t="shared" si="88"/>
        <v>0.74718028170720219</v>
      </c>
      <c r="N245" s="146">
        <f t="shared" si="88"/>
        <v>0.70165350443970964</v>
      </c>
    </row>
    <row r="246" spans="1:14" ht="15.75" customHeight="1">
      <c r="A246" s="96" t="s">
        <v>76</v>
      </c>
      <c r="B246" s="9"/>
      <c r="C246" s="69">
        <f>C219/B230</f>
        <v>0.9761735332124557</v>
      </c>
      <c r="D246" s="146">
        <f t="shared" ref="D246:N246" si="89">D219/C230</f>
        <v>1.6000323685562008</v>
      </c>
      <c r="E246" s="146">
        <f t="shared" si="89"/>
        <v>1.9331736547776279</v>
      </c>
      <c r="F246" s="146">
        <f t="shared" si="89"/>
        <v>1.7031263483056642</v>
      </c>
      <c r="G246" s="146">
        <f t="shared" si="89"/>
        <v>1.505112201223848</v>
      </c>
      <c r="H246" s="146">
        <f t="shared" si="89"/>
        <v>1.3841341870876673</v>
      </c>
      <c r="I246" s="146">
        <f t="shared" si="89"/>
        <v>1.3093852611081171</v>
      </c>
      <c r="J246" s="146">
        <f t="shared" si="89"/>
        <v>1.2601097186488643</v>
      </c>
      <c r="K246" s="146">
        <f t="shared" si="89"/>
        <v>1.2262091945770994</v>
      </c>
      <c r="L246" s="146">
        <f t="shared" si="89"/>
        <v>1.201972254507043</v>
      </c>
      <c r="M246" s="146">
        <f t="shared" si="89"/>
        <v>1.1841473396744675</v>
      </c>
      <c r="N246" s="146">
        <f t="shared" si="89"/>
        <v>1.2370855259286759</v>
      </c>
    </row>
    <row r="247" spans="1:14" ht="15.75" customHeight="1">
      <c r="A247" s="96" t="s">
        <v>77</v>
      </c>
      <c r="B247" s="9"/>
      <c r="C247" s="69">
        <f>C220/B231</f>
        <v>0.99140999597544766</v>
      </c>
      <c r="D247" s="146">
        <f t="shared" ref="D247:N247" si="90">D220/C231</f>
        <v>0.91599446333853429</v>
      </c>
      <c r="E247" s="146">
        <f t="shared" si="90"/>
        <v>1.0319961609700588</v>
      </c>
      <c r="F247" s="146">
        <f t="shared" si="90"/>
        <v>1.0216880153591217</v>
      </c>
      <c r="G247" s="146">
        <f t="shared" si="90"/>
        <v>0.98657016817935228</v>
      </c>
      <c r="H247" s="146">
        <f t="shared" si="90"/>
        <v>0.97408957625233383</v>
      </c>
      <c r="I247" s="146">
        <f t="shared" si="90"/>
        <v>0.96230970920984349</v>
      </c>
      <c r="J247" s="146">
        <f t="shared" si="90"/>
        <v>0.97036364061206248</v>
      </c>
      <c r="K247" s="146">
        <f t="shared" si="90"/>
        <v>0.96995352795258882</v>
      </c>
      <c r="L247" s="146">
        <f t="shared" si="90"/>
        <v>0.96838033132670276</v>
      </c>
      <c r="M247" s="146">
        <f t="shared" si="90"/>
        <v>0.96840853098323199</v>
      </c>
      <c r="N247" s="146">
        <f t="shared" si="90"/>
        <v>1.0517748531161413</v>
      </c>
    </row>
    <row r="248" spans="1:14" ht="15.75" customHeight="1">
      <c r="A248" s="85"/>
      <c r="B248" s="9"/>
      <c r="C248" s="9"/>
      <c r="D248" s="9"/>
      <c r="E248" s="9"/>
    </row>
    <row r="249" spans="1:14" ht="15.75" customHeight="1">
      <c r="A249" s="85"/>
      <c r="B249" s="9"/>
      <c r="C249" s="9"/>
      <c r="D249" s="9"/>
      <c r="E249" s="9"/>
    </row>
    <row r="250" spans="1:14" ht="15.75" customHeight="1">
      <c r="A250" s="85"/>
      <c r="B250" s="9"/>
      <c r="C250" s="21"/>
    </row>
    <row r="251" spans="1:14" ht="15.75" customHeight="1">
      <c r="A251" s="85"/>
      <c r="B251" s="9"/>
      <c r="C251" s="21"/>
    </row>
    <row r="252" spans="1:14" ht="15.75" customHeight="1">
      <c r="A252" s="85"/>
      <c r="B252" s="9" t="s">
        <v>213</v>
      </c>
      <c r="C252" s="21"/>
    </row>
    <row r="253" spans="1:14" ht="15.5" customHeight="1">
      <c r="A253" s="76" t="s">
        <v>181</v>
      </c>
      <c r="B253" s="126" t="s">
        <v>200</v>
      </c>
      <c r="C253" s="1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</row>
    <row r="254" spans="1:14" ht="15.75" customHeight="1">
      <c r="A254" s="101" t="s">
        <v>169</v>
      </c>
      <c r="B254" s="9" t="s">
        <v>212</v>
      </c>
      <c r="C254" s="9"/>
    </row>
    <row r="255" spans="1:14" ht="15.75" customHeight="1">
      <c r="A255" s="9" t="s">
        <v>56</v>
      </c>
      <c r="B255" s="10"/>
      <c r="C255" s="10">
        <v>1</v>
      </c>
    </row>
    <row r="256" spans="1:14" ht="15.75" customHeight="1">
      <c r="A256" s="9" t="s">
        <v>57</v>
      </c>
      <c r="B256" s="10"/>
      <c r="C256" s="10">
        <v>0.45</v>
      </c>
    </row>
    <row r="257" spans="1:14" ht="15.75" customHeight="1">
      <c r="A257" s="9" t="s">
        <v>170</v>
      </c>
      <c r="B257" s="14"/>
      <c r="C257" s="14">
        <v>0.8</v>
      </c>
    </row>
    <row r="258" spans="1:14" ht="15.75" customHeight="1">
      <c r="A258" s="9" t="s">
        <v>172</v>
      </c>
      <c r="B258" s="14"/>
      <c r="C258" s="14">
        <v>0.18</v>
      </c>
    </row>
    <row r="259" spans="1:14" ht="15.75" customHeight="1">
      <c r="A259" s="9" t="s">
        <v>171</v>
      </c>
      <c r="B259" s="14"/>
      <c r="C259" s="14">
        <v>0.02</v>
      </c>
    </row>
    <row r="260" spans="1:14" ht="15.5" customHeight="1">
      <c r="A260" s="49" t="s">
        <v>184</v>
      </c>
      <c r="B260" s="9"/>
      <c r="C260" s="91">
        <f>$C$255*$C$256*$C$257*(C184)</f>
        <v>6536.1485621514739</v>
      </c>
      <c r="D260" s="91">
        <f>$C$255*$C$256*$C$257*(D184)</f>
        <v>19199.899408463669</v>
      </c>
      <c r="E260" s="91">
        <f>$C$255*$C$256*$C$257*(E184)</f>
        <v>29681.211843355002</v>
      </c>
      <c r="F260" s="91">
        <f>$C$255*$C$256*$C$257*(F184)</f>
        <v>39073.301204788244</v>
      </c>
      <c r="G260" s="91">
        <f>$C$255*$C$256*$C$257*(G184)</f>
        <v>48138.806197439269</v>
      </c>
      <c r="H260" s="91">
        <f>$C$255*$C$256*$C$257*(H184)</f>
        <v>57432.905618894729</v>
      </c>
      <c r="I260" s="91">
        <f>$C$255*$C$256*$C$257*(I184)</f>
        <v>67383.603878710783</v>
      </c>
      <c r="J260" s="91">
        <f>$C$255*$C$256*$C$257*(J184)</f>
        <v>78346.093830613449</v>
      </c>
      <c r="K260" s="91">
        <f>$C$255*$C$256*$C$257*(K184)</f>
        <v>90639.579741776877</v>
      </c>
      <c r="L260" s="91">
        <f>$C$255*$C$256*$C$257*(L184)</f>
        <v>104572.83472312841</v>
      </c>
      <c r="M260" s="91">
        <f>$C$255*$C$256*$C$257*L186</f>
        <v>184759.17155379697</v>
      </c>
      <c r="N260" s="91">
        <f>$C$255*$C$256*$C$257*M186</f>
        <v>212653.29955697793</v>
      </c>
    </row>
    <row r="261" spans="1:14" ht="15.5" customHeight="1">
      <c r="A261" s="49" t="s">
        <v>185</v>
      </c>
      <c r="B261" s="9"/>
      <c r="C261" s="91">
        <f>$C$255*$C$256*$C$258*(C184)</f>
        <v>1470.6334264840816</v>
      </c>
      <c r="D261" s="91">
        <f>$C$255*$C$256*$C$258*(D184)</f>
        <v>4319.9773669043252</v>
      </c>
      <c r="E261" s="91">
        <f>$C$255*$C$256*$C$258*(E184)</f>
        <v>6678.2726647548752</v>
      </c>
      <c r="F261" s="91">
        <f>$C$255*$C$256*$C$258*(F184)</f>
        <v>8791.4927710773554</v>
      </c>
      <c r="G261" s="91">
        <f>$C$255*$C$256*$C$258*(G184)</f>
        <v>10831.231394423834</v>
      </c>
      <c r="H261" s="91">
        <f>$C$255*$C$256*$C$258*(H184)</f>
        <v>12922.403764251312</v>
      </c>
      <c r="I261" s="91">
        <f>$C$255*$C$256*$C$258*(I184)</f>
        <v>15161.310872709926</v>
      </c>
      <c r="J261" s="91">
        <f>$C$255*$C$256*$C$258*(J184)</f>
        <v>17627.871111888024</v>
      </c>
      <c r="K261" s="91">
        <f>$C$255*$C$256*$C$258*(K184)</f>
        <v>20393.905441899795</v>
      </c>
      <c r="L261" s="91">
        <f>$C$255*$C$256*$C$258*(L184)</f>
        <v>23528.887812703892</v>
      </c>
      <c r="M261" s="91">
        <f>$C$255*$C$256*$C$258*L186</f>
        <v>41570.81359960432</v>
      </c>
      <c r="N261" s="91">
        <f>$C$255*$C$256*$C$258*M186</f>
        <v>47846.992400320029</v>
      </c>
    </row>
    <row r="262" spans="1:14" ht="15.5" customHeight="1">
      <c r="A262" s="49" t="s">
        <v>186</v>
      </c>
      <c r="B262" s="9"/>
      <c r="C262" s="91">
        <f>$C$255*$C$256*$C$259*(C184)</f>
        <v>163.40371405378684</v>
      </c>
      <c r="D262" s="91">
        <f>$C$255*$C$256*$C$259*(D184)</f>
        <v>479.99748521159171</v>
      </c>
      <c r="E262" s="91">
        <f>$C$255*$C$256*$C$259*(E184)</f>
        <v>742.0302960838751</v>
      </c>
      <c r="F262" s="91">
        <f>$C$255*$C$256*$C$259*(F184)</f>
        <v>976.83253011970612</v>
      </c>
      <c r="G262" s="91">
        <f>$C$255*$C$256*$C$259*(G184)</f>
        <v>1203.4701549359818</v>
      </c>
      <c r="H262" s="91">
        <f>$C$255*$C$256*$C$259*(H184)</f>
        <v>1435.8226404723682</v>
      </c>
      <c r="I262" s="91">
        <f>$C$255*$C$256*$C$259*(I184)</f>
        <v>1684.5900969677698</v>
      </c>
      <c r="J262" s="91">
        <f>$C$255*$C$256*$C$259*(J184)</f>
        <v>1958.6523457653361</v>
      </c>
      <c r="K262" s="91">
        <f>$C$255*$C$256*$C$259*(K184)</f>
        <v>2265.9894935444222</v>
      </c>
      <c r="L262" s="91">
        <f>$C$255*$C$256*$C$259*(L184)</f>
        <v>2614.3208680782104</v>
      </c>
      <c r="M262" s="91">
        <f>$C$255*$C$256*$C$259*L186</f>
        <v>4618.9792888449247</v>
      </c>
      <c r="N262" s="91">
        <f>$C$255*$C$256*$C$259*M186</f>
        <v>5316.3324889244486</v>
      </c>
    </row>
    <row r="263" spans="1:14" ht="15.5" customHeight="1">
      <c r="A263" s="9" t="s">
        <v>71</v>
      </c>
      <c r="B263" s="9"/>
      <c r="C263" s="100">
        <f>SUM(C260:C262)</f>
        <v>8170.1857026893422</v>
      </c>
      <c r="D263" s="100">
        <f>SUM(D260:D262)</f>
        <v>23999.874260579585</v>
      </c>
      <c r="E263" s="100">
        <f t="shared" ref="E263:N263" si="91">SUM(E260:E262)</f>
        <v>37101.51480419375</v>
      </c>
      <c r="F263" s="100">
        <f t="shared" si="91"/>
        <v>48841.626505985303</v>
      </c>
      <c r="G263" s="100">
        <f t="shared" si="91"/>
        <v>60173.507746799085</v>
      </c>
      <c r="H263" s="100">
        <f t="shared" si="91"/>
        <v>71791.132023618411</v>
      </c>
      <c r="I263" s="100">
        <f t="shared" si="91"/>
        <v>84229.504848388489</v>
      </c>
      <c r="J263" s="100">
        <f t="shared" si="91"/>
        <v>97932.617288266818</v>
      </c>
      <c r="K263" s="100">
        <f t="shared" si="91"/>
        <v>113299.47467722109</v>
      </c>
      <c r="L263" s="100">
        <f t="shared" si="91"/>
        <v>130716.04340391052</v>
      </c>
      <c r="M263" s="100">
        <f t="shared" si="91"/>
        <v>230948.96444224622</v>
      </c>
      <c r="N263" s="100">
        <f t="shared" si="91"/>
        <v>265816.62444622238</v>
      </c>
    </row>
    <row r="264" spans="1:14" ht="15.75" customHeight="1">
      <c r="A264" s="84"/>
      <c r="B264" s="9"/>
      <c r="C264" s="21"/>
    </row>
    <row r="265" spans="1:14" ht="15.75" customHeight="1">
      <c r="A265" s="22" t="s">
        <v>51</v>
      </c>
      <c r="B265" s="9"/>
      <c r="C265" s="9"/>
    </row>
    <row r="266" spans="1:14" ht="15.75" customHeight="1">
      <c r="A266" s="9" t="s">
        <v>56</v>
      </c>
      <c r="B266" s="10"/>
      <c r="C266" s="10">
        <v>1</v>
      </c>
    </row>
    <row r="267" spans="1:14" ht="15.75" customHeight="1">
      <c r="A267" s="9" t="s">
        <v>57</v>
      </c>
      <c r="B267" s="10"/>
      <c r="C267" s="10">
        <v>0.77</v>
      </c>
    </row>
    <row r="268" spans="1:14" ht="15.75" customHeight="1">
      <c r="A268" s="9" t="s">
        <v>172</v>
      </c>
      <c r="B268" s="14"/>
      <c r="C268" s="14">
        <v>0.95</v>
      </c>
    </row>
    <row r="269" spans="1:14" ht="15.75" customHeight="1">
      <c r="A269" s="9" t="s">
        <v>171</v>
      </c>
      <c r="B269" s="14"/>
      <c r="C269" s="14">
        <v>0.05</v>
      </c>
    </row>
    <row r="270" spans="1:14" ht="15.75" customHeight="1">
      <c r="A270" s="49" t="s">
        <v>183</v>
      </c>
      <c r="B270" s="14"/>
      <c r="C270" s="91">
        <f>$C$266*$C$267*$C$268*(C218)</f>
        <v>4793.0878244764672</v>
      </c>
      <c r="D270" s="91">
        <f t="shared" ref="D270:L270" si="92">$C$266*$C$267*$C$268*(D218)</f>
        <v>24372.794512426317</v>
      </c>
      <c r="E270" s="91">
        <f t="shared" si="92"/>
        <v>48177.530948343207</v>
      </c>
      <c r="F270" s="91">
        <f t="shared" si="92"/>
        <v>70381.199531955019</v>
      </c>
      <c r="G270" s="91">
        <f t="shared" si="92"/>
        <v>91453.473877470155</v>
      </c>
      <c r="H270" s="91">
        <f t="shared" si="92"/>
        <v>112590.60521361322</v>
      </c>
      <c r="I270" s="91">
        <f t="shared" si="92"/>
        <v>135133.23738405222</v>
      </c>
      <c r="J270" s="91">
        <f t="shared" si="92"/>
        <v>159385.83525616609</v>
      </c>
      <c r="K270" s="91">
        <f t="shared" si="92"/>
        <v>186245.43893358627</v>
      </c>
      <c r="L270" s="91">
        <f t="shared" si="92"/>
        <v>216568.93967978007</v>
      </c>
      <c r="M270" s="91">
        <f t="shared" ref="M270:N270" si="93">$C$266*$C$267*$C$268*(L229)</f>
        <v>336070.35941329203</v>
      </c>
      <c r="N270" s="91">
        <f t="shared" si="93"/>
        <v>388716.89022944967</v>
      </c>
    </row>
    <row r="271" spans="1:14" ht="15.75" customHeight="1">
      <c r="A271" s="49" t="s">
        <v>187</v>
      </c>
      <c r="B271" s="14"/>
      <c r="C271" s="91">
        <f>$C$266*$C$267*$C$269*(C218)</f>
        <v>252.2677802356036</v>
      </c>
      <c r="D271" s="91">
        <f t="shared" ref="D271:L271" si="94">$C$266*$C$267*$C$269*(D218)</f>
        <v>1282.7786585487538</v>
      </c>
      <c r="E271" s="91">
        <f t="shared" si="94"/>
        <v>2535.6595235970117</v>
      </c>
      <c r="F271" s="91">
        <f t="shared" si="94"/>
        <v>3704.2736595765809</v>
      </c>
      <c r="G271" s="91">
        <f t="shared" si="94"/>
        <v>4813.3407303931672</v>
      </c>
      <c r="H271" s="91">
        <f t="shared" si="94"/>
        <v>5925.8213270322758</v>
      </c>
      <c r="I271" s="91">
        <f t="shared" si="94"/>
        <v>7112.2756517922244</v>
      </c>
      <c r="J271" s="91">
        <f t="shared" si="94"/>
        <v>8388.7281713771645</v>
      </c>
      <c r="K271" s="91">
        <f t="shared" si="94"/>
        <v>9802.3915228203314</v>
      </c>
      <c r="L271" s="91">
        <f t="shared" si="94"/>
        <v>11398.365246304218</v>
      </c>
      <c r="M271" s="91">
        <f t="shared" ref="M271:N271" si="95">$C$266*$C$267*$C$269*(L229)</f>
        <v>17687.913653331165</v>
      </c>
      <c r="N271" s="91">
        <f t="shared" si="95"/>
        <v>20458.783696286828</v>
      </c>
    </row>
    <row r="272" spans="1:14" ht="15.75" customHeight="1">
      <c r="B272" s="14"/>
      <c r="C272" s="14"/>
    </row>
    <row r="273" spans="1:14" ht="15.75" customHeight="1">
      <c r="A273" s="13"/>
      <c r="B273" s="14"/>
      <c r="C273" s="14"/>
    </row>
    <row r="274" spans="1:14" ht="15.75" customHeight="1">
      <c r="A274" s="22" t="s">
        <v>52</v>
      </c>
      <c r="B274" s="9"/>
      <c r="C274" s="9"/>
    </row>
    <row r="275" spans="1:14" ht="15.75" customHeight="1">
      <c r="A275" s="9" t="s">
        <v>56</v>
      </c>
      <c r="B275" s="10"/>
      <c r="C275" s="10">
        <v>1</v>
      </c>
    </row>
    <row r="276" spans="1:14" ht="15.75" customHeight="1">
      <c r="A276" s="9" t="s">
        <v>58</v>
      </c>
      <c r="B276" s="10"/>
      <c r="C276" s="10">
        <v>0.02</v>
      </c>
    </row>
    <row r="277" spans="1:14" ht="15.75" customHeight="1">
      <c r="A277" s="49" t="s">
        <v>191</v>
      </c>
      <c r="B277" s="10"/>
      <c r="C277" s="91">
        <f>$C$275*$C$276*(C219)</f>
        <v>39.769309743075446</v>
      </c>
      <c r="D277" s="91">
        <f t="shared" ref="D277:L277" si="96">$C$275*$C$276*(D219)</f>
        <v>349.03795820652778</v>
      </c>
      <c r="E277" s="91">
        <f t="shared" si="96"/>
        <v>1204.0842982948454</v>
      </c>
      <c r="F277" s="91">
        <f t="shared" si="96"/>
        <v>2664.671295056618</v>
      </c>
      <c r="G277" s="91">
        <f t="shared" si="96"/>
        <v>4684.8428762659896</v>
      </c>
      <c r="H277" s="91">
        <f t="shared" si="96"/>
        <v>7219.6056035868442</v>
      </c>
      <c r="I277" s="91">
        <f t="shared" si="96"/>
        <v>10269.894572227746</v>
      </c>
      <c r="J277" s="91">
        <f t="shared" si="96"/>
        <v>13854.405443729582</v>
      </c>
      <c r="K277" s="91">
        <f t="shared" si="96"/>
        <v>18017.098598615961</v>
      </c>
      <c r="L277" s="91">
        <f t="shared" si="96"/>
        <v>22820.193159881266</v>
      </c>
      <c r="M277" s="91">
        <f t="shared" ref="M277:N277" si="97">$C$275*$C$276*M219</f>
        <v>28342.398060991181</v>
      </c>
      <c r="N277" s="91">
        <f t="shared" si="97"/>
        <v>36649.304006592611</v>
      </c>
    </row>
    <row r="278" spans="1:14" ht="15.75" customHeight="1">
      <c r="B278" s="9"/>
      <c r="C278" s="9"/>
    </row>
    <row r="279" spans="1:14" ht="15.75" customHeight="1">
      <c r="A279" s="7" t="s">
        <v>59</v>
      </c>
      <c r="B279" s="126" t="s">
        <v>200</v>
      </c>
      <c r="C279" s="1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</row>
    <row r="280" spans="1:14" ht="15.75" customHeight="1">
      <c r="A280" s="22" t="s">
        <v>52</v>
      </c>
      <c r="B280" s="9"/>
      <c r="C280" s="9"/>
    </row>
    <row r="281" spans="1:14" ht="15.75" customHeight="1">
      <c r="A281" s="9" t="s">
        <v>60</v>
      </c>
      <c r="B281" s="10"/>
      <c r="C281" s="10">
        <v>0.04</v>
      </c>
    </row>
    <row r="282" spans="1:14" ht="15.75" customHeight="1">
      <c r="A282" s="9" t="s">
        <v>61</v>
      </c>
      <c r="B282" s="10"/>
      <c r="C282" s="10">
        <v>0.3</v>
      </c>
    </row>
    <row r="283" spans="1:14" ht="15.75" customHeight="1">
      <c r="A283" s="49" t="s">
        <v>190</v>
      </c>
      <c r="B283" s="10"/>
      <c r="C283" s="91">
        <f>$C$281*$C$282*(C219)</f>
        <v>23.861585845845269</v>
      </c>
      <c r="D283" s="91">
        <f t="shared" ref="D283:L283" si="98">$C$281*$C$282*(D219)</f>
        <v>209.42277492391668</v>
      </c>
      <c r="E283" s="91">
        <f t="shared" si="98"/>
        <v>722.45057897690731</v>
      </c>
      <c r="F283" s="91">
        <f t="shared" si="98"/>
        <v>1598.8027770339706</v>
      </c>
      <c r="G283" s="91">
        <f t="shared" si="98"/>
        <v>2810.9057257595937</v>
      </c>
      <c r="H283" s="91">
        <f t="shared" si="98"/>
        <v>4331.7633621521063</v>
      </c>
      <c r="I283" s="91">
        <f t="shared" si="98"/>
        <v>6161.9367433366469</v>
      </c>
      <c r="J283" s="91">
        <f t="shared" si="98"/>
        <v>8312.6432662377483</v>
      </c>
      <c r="K283" s="91">
        <f t="shared" si="98"/>
        <v>10810.259159169578</v>
      </c>
      <c r="L283" s="91">
        <f t="shared" si="98"/>
        <v>13692.11589592876</v>
      </c>
      <c r="M283" s="91">
        <f t="shared" ref="M283:N283" si="99">$C$281*$C$282*M219</f>
        <v>17005.438836594709</v>
      </c>
      <c r="N283" s="91">
        <f t="shared" si="99"/>
        <v>21989.582403955566</v>
      </c>
    </row>
    <row r="284" spans="1:14" ht="15.75" customHeight="1">
      <c r="A284" s="9"/>
      <c r="B284" s="10"/>
      <c r="C284" s="10"/>
    </row>
    <row r="285" spans="1:14" ht="15.75" customHeight="1">
      <c r="B285" s="9"/>
      <c r="C285" s="9"/>
    </row>
    <row r="286" spans="1:14" ht="15.75" customHeight="1">
      <c r="A286" s="22" t="s">
        <v>53</v>
      </c>
      <c r="B286" s="9"/>
      <c r="C286" s="9"/>
    </row>
    <row r="287" spans="1:14" ht="15.75" customHeight="1">
      <c r="A287" s="9" t="s">
        <v>60</v>
      </c>
      <c r="B287" s="10"/>
      <c r="C287" s="10">
        <v>0.82</v>
      </c>
    </row>
    <row r="288" spans="1:14" ht="15.75" customHeight="1">
      <c r="A288" s="9" t="s">
        <v>62</v>
      </c>
      <c r="B288" s="10"/>
      <c r="C288" s="10">
        <v>0.95</v>
      </c>
    </row>
    <row r="289" spans="1:14" ht="15.75" customHeight="1">
      <c r="A289" s="13" t="s">
        <v>18</v>
      </c>
      <c r="B289" s="14"/>
      <c r="C289" s="14">
        <v>0.1</v>
      </c>
    </row>
    <row r="290" spans="1:14" ht="15.75" customHeight="1">
      <c r="A290" s="13" t="s">
        <v>20</v>
      </c>
      <c r="B290" s="14"/>
      <c r="C290" s="14">
        <v>0.9</v>
      </c>
    </row>
    <row r="291" spans="1:14" ht="15.75" customHeight="1">
      <c r="A291" s="49" t="s">
        <v>188</v>
      </c>
      <c r="B291" s="14"/>
      <c r="C291" s="91">
        <f>$C$287*$C$288*$C$289*(C220)</f>
        <v>61.244055078384484</v>
      </c>
      <c r="D291" s="91">
        <f t="shared" ref="D291:L291" si="100">$C$287*$C$288*$C$289*(D220)</f>
        <v>182.2165214439311</v>
      </c>
      <c r="E291" s="91">
        <f t="shared" si="100"/>
        <v>405.8625396078728</v>
      </c>
      <c r="F291" s="91">
        <f t="shared" si="100"/>
        <v>719.44287292825413</v>
      </c>
      <c r="G291" s="91">
        <f t="shared" si="100"/>
        <v>1074.0196107905831</v>
      </c>
      <c r="H291" s="91">
        <f t="shared" si="100"/>
        <v>1494.1514224798912</v>
      </c>
      <c r="I291" s="91">
        <f t="shared" si="100"/>
        <v>1925.3563637871766</v>
      </c>
      <c r="J291" s="91">
        <f t="shared" si="100"/>
        <v>2445.1623322942282</v>
      </c>
      <c r="K291" s="91">
        <f t="shared" si="100"/>
        <v>3047.1479308988596</v>
      </c>
      <c r="L291" s="91">
        <f t="shared" si="100"/>
        <v>3729.7876655024088</v>
      </c>
      <c r="M291" s="91">
        <f t="shared" ref="M291:N291" si="101">$C$287*$C$288*$C$289*M220</f>
        <v>4509.9379292290168</v>
      </c>
      <c r="N291" s="91">
        <f t="shared" si="101"/>
        <v>5856.9434323178157</v>
      </c>
    </row>
    <row r="292" spans="1:14" ht="15.75" customHeight="1">
      <c r="A292" s="49" t="s">
        <v>189</v>
      </c>
      <c r="B292" s="14"/>
      <c r="C292" s="91">
        <f>$C$287*$C$288*$C$290*(C220)</f>
        <v>551.19649570546039</v>
      </c>
      <c r="D292" s="91">
        <f t="shared" ref="D292:L292" si="102">$C$287*$C$288*$C$290*(D220)</f>
        <v>1639.9486929953798</v>
      </c>
      <c r="E292" s="91">
        <f t="shared" si="102"/>
        <v>3652.7628564708548</v>
      </c>
      <c r="F292" s="91">
        <f t="shared" si="102"/>
        <v>6474.9858563542866</v>
      </c>
      <c r="G292" s="91">
        <f t="shared" si="102"/>
        <v>9666.1764971152461</v>
      </c>
      <c r="H292" s="91">
        <f t="shared" si="102"/>
        <v>13447.362802319019</v>
      </c>
      <c r="I292" s="91">
        <f t="shared" si="102"/>
        <v>17328.207274084591</v>
      </c>
      <c r="J292" s="91">
        <f t="shared" si="102"/>
        <v>22006.460990648055</v>
      </c>
      <c r="K292" s="91">
        <f t="shared" si="102"/>
        <v>27424.331378089737</v>
      </c>
      <c r="L292" s="91">
        <f t="shared" si="102"/>
        <v>33568.088989521675</v>
      </c>
      <c r="M292" s="91">
        <f t="shared" ref="M292:N292" si="103">$C$287*$C$288*$C$290*M220</f>
        <v>40589.441363061145</v>
      </c>
      <c r="N292" s="91">
        <f t="shared" si="103"/>
        <v>52712.490890860339</v>
      </c>
    </row>
    <row r="293" spans="1:14" ht="15.75" customHeight="1">
      <c r="A293" s="49"/>
      <c r="B293" s="14"/>
      <c r="C293" s="91"/>
      <c r="D293" s="91"/>
      <c r="E293" s="91"/>
      <c r="F293" s="91"/>
      <c r="G293" s="91"/>
      <c r="H293" s="91"/>
      <c r="I293" s="91"/>
      <c r="J293" s="91"/>
      <c r="K293" s="91"/>
      <c r="L293" s="91"/>
      <c r="M293" s="91"/>
      <c r="N293" s="91"/>
    </row>
    <row r="294" spans="1:14" ht="15.75" customHeight="1">
      <c r="A294" s="7" t="s">
        <v>166</v>
      </c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</row>
    <row r="295" spans="1:14" ht="15.75" customHeight="1">
      <c r="A295" s="97" t="s">
        <v>167</v>
      </c>
      <c r="B295" s="14"/>
      <c r="C295" s="91"/>
      <c r="D295" s="91"/>
      <c r="E295" s="91"/>
      <c r="F295" s="91"/>
      <c r="G295" s="91"/>
      <c r="H295" s="91"/>
      <c r="I295" s="91"/>
      <c r="J295" s="91"/>
      <c r="K295" s="91"/>
      <c r="L295" s="91"/>
      <c r="M295" s="91"/>
      <c r="N295" s="91"/>
    </row>
    <row r="296" spans="1:14" ht="15.75" customHeight="1">
      <c r="A296" s="99" t="s">
        <v>182</v>
      </c>
      <c r="B296" s="14"/>
      <c r="C296" s="91">
        <f>C184-C263</f>
        <v>9985.7825255091957</v>
      </c>
      <c r="D296" s="91">
        <f>D184-D263</f>
        <v>29333.17965181949</v>
      </c>
      <c r="E296" s="91">
        <f>E184-E263</f>
        <v>45346.295871792361</v>
      </c>
      <c r="F296" s="91">
        <f>F184-F263</f>
        <v>59695.321285093145</v>
      </c>
      <c r="G296" s="91">
        <f>G184-G263</f>
        <v>73545.398357198865</v>
      </c>
      <c r="H296" s="91">
        <f>H184-H263</f>
        <v>87744.71691775581</v>
      </c>
      <c r="I296" s="91">
        <f>I184-I263</f>
        <v>102947.17259247479</v>
      </c>
      <c r="J296" s="91">
        <f>J184-J263</f>
        <v>119695.42113010383</v>
      </c>
      <c r="K296" s="91">
        <f>K184-K263</f>
        <v>138477.13571660355</v>
      </c>
      <c r="L296" s="91">
        <f>L184-L263</f>
        <v>159764.0530492239</v>
      </c>
      <c r="M296" s="91">
        <f>M184-M263</f>
        <v>103670.42403851941</v>
      </c>
      <c r="N296" s="91">
        <f>N184-N263</f>
        <v>119322.12919585983</v>
      </c>
    </row>
    <row r="297" spans="1:14" ht="15.75" customHeight="1">
      <c r="A297" s="99" t="s">
        <v>75</v>
      </c>
      <c r="B297" s="14"/>
      <c r="C297" s="91">
        <f t="shared" ref="C297:N297" si="104">C218-C270-C271</f>
        <v>1507.0542715373724</v>
      </c>
      <c r="D297" s="91">
        <f t="shared" si="104"/>
        <v>7663.3530250964523</v>
      </c>
      <c r="E297" s="91">
        <f t="shared" si="104"/>
        <v>15148.095855254873</v>
      </c>
      <c r="F297" s="91">
        <f t="shared" si="104"/>
        <v>22129.427057210742</v>
      </c>
      <c r="G297" s="91">
        <f t="shared" si="104"/>
        <v>28755.022545205946</v>
      </c>
      <c r="H297" s="91">
        <f t="shared" si="104"/>
        <v>35401.010525127887</v>
      </c>
      <c r="I297" s="91">
        <f t="shared" si="104"/>
        <v>42488.919478239273</v>
      </c>
      <c r="J297" s="91">
        <f t="shared" si="104"/>
        <v>50114.479984850579</v>
      </c>
      <c r="K297" s="91">
        <f t="shared" si="104"/>
        <v>58559.74156490068</v>
      </c>
      <c r="L297" s="91">
        <f t="shared" si="104"/>
        <v>68094.130042856385</v>
      </c>
      <c r="M297" s="91">
        <f t="shared" si="104"/>
        <v>-10483.97939626878</v>
      </c>
      <c r="N297" s="91">
        <f t="shared" si="104"/>
        <v>-36319.121274472956</v>
      </c>
    </row>
    <row r="298" spans="1:14" ht="15.75" customHeight="1">
      <c r="A298" s="99" t="s">
        <v>159</v>
      </c>
      <c r="B298" s="14"/>
      <c r="C298" s="91">
        <f t="shared" ref="C298:N298" si="105">C219-C277-C283</f>
        <v>1924.8345915648517</v>
      </c>
      <c r="D298" s="91">
        <f t="shared" si="105"/>
        <v>16893.437177195941</v>
      </c>
      <c r="E298" s="91">
        <f t="shared" si="105"/>
        <v>58277.68003747052</v>
      </c>
      <c r="F298" s="91">
        <f t="shared" si="105"/>
        <v>128970.09068074031</v>
      </c>
      <c r="G298" s="91">
        <f t="shared" si="105"/>
        <v>226746.39521127389</v>
      </c>
      <c r="H298" s="91">
        <f t="shared" si="105"/>
        <v>349428.91121360328</v>
      </c>
      <c r="I298" s="91">
        <f t="shared" si="105"/>
        <v>497062.89729582286</v>
      </c>
      <c r="J298" s="91">
        <f t="shared" si="105"/>
        <v>670553.22347651166</v>
      </c>
      <c r="K298" s="91">
        <f t="shared" si="105"/>
        <v>872027.57217301254</v>
      </c>
      <c r="L298" s="91">
        <f t="shared" si="105"/>
        <v>1104497.3489382532</v>
      </c>
      <c r="M298" s="91">
        <f t="shared" si="105"/>
        <v>1371772.0661519731</v>
      </c>
      <c r="N298" s="91">
        <f t="shared" si="105"/>
        <v>1773826.3139190823</v>
      </c>
    </row>
    <row r="299" spans="1:14" ht="15.75" customHeight="1">
      <c r="A299" s="99" t="s">
        <v>77</v>
      </c>
      <c r="B299" s="14"/>
      <c r="C299" s="91">
        <f t="shared" ref="C299:N299" si="106">C220-C292-C291</f>
        <v>173.74757602468512</v>
      </c>
      <c r="D299" s="91">
        <f t="shared" si="106"/>
        <v>516.94289138778925</v>
      </c>
      <c r="E299" s="91">
        <f t="shared" si="106"/>
        <v>1151.4200417630286</v>
      </c>
      <c r="F299" s="91">
        <f t="shared" si="106"/>
        <v>2041.0381889235455</v>
      </c>
      <c r="G299" s="91">
        <f t="shared" si="106"/>
        <v>3046.9619253494093</v>
      </c>
      <c r="H299" s="91">
        <f t="shared" si="106"/>
        <v>4238.8634707067531</v>
      </c>
      <c r="I299" s="91">
        <f t="shared" si="106"/>
        <v>5462.1791578557904</v>
      </c>
      <c r="J299" s="91">
        <f t="shared" si="106"/>
        <v>6936.8533432223958</v>
      </c>
      <c r="K299" s="91">
        <f t="shared" si="106"/>
        <v>8644.6687128196172</v>
      </c>
      <c r="L299" s="91">
        <f t="shared" si="106"/>
        <v>10581.297484929819</v>
      </c>
      <c r="M299" s="91">
        <f t="shared" si="106"/>
        <v>12794.560749160628</v>
      </c>
      <c r="N299" s="91">
        <f t="shared" si="106"/>
        <v>16615.97559104285</v>
      </c>
    </row>
    <row r="300" spans="1:14" ht="15.75" customHeight="1">
      <c r="A300" s="7" t="s">
        <v>63</v>
      </c>
      <c r="B300" s="126" t="s">
        <v>201</v>
      </c>
      <c r="C300" s="1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</row>
    <row r="301" spans="1:14" ht="15.75" customHeight="1">
      <c r="A301" s="22"/>
      <c r="B301" s="22"/>
      <c r="C301" s="83"/>
    </row>
    <row r="302" spans="1:14" ht="15.75" customHeight="1">
      <c r="A302" s="22" t="s">
        <v>51</v>
      </c>
      <c r="B302" s="9"/>
      <c r="C302" s="9"/>
    </row>
    <row r="303" spans="1:14" ht="15.5" customHeight="1">
      <c r="A303" s="9" t="s">
        <v>64</v>
      </c>
      <c r="B303" s="10"/>
      <c r="C303" s="23">
        <v>0.12</v>
      </c>
    </row>
    <row r="304" spans="1:14" ht="15.5" customHeight="1">
      <c r="A304" s="9" t="s">
        <v>65</v>
      </c>
      <c r="B304" s="10"/>
      <c r="C304" s="10">
        <v>0.6</v>
      </c>
    </row>
    <row r="305" spans="1:14" ht="15.5" customHeight="1">
      <c r="A305" s="9" t="s">
        <v>66</v>
      </c>
      <c r="B305" s="10"/>
      <c r="C305" s="10">
        <v>0.4</v>
      </c>
    </row>
    <row r="306" spans="1:14" ht="15.5" customHeight="1">
      <c r="A306" s="49" t="s">
        <v>173</v>
      </c>
      <c r="B306" s="9"/>
      <c r="C306" s="91">
        <f>$C$303*$C$305*B323</f>
        <v>330.37360720585428</v>
      </c>
      <c r="D306" s="91">
        <f>$C$303*$C$304*$C$305*C323</f>
        <v>988.04064502353776</v>
      </c>
      <c r="E306" s="91">
        <f>$C$303*$C$304*$C$305*D323</f>
        <v>1953.0529718113864</v>
      </c>
      <c r="F306" s="91">
        <f>$C$303*$C$304*$C$305*E323</f>
        <v>2853.160139171931</v>
      </c>
      <c r="G306" s="91">
        <f>$C$303*$C$304*$C$305*F323</f>
        <v>3707.4020902063371</v>
      </c>
      <c r="H306" s="91">
        <f>$C$303*$C$304*$C$305*G323</f>
        <v>4564.2732573046469</v>
      </c>
      <c r="I306" s="91">
        <f>$C$303*$C$304*$C$305*H323</f>
        <v>5478.1215572545416</v>
      </c>
      <c r="J306" s="91">
        <f>$C$303*$C$304*$C$305*I323</f>
        <v>6461.2895904828474</v>
      </c>
      <c r="K306" s="91">
        <f>$C$303*$C$304*$C$305*J323</f>
        <v>7550.1421686713857</v>
      </c>
      <c r="L306" s="91">
        <f>$C$303*$C$304*$C$305*K323</f>
        <v>8779.4165229669397</v>
      </c>
      <c r="M306" s="91">
        <f>$C$303*$C$304*$C$305*L323</f>
        <v>10179.468346073112</v>
      </c>
      <c r="N306" s="91">
        <f>$C$303*$C$304*$C$305*M323</f>
        <v>11056.701726067122</v>
      </c>
    </row>
    <row r="307" spans="1:14" ht="15.5" customHeight="1">
      <c r="A307" s="49"/>
      <c r="B307" s="9"/>
      <c r="C307" s="9"/>
    </row>
    <row r="308" spans="1:14" ht="15.5" customHeight="1">
      <c r="A308" s="22" t="s">
        <v>52</v>
      </c>
      <c r="B308" s="9"/>
      <c r="C308" s="9"/>
    </row>
    <row r="309" spans="1:14" ht="15.5" customHeight="1">
      <c r="A309" s="9" t="s">
        <v>64</v>
      </c>
      <c r="B309" s="10"/>
      <c r="C309" s="23">
        <v>0.13</v>
      </c>
    </row>
    <row r="310" spans="1:14" ht="15.5" customHeight="1">
      <c r="A310" s="9" t="s">
        <v>65</v>
      </c>
      <c r="B310" s="10"/>
      <c r="C310" s="10">
        <v>0.9</v>
      </c>
    </row>
    <row r="311" spans="1:14" ht="15.5" customHeight="1">
      <c r="A311" s="49" t="s">
        <v>66</v>
      </c>
      <c r="B311" s="10"/>
      <c r="C311" s="10">
        <v>0.1</v>
      </c>
    </row>
    <row r="312" spans="1:14" ht="15.5" customHeight="1">
      <c r="A312" s="49" t="s">
        <v>175</v>
      </c>
      <c r="B312" s="10"/>
      <c r="C312" s="91">
        <f>B324*$C$309*$C$311</f>
        <v>26.190528199593757</v>
      </c>
      <c r="D312" s="91">
        <f>$C$309*$C$310*$C$311*C324</f>
        <v>206.60447794274896</v>
      </c>
      <c r="E312" s="91">
        <f>$C$309*$C$310*$C$311*D324</f>
        <v>712.72823485023252</v>
      </c>
      <c r="F312" s="91">
        <f>$C$309*$C$310*$C$311*E324</f>
        <v>1577.2869650997893</v>
      </c>
      <c r="G312" s="91">
        <f>$C$309*$C$310*$C$311*F324</f>
        <v>2773.0780963428156</v>
      </c>
      <c r="H312" s="91">
        <f>$C$309*$C$310*$C$311*G324</f>
        <v>4273.468863804821</v>
      </c>
      <c r="I312" s="91">
        <f>$C$309*$C$310*$C$311*H324</f>
        <v>6079.0127742115064</v>
      </c>
      <c r="J312" s="91">
        <f>$C$309*$C$310*$C$311*I324</f>
        <v>8200.7762669045896</v>
      </c>
      <c r="K312" s="91">
        <f>$C$309*$C$310*$C$311*J324</f>
        <v>10664.780613366731</v>
      </c>
      <c r="L312" s="91">
        <f>$C$309*$C$310*$C$311*K324</f>
        <v>13507.85490087073</v>
      </c>
      <c r="M312" s="91">
        <f>$C$309*$C$310*$C$311*L324</f>
        <v>16776.58895647055</v>
      </c>
      <c r="N312" s="91">
        <f>$C$309*$C$310*$C$311*M324</f>
        <v>21693.658650062411</v>
      </c>
    </row>
    <row r="313" spans="1:14" ht="15.5" customHeight="1">
      <c r="A313" s="9"/>
      <c r="B313" s="9"/>
      <c r="C313" s="9"/>
    </row>
    <row r="314" spans="1:14" ht="15.5" customHeight="1">
      <c r="A314" s="22" t="s">
        <v>53</v>
      </c>
      <c r="B314" s="9"/>
      <c r="C314" s="9"/>
    </row>
    <row r="315" spans="1:14" ht="15.75" customHeight="1">
      <c r="A315" s="9" t="s">
        <v>64</v>
      </c>
      <c r="B315" s="10"/>
      <c r="C315" s="23">
        <v>0.15</v>
      </c>
    </row>
    <row r="316" spans="1:14" ht="15.5" customHeight="1">
      <c r="A316" s="9" t="s">
        <v>65</v>
      </c>
      <c r="B316" s="10"/>
      <c r="C316" s="10">
        <v>0.2</v>
      </c>
    </row>
    <row r="317" spans="1:14" ht="15.5" customHeight="1">
      <c r="A317" s="9" t="s">
        <v>66</v>
      </c>
      <c r="B317" s="10"/>
      <c r="C317" s="10">
        <v>0.8</v>
      </c>
    </row>
    <row r="318" spans="1:14" ht="15.75" customHeight="1">
      <c r="A318" s="49" t="s">
        <v>174</v>
      </c>
      <c r="B318" s="10"/>
      <c r="C318" s="91">
        <f>$C$315*$C$317*B325</f>
        <v>107.20747183752681</v>
      </c>
      <c r="D318" s="91">
        <f>$C$315*$C$316*$C$317*C325</f>
        <v>57.519051782633611</v>
      </c>
      <c r="E318" s="91">
        <f>$C$315*$C$316*$C$317*D325</f>
        <v>128.11587142233827</v>
      </c>
      <c r="F318" s="91">
        <f>$C$315*$C$316*$C$317*E325</f>
        <v>227.10164552965784</v>
      </c>
      <c r="G318" s="91">
        <f>$C$315*$C$316*$C$317*F325</f>
        <v>339.02847622758782</v>
      </c>
      <c r="H318" s="91">
        <f>$C$315*$C$316*$C$317*G325</f>
        <v>471.64863185669668</v>
      </c>
      <c r="I318" s="91">
        <f>$C$315*$C$316*$C$317*H325</f>
        <v>607.76416710805461</v>
      </c>
      <c r="J318" s="91">
        <f>$C$315*$C$316*$C$317*I325</f>
        <v>771.84778687290202</v>
      </c>
      <c r="K318" s="91">
        <f>$C$315*$C$316*$C$317*J325</f>
        <v>961.8724923395464</v>
      </c>
      <c r="L318" s="91">
        <f>$C$315*$C$316*$C$317*K325</f>
        <v>1177.3567411464076</v>
      </c>
      <c r="M318" s="91">
        <f>$C$315*$C$316*$C$317*L325</f>
        <v>1423.6214764291178</v>
      </c>
      <c r="N318" s="91">
        <f>$C$315*$C$316*$C$317*M325</f>
        <v>1848.8215552677295</v>
      </c>
    </row>
    <row r="319" spans="1:14" ht="15.5" customHeight="1">
      <c r="B319" s="9"/>
      <c r="C319" s="9"/>
    </row>
    <row r="320" spans="1:14" ht="36" customHeight="1">
      <c r="A320" s="147" t="s">
        <v>214</v>
      </c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</row>
    <row r="321" spans="1:14" ht="15.75" customHeight="1">
      <c r="A321" s="95" t="s">
        <v>164</v>
      </c>
      <c r="B321" s="14"/>
      <c r="C321" s="91"/>
      <c r="D321" s="91"/>
      <c r="E321" s="91"/>
      <c r="F321" s="91"/>
      <c r="G321" s="91"/>
      <c r="H321" s="91"/>
      <c r="I321" s="91"/>
      <c r="J321" s="91"/>
      <c r="K321" s="91"/>
      <c r="L321" s="91"/>
      <c r="M321" s="91"/>
      <c r="N321" s="91"/>
    </row>
    <row r="322" spans="1:14" ht="15.75" customHeight="1">
      <c r="A322" s="99" t="s">
        <v>182</v>
      </c>
      <c r="B322" s="36">
        <f>B197</f>
        <v>24566.302027294198</v>
      </c>
      <c r="C322" s="91">
        <f>C296+C145</f>
        <v>73180.226969953626</v>
      </c>
      <c r="D322" s="91">
        <f>D296+D145</f>
        <v>102006.79076293058</v>
      </c>
      <c r="E322" s="91">
        <f>E296+E145</f>
        <v>128920.94864957013</v>
      </c>
      <c r="F322" s="91">
        <f>F296+F145</f>
        <v>155806.17197953758</v>
      </c>
      <c r="G322" s="91">
        <f>G296+G145</f>
        <v>184072.87665580993</v>
      </c>
      <c r="H322" s="91">
        <f>H296+H145</f>
        <v>214851.31696115853</v>
      </c>
      <c r="I322" s="91">
        <f>I296+I145</f>
        <v>249119.76264238791</v>
      </c>
      <c r="J322" s="91">
        <f>J296+J145</f>
        <v>287793.89968750387</v>
      </c>
      <c r="K322" s="91">
        <f>K296+K145</f>
        <v>331790.38605761353</v>
      </c>
      <c r="L322" s="91">
        <f>L296+L145</f>
        <v>382074.29094138544</v>
      </c>
      <c r="M322" s="91">
        <f>M296+M145</f>
        <v>359327.19761450507</v>
      </c>
      <c r="N322" s="91">
        <f>N296+N145</f>
        <v>413327.41880824341</v>
      </c>
    </row>
    <row r="323" spans="1:14" ht="15.75" customHeight="1">
      <c r="A323" s="99" t="s">
        <v>75</v>
      </c>
      <c r="B323" s="36">
        <v>6882.7834834552978</v>
      </c>
      <c r="C323" s="91">
        <f>C297+C291+C283+C260+C223+C211</f>
        <v>34306.966841095062</v>
      </c>
      <c r="D323" s="91">
        <f>D297+D291+D283+D260+D223+D211</f>
        <v>67814.339299006475</v>
      </c>
      <c r="E323" s="91">
        <f>E297+E291+E283+E260+E223+E211</f>
        <v>99068.060387914273</v>
      </c>
      <c r="F323" s="91">
        <f>F297+F291+F283+F260+F223+F211</f>
        <v>128729.2392432756</v>
      </c>
      <c r="G323" s="91">
        <f>G297+G291+G283+G260+G223+G211</f>
        <v>158481.71032307803</v>
      </c>
      <c r="H323" s="91">
        <f>H297+H291+H283+H260+H223+H211</f>
        <v>190212.55407133827</v>
      </c>
      <c r="I323" s="91">
        <f>I297+I291+I283+I260+I223+I211</f>
        <v>224350.33300287666</v>
      </c>
      <c r="J323" s="91">
        <f>J297+J291+J283+J260+J223+J211</f>
        <v>262157.71418997867</v>
      </c>
      <c r="K323" s="91">
        <f>K297+K291+K283+K260+K223+K211</f>
        <v>304840.85149190761</v>
      </c>
      <c r="L323" s="91">
        <f>L297+L291+L283+L260+L223+L211</f>
        <v>353453.76201642753</v>
      </c>
      <c r="M323" s="91">
        <f>M297+M291+M283+M260+M223+M211</f>
        <v>383913.25437733065</v>
      </c>
      <c r="N323" s="91">
        <f>N297+N291+N283+N260+N223+N211</f>
        <v>420549.18585999828</v>
      </c>
    </row>
    <row r="324" spans="1:14" ht="15.75" customHeight="1">
      <c r="A324" s="99" t="s">
        <v>159</v>
      </c>
      <c r="B324" s="36">
        <v>2014.656015353366</v>
      </c>
      <c r="C324" s="91">
        <f>C298+C292+C270+C261+C224+C212</f>
        <v>17658.502388269138</v>
      </c>
      <c r="D324" s="91">
        <f>D298+D292+D270+D261+D224+D212</f>
        <v>60916.943149592509</v>
      </c>
      <c r="E324" s="91">
        <f>E298+E292+E270+E261+E224+E212</f>
        <v>134810.85171793069</v>
      </c>
      <c r="F324" s="91">
        <f>F298+F292+F270+F261+F224+F212</f>
        <v>237015.22190964231</v>
      </c>
      <c r="G324" s="91">
        <f>G298+G292+G270+G261+G224+G212</f>
        <v>365253.74904314702</v>
      </c>
      <c r="H324" s="91">
        <f>H298+H292+H270+H261+H224+H212</f>
        <v>519573.74138559878</v>
      </c>
      <c r="I324" s="91">
        <f>I298+I292+I270+I261+I224+I212</f>
        <v>700921.04845338361</v>
      </c>
      <c r="J324" s="91">
        <f>J298+J292+J270+J261+J224+J212</f>
        <v>911519.71054416487</v>
      </c>
      <c r="K324" s="91">
        <f>K298+K292+K270+K261+K224+K212</f>
        <v>1154517.512894934</v>
      </c>
      <c r="L324" s="91">
        <f>L298+L292+L270+L261+L224+L212</f>
        <v>1433896.4920060297</v>
      </c>
      <c r="M324" s="91">
        <f>M298+M292+M270+M261+M224+M212</f>
        <v>1854158.8589796929</v>
      </c>
      <c r="N324" s="91">
        <f>N298+N292+N270+N261+N224+N212</f>
        <v>2336908.8109954172</v>
      </c>
    </row>
    <row r="325" spans="1:14" ht="15.75" customHeight="1">
      <c r="A325" s="99" t="s">
        <v>77</v>
      </c>
      <c r="B325" s="36">
        <v>893.39559864605678</v>
      </c>
      <c r="C325" s="91">
        <f>C299+C277+C271+C262+C225+C213</f>
        <v>2396.6271576097338</v>
      </c>
      <c r="D325" s="91">
        <f>D299+D277+D271+D262+D225+D213</f>
        <v>5338.1613092640946</v>
      </c>
      <c r="E325" s="91">
        <f>E299+E277+E271+E262+E225+E213</f>
        <v>9462.5685637357437</v>
      </c>
      <c r="F325" s="91">
        <f>F299+F277+F271+F262+F225+F213</f>
        <v>14126.186509482826</v>
      </c>
      <c r="G325" s="91">
        <f>G299+G277+G271+G262+G225+G213</f>
        <v>19652.02632736236</v>
      </c>
      <c r="H325" s="91">
        <f>H299+H277+H271+H262+H225+H213</f>
        <v>25323.50696283561</v>
      </c>
      <c r="I325" s="91">
        <f>I299+I277+I271+I262+I225+I213</f>
        <v>32160.324453037581</v>
      </c>
      <c r="J325" s="91">
        <f>J299+J277+J271+J262+J225+J213</f>
        <v>40078.020514147764</v>
      </c>
      <c r="K325" s="91">
        <f>K299+K277+K271+K262+K225+K213</f>
        <v>49056.530881100312</v>
      </c>
      <c r="L325" s="91">
        <f>L299+L277+L271+L262+L225+L213</f>
        <v>59317.561517879905</v>
      </c>
      <c r="M325" s="91">
        <f>M299+M277+M271+M262+M225+M213</f>
        <v>77034.231469488732</v>
      </c>
      <c r="N325" s="91">
        <f>N299+N277+N271+N262+N225+N213</f>
        <v>94723.772722334077</v>
      </c>
    </row>
    <row r="326" spans="1:14" ht="15.75" customHeight="1">
      <c r="A326" s="99" t="s">
        <v>208</v>
      </c>
      <c r="B326" s="145">
        <f>SUM(B323:B325)</f>
        <v>9790.8350974547211</v>
      </c>
      <c r="C326" s="100">
        <f>SUM(C323:C325)</f>
        <v>54362.096386973935</v>
      </c>
      <c r="D326" s="100">
        <f>SUM(D323:D325)</f>
        <v>134069.44375786308</v>
      </c>
      <c r="E326" s="100">
        <f>SUM(E323:E325)</f>
        <v>243341.48066958072</v>
      </c>
      <c r="F326" s="100">
        <f>SUM(F323:F325)</f>
        <v>379870.64766240079</v>
      </c>
      <c r="G326" s="100">
        <f t="shared" ref="G326:N326" si="107">SUM(G323:G325)</f>
        <v>543387.48569358746</v>
      </c>
      <c r="H326" s="100">
        <f t="shared" si="107"/>
        <v>735109.8024197726</v>
      </c>
      <c r="I326" s="100">
        <f t="shared" si="107"/>
        <v>957431.70590929792</v>
      </c>
      <c r="J326" s="100">
        <f t="shared" si="107"/>
        <v>1213755.4452482914</v>
      </c>
      <c r="K326" s="100">
        <f t="shared" si="107"/>
        <v>1508414.895267942</v>
      </c>
      <c r="L326" s="100">
        <f t="shared" si="107"/>
        <v>1846667.815540337</v>
      </c>
      <c r="M326" s="100">
        <f t="shared" si="107"/>
        <v>2315106.344826512</v>
      </c>
      <c r="N326" s="100">
        <f t="shared" si="107"/>
        <v>2852181.7695777495</v>
      </c>
    </row>
    <row r="327" spans="1:14" ht="15.75" customHeight="1">
      <c r="A327" s="49"/>
      <c r="B327" s="14"/>
      <c r="C327" s="91"/>
      <c r="D327" s="91"/>
      <c r="E327" s="91"/>
      <c r="F327" s="91"/>
      <c r="G327" s="91"/>
      <c r="H327" s="91"/>
      <c r="I327" s="91"/>
      <c r="J327" s="91"/>
      <c r="K327" s="91"/>
      <c r="L327" s="91"/>
      <c r="M327" s="91"/>
      <c r="N327" s="91"/>
    </row>
    <row r="328" spans="1:14" ht="15.75" customHeight="1">
      <c r="A328" s="3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</row>
    <row r="329" spans="1:14" ht="15.75" customHeight="1">
      <c r="A329" s="24" t="s">
        <v>78</v>
      </c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</row>
    <row r="330" spans="1:14" ht="15.75" customHeight="1">
      <c r="A330" s="29" t="s">
        <v>70</v>
      </c>
      <c r="B330" s="38">
        <v>3277280.3030137992</v>
      </c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</row>
    <row r="331" spans="1:14" ht="15.75" customHeight="1">
      <c r="A331" s="35" t="s">
        <v>75</v>
      </c>
      <c r="B331" s="38">
        <v>1376556.6966910595</v>
      </c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</row>
    <row r="332" spans="1:14" ht="15.75" customHeight="1">
      <c r="A332" s="35" t="s">
        <v>76</v>
      </c>
      <c r="B332" s="38">
        <v>1007328.007676683</v>
      </c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</row>
    <row r="333" spans="1:14" ht="15.75" customHeight="1">
      <c r="A333" s="35" t="s">
        <v>77</v>
      </c>
      <c r="B333" s="38">
        <v>893395.59864605684</v>
      </c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</row>
    <row r="334" spans="1:14" ht="15.75" customHeight="1">
      <c r="A334" s="49"/>
      <c r="B334" s="14"/>
      <c r="C334" s="91"/>
      <c r="D334" s="91"/>
      <c r="E334" s="91"/>
      <c r="F334" s="91"/>
      <c r="G334" s="91"/>
      <c r="H334" s="91"/>
      <c r="I334" s="91"/>
      <c r="J334" s="91"/>
      <c r="K334" s="91"/>
      <c r="L334" s="91"/>
      <c r="M334" s="91"/>
      <c r="N334" s="91"/>
    </row>
    <row r="335" spans="1:14" ht="15.75" customHeight="1">
      <c r="A335" s="49"/>
      <c r="B335" s="14"/>
      <c r="C335" s="91"/>
      <c r="D335" s="91"/>
      <c r="E335" s="91"/>
      <c r="F335" s="91"/>
      <c r="G335" s="91"/>
      <c r="H335" s="91"/>
      <c r="I335" s="91"/>
      <c r="J335" s="91"/>
      <c r="K335" s="91"/>
      <c r="L335" s="91"/>
      <c r="M335" s="91"/>
      <c r="N335" s="91"/>
    </row>
    <row r="336" spans="1:14" ht="15.75" customHeight="1">
      <c r="A336" s="49"/>
      <c r="B336" s="14"/>
      <c r="C336" s="91"/>
      <c r="D336" s="91"/>
      <c r="E336" s="91"/>
      <c r="F336" s="91"/>
      <c r="G336" s="91"/>
      <c r="H336" s="91"/>
      <c r="I336" s="91"/>
      <c r="J336" s="91"/>
      <c r="K336" s="91"/>
      <c r="L336" s="91"/>
      <c r="M336" s="91"/>
      <c r="N336" s="91"/>
    </row>
    <row r="337" spans="1:14" ht="15.75" customHeight="1">
      <c r="A337" s="13"/>
      <c r="B337" s="14"/>
      <c r="C337" s="14"/>
    </row>
    <row r="338" spans="1:14" ht="15.75" customHeight="1">
      <c r="B338" s="9"/>
      <c r="C338" s="9"/>
    </row>
    <row r="339" spans="1:14" ht="15.75" customHeight="1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</row>
    <row r="340" spans="1:14" ht="15.75" customHeight="1">
      <c r="A340" s="24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</row>
    <row r="341" spans="1:14" ht="15.75" customHeight="1">
      <c r="A341" s="26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</row>
    <row r="342" spans="1:14" ht="15.75" customHeight="1">
      <c r="A342" s="32"/>
      <c r="B342" s="27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</row>
    <row r="343" spans="1:14" ht="15.75" customHeight="1">
      <c r="A343" s="32"/>
      <c r="B343" s="27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</row>
    <row r="344" spans="1:14" ht="15.75" customHeight="1">
      <c r="A344" s="32"/>
      <c r="B344" s="27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</row>
    <row r="345" spans="1:14" ht="15.75" customHeight="1">
      <c r="A345" s="31"/>
      <c r="B345" s="31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</row>
    <row r="346" spans="1:14" ht="15.75" customHeight="1">
      <c r="A346" s="26"/>
      <c r="B346" s="31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</row>
    <row r="347" spans="1:14" ht="15.75" customHeight="1">
      <c r="A347" s="32"/>
      <c r="B347" s="27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</row>
    <row r="348" spans="1:14" ht="15.75" customHeight="1">
      <c r="A348" s="32"/>
      <c r="B348" s="27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</row>
    <row r="349" spans="1:14" s="63" customFormat="1" ht="15.75" customHeight="1">
      <c r="A349" s="148"/>
      <c r="B349" s="149"/>
      <c r="C349" s="150"/>
      <c r="D349" s="150"/>
      <c r="E349" s="150"/>
      <c r="F349" s="150"/>
      <c r="G349" s="150"/>
      <c r="H349" s="150"/>
      <c r="I349" s="150"/>
      <c r="J349" s="150"/>
      <c r="K349" s="150"/>
      <c r="L349" s="150"/>
      <c r="M349" s="150"/>
      <c r="N349" s="150"/>
    </row>
    <row r="350" spans="1:14" s="63" customFormat="1" ht="15.75" customHeight="1">
      <c r="A350" s="148"/>
      <c r="B350" s="149"/>
      <c r="C350" s="149"/>
      <c r="D350" s="149"/>
      <c r="E350" s="149"/>
      <c r="F350" s="149"/>
      <c r="G350" s="149"/>
      <c r="H350" s="149"/>
      <c r="I350" s="149"/>
      <c r="J350" s="149"/>
      <c r="K350" s="149"/>
      <c r="L350" s="149"/>
      <c r="M350" s="149"/>
      <c r="N350" s="149"/>
    </row>
    <row r="351" spans="1:14" s="63" customFormat="1" ht="15.75" customHeight="1">
      <c r="A351" s="151"/>
      <c r="B351" s="149"/>
      <c r="C351" s="149"/>
      <c r="D351" s="149"/>
      <c r="E351" s="149"/>
      <c r="F351" s="149"/>
      <c r="G351" s="149"/>
      <c r="H351" s="149"/>
      <c r="I351" s="149"/>
      <c r="J351" s="149"/>
      <c r="K351" s="149"/>
      <c r="L351" s="149"/>
      <c r="M351" s="149"/>
      <c r="N351" s="149"/>
    </row>
    <row r="352" spans="1:14" s="63" customFormat="1" ht="15.75" customHeight="1">
      <c r="A352" s="152"/>
      <c r="B352" s="153"/>
      <c r="C352" s="149"/>
      <c r="D352" s="149"/>
      <c r="E352" s="149"/>
      <c r="F352" s="149"/>
      <c r="G352" s="149"/>
      <c r="H352" s="149"/>
      <c r="I352" s="149"/>
      <c r="J352" s="149"/>
      <c r="K352" s="149"/>
      <c r="L352" s="149"/>
      <c r="M352" s="149"/>
      <c r="N352" s="149"/>
    </row>
    <row r="353" spans="1:14" s="63" customFormat="1" ht="15.75" customHeight="1">
      <c r="A353" s="152"/>
      <c r="B353" s="153"/>
      <c r="C353" s="149"/>
      <c r="D353" s="149"/>
      <c r="E353" s="149"/>
      <c r="F353" s="149"/>
      <c r="G353" s="149"/>
      <c r="H353" s="149"/>
      <c r="I353" s="149"/>
      <c r="J353" s="149"/>
      <c r="K353" s="149"/>
      <c r="L353" s="149"/>
      <c r="M353" s="149"/>
      <c r="N353" s="149"/>
    </row>
    <row r="354" spans="1:14" s="63" customFormat="1" ht="15.75" customHeight="1">
      <c r="A354" s="152"/>
      <c r="B354" s="153"/>
      <c r="C354" s="149"/>
      <c r="D354" s="149"/>
      <c r="E354" s="149"/>
      <c r="F354" s="149"/>
      <c r="G354" s="149"/>
      <c r="H354" s="149"/>
      <c r="I354" s="149"/>
      <c r="J354" s="149"/>
      <c r="K354" s="149"/>
      <c r="L354" s="149"/>
      <c r="M354" s="149"/>
      <c r="N354" s="149"/>
    </row>
    <row r="355" spans="1:14" s="63" customFormat="1" ht="15.75" customHeight="1">
      <c r="A355" s="148"/>
      <c r="B355" s="149"/>
      <c r="C355" s="149"/>
      <c r="D355" s="149"/>
      <c r="E355" s="149"/>
      <c r="F355" s="149"/>
      <c r="G355" s="149"/>
      <c r="H355" s="149"/>
      <c r="I355" s="149"/>
      <c r="J355" s="149"/>
      <c r="K355" s="149"/>
      <c r="L355" s="149"/>
      <c r="M355" s="149"/>
      <c r="N355" s="149"/>
    </row>
    <row r="356" spans="1:14" s="63" customFormat="1" ht="15.75" customHeight="1">
      <c r="A356" s="154"/>
      <c r="B356" s="154"/>
      <c r="C356" s="154"/>
      <c r="D356" s="154"/>
      <c r="E356" s="154"/>
      <c r="F356" s="154"/>
      <c r="G356" s="154"/>
      <c r="H356" s="154"/>
      <c r="I356" s="154"/>
      <c r="J356" s="154"/>
      <c r="K356" s="154"/>
      <c r="L356" s="154"/>
      <c r="M356" s="154"/>
      <c r="N356" s="154"/>
    </row>
    <row r="357" spans="1:14" s="63" customFormat="1" ht="15.75" customHeight="1"/>
    <row r="358" spans="1:14" s="63" customFormat="1" ht="15.75" customHeight="1"/>
    <row r="359" spans="1:14" s="63" customFormat="1" ht="15.75" customHeight="1"/>
    <row r="360" spans="1:14" s="63" customFormat="1" ht="15.75" customHeight="1"/>
    <row r="361" spans="1:14" ht="15.75" customHeight="1"/>
    <row r="362" spans="1:14" ht="15.75" customHeight="1"/>
    <row r="363" spans="1:14" ht="15.75" customHeight="1"/>
    <row r="364" spans="1:14" ht="15.75" customHeight="1"/>
    <row r="365" spans="1:14" ht="15.75" customHeight="1"/>
    <row r="366" spans="1:14" ht="15.75" customHeight="1"/>
    <row r="367" spans="1:14" ht="15.75" customHeight="1"/>
    <row r="368" spans="1:14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</sheetData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2.6328125" defaultRowHeight="15" customHeight="1"/>
  <cols>
    <col min="1" max="1" width="67.90625" customWidth="1"/>
    <col min="2" max="6" width="12.6328125" customWidth="1"/>
  </cols>
  <sheetData>
    <row r="1" spans="1:14" ht="28.5" customHeight="1">
      <c r="A1" s="4"/>
      <c r="B1" s="5">
        <v>43435</v>
      </c>
      <c r="C1" s="5">
        <v>43831</v>
      </c>
      <c r="D1" s="5">
        <v>43862</v>
      </c>
      <c r="E1" s="5">
        <v>43891</v>
      </c>
      <c r="F1" s="5">
        <v>43922</v>
      </c>
      <c r="G1" s="5">
        <v>43952</v>
      </c>
      <c r="H1" s="5">
        <v>43983</v>
      </c>
      <c r="I1" s="5">
        <v>44013</v>
      </c>
      <c r="J1" s="5">
        <v>44044</v>
      </c>
      <c r="K1" s="5">
        <v>44075</v>
      </c>
      <c r="L1" s="5">
        <v>44105</v>
      </c>
      <c r="M1" s="5">
        <v>44136</v>
      </c>
      <c r="N1" s="5">
        <v>44166</v>
      </c>
    </row>
    <row r="2" spans="1:14" ht="15.75" customHeight="1">
      <c r="A2" s="7" t="s">
        <v>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15.75" customHeight="1">
      <c r="A3" s="9" t="s">
        <v>8</v>
      </c>
      <c r="B3" s="10"/>
      <c r="C3" s="10">
        <v>0.45</v>
      </c>
    </row>
    <row r="4" spans="1:14" ht="15.75" customHeight="1">
      <c r="A4" s="9" t="s">
        <v>9</v>
      </c>
      <c r="B4" s="10"/>
      <c r="C4" s="10">
        <v>0.65</v>
      </c>
    </row>
    <row r="5" spans="1:14" ht="15.75" customHeight="1">
      <c r="A5" s="9" t="s">
        <v>10</v>
      </c>
      <c r="B5" s="9"/>
      <c r="C5" s="9">
        <v>3.3</v>
      </c>
    </row>
    <row r="6" spans="1:14" ht="15.75" customHeight="1">
      <c r="A6" s="9"/>
      <c r="B6" s="9"/>
      <c r="C6" s="9"/>
    </row>
    <row r="7" spans="1:14" ht="15.75" customHeight="1">
      <c r="A7" s="9" t="s">
        <v>12</v>
      </c>
      <c r="B7" s="10"/>
      <c r="C7" s="10">
        <v>0.77</v>
      </c>
    </row>
    <row r="8" spans="1:14" ht="15.75" customHeight="1">
      <c r="A8" s="9" t="s">
        <v>14</v>
      </c>
      <c r="B8" s="10"/>
      <c r="C8" s="10">
        <v>0.83</v>
      </c>
    </row>
    <row r="9" spans="1:14" ht="15.75" customHeight="1">
      <c r="A9" s="9" t="s">
        <v>16</v>
      </c>
      <c r="B9" s="10"/>
      <c r="C9" s="10">
        <v>0.6</v>
      </c>
    </row>
    <row r="10" spans="1:14" ht="15.75" customHeight="1">
      <c r="A10" s="13" t="s">
        <v>18</v>
      </c>
      <c r="B10" s="14"/>
      <c r="C10" s="14">
        <v>0.8</v>
      </c>
    </row>
    <row r="11" spans="1:14" ht="15.75" customHeight="1">
      <c r="A11" s="13" t="s">
        <v>20</v>
      </c>
      <c r="B11" s="14"/>
      <c r="C11" s="14">
        <v>0.18</v>
      </c>
    </row>
    <row r="12" spans="1:14" ht="15.75" customHeight="1">
      <c r="A12" s="13" t="s">
        <v>22</v>
      </c>
      <c r="B12" s="14"/>
      <c r="C12" s="14">
        <v>0.02</v>
      </c>
    </row>
    <row r="13" spans="1:14" ht="15.75" customHeight="1">
      <c r="A13" s="9"/>
    </row>
    <row r="14" spans="1:14" ht="15.75" customHeight="1">
      <c r="A14" s="7" t="s">
        <v>25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 ht="15.75" customHeight="1">
      <c r="A15" s="9" t="s">
        <v>8</v>
      </c>
      <c r="B15" s="10"/>
      <c r="C15" s="10">
        <v>0.38</v>
      </c>
    </row>
    <row r="16" spans="1:14" ht="15.75" customHeight="1">
      <c r="A16" s="9" t="s">
        <v>9</v>
      </c>
      <c r="B16" s="10"/>
      <c r="C16" s="10">
        <v>0.85</v>
      </c>
    </row>
    <row r="17" spans="1:14" ht="15.75" customHeight="1">
      <c r="A17" s="9" t="s">
        <v>10</v>
      </c>
      <c r="B17" s="9"/>
      <c r="C17" s="9">
        <v>7.8</v>
      </c>
    </row>
    <row r="18" spans="1:14" ht="15.75" customHeight="1">
      <c r="A18" s="9"/>
      <c r="B18" s="9"/>
      <c r="C18" s="9"/>
    </row>
    <row r="19" spans="1:14" ht="15.75" customHeight="1">
      <c r="A19" s="9" t="s">
        <v>12</v>
      </c>
      <c r="B19" s="10"/>
      <c r="C19" s="10">
        <v>0.7</v>
      </c>
    </row>
    <row r="20" spans="1:14" ht="15.75" customHeight="1">
      <c r="A20" s="9" t="s">
        <v>14</v>
      </c>
      <c r="B20" s="10"/>
      <c r="C20" s="10">
        <v>0.6</v>
      </c>
    </row>
    <row r="21" spans="1:14" ht="15.75" customHeight="1">
      <c r="A21" s="9" t="s">
        <v>16</v>
      </c>
      <c r="B21" s="10"/>
      <c r="C21" s="10">
        <v>0.35</v>
      </c>
    </row>
    <row r="22" spans="1:14" ht="15.75" customHeight="1">
      <c r="A22" s="13" t="s">
        <v>18</v>
      </c>
      <c r="B22" s="14"/>
      <c r="C22" s="14">
        <v>0.8</v>
      </c>
    </row>
    <row r="23" spans="1:14" ht="15.75" customHeight="1">
      <c r="A23" s="13" t="s">
        <v>20</v>
      </c>
      <c r="B23" s="14"/>
      <c r="C23" s="14">
        <v>0.18</v>
      </c>
    </row>
    <row r="24" spans="1:14" ht="15.75" customHeight="1">
      <c r="A24" s="13" t="s">
        <v>22</v>
      </c>
      <c r="B24" s="14"/>
      <c r="C24" s="14">
        <v>0.02</v>
      </c>
    </row>
    <row r="25" spans="1:14" ht="15.75" customHeight="1">
      <c r="A25" s="9"/>
    </row>
    <row r="26" spans="1:14" ht="15.75" customHeight="1">
      <c r="A26" s="7" t="s">
        <v>31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ht="15.75" customHeight="1">
      <c r="A27" s="9" t="s">
        <v>32</v>
      </c>
      <c r="B27" s="15"/>
      <c r="C27" s="15">
        <v>1000000</v>
      </c>
      <c r="D27" s="15">
        <v>1150000</v>
      </c>
      <c r="E27" s="15">
        <v>1322500</v>
      </c>
      <c r="F27" s="15">
        <v>1520874.9999999998</v>
      </c>
      <c r="G27" s="15">
        <v>1749006.2499999995</v>
      </c>
      <c r="H27" s="15">
        <v>2011357.1874999993</v>
      </c>
      <c r="I27" s="15">
        <v>2313060.7656249991</v>
      </c>
      <c r="J27" s="15">
        <v>2660019.8804687485</v>
      </c>
      <c r="K27" s="15">
        <v>3059022.8625390604</v>
      </c>
      <c r="L27" s="15">
        <v>3517876.2919199192</v>
      </c>
      <c r="M27" s="15">
        <v>4045557.7357079065</v>
      </c>
      <c r="N27" s="15">
        <v>4652391.3960640924</v>
      </c>
    </row>
    <row r="28" spans="1:14" ht="15.75" customHeight="1">
      <c r="A28" s="9" t="s">
        <v>33</v>
      </c>
      <c r="B28" s="16"/>
      <c r="C28" s="16">
        <v>2.7</v>
      </c>
    </row>
    <row r="29" spans="1:14" ht="15.75" customHeight="1">
      <c r="A29" s="9" t="s">
        <v>34</v>
      </c>
      <c r="B29" s="17"/>
      <c r="C29" s="17">
        <v>3.1399999999999997E-2</v>
      </c>
    </row>
    <row r="30" spans="1:14" ht="15.75" customHeight="1">
      <c r="A30" s="9" t="s">
        <v>35</v>
      </c>
      <c r="B30" s="10"/>
      <c r="C30" s="10">
        <v>0.35</v>
      </c>
    </row>
    <row r="31" spans="1:14" ht="15.75" customHeight="1">
      <c r="A31" s="9" t="s">
        <v>36</v>
      </c>
      <c r="B31" s="10"/>
      <c r="C31" s="10">
        <v>0.75</v>
      </c>
    </row>
    <row r="32" spans="1:14" ht="15.75" customHeight="1">
      <c r="A32" s="13" t="s">
        <v>37</v>
      </c>
      <c r="B32" s="14"/>
      <c r="C32" s="14">
        <v>0.65</v>
      </c>
    </row>
    <row r="33" spans="1:14" ht="15.75" customHeight="1">
      <c r="A33" s="13" t="s">
        <v>18</v>
      </c>
      <c r="B33" s="14"/>
      <c r="C33" s="14">
        <v>0.25</v>
      </c>
    </row>
    <row r="34" spans="1:14" ht="15.75" customHeight="1">
      <c r="A34" s="13" t="s">
        <v>20</v>
      </c>
      <c r="B34" s="14"/>
      <c r="C34" s="14">
        <v>0.09</v>
      </c>
    </row>
    <row r="35" spans="1:14" ht="15.75" customHeight="1">
      <c r="A35" s="13" t="s">
        <v>22</v>
      </c>
      <c r="B35" s="14"/>
      <c r="C35" s="14">
        <v>0.01</v>
      </c>
    </row>
    <row r="36" spans="1:14" ht="15.75" customHeight="1">
      <c r="A36" s="9"/>
      <c r="B36" s="9"/>
      <c r="C36" s="9"/>
    </row>
    <row r="37" spans="1:14" ht="15.75" customHeight="1">
      <c r="A37" s="7" t="s">
        <v>38</v>
      </c>
      <c r="B37" s="18"/>
      <c r="C37" s="1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ht="15.75" customHeight="1">
      <c r="A38" s="9" t="s">
        <v>39</v>
      </c>
      <c r="B38" s="19"/>
      <c r="C38" s="19">
        <v>2.9000000000000001E-2</v>
      </c>
    </row>
    <row r="39" spans="1:14" ht="15.75" customHeight="1">
      <c r="A39" s="9" t="s">
        <v>40</v>
      </c>
      <c r="B39" s="16"/>
      <c r="C39" s="16">
        <v>0.3</v>
      </c>
    </row>
    <row r="40" spans="1:14" ht="15.75" customHeight="1">
      <c r="A40" s="9"/>
      <c r="B40" s="9"/>
      <c r="C40" s="9"/>
    </row>
    <row r="41" spans="1:14" ht="15.75" customHeight="1">
      <c r="A41" s="7" t="s">
        <v>41</v>
      </c>
      <c r="B41" s="18"/>
      <c r="C41" s="1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ht="15.75" customHeight="1">
      <c r="A42" s="9" t="s">
        <v>42</v>
      </c>
      <c r="B42" s="20"/>
      <c r="C42" s="20">
        <v>0.31</v>
      </c>
    </row>
    <row r="43" spans="1:14" ht="15.75" customHeight="1">
      <c r="A43" s="9" t="s">
        <v>43</v>
      </c>
      <c r="B43" s="20"/>
      <c r="C43" s="20">
        <v>0.33</v>
      </c>
    </row>
    <row r="44" spans="1:14" ht="15.75" customHeight="1">
      <c r="A44" s="9" t="s">
        <v>44</v>
      </c>
      <c r="B44" s="20"/>
      <c r="C44" s="20">
        <v>0.34</v>
      </c>
    </row>
    <row r="45" spans="1:14" ht="15.75" customHeight="1">
      <c r="A45" s="9" t="s">
        <v>45</v>
      </c>
      <c r="B45" s="20"/>
      <c r="C45" s="20">
        <v>0.35</v>
      </c>
    </row>
    <row r="46" spans="1:14" ht="15.75" customHeight="1">
      <c r="A46" s="9" t="s">
        <v>46</v>
      </c>
      <c r="B46" s="9"/>
      <c r="C46" s="9">
        <v>95.7</v>
      </c>
    </row>
    <row r="47" spans="1:14" ht="15.75" customHeight="1">
      <c r="A47" s="9" t="s">
        <v>47</v>
      </c>
      <c r="B47" s="9"/>
      <c r="C47" s="9">
        <v>23.1</v>
      </c>
    </row>
    <row r="48" spans="1:14" ht="15.75" customHeight="1">
      <c r="A48" s="9" t="s">
        <v>48</v>
      </c>
      <c r="B48" s="9"/>
      <c r="C48" s="9">
        <v>313.39999999999998</v>
      </c>
    </row>
    <row r="49" spans="1:26" ht="15.75" customHeight="1">
      <c r="A49" s="9" t="s">
        <v>49</v>
      </c>
      <c r="B49" s="9"/>
      <c r="C49" s="9">
        <v>227.5</v>
      </c>
    </row>
    <row r="50" spans="1:26" ht="15.75" customHeight="1">
      <c r="B50" s="9"/>
      <c r="C50" s="9"/>
    </row>
    <row r="51" spans="1:26" ht="15.75" customHeight="1">
      <c r="A51" s="7" t="s">
        <v>50</v>
      </c>
      <c r="B51" s="18"/>
      <c r="C51" s="1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26" ht="15.75" customHeight="1">
      <c r="A52" s="9" t="s">
        <v>51</v>
      </c>
      <c r="B52" s="9"/>
      <c r="C52" s="9">
        <v>1.1000000000000001</v>
      </c>
    </row>
    <row r="53" spans="1:26" ht="15.75" customHeight="1">
      <c r="A53" s="9" t="s">
        <v>52</v>
      </c>
      <c r="B53" s="9"/>
      <c r="C53" s="9">
        <v>3.9</v>
      </c>
    </row>
    <row r="54" spans="1:26" ht="15.75" customHeight="1">
      <c r="A54" s="9" t="s">
        <v>53</v>
      </c>
      <c r="B54" s="9"/>
      <c r="C54" s="21">
        <v>4.9000000000000004</v>
      </c>
    </row>
    <row r="55" spans="1:26" ht="15.75" customHeight="1">
      <c r="B55" s="9"/>
      <c r="C55" s="9"/>
    </row>
    <row r="56" spans="1:26" ht="15.75" customHeight="1">
      <c r="A56" s="39" t="s">
        <v>79</v>
      </c>
      <c r="B56" s="40"/>
      <c r="C56" s="40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15.75" customHeight="1">
      <c r="A57" s="22" t="s">
        <v>55</v>
      </c>
      <c r="B57" s="9"/>
      <c r="C57" s="9"/>
    </row>
    <row r="58" spans="1:26" ht="15.75" customHeight="1">
      <c r="A58" s="9" t="s">
        <v>80</v>
      </c>
      <c r="B58" s="10"/>
      <c r="C58" s="23">
        <v>1</v>
      </c>
    </row>
    <row r="59" spans="1:26" ht="15.75" customHeight="1">
      <c r="A59" s="9" t="s">
        <v>81</v>
      </c>
      <c r="B59" s="10"/>
      <c r="C59" s="23">
        <v>0.25</v>
      </c>
    </row>
    <row r="60" spans="1:26" ht="15.75" customHeight="1">
      <c r="A60" s="9" t="s">
        <v>82</v>
      </c>
      <c r="B60" s="10"/>
      <c r="C60" s="23">
        <v>0.68</v>
      </c>
    </row>
    <row r="61" spans="1:26" ht="15.75" customHeight="1">
      <c r="A61" s="9" t="s">
        <v>83</v>
      </c>
      <c r="B61" s="10"/>
      <c r="C61" s="23">
        <v>1</v>
      </c>
    </row>
    <row r="62" spans="1:26" ht="15.75" customHeight="1">
      <c r="A62" s="9" t="s">
        <v>84</v>
      </c>
      <c r="B62" s="10"/>
      <c r="C62" s="23">
        <v>0.1</v>
      </c>
    </row>
    <row r="63" spans="1:26" ht="15.75" customHeight="1">
      <c r="A63" s="9" t="s">
        <v>85</v>
      </c>
      <c r="B63" s="9"/>
      <c r="C63" s="43">
        <v>1</v>
      </c>
    </row>
    <row r="64" spans="1:26" ht="15.75" customHeight="1">
      <c r="A64" s="9"/>
      <c r="B64" s="9"/>
      <c r="C64" s="21"/>
    </row>
    <row r="65" spans="1:3" ht="15.75" customHeight="1">
      <c r="A65" s="22" t="s">
        <v>51</v>
      </c>
      <c r="B65" s="9"/>
      <c r="C65" s="21"/>
    </row>
    <row r="66" spans="1:3" ht="15.75" customHeight="1">
      <c r="A66" s="9" t="s">
        <v>86</v>
      </c>
      <c r="B66" s="10"/>
      <c r="C66" s="23">
        <v>1</v>
      </c>
    </row>
    <row r="67" spans="1:3" ht="15.75" customHeight="1">
      <c r="A67" s="9" t="s">
        <v>81</v>
      </c>
      <c r="B67" s="10"/>
      <c r="C67" s="23">
        <v>0.25</v>
      </c>
    </row>
    <row r="68" spans="1:3" ht="15.75" customHeight="1">
      <c r="A68" s="9" t="s">
        <v>82</v>
      </c>
      <c r="B68" s="10"/>
      <c r="C68" s="23">
        <v>0.61</v>
      </c>
    </row>
    <row r="69" spans="1:3" ht="15.75" customHeight="1">
      <c r="A69" s="9" t="s">
        <v>83</v>
      </c>
      <c r="B69" s="10"/>
      <c r="C69" s="23">
        <v>1</v>
      </c>
    </row>
    <row r="70" spans="1:3" ht="15.75" customHeight="1">
      <c r="A70" s="9" t="s">
        <v>84</v>
      </c>
      <c r="B70" s="10"/>
      <c r="C70" s="23">
        <v>0.12</v>
      </c>
    </row>
    <row r="71" spans="1:3" ht="15.75" customHeight="1">
      <c r="A71" s="9" t="s">
        <v>85</v>
      </c>
      <c r="B71" s="9"/>
      <c r="C71" s="21">
        <v>4.2</v>
      </c>
    </row>
    <row r="72" spans="1:3" ht="15.75" customHeight="1">
      <c r="A72" s="9"/>
      <c r="B72" s="9"/>
      <c r="C72" s="21"/>
    </row>
    <row r="73" spans="1:3" ht="15.75" customHeight="1">
      <c r="A73" s="22" t="s">
        <v>52</v>
      </c>
      <c r="B73" s="9"/>
      <c r="C73" s="21"/>
    </row>
    <row r="74" spans="1:3" ht="15.75" customHeight="1">
      <c r="A74" s="9" t="s">
        <v>86</v>
      </c>
      <c r="B74" s="10"/>
      <c r="C74" s="23">
        <v>1</v>
      </c>
    </row>
    <row r="75" spans="1:3" ht="15.75" customHeight="1">
      <c r="A75" s="9" t="s">
        <v>81</v>
      </c>
      <c r="B75" s="10"/>
      <c r="C75" s="23">
        <v>0.35</v>
      </c>
    </row>
    <row r="76" spans="1:3" ht="15.75" customHeight="1">
      <c r="A76" s="9" t="s">
        <v>82</v>
      </c>
      <c r="B76" s="10"/>
      <c r="C76" s="23">
        <v>0.49</v>
      </c>
    </row>
    <row r="77" spans="1:3" ht="15.75" customHeight="1">
      <c r="A77" s="9" t="s">
        <v>83</v>
      </c>
      <c r="B77" s="10"/>
      <c r="C77" s="23">
        <v>1</v>
      </c>
    </row>
    <row r="78" spans="1:3" ht="15.75" customHeight="1">
      <c r="A78" s="9" t="s">
        <v>84</v>
      </c>
      <c r="B78" s="10"/>
      <c r="C78" s="23">
        <v>0.45</v>
      </c>
    </row>
    <row r="79" spans="1:3" ht="15.75" customHeight="1">
      <c r="A79" s="9" t="s">
        <v>85</v>
      </c>
      <c r="B79" s="9"/>
      <c r="C79" s="21">
        <v>5.3</v>
      </c>
    </row>
    <row r="80" spans="1:3" ht="15.75" customHeight="1">
      <c r="A80" s="9"/>
      <c r="B80" s="9"/>
      <c r="C80" s="21"/>
    </row>
    <row r="81" spans="1:14" ht="15.75" customHeight="1">
      <c r="A81" s="22" t="s">
        <v>53</v>
      </c>
      <c r="B81" s="9"/>
      <c r="C81" s="21"/>
    </row>
    <row r="82" spans="1:14" ht="15.75" customHeight="1">
      <c r="A82" s="9" t="s">
        <v>86</v>
      </c>
      <c r="B82" s="10"/>
      <c r="C82" s="23">
        <v>1</v>
      </c>
    </row>
    <row r="83" spans="1:14" ht="15.75" customHeight="1">
      <c r="A83" s="9" t="s">
        <v>81</v>
      </c>
      <c r="B83" s="10"/>
      <c r="C83" s="23">
        <v>0.55000000000000004</v>
      </c>
    </row>
    <row r="84" spans="1:14" ht="15.75" customHeight="1">
      <c r="A84" s="9" t="s">
        <v>82</v>
      </c>
      <c r="B84" s="10"/>
      <c r="C84" s="23">
        <v>0.23</v>
      </c>
    </row>
    <row r="85" spans="1:14" ht="15.75" customHeight="1">
      <c r="A85" s="9" t="s">
        <v>83</v>
      </c>
      <c r="B85" s="10"/>
      <c r="C85" s="23">
        <v>1</v>
      </c>
    </row>
    <row r="86" spans="1:14" ht="15.75" customHeight="1">
      <c r="A86" s="9" t="s">
        <v>84</v>
      </c>
      <c r="B86" s="10"/>
      <c r="C86" s="23">
        <v>0.6</v>
      </c>
    </row>
    <row r="87" spans="1:14" ht="15.75" customHeight="1">
      <c r="A87" s="9" t="s">
        <v>85</v>
      </c>
      <c r="B87" s="9"/>
      <c r="C87" s="43">
        <v>1</v>
      </c>
    </row>
    <row r="88" spans="1:14" ht="15.75" customHeight="1">
      <c r="B88" s="9"/>
      <c r="C88" s="9"/>
    </row>
    <row r="89" spans="1:14" ht="15.75" customHeight="1">
      <c r="A89" s="7" t="s">
        <v>54</v>
      </c>
      <c r="B89" s="18"/>
      <c r="C89" s="1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 ht="15.75" customHeight="1">
      <c r="A90" s="22" t="s">
        <v>55</v>
      </c>
      <c r="B90" s="9"/>
      <c r="C90" s="9"/>
    </row>
    <row r="91" spans="1:14" ht="15.75" customHeight="1">
      <c r="A91" s="9" t="s">
        <v>56</v>
      </c>
      <c r="B91" s="10"/>
      <c r="C91" s="10">
        <v>1</v>
      </c>
    </row>
    <row r="92" spans="1:14" ht="15.75" customHeight="1">
      <c r="A92" s="9" t="s">
        <v>57</v>
      </c>
      <c r="B92" s="10"/>
      <c r="C92" s="10">
        <v>0.45</v>
      </c>
    </row>
    <row r="93" spans="1:14" ht="15.75" customHeight="1">
      <c r="A93" s="13" t="s">
        <v>18</v>
      </c>
      <c r="B93" s="14"/>
      <c r="C93" s="14">
        <v>0.8</v>
      </c>
    </row>
    <row r="94" spans="1:14" ht="15.75" customHeight="1">
      <c r="A94" s="13" t="s">
        <v>20</v>
      </c>
      <c r="B94" s="14"/>
      <c r="C94" s="14">
        <v>0.18</v>
      </c>
    </row>
    <row r="95" spans="1:14" ht="15.75" customHeight="1">
      <c r="A95" s="13" t="s">
        <v>22</v>
      </c>
      <c r="B95" s="14"/>
      <c r="C95" s="14">
        <v>0.02</v>
      </c>
    </row>
    <row r="96" spans="1:14" ht="15.75" customHeight="1">
      <c r="A96" s="22" t="s">
        <v>51</v>
      </c>
      <c r="B96" s="9"/>
      <c r="C96" s="9"/>
    </row>
    <row r="97" spans="1:14" ht="15.75" customHeight="1">
      <c r="A97" s="9" t="s">
        <v>56</v>
      </c>
      <c r="B97" s="10"/>
      <c r="C97" s="10">
        <v>1</v>
      </c>
    </row>
    <row r="98" spans="1:14" ht="15.75" customHeight="1">
      <c r="A98" s="9" t="s">
        <v>57</v>
      </c>
      <c r="B98" s="10"/>
      <c r="C98" s="10">
        <v>0.77</v>
      </c>
    </row>
    <row r="99" spans="1:14" ht="15.75" customHeight="1">
      <c r="A99" s="13" t="s">
        <v>20</v>
      </c>
      <c r="B99" s="14"/>
      <c r="C99" s="14">
        <v>0.95</v>
      </c>
    </row>
    <row r="100" spans="1:14" ht="15.75" customHeight="1">
      <c r="A100" s="13" t="s">
        <v>22</v>
      </c>
      <c r="B100" s="14"/>
      <c r="C100" s="14">
        <v>0.05</v>
      </c>
    </row>
    <row r="101" spans="1:14" ht="15.75" customHeight="1">
      <c r="A101" s="22" t="s">
        <v>52</v>
      </c>
      <c r="B101" s="9"/>
      <c r="C101" s="9"/>
    </row>
    <row r="102" spans="1:14" ht="15.75" customHeight="1">
      <c r="A102" s="9" t="s">
        <v>56</v>
      </c>
      <c r="B102" s="10"/>
      <c r="C102" s="10">
        <v>1</v>
      </c>
    </row>
    <row r="103" spans="1:14" ht="15.75" customHeight="1">
      <c r="A103" s="9" t="s">
        <v>58</v>
      </c>
      <c r="B103" s="10"/>
      <c r="C103" s="10">
        <v>0.02</v>
      </c>
    </row>
    <row r="104" spans="1:14" ht="15.75" customHeight="1">
      <c r="B104" s="9"/>
      <c r="C104" s="9"/>
    </row>
    <row r="105" spans="1:14" ht="15.75" customHeight="1">
      <c r="A105" s="7" t="s">
        <v>59</v>
      </c>
      <c r="B105" s="18"/>
      <c r="C105" s="1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 spans="1:14" ht="15.75" customHeight="1">
      <c r="A106" s="22" t="s">
        <v>52</v>
      </c>
      <c r="B106" s="9"/>
      <c r="C106" s="9"/>
    </row>
    <row r="107" spans="1:14" ht="15.75" customHeight="1">
      <c r="A107" s="9" t="s">
        <v>60</v>
      </c>
      <c r="B107" s="10"/>
      <c r="C107" s="10">
        <v>0.04</v>
      </c>
    </row>
    <row r="108" spans="1:14" ht="15.75" customHeight="1">
      <c r="A108" s="9" t="s">
        <v>61</v>
      </c>
      <c r="B108" s="10"/>
      <c r="C108" s="10">
        <v>0.3</v>
      </c>
    </row>
    <row r="109" spans="1:14" ht="15.75" customHeight="1">
      <c r="B109" s="9"/>
      <c r="C109" s="9"/>
    </row>
    <row r="110" spans="1:14" ht="15.75" customHeight="1">
      <c r="A110" s="22" t="s">
        <v>53</v>
      </c>
      <c r="B110" s="9"/>
      <c r="C110" s="9"/>
    </row>
    <row r="111" spans="1:14" ht="15.75" customHeight="1">
      <c r="A111" s="9" t="s">
        <v>60</v>
      </c>
      <c r="B111" s="10"/>
      <c r="C111" s="10">
        <v>0.82</v>
      </c>
    </row>
    <row r="112" spans="1:14" ht="15.75" customHeight="1">
      <c r="A112" s="9" t="s">
        <v>62</v>
      </c>
      <c r="B112" s="10"/>
      <c r="C112" s="10">
        <v>0.95</v>
      </c>
    </row>
    <row r="113" spans="1:14" ht="15.75" customHeight="1">
      <c r="A113" s="13" t="s">
        <v>18</v>
      </c>
      <c r="B113" s="14"/>
      <c r="C113" s="14">
        <v>0.1</v>
      </c>
    </row>
    <row r="114" spans="1:14" ht="15.75" customHeight="1">
      <c r="A114" s="13" t="s">
        <v>20</v>
      </c>
      <c r="B114" s="14"/>
      <c r="C114" s="14">
        <v>0.9</v>
      </c>
    </row>
    <row r="115" spans="1:14" ht="15.75" customHeight="1">
      <c r="B115" s="9"/>
      <c r="C115" s="9"/>
    </row>
    <row r="116" spans="1:14" ht="15.75" customHeight="1">
      <c r="A116" s="7" t="s">
        <v>63</v>
      </c>
      <c r="B116" s="18"/>
      <c r="C116" s="1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 spans="1:14" ht="15.75" customHeight="1">
      <c r="A117" s="22" t="s">
        <v>51</v>
      </c>
      <c r="B117" s="9"/>
      <c r="C117" s="9"/>
    </row>
    <row r="118" spans="1:14" ht="15.75" customHeight="1">
      <c r="A118" s="9" t="s">
        <v>64</v>
      </c>
      <c r="B118" s="10"/>
      <c r="C118" s="23">
        <v>0.12</v>
      </c>
    </row>
    <row r="119" spans="1:14" ht="15.75" customHeight="1">
      <c r="A119" s="9" t="s">
        <v>65</v>
      </c>
      <c r="B119" s="10"/>
      <c r="C119" s="10">
        <v>0.6</v>
      </c>
    </row>
    <row r="120" spans="1:14" ht="15.75" customHeight="1">
      <c r="A120" s="9" t="s">
        <v>66</v>
      </c>
      <c r="B120" s="10"/>
      <c r="C120" s="10">
        <v>0.4</v>
      </c>
    </row>
    <row r="121" spans="1:14" ht="15.75" customHeight="1">
      <c r="A121" s="9"/>
      <c r="B121" s="9"/>
      <c r="C121" s="9"/>
    </row>
    <row r="122" spans="1:14" ht="15.75" customHeight="1">
      <c r="A122" s="22" t="s">
        <v>52</v>
      </c>
      <c r="B122" s="9"/>
      <c r="C122" s="9"/>
    </row>
    <row r="123" spans="1:14" ht="15.75" customHeight="1">
      <c r="A123" s="9" t="s">
        <v>64</v>
      </c>
      <c r="B123" s="10"/>
      <c r="C123" s="23">
        <v>0.13</v>
      </c>
    </row>
    <row r="124" spans="1:14" ht="15.75" customHeight="1">
      <c r="A124" s="9" t="s">
        <v>65</v>
      </c>
      <c r="B124" s="10"/>
      <c r="C124" s="10">
        <v>0.9</v>
      </c>
    </row>
    <row r="125" spans="1:14" ht="15.75" customHeight="1">
      <c r="A125" s="9" t="s">
        <v>66</v>
      </c>
      <c r="B125" s="10"/>
      <c r="C125" s="10">
        <v>0.1</v>
      </c>
    </row>
    <row r="126" spans="1:14" ht="15.75" customHeight="1">
      <c r="A126" s="9"/>
      <c r="B126" s="9"/>
      <c r="C126" s="9"/>
    </row>
    <row r="127" spans="1:14" ht="15.75" customHeight="1">
      <c r="A127" s="22" t="s">
        <v>53</v>
      </c>
      <c r="B127" s="9"/>
      <c r="C127" s="9"/>
    </row>
    <row r="128" spans="1:14" ht="15.75" customHeight="1">
      <c r="A128" s="9" t="s">
        <v>64</v>
      </c>
      <c r="B128" s="10"/>
      <c r="C128" s="23">
        <v>0.15</v>
      </c>
    </row>
    <row r="129" spans="1:14" ht="15.75" customHeight="1">
      <c r="A129" s="9" t="s">
        <v>65</v>
      </c>
      <c r="B129" s="10"/>
      <c r="C129" s="10">
        <v>0.2</v>
      </c>
    </row>
    <row r="130" spans="1:14" ht="15.75" customHeight="1">
      <c r="A130" s="9" t="s">
        <v>66</v>
      </c>
      <c r="B130" s="10"/>
      <c r="C130" s="10">
        <v>0.8</v>
      </c>
    </row>
    <row r="131" spans="1:14" ht="15.75" customHeight="1">
      <c r="B131" s="9"/>
      <c r="C131" s="9"/>
    </row>
    <row r="132" spans="1:14" ht="15.75" customHeight="1">
      <c r="A132" s="24" t="s">
        <v>67</v>
      </c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</row>
    <row r="133" spans="1:14" ht="15.75" customHeight="1">
      <c r="A133" s="26" t="s">
        <v>68</v>
      </c>
      <c r="B133" s="27"/>
      <c r="C133" s="28">
        <v>448.74976968691357</v>
      </c>
      <c r="D133" s="28">
        <v>447.03233229675374</v>
      </c>
      <c r="E133" s="28">
        <v>445.24788224602179</v>
      </c>
      <c r="F133" s="28">
        <v>442.54829975009937</v>
      </c>
      <c r="G133" s="28">
        <v>440.50047679926666</v>
      </c>
      <c r="H133" s="28">
        <v>438.34463617893061</v>
      </c>
      <c r="I133" s="28">
        <v>436.06750672461487</v>
      </c>
      <c r="J133" s="28">
        <v>433.928413530863</v>
      </c>
      <c r="K133" s="28">
        <v>431.75959205863808</v>
      </c>
      <c r="L133" s="28">
        <v>429.58663747344832</v>
      </c>
      <c r="M133" s="28">
        <v>427.44782374289457</v>
      </c>
      <c r="N133" s="28">
        <v>425.30920700534062</v>
      </c>
    </row>
    <row r="134" spans="1:14" ht="15.75" customHeight="1">
      <c r="A134" s="26" t="s">
        <v>69</v>
      </c>
      <c r="B134" s="27"/>
      <c r="C134" s="28">
        <v>6410.3337990956625</v>
      </c>
      <c r="D134" s="28">
        <v>28466.1085299308</v>
      </c>
      <c r="E134" s="28">
        <v>44005.886679820811</v>
      </c>
      <c r="F134" s="28">
        <v>57930.763544931433</v>
      </c>
      <c r="G134" s="28">
        <v>71371.440681274995</v>
      </c>
      <c r="H134" s="28">
        <v>85151.035938034081</v>
      </c>
      <c r="I134" s="28">
        <v>99904.11618009262</v>
      </c>
      <c r="J134" s="28">
        <v>116157.29657913034</v>
      </c>
      <c r="K134" s="28">
        <v>134383.83499547694</v>
      </c>
      <c r="L134" s="28">
        <v>155041.52387375888</v>
      </c>
      <c r="M134" s="28">
        <v>178600.53250200374</v>
      </c>
      <c r="N134" s="28">
        <v>205564.85623841194</v>
      </c>
    </row>
    <row r="135" spans="1:14" ht="15.75" customHeight="1">
      <c r="A135" s="29" t="s">
        <v>70</v>
      </c>
      <c r="B135" s="30">
        <v>24566.302027294198</v>
      </c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</row>
    <row r="136" spans="1:14" ht="15.75" customHeight="1">
      <c r="A136" s="29" t="s">
        <v>71</v>
      </c>
      <c r="B136" s="30">
        <v>2143.4221356043981</v>
      </c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</row>
    <row r="137" spans="1:14" ht="15.75" customHeight="1">
      <c r="A137" s="29" t="s">
        <v>72</v>
      </c>
      <c r="B137" s="30">
        <v>26709.724162898594</v>
      </c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</row>
    <row r="138" spans="1:14" ht="15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</row>
    <row r="139" spans="1:14" ht="15.75" customHeight="1">
      <c r="A139" s="24" t="s">
        <v>87</v>
      </c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</row>
    <row r="140" spans="1:14" ht="15.75" customHeight="1">
      <c r="A140" s="26" t="s">
        <v>74</v>
      </c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</row>
    <row r="141" spans="1:14" ht="15.75" customHeight="1">
      <c r="A141" s="32" t="s">
        <v>75</v>
      </c>
      <c r="B141" s="27"/>
      <c r="C141" s="33">
        <v>26134.832400324402</v>
      </c>
      <c r="D141" s="33">
        <v>40515.764632800543</v>
      </c>
      <c r="E141" s="33">
        <v>53066.577019693228</v>
      </c>
      <c r="F141" s="33">
        <v>65164.586426165508</v>
      </c>
      <c r="G141" s="33">
        <v>77659.50652105824</v>
      </c>
      <c r="H141" s="33">
        <v>91509.827841688908</v>
      </c>
      <c r="I141" s="33">
        <v>106347.94906743948</v>
      </c>
      <c r="J141" s="33">
        <v>122897.17187973829</v>
      </c>
      <c r="K141" s="33">
        <v>141742.25955361692</v>
      </c>
      <c r="L141" s="33">
        <v>163322.7987740612</v>
      </c>
      <c r="M141" s="33">
        <v>188080.78848072846</v>
      </c>
      <c r="N141" s="33">
        <v>216327.02252862119</v>
      </c>
    </row>
    <row r="142" spans="1:14" ht="15.75" customHeight="1">
      <c r="A142" s="32" t="s">
        <v>76</v>
      </c>
      <c r="B142" s="27"/>
      <c r="C142" s="33">
        <v>8907.9287899697265</v>
      </c>
      <c r="D142" s="33">
        <v>13679.760979951196</v>
      </c>
      <c r="E142" s="33">
        <v>18014.469849937646</v>
      </c>
      <c r="F142" s="33">
        <v>22387.49818280297</v>
      </c>
      <c r="G142" s="33">
        <v>26546.334614927284</v>
      </c>
      <c r="H142" s="33">
        <v>31173.887494542792</v>
      </c>
      <c r="I142" s="33">
        <v>36224.753628722487</v>
      </c>
      <c r="J142" s="33">
        <v>41935.679418786109</v>
      </c>
      <c r="K142" s="33">
        <v>48416.001989932513</v>
      </c>
      <c r="L142" s="33">
        <v>55723.009274590113</v>
      </c>
      <c r="M142" s="33">
        <v>64145.779489202221</v>
      </c>
      <c r="N142" s="33">
        <v>73796.297664053942</v>
      </c>
    </row>
    <row r="143" spans="1:14" ht="15.75" customHeight="1">
      <c r="A143" s="32" t="s">
        <v>77</v>
      </c>
      <c r="B143" s="27"/>
      <c r="C143" s="33">
        <v>1766.8619087543275</v>
      </c>
      <c r="D143" s="33">
        <v>2708.6381973613898</v>
      </c>
      <c r="E143" s="33">
        <v>3829.4232315735758</v>
      </c>
      <c r="F143" s="33">
        <v>4738.5714444043706</v>
      </c>
      <c r="G143" s="33">
        <v>5903.2570597482363</v>
      </c>
      <c r="H143" s="33">
        <v>6502.6417931984388</v>
      </c>
      <c r="I143" s="33">
        <v>7630.6980527134956</v>
      </c>
      <c r="J143" s="33">
        <v>8939.3491266612982</v>
      </c>
      <c r="K143" s="33">
        <v>10326.46760355257</v>
      </c>
      <c r="L143" s="33">
        <v>11903.156393594898</v>
      </c>
      <c r="M143" s="33">
        <v>13590.056476291707</v>
      </c>
      <c r="N143" s="33">
        <v>15682.888414986854</v>
      </c>
    </row>
    <row r="144" spans="1:14" ht="15.75" customHeight="1">
      <c r="A144" s="31"/>
      <c r="B144" s="31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</row>
    <row r="145" spans="1:14" ht="15.75" customHeight="1">
      <c r="A145" s="26" t="s">
        <v>68</v>
      </c>
      <c r="B145" s="31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</row>
    <row r="146" spans="1:14" ht="15.75" customHeight="1">
      <c r="A146" s="32" t="s">
        <v>75</v>
      </c>
      <c r="B146" s="27"/>
      <c r="C146" s="33">
        <v>43.658366481984615</v>
      </c>
      <c r="D146" s="33">
        <v>43.447569078512942</v>
      </c>
      <c r="E146" s="33">
        <v>43.439570719607879</v>
      </c>
      <c r="F146" s="33">
        <v>43.265331314395361</v>
      </c>
      <c r="G146" s="33">
        <v>42.95624388265626</v>
      </c>
      <c r="H146" s="33">
        <v>42.72314268363683</v>
      </c>
      <c r="I146" s="33">
        <v>42.516538802799523</v>
      </c>
      <c r="J146" s="33">
        <v>42.334775982666173</v>
      </c>
      <c r="K146" s="33">
        <v>42.123095161654739</v>
      </c>
      <c r="L146" s="33">
        <v>41.893689011576534</v>
      </c>
      <c r="M146" s="33">
        <v>41.685453978768237</v>
      </c>
      <c r="N146" s="33">
        <v>41.481741219924857</v>
      </c>
    </row>
    <row r="147" spans="1:14" ht="15.75" customHeight="1">
      <c r="A147" s="32" t="s">
        <v>76</v>
      </c>
      <c r="B147" s="27"/>
      <c r="C147" s="33">
        <v>10.750050038277621</v>
      </c>
      <c r="D147" s="33">
        <v>10.785400070546348</v>
      </c>
      <c r="E147" s="33">
        <v>10.605210891257245</v>
      </c>
      <c r="F147" s="33">
        <v>10.453069515350638</v>
      </c>
      <c r="G147" s="33">
        <v>10.472062863886595</v>
      </c>
      <c r="H147" s="33">
        <v>10.458391811973584</v>
      </c>
      <c r="I147" s="33">
        <v>10.395626713936279</v>
      </c>
      <c r="J147" s="33">
        <v>10.319708951153892</v>
      </c>
      <c r="K147" s="33">
        <v>10.264968345535362</v>
      </c>
      <c r="L147" s="33">
        <v>10.226585771007171</v>
      </c>
      <c r="M147" s="33">
        <v>10.178451762312092</v>
      </c>
      <c r="N147" s="33">
        <v>10.123555704500863</v>
      </c>
    </row>
    <row r="148" spans="1:14" ht="15.75" customHeight="1">
      <c r="A148" s="32" t="s">
        <v>77</v>
      </c>
      <c r="B148" s="27"/>
      <c r="C148" s="33">
        <v>0.43877755258275425</v>
      </c>
      <c r="D148" s="33">
        <v>0.40431590943283968</v>
      </c>
      <c r="E148" s="33">
        <v>0.37440399698198795</v>
      </c>
      <c r="F148" s="33">
        <v>0.37083580637726565</v>
      </c>
      <c r="G148" s="33">
        <v>0.41064041781196414</v>
      </c>
      <c r="H148" s="33">
        <v>0.39392103737000239</v>
      </c>
      <c r="I148" s="33">
        <v>0.38497419405047489</v>
      </c>
      <c r="J148" s="33">
        <v>0.38121005328542223</v>
      </c>
      <c r="K148" s="33">
        <v>0.38255329997678333</v>
      </c>
      <c r="L148" s="33">
        <v>0.38475868639332461</v>
      </c>
      <c r="M148" s="33">
        <v>0.37971716082901691</v>
      </c>
      <c r="N148" s="33">
        <v>0.37693948733814386</v>
      </c>
    </row>
    <row r="149" spans="1:14" ht="15.75" customHeight="1">
      <c r="A149" s="32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</row>
    <row r="150" spans="1:14" ht="15.75" customHeight="1">
      <c r="A150" s="29" t="s">
        <v>70</v>
      </c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</row>
    <row r="151" spans="1:14" ht="15.75" customHeight="1">
      <c r="A151" s="35" t="s">
        <v>75</v>
      </c>
      <c r="B151" s="36">
        <v>6961.0981933200692</v>
      </c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</row>
    <row r="152" spans="1:14" ht="15.75" customHeight="1">
      <c r="A152" s="35" t="s">
        <v>76</v>
      </c>
      <c r="B152" s="36">
        <v>2037.1103003635869</v>
      </c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</row>
    <row r="153" spans="1:14" ht="15.75" customHeight="1">
      <c r="A153" s="35" t="s">
        <v>77</v>
      </c>
      <c r="B153" s="36">
        <v>792.6266037710642</v>
      </c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</row>
    <row r="154" spans="1:14" ht="15.75" customHeight="1">
      <c r="A154" s="32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</row>
    <row r="155" spans="1:14" ht="15.75" customHeight="1">
      <c r="A155" s="24" t="s">
        <v>88</v>
      </c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</row>
    <row r="156" spans="1:14" ht="15.75" customHeight="1">
      <c r="A156" s="29" t="s">
        <v>70</v>
      </c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</row>
    <row r="157" spans="1:14" ht="15.75" customHeight="1">
      <c r="A157" s="35" t="s">
        <v>75</v>
      </c>
      <c r="B157" s="36">
        <v>6882.7834834552978</v>
      </c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</row>
    <row r="158" spans="1:14" ht="15.75" customHeight="1">
      <c r="A158" s="35" t="s">
        <v>76</v>
      </c>
      <c r="B158" s="36">
        <v>2014.656015353366</v>
      </c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</row>
    <row r="159" spans="1:14" ht="15.75" customHeight="1">
      <c r="A159" s="35" t="s">
        <v>77</v>
      </c>
      <c r="B159" s="36">
        <v>893.39559864605678</v>
      </c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</row>
    <row r="160" spans="1:14" ht="15.75" customHeight="1">
      <c r="A160" s="37"/>
      <c r="B160" s="45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</row>
    <row r="161" spans="1:14" ht="15.75" customHeight="1">
      <c r="A161" s="24" t="s">
        <v>78</v>
      </c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</row>
    <row r="162" spans="1:14" ht="15.75" customHeight="1">
      <c r="A162" s="29" t="s">
        <v>70</v>
      </c>
      <c r="B162" s="46">
        <v>6877280.3030137997</v>
      </c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</row>
    <row r="163" spans="1:14" ht="15.75" customHeight="1">
      <c r="A163" s="35" t="s">
        <v>75</v>
      </c>
      <c r="B163" s="46">
        <v>1376556.6966910595</v>
      </c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</row>
    <row r="164" spans="1:14" ht="15.75" customHeight="1">
      <c r="A164" s="35" t="s">
        <v>76</v>
      </c>
      <c r="B164" s="46">
        <v>1007328.007676683</v>
      </c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</row>
    <row r="165" spans="1:14" ht="15.75" customHeight="1">
      <c r="A165" s="35" t="s">
        <v>77</v>
      </c>
      <c r="B165" s="46">
        <v>893395.59864605684</v>
      </c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</row>
    <row r="166" spans="1:14" ht="15.75" customHeight="1">
      <c r="A166" s="31"/>
      <c r="B166" s="4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</row>
    <row r="167" spans="1:14" ht="15.75" customHeight="1"/>
    <row r="168" spans="1:14" ht="15.75" customHeight="1"/>
    <row r="169" spans="1:14" ht="15.75" customHeight="1"/>
    <row r="170" spans="1:14" ht="15.75" customHeight="1"/>
    <row r="171" spans="1:14" ht="15.75" customHeight="1"/>
    <row r="172" spans="1:14" ht="15.75" customHeight="1"/>
    <row r="173" spans="1:14" ht="15.75" customHeight="1"/>
    <row r="174" spans="1:14" ht="15.75" customHeight="1"/>
    <row r="175" spans="1:14" ht="15.75" customHeight="1"/>
    <row r="176" spans="1:14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 Pricing - dif Acq Prem</vt:lpstr>
      <vt:lpstr>Original Pricing - Inputs</vt:lpstr>
      <vt:lpstr>Notes on Input Dataset</vt:lpstr>
      <vt:lpstr>Original Pricing - Inputs (2)</vt:lpstr>
      <vt:lpstr>Original Pricing - Inputs (3)</vt:lpstr>
      <vt:lpstr>Modified Pricing - Inputs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Quercia</dc:creator>
  <cp:lastModifiedBy>Pedro Quercia</cp:lastModifiedBy>
  <dcterms:created xsi:type="dcterms:W3CDTF">2022-04-07T13:48:36Z</dcterms:created>
  <dcterms:modified xsi:type="dcterms:W3CDTF">2022-04-17T18:25:40Z</dcterms:modified>
</cp:coreProperties>
</file>