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D8CEA2E-53B6-4F24-AD45-52119EEDBE97}" xr6:coauthVersionLast="47" xr6:coauthVersionMax="47" xr10:uidLastSave="{00000000-0000-0000-0000-000000000000}"/>
  <bookViews>
    <workbookView xWindow="-108" yWindow="-108" windowWidth="23256" windowHeight="12576" tabRatio="0" xr2:uid="{68E41C1F-E718-48B4-884A-9B248B9D8A45}"/>
  </bookViews>
  <sheets>
    <sheet name="Planilha1" sheetId="1" r:id="rId1"/>
    <sheet name="Planilh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H57" i="1" s="1"/>
  <c r="G62" i="1"/>
  <c r="H62" i="1" s="1"/>
  <c r="G61" i="1"/>
  <c r="H61" i="1" s="1"/>
  <c r="G60" i="1"/>
  <c r="H60" i="1" s="1"/>
  <c r="G59" i="1"/>
  <c r="H59" i="1" s="1"/>
  <c r="G58" i="1"/>
  <c r="H58" i="1" s="1"/>
  <c r="H4" i="3"/>
  <c r="A14" i="3"/>
  <c r="A15" i="3"/>
  <c r="A16" i="3"/>
  <c r="A17" i="3"/>
  <c r="A18" i="3"/>
  <c r="A19" i="3"/>
  <c r="A8" i="3"/>
  <c r="A9" i="3"/>
  <c r="A10" i="3"/>
  <c r="A11" i="3"/>
  <c r="A12" i="3"/>
  <c r="A13" i="3"/>
  <c r="A3" i="3"/>
  <c r="A4" i="3"/>
  <c r="A5" i="3"/>
  <c r="A6" i="3"/>
  <c r="A7" i="3"/>
  <c r="A2" i="3"/>
  <c r="G28" i="1"/>
  <c r="G31" i="1"/>
  <c r="G32" i="1"/>
  <c r="G33" i="1"/>
  <c r="G34" i="1"/>
  <c r="G35" i="1"/>
  <c r="G36" i="1"/>
  <c r="C28" i="1"/>
  <c r="C31" i="1"/>
  <c r="C32" i="1"/>
  <c r="C36" i="1"/>
  <c r="C35" i="1"/>
  <c r="C34" i="1"/>
  <c r="C33" i="1"/>
</calcChain>
</file>

<file path=xl/sharedStrings.xml><?xml version="1.0" encoding="utf-8"?>
<sst xmlns="http://schemas.openxmlformats.org/spreadsheetml/2006/main" count="75" uniqueCount="30">
  <si>
    <t>Período (ano)</t>
  </si>
  <si>
    <t>Previsão de investimento</t>
  </si>
  <si>
    <t>Previsão anual</t>
  </si>
  <si>
    <t>Percentual de rendimento</t>
  </si>
  <si>
    <t>Juros simples</t>
  </si>
  <si>
    <t>Juros composto</t>
  </si>
  <si>
    <t xml:space="preserve">Patrimonio acumulado ≈ </t>
  </si>
  <si>
    <t>Aporte único</t>
  </si>
  <si>
    <t>Aporte mensal</t>
  </si>
  <si>
    <t>1 ano ≈</t>
  </si>
  <si>
    <t>2 anos ≈</t>
  </si>
  <si>
    <t>5 anos ≈</t>
  </si>
  <si>
    <t>10 anos ≈</t>
  </si>
  <si>
    <t>15 anos ≈</t>
  </si>
  <si>
    <t>20 anos ≈</t>
  </si>
  <si>
    <t>PERFIL</t>
  </si>
  <si>
    <t>APORTE MENSAL</t>
  </si>
  <si>
    <t>TIJOLO</t>
  </si>
  <si>
    <t>PAPEL</t>
  </si>
  <si>
    <t>HÍBRIDOS</t>
  </si>
  <si>
    <t>DESENVOLVIMENTO</t>
  </si>
  <si>
    <t>HOTELARIA</t>
  </si>
  <si>
    <t>FOFs</t>
  </si>
  <si>
    <t>CONSERVADOR</t>
  </si>
  <si>
    <t>MODERADO</t>
  </si>
  <si>
    <t>AGRESSIVO</t>
  </si>
  <si>
    <t>VALOR</t>
  </si>
  <si>
    <t>PERCENTUAL DE INVESTIMENTO</t>
  </si>
  <si>
    <t>TIPOS DE FII</t>
  </si>
  <si>
    <t>FUNDOS IMOBILIÁRIO (FIIs)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</si>
</sst>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0&quot;%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6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0" fontId="0" fillId="5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0" xfId="0" applyFill="1" applyBorder="1"/>
    <xf numFmtId="0" fontId="5" fillId="3" borderId="0" xfId="0" applyFont="1" applyFill="1"/>
    <xf numFmtId="0" fontId="4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9" fontId="0" fillId="6" borderId="1" xfId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 vertical="center"/>
    </xf>
    <xf numFmtId="8" fontId="0" fillId="6" borderId="1" xfId="0" applyNumberFormat="1" applyFill="1" applyBorder="1" applyAlignment="1" applyProtection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 applyProtection="1">
      <alignment horizontal="center"/>
    </xf>
    <xf numFmtId="0" fontId="7" fillId="4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0" fontId="0" fillId="3" borderId="0" xfId="0" applyNumberFormat="1" applyFill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/>
    </xf>
    <xf numFmtId="9" fontId="0" fillId="3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Representação 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15</c:v>
              </c:pt>
              <c:pt idx="5">
                <c:v>20</c:v>
              </c:pt>
            </c:numLit>
          </c:cat>
          <c:val>
            <c:numRef>
              <c:f>Planilha1!$G$31:$G$36</c:f>
              <c:numCache>
                <c:formatCode>"R$"#,##0.00_);[Red]\("R$"#,##0.00\)</c:formatCode>
                <c:ptCount val="6"/>
                <c:pt idx="0">
                  <c:v>853.18667168330353</c:v>
                </c:pt>
                <c:pt idx="1">
                  <c:v>970.56999565071089</c:v>
                </c:pt>
                <c:pt idx="2">
                  <c:v>1428.8125568099933</c:v>
                </c:pt>
                <c:pt idx="3">
                  <c:v>2722.0070966638809</c:v>
                </c:pt>
                <c:pt idx="4">
                  <c:v>5185.6505592523563</c:v>
                </c:pt>
                <c:pt idx="5">
                  <c:v>9879.0968457180406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D89-900C-5DAF001203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2267343"/>
        <c:axId val="1212266095"/>
      </c:lineChart>
      <c:catAx>
        <c:axId val="121226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266095"/>
        <c:crosses val="autoZero"/>
        <c:auto val="1"/>
        <c:lblAlgn val="ctr"/>
        <c:lblOffset val="100"/>
        <c:noMultiLvlLbl val="0"/>
      </c:catAx>
      <c:valAx>
        <c:axId val="1212266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26734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Representação 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15</c:v>
              </c:pt>
              <c:pt idx="5">
                <c:v>20</c:v>
              </c:pt>
            </c:numLit>
          </c:cat>
          <c:val>
            <c:numRef>
              <c:f>Planilha1!$C$31:$C$36</c:f>
              <c:numCache>
                <c:formatCode>"R$"#,##0.00_);[Red]\("R$"#,##0.00\)</c:formatCode>
                <c:ptCount val="6"/>
                <c:pt idx="0">
                  <c:v>9090</c:v>
                </c:pt>
                <c:pt idx="1">
                  <c:v>20230.098639893622</c:v>
                </c:pt>
                <c:pt idx="2">
                  <c:v>61252.252392306844</c:v>
                </c:pt>
                <c:pt idx="3">
                  <c:v>172529.01709302524</c:v>
                </c:pt>
                <c:pt idx="4">
                  <c:v>374685.14815171348</c:v>
                </c:pt>
                <c:pt idx="5">
                  <c:v>741941.52404052229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0-4B18-B7F7-12B0329F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445775"/>
        <c:axId val="1345444943"/>
      </c:lineChart>
      <c:catAx>
        <c:axId val="134544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444943"/>
        <c:crosses val="autoZero"/>
        <c:auto val="1"/>
        <c:lblAlgn val="ctr"/>
        <c:lblOffset val="100"/>
        <c:noMultiLvlLbl val="0"/>
      </c:catAx>
      <c:valAx>
        <c:axId val="134544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4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BCC-4C64-B23D-C4AD5D2E1A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CC-4C64-B23D-C4AD5D2E1A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92-4F98-8143-3017DB0DCC79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CC-4C64-B23D-C4AD5D2E1A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92-4F98-8143-3017DB0DCC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92-4F98-8143-3017DB0DC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Planilha1!$F$57:$F$62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Planilha1!$G$57:$G$62</c:f>
              <c:numCache>
                <c:formatCode>0"%"</c:formatCode>
                <c:ptCount val="6"/>
                <c:pt idx="0">
                  <c:v>32</c:v>
                </c:pt>
                <c:pt idx="1">
                  <c:v>40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C-4C64-B23D-C4AD5D2E1A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0</xdr:row>
      <xdr:rowOff>99060</xdr:rowOff>
    </xdr:from>
    <xdr:to>
      <xdr:col>6</xdr:col>
      <xdr:colOff>1996440</xdr:colOff>
      <xdr:row>11</xdr:row>
      <xdr:rowOff>30480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82C89AB-943E-41AA-82ED-275B1426E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" y="99060"/>
          <a:ext cx="9707880" cy="1943100"/>
        </a:xfrm>
        <a:prstGeom prst="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</xdr:spPr>
    </xdr:pic>
    <xdr:clientData/>
  </xdr:twoCellAnchor>
  <xdr:twoCellAnchor editAs="absolute">
    <xdr:from>
      <xdr:col>3</xdr:col>
      <xdr:colOff>259080</xdr:colOff>
      <xdr:row>36</xdr:row>
      <xdr:rowOff>53340</xdr:rowOff>
    </xdr:from>
    <xdr:to>
      <xdr:col>7</xdr:col>
      <xdr:colOff>7620</xdr:colOff>
      <xdr:row>48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BC72BE-D540-4214-AF97-96BF3AE6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601980</xdr:colOff>
      <xdr:row>36</xdr:row>
      <xdr:rowOff>49530</xdr:rowOff>
    </xdr:from>
    <xdr:to>
      <xdr:col>2</xdr:col>
      <xdr:colOff>2072640</xdr:colOff>
      <xdr:row>48</xdr:row>
      <xdr:rowOff>53340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5FCB7D-4361-4337-A4C1-22A21CE0D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586740</xdr:colOff>
      <xdr:row>52</xdr:row>
      <xdr:rowOff>0</xdr:rowOff>
    </xdr:from>
    <xdr:to>
      <xdr:col>2</xdr:col>
      <xdr:colOff>2057400</xdr:colOff>
      <xdr:row>62</xdr:row>
      <xdr:rowOff>15240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6CA239-5FBB-4FDA-A662-EDC99DD9A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9580-A8F5-4E91-AE19-8C32232A89A1}">
  <dimension ref="A1:N83"/>
  <sheetViews>
    <sheetView showGridLines="0" showRowColHeaders="0" tabSelected="1" topLeftCell="A13" zoomScaleNormal="100" workbookViewId="0">
      <selection activeCell="C25" sqref="C25"/>
    </sheetView>
  </sheetViews>
  <sheetFormatPr defaultRowHeight="14.4" x14ac:dyDescent="0.3"/>
  <cols>
    <col min="2" max="2" width="41.21875" customWidth="1"/>
    <col min="3" max="3" width="30.33203125" customWidth="1"/>
    <col min="4" max="4" width="3.88671875" customWidth="1"/>
    <col min="5" max="5" width="24.6640625" hidden="1" customWidth="1"/>
    <col min="6" max="6" width="38.21875" customWidth="1"/>
    <col min="7" max="7" width="30.33203125" customWidth="1"/>
    <col min="8" max="8" width="15.77734375" customWidth="1"/>
  </cols>
  <sheetData>
    <row r="1" spans="1:14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3">
      <c r="A14" s="19"/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24" thickBot="1" x14ac:dyDescent="0.5">
      <c r="A21" s="19"/>
      <c r="B21" s="35" t="s">
        <v>5</v>
      </c>
      <c r="C21" s="21"/>
      <c r="D21" s="19"/>
      <c r="E21" s="19"/>
      <c r="F21" s="36" t="s">
        <v>4</v>
      </c>
      <c r="G21" s="19"/>
      <c r="H21" s="19"/>
      <c r="I21" s="19"/>
      <c r="J21" s="19"/>
      <c r="K21" s="19"/>
      <c r="L21" s="19"/>
      <c r="M21" s="19"/>
      <c r="N21" s="19"/>
    </row>
    <row r="22" spans="1:14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23.4" x14ac:dyDescent="0.3">
      <c r="A24" s="19"/>
      <c r="B24" s="2" t="s">
        <v>1</v>
      </c>
      <c r="C24" s="4"/>
      <c r="D24" s="19"/>
      <c r="F24" s="2" t="s">
        <v>1</v>
      </c>
      <c r="G24" s="4"/>
      <c r="H24" s="19"/>
      <c r="I24" s="19"/>
      <c r="J24" s="19"/>
      <c r="K24" s="19"/>
      <c r="L24" s="19"/>
      <c r="M24" s="19"/>
      <c r="N24" s="19"/>
    </row>
    <row r="25" spans="1:14" x14ac:dyDescent="0.3">
      <c r="A25" s="19"/>
      <c r="B25" s="22" t="s">
        <v>8</v>
      </c>
      <c r="C25" s="23">
        <v>750</v>
      </c>
      <c r="D25" s="19"/>
      <c r="F25" s="29" t="s">
        <v>7</v>
      </c>
      <c r="G25" s="23">
        <v>750</v>
      </c>
      <c r="H25" s="19"/>
      <c r="I25" s="19"/>
      <c r="J25" s="19"/>
      <c r="K25" s="19"/>
      <c r="L25" s="19"/>
      <c r="M25" s="19"/>
      <c r="N25" s="19"/>
    </row>
    <row r="26" spans="1:14" x14ac:dyDescent="0.3">
      <c r="A26" s="19"/>
      <c r="B26" s="22" t="s">
        <v>0</v>
      </c>
      <c r="C26" s="24">
        <v>5</v>
      </c>
      <c r="D26" s="19"/>
      <c r="F26" s="29" t="s">
        <v>0</v>
      </c>
      <c r="G26" s="24">
        <v>5</v>
      </c>
      <c r="H26" s="19"/>
      <c r="I26" s="19"/>
      <c r="J26" s="19"/>
      <c r="K26" s="19"/>
      <c r="L26" s="19"/>
      <c r="M26" s="19"/>
      <c r="N26" s="19"/>
    </row>
    <row r="27" spans="1:14" x14ac:dyDescent="0.3">
      <c r="A27" s="19"/>
      <c r="B27" s="22" t="s">
        <v>3</v>
      </c>
      <c r="C27" s="25">
        <v>0.01</v>
      </c>
      <c r="D27" s="19"/>
      <c r="F27" s="29" t="s">
        <v>3</v>
      </c>
      <c r="G27" s="25">
        <v>1.0800000000000001E-2</v>
      </c>
      <c r="H27" s="19"/>
      <c r="I27" s="19"/>
      <c r="J27" s="19"/>
      <c r="K27" s="19"/>
      <c r="L27" s="19"/>
      <c r="M27" s="19"/>
      <c r="N27" s="19"/>
    </row>
    <row r="28" spans="1:14" x14ac:dyDescent="0.3">
      <c r="A28" s="19"/>
      <c r="B28" s="26" t="s">
        <v>6</v>
      </c>
      <c r="C28" s="27">
        <f>FV(C27,C26*12,-C25,0,0)</f>
        <v>61252.252392306844</v>
      </c>
      <c r="D28" s="19"/>
      <c r="E28" s="1"/>
      <c r="F28" s="28" t="s">
        <v>6</v>
      </c>
      <c r="G28" s="30">
        <f>G25*(1+G27)^(G26*12)</f>
        <v>1428.8125568099933</v>
      </c>
      <c r="H28" s="19"/>
      <c r="I28" s="19"/>
      <c r="J28" s="19"/>
      <c r="K28" s="19"/>
      <c r="L28" s="19"/>
      <c r="M28" s="19"/>
      <c r="N28" s="19"/>
    </row>
    <row r="29" spans="1:14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ht="23.4" x14ac:dyDescent="0.45">
      <c r="A30" s="19"/>
      <c r="B30" s="5" t="s">
        <v>2</v>
      </c>
      <c r="C30" s="6"/>
      <c r="D30" s="19"/>
      <c r="F30" s="5" t="s">
        <v>2</v>
      </c>
      <c r="G30" s="6"/>
      <c r="H30" s="19"/>
      <c r="I30" s="19"/>
      <c r="J30" s="19"/>
      <c r="K30" s="19"/>
      <c r="L30" s="19"/>
      <c r="M30" s="19"/>
      <c r="N30" s="19"/>
    </row>
    <row r="31" spans="1:14" x14ac:dyDescent="0.3">
      <c r="A31" s="19"/>
      <c r="B31" s="28" t="s">
        <v>9</v>
      </c>
      <c r="C31" s="27">
        <f>C25*(C27+1)^1*12</f>
        <v>9090</v>
      </c>
      <c r="D31" s="19"/>
      <c r="F31" s="28" t="s">
        <v>9</v>
      </c>
      <c r="G31" s="27">
        <f>G25*(1+G27)^(1*12)</f>
        <v>853.18667168330353</v>
      </c>
      <c r="H31" s="19"/>
      <c r="I31" s="19"/>
      <c r="J31" s="19"/>
      <c r="K31" s="19"/>
      <c r="L31" s="19"/>
      <c r="M31" s="19"/>
      <c r="N31" s="19"/>
    </row>
    <row r="32" spans="1:14" x14ac:dyDescent="0.3">
      <c r="A32" s="19"/>
      <c r="B32" s="28" t="s">
        <v>10</v>
      </c>
      <c r="C32" s="27">
        <f>FV(C27,2*12,C25*-1)</f>
        <v>20230.098639893622</v>
      </c>
      <c r="D32" s="19"/>
      <c r="F32" s="28" t="s">
        <v>10</v>
      </c>
      <c r="G32" s="27">
        <f>G25*(1+G27)^(2*12)</f>
        <v>970.56999565071089</v>
      </c>
      <c r="H32" s="19"/>
      <c r="I32" s="19"/>
      <c r="J32" s="19"/>
      <c r="K32" s="19"/>
      <c r="L32" s="19"/>
      <c r="M32" s="19"/>
      <c r="N32" s="19"/>
    </row>
    <row r="33" spans="1:14" x14ac:dyDescent="0.3">
      <c r="A33" s="19"/>
      <c r="B33" s="28" t="s">
        <v>11</v>
      </c>
      <c r="C33" s="27">
        <f>FV(C27,5*12,C25*-1)</f>
        <v>61252.252392306844</v>
      </c>
      <c r="D33" s="19"/>
      <c r="F33" s="28" t="s">
        <v>11</v>
      </c>
      <c r="G33" s="27">
        <f>G25*(1+G27)^(5*12)</f>
        <v>1428.8125568099933</v>
      </c>
      <c r="H33" s="19"/>
      <c r="I33" s="19"/>
      <c r="J33" s="19"/>
      <c r="K33" s="19"/>
      <c r="L33" s="19"/>
      <c r="M33" s="19"/>
      <c r="N33" s="19"/>
    </row>
    <row r="34" spans="1:14" x14ac:dyDescent="0.3">
      <c r="A34" s="19"/>
      <c r="B34" s="28" t="s">
        <v>12</v>
      </c>
      <c r="C34" s="27">
        <f>FV(C27,10*12,C25*-1)</f>
        <v>172529.01709302524</v>
      </c>
      <c r="D34" s="19"/>
      <c r="F34" s="28" t="s">
        <v>12</v>
      </c>
      <c r="G34" s="27">
        <f>G25*(1+G27)^(10*12)</f>
        <v>2722.0070966638809</v>
      </c>
      <c r="H34" s="19"/>
      <c r="I34" s="19"/>
      <c r="J34" s="19"/>
      <c r="K34" s="19"/>
      <c r="L34" s="19"/>
      <c r="M34" s="19"/>
      <c r="N34" s="19"/>
    </row>
    <row r="35" spans="1:14" x14ac:dyDescent="0.3">
      <c r="A35" s="19"/>
      <c r="B35" s="28" t="s">
        <v>13</v>
      </c>
      <c r="C35" s="27">
        <f>FV(C27,15*12,C25*-1)</f>
        <v>374685.14815171348</v>
      </c>
      <c r="D35" s="19"/>
      <c r="F35" s="28" t="s">
        <v>13</v>
      </c>
      <c r="G35" s="27">
        <f>G25*(1+G27)^(15*12)</f>
        <v>5185.6505592523563</v>
      </c>
      <c r="H35" s="19"/>
      <c r="I35" s="19"/>
      <c r="J35" s="19"/>
      <c r="K35" s="19"/>
      <c r="L35" s="19"/>
      <c r="M35" s="19"/>
      <c r="N35" s="19"/>
    </row>
    <row r="36" spans="1:14" x14ac:dyDescent="0.3">
      <c r="A36" s="19"/>
      <c r="B36" s="28" t="s">
        <v>14</v>
      </c>
      <c r="C36" s="27">
        <f>FV(C27,20*12,C25*-1)</f>
        <v>741941.52404052229</v>
      </c>
      <c r="D36" s="19"/>
      <c r="F36" s="28" t="s">
        <v>14</v>
      </c>
      <c r="G36" s="27">
        <f>G25*(1+G27)^(20*12)</f>
        <v>9879.0968457180406</v>
      </c>
      <c r="H36" s="19"/>
      <c r="I36" s="19"/>
      <c r="J36" s="34"/>
      <c r="K36" s="19"/>
      <c r="L36" s="19"/>
      <c r="M36" s="19"/>
      <c r="N36" s="19"/>
    </row>
    <row r="37" spans="1:14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3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3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3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3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3">
      <c r="A43" s="19"/>
      <c r="B43" s="19"/>
      <c r="C43" s="19"/>
      <c r="D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3">
      <c r="A44" s="19"/>
      <c r="B44" s="19"/>
      <c r="C44" s="19"/>
      <c r="D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3">
      <c r="A45" s="19"/>
      <c r="B45" s="19"/>
      <c r="C45" s="19"/>
      <c r="D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3">
      <c r="A46" s="19"/>
      <c r="B46" s="19"/>
      <c r="C46" s="19"/>
      <c r="D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3">
      <c r="A47" s="19"/>
      <c r="B47" s="19"/>
      <c r="C47" s="19"/>
      <c r="D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3">
      <c r="A48" s="19"/>
      <c r="B48" s="19"/>
      <c r="C48" s="19"/>
      <c r="D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">
      <c r="A49" s="19"/>
      <c r="B49" s="19"/>
      <c r="C49" s="19"/>
      <c r="D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3">
      <c r="A50" s="19"/>
      <c r="B50" s="19"/>
      <c r="C50" s="19"/>
      <c r="D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ht="21.6" thickBot="1" x14ac:dyDescent="0.35">
      <c r="A51" s="19"/>
      <c r="B51" s="37" t="s">
        <v>29</v>
      </c>
      <c r="C51" s="19"/>
      <c r="D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5" thickBot="1" x14ac:dyDescent="0.35">
      <c r="A52" s="19"/>
      <c r="B52" s="19"/>
      <c r="C52" s="19"/>
      <c r="D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5" thickBot="1" x14ac:dyDescent="0.35">
      <c r="A53" s="19"/>
      <c r="B53" s="19"/>
      <c r="C53" s="19"/>
      <c r="D53" s="19"/>
      <c r="F53" s="15" t="s">
        <v>15</v>
      </c>
      <c r="G53" s="18" t="s">
        <v>24</v>
      </c>
      <c r="H53" s="19"/>
      <c r="I53" s="19"/>
      <c r="J53" s="19"/>
      <c r="K53" s="19"/>
      <c r="L53" s="19"/>
      <c r="M53" s="19"/>
      <c r="N53" s="19"/>
    </row>
    <row r="54" spans="1:14" x14ac:dyDescent="0.3">
      <c r="A54" s="19"/>
      <c r="B54" s="19"/>
      <c r="C54" s="19"/>
      <c r="D54" s="19"/>
      <c r="F54" s="16" t="s">
        <v>16</v>
      </c>
      <c r="G54" s="17">
        <v>4620</v>
      </c>
      <c r="H54" s="19"/>
      <c r="I54" s="19"/>
      <c r="J54" s="19"/>
      <c r="K54" s="19"/>
      <c r="L54" s="19"/>
      <c r="M54" s="19"/>
      <c r="N54" s="19"/>
    </row>
    <row r="55" spans="1:14" ht="15" thickBot="1" x14ac:dyDescent="0.35">
      <c r="A55" s="19"/>
      <c r="B55" s="19"/>
      <c r="C55" s="19"/>
      <c r="D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5" thickBot="1" x14ac:dyDescent="0.35">
      <c r="A56" s="19"/>
      <c r="B56" s="19"/>
      <c r="C56" s="19"/>
      <c r="D56" s="19"/>
      <c r="F56" s="15" t="s">
        <v>28</v>
      </c>
      <c r="G56" s="15" t="s">
        <v>27</v>
      </c>
      <c r="H56" s="15" t="s">
        <v>26</v>
      </c>
      <c r="I56" s="19"/>
      <c r="J56" s="19"/>
      <c r="K56" s="19"/>
      <c r="L56" s="19"/>
      <c r="M56" s="19"/>
      <c r="N56" s="19"/>
    </row>
    <row r="57" spans="1:14" ht="15" thickBot="1" x14ac:dyDescent="0.35">
      <c r="A57" s="19"/>
      <c r="B57" s="19"/>
      <c r="C57" s="38"/>
      <c r="D57" s="19"/>
      <c r="F57" s="31" t="s">
        <v>17</v>
      </c>
      <c r="G57" s="32">
        <f>VLOOKUP(G53&amp;"-"&amp;F57,Planilha3!A2:D19,4,0)</f>
        <v>32</v>
      </c>
      <c r="H57" s="33">
        <f>G54*G57/100</f>
        <v>1478.4</v>
      </c>
      <c r="I57" s="19"/>
      <c r="J57" s="19"/>
      <c r="K57" s="19"/>
      <c r="L57" s="19"/>
      <c r="M57" s="19"/>
      <c r="N57" s="19"/>
    </row>
    <row r="58" spans="1:14" ht="15" thickBot="1" x14ac:dyDescent="0.35">
      <c r="A58" s="19"/>
      <c r="B58" s="19"/>
      <c r="C58" s="19"/>
      <c r="D58" s="19"/>
      <c r="F58" s="31" t="s">
        <v>18</v>
      </c>
      <c r="G58" s="32">
        <f>VLOOKUP(G53&amp;"-"&amp;F58,Planilha3!A2:D19,4,0)</f>
        <v>40</v>
      </c>
      <c r="H58" s="33">
        <f>G54*G58/100</f>
        <v>1848</v>
      </c>
      <c r="I58" s="19"/>
      <c r="J58" s="19"/>
      <c r="K58" s="19"/>
      <c r="L58" s="19"/>
      <c r="M58" s="19"/>
      <c r="N58" s="19"/>
    </row>
    <row r="59" spans="1:14" ht="15" thickBot="1" x14ac:dyDescent="0.35">
      <c r="A59" s="19"/>
      <c r="B59" s="19"/>
      <c r="C59" s="19"/>
      <c r="D59" s="19"/>
      <c r="F59" s="31" t="s">
        <v>19</v>
      </c>
      <c r="G59" s="32">
        <f>VLOOKUP(G53&amp;"-"&amp;F59,Planilha3!A2:D19,4,0)</f>
        <v>8</v>
      </c>
      <c r="H59" s="33">
        <f>G54*G59/100</f>
        <v>369.6</v>
      </c>
      <c r="I59" s="19"/>
      <c r="J59" s="19"/>
      <c r="K59" s="19"/>
      <c r="L59" s="19"/>
      <c r="M59" s="19"/>
      <c r="N59" s="19"/>
    </row>
    <row r="60" spans="1:14" ht="15" thickBot="1" x14ac:dyDescent="0.35">
      <c r="A60" s="19"/>
      <c r="B60" s="19"/>
      <c r="C60" s="19"/>
      <c r="D60" s="19"/>
      <c r="F60" s="31" t="s">
        <v>22</v>
      </c>
      <c r="G60" s="32">
        <f>VLOOKUP(G53&amp;"-"&amp;F60,Planilha3!A3:D20,4,0)</f>
        <v>10</v>
      </c>
      <c r="H60" s="33">
        <f>G54*G60/100</f>
        <v>462</v>
      </c>
      <c r="I60" s="19"/>
      <c r="J60" s="19"/>
      <c r="K60" s="19"/>
      <c r="L60" s="19"/>
      <c r="M60" s="19"/>
      <c r="N60" s="19"/>
    </row>
    <row r="61" spans="1:14" ht="15" thickBot="1" x14ac:dyDescent="0.35">
      <c r="A61" s="19"/>
      <c r="B61" s="19"/>
      <c r="C61" s="19"/>
      <c r="D61" s="19"/>
      <c r="F61" s="31" t="s">
        <v>20</v>
      </c>
      <c r="G61" s="32">
        <f>VLOOKUP(G53&amp;"-"&amp;F61,Planilha3!A4:D21,4,0)</f>
        <v>10</v>
      </c>
      <c r="H61" s="33">
        <f>G54*G61/100</f>
        <v>462</v>
      </c>
      <c r="I61" s="19"/>
      <c r="J61" s="19"/>
      <c r="K61" s="19"/>
      <c r="L61" s="19"/>
      <c r="M61" s="19"/>
      <c r="N61" s="19"/>
    </row>
    <row r="62" spans="1:14" ht="15" thickBot="1" x14ac:dyDescent="0.35">
      <c r="A62" s="19"/>
      <c r="B62" s="19"/>
      <c r="C62" s="19"/>
      <c r="D62" s="19"/>
      <c r="F62" s="31" t="s">
        <v>21</v>
      </c>
      <c r="G62" s="32">
        <f>VLOOKUP(G53&amp;"-"&amp;F62,Planilha3!A5:D22,4,0)</f>
        <v>0</v>
      </c>
      <c r="H62" s="33">
        <f>G54*G62/100</f>
        <v>0</v>
      </c>
      <c r="I62" s="19"/>
      <c r="J62" s="19"/>
      <c r="K62" s="19"/>
      <c r="L62" s="19"/>
      <c r="M62" s="19"/>
      <c r="N62" s="19"/>
    </row>
    <row r="63" spans="1:14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</sheetData>
  <sheetProtection sheet="1" objects="1" scenarios="1" selectLockedCells="1"/>
  <phoneticPr fontId="3" type="noConversion"/>
  <dataValidations count="1">
    <dataValidation type="list" allowBlank="1" showInputMessage="1" showErrorMessage="1" sqref="G53" xr:uid="{F13472BD-2719-4CE4-AB3D-2130FC5D4B90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AED6-4173-4EA7-BC1C-B65E60918C7E}">
  <dimension ref="A2:H19"/>
  <sheetViews>
    <sheetView workbookViewId="0">
      <selection activeCell="F21" sqref="F21"/>
    </sheetView>
  </sheetViews>
  <sheetFormatPr defaultRowHeight="14.4" x14ac:dyDescent="0.3"/>
  <cols>
    <col min="1" max="1" width="20.33203125" bestFit="1" customWidth="1"/>
    <col min="2" max="2" width="13.21875" customWidth="1"/>
    <col min="3" max="3" width="17.6640625" customWidth="1"/>
  </cols>
  <sheetData>
    <row r="2" spans="1:8" x14ac:dyDescent="0.3">
      <c r="A2" s="3" t="str">
        <f>B2&amp;"-"&amp;C2</f>
        <v>CONSERVADOR-TIJOLO</v>
      </c>
      <c r="B2" s="3" t="s">
        <v>23</v>
      </c>
      <c r="C2" s="3" t="s">
        <v>17</v>
      </c>
      <c r="D2" s="9">
        <v>30</v>
      </c>
    </row>
    <row r="3" spans="1:8" x14ac:dyDescent="0.3">
      <c r="A3" s="3" t="str">
        <f t="shared" ref="A3:A19" si="0">B3&amp;"-"&amp;C3</f>
        <v>CONSERVADOR-PAPEL</v>
      </c>
      <c r="B3" s="3" t="s">
        <v>23</v>
      </c>
      <c r="C3" s="3" t="s">
        <v>18</v>
      </c>
      <c r="D3" s="10">
        <v>50</v>
      </c>
    </row>
    <row r="4" spans="1:8" x14ac:dyDescent="0.3">
      <c r="A4" s="3" t="str">
        <f t="shared" si="0"/>
        <v>CONSERVADOR-HÍBRIDOS</v>
      </c>
      <c r="B4" s="3" t="s">
        <v>23</v>
      </c>
      <c r="C4" s="3" t="s">
        <v>19</v>
      </c>
      <c r="D4" s="10">
        <v>10</v>
      </c>
      <c r="H4" s="14">
        <f>VLOOKUP(A2,A2:D19,4,0)</f>
        <v>30</v>
      </c>
    </row>
    <row r="5" spans="1:8" x14ac:dyDescent="0.3">
      <c r="A5" s="3" t="str">
        <f t="shared" si="0"/>
        <v>CONSERVADOR-FOFs</v>
      </c>
      <c r="B5" s="3" t="s">
        <v>23</v>
      </c>
      <c r="C5" s="3" t="s">
        <v>22</v>
      </c>
      <c r="D5" s="10">
        <v>10</v>
      </c>
    </row>
    <row r="6" spans="1:8" x14ac:dyDescent="0.3">
      <c r="A6" s="3" t="str">
        <f t="shared" si="0"/>
        <v>CONSERVADOR-DESENVOLVIMENTO</v>
      </c>
      <c r="B6" s="3" t="s">
        <v>23</v>
      </c>
      <c r="C6" s="3" t="s">
        <v>20</v>
      </c>
      <c r="D6" s="9">
        <v>0</v>
      </c>
    </row>
    <row r="7" spans="1:8" ht="15" thickBot="1" x14ac:dyDescent="0.35">
      <c r="A7" s="7" t="str">
        <f t="shared" si="0"/>
        <v>CONSERVADOR-HOTELARIA</v>
      </c>
      <c r="B7" s="7" t="s">
        <v>23</v>
      </c>
      <c r="C7" s="7" t="s">
        <v>21</v>
      </c>
      <c r="D7" s="11">
        <v>0</v>
      </c>
    </row>
    <row r="8" spans="1:8" x14ac:dyDescent="0.3">
      <c r="A8" s="8" t="str">
        <f t="shared" si="0"/>
        <v>MODERADO-TIJOLO</v>
      </c>
      <c r="B8" s="8" t="s">
        <v>24</v>
      </c>
      <c r="C8" s="8" t="s">
        <v>17</v>
      </c>
      <c r="D8" s="12">
        <v>32</v>
      </c>
    </row>
    <row r="9" spans="1:8" x14ac:dyDescent="0.3">
      <c r="A9" s="3" t="str">
        <f t="shared" si="0"/>
        <v>MODERADO-PAPEL</v>
      </c>
      <c r="B9" s="3" t="s">
        <v>24</v>
      </c>
      <c r="C9" s="3" t="s">
        <v>18</v>
      </c>
      <c r="D9" s="10">
        <v>40</v>
      </c>
    </row>
    <row r="10" spans="1:8" x14ac:dyDescent="0.3">
      <c r="A10" s="3" t="str">
        <f t="shared" si="0"/>
        <v>MODERADO-HÍBRIDOS</v>
      </c>
      <c r="B10" s="3" t="s">
        <v>24</v>
      </c>
      <c r="C10" s="3" t="s">
        <v>19</v>
      </c>
      <c r="D10" s="10">
        <v>8</v>
      </c>
    </row>
    <row r="11" spans="1:8" x14ac:dyDescent="0.3">
      <c r="A11" s="3" t="str">
        <f t="shared" si="0"/>
        <v>MODERADO-FOFs</v>
      </c>
      <c r="B11" s="3" t="s">
        <v>24</v>
      </c>
      <c r="C11" s="3" t="s">
        <v>22</v>
      </c>
      <c r="D11" s="10">
        <v>10</v>
      </c>
    </row>
    <row r="12" spans="1:8" x14ac:dyDescent="0.3">
      <c r="A12" s="3" t="str">
        <f t="shared" si="0"/>
        <v>MODERADO-DESENVOLVIMENTO</v>
      </c>
      <c r="B12" s="3" t="s">
        <v>24</v>
      </c>
      <c r="C12" s="3" t="s">
        <v>20</v>
      </c>
      <c r="D12" s="10">
        <v>10</v>
      </c>
    </row>
    <row r="13" spans="1:8" ht="15" thickBot="1" x14ac:dyDescent="0.35">
      <c r="A13" s="7" t="str">
        <f t="shared" si="0"/>
        <v>MODERADO-HOTELARIA</v>
      </c>
      <c r="B13" s="7" t="s">
        <v>24</v>
      </c>
      <c r="C13" s="7" t="s">
        <v>21</v>
      </c>
      <c r="D13" s="11">
        <v>0</v>
      </c>
    </row>
    <row r="14" spans="1:8" ht="15" thickBot="1" x14ac:dyDescent="0.35">
      <c r="A14" s="7" t="str">
        <f t="shared" si="0"/>
        <v>AGRESSIVO-TIJOLO</v>
      </c>
      <c r="B14" t="s">
        <v>25</v>
      </c>
      <c r="C14" s="8" t="s">
        <v>17</v>
      </c>
      <c r="D14" s="13">
        <v>10</v>
      </c>
    </row>
    <row r="15" spans="1:8" ht="15" thickBot="1" x14ac:dyDescent="0.35">
      <c r="A15" s="7" t="str">
        <f t="shared" si="0"/>
        <v>AGRESSIVO-PAPEL</v>
      </c>
      <c r="B15" t="s">
        <v>25</v>
      </c>
      <c r="C15" s="3" t="s">
        <v>18</v>
      </c>
      <c r="D15" s="14">
        <v>50</v>
      </c>
    </row>
    <row r="16" spans="1:8" ht="15" thickBot="1" x14ac:dyDescent="0.35">
      <c r="A16" s="7" t="str">
        <f t="shared" si="0"/>
        <v>AGRESSIVO-HÍBRIDOS</v>
      </c>
      <c r="B16" t="s">
        <v>25</v>
      </c>
      <c r="C16" s="3" t="s">
        <v>19</v>
      </c>
      <c r="D16" s="14">
        <v>5</v>
      </c>
    </row>
    <row r="17" spans="1:4" ht="15" thickBot="1" x14ac:dyDescent="0.35">
      <c r="A17" s="7" t="str">
        <f t="shared" si="0"/>
        <v>AGRESSIVO-FOFs</v>
      </c>
      <c r="B17" t="s">
        <v>25</v>
      </c>
      <c r="C17" s="3" t="s">
        <v>22</v>
      </c>
      <c r="D17" s="14">
        <v>5</v>
      </c>
    </row>
    <row r="18" spans="1:4" ht="15" thickBot="1" x14ac:dyDescent="0.35">
      <c r="A18" s="7" t="str">
        <f t="shared" si="0"/>
        <v>AGRESSIVO-DESENVOLVIMENTO</v>
      </c>
      <c r="B18" t="s">
        <v>25</v>
      </c>
      <c r="C18" s="3" t="s">
        <v>20</v>
      </c>
      <c r="D18" s="14">
        <v>20</v>
      </c>
    </row>
    <row r="19" spans="1:4" ht="15" thickBot="1" x14ac:dyDescent="0.35">
      <c r="A19" s="7" t="str">
        <f t="shared" si="0"/>
        <v>AGRESSIVO-HOTELARIA</v>
      </c>
      <c r="B19" t="s">
        <v>25</v>
      </c>
      <c r="C19" s="7" t="s">
        <v>21</v>
      </c>
      <c r="D19" s="14"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o n V W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W o n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J 1 V o o i k e 4 D g A A A B E A A A A T A B w A R m 9 y b X V s Y X M v U 2 V j d G l v b j E u b S C i G A A o o B Q A A A A A A A A A A A A A A A A A A A A A A A A A A A A r T k 0 u y c z P U w i G 0 I b W A F B L A Q I t A B Q A A g A I A F q J 1 V q o v Z d G p A A A A P U A A A A S A A A A A A A A A A A A A A A A A A A A A A B D b 2 5 m a W c v U G F j a 2 F n Z S 5 4 b W x Q S w E C L Q A U A A I A C A B a i d V a D 8 r p q 6 Q A A A D p A A A A E w A A A A A A A A A A A A A A A A D w A A A A W 0 N v b n R l b n R f V H l w Z X N d L n h t b F B L A Q I t A B Q A A g A I A F q J 1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I Y I u 2 9 u 5 R o u C A f o X e / M 9 A A A A A A I A A A A A A B B m A A A A A Q A A I A A A A L E d 6 h Y d u A z 8 + q p K w M A v W y g M h S r V Z v J 0 4 / W C M s h 4 s y f N A A A A A A 6 A A A A A A g A A I A A A A G G G Z w 6 w H J 1 5 p x q z S 9 5 O q W F a Z D C u c K y x a 3 w T o T 7 d q V n T U A A A A P 2 6 T z A w 7 D l + t 2 g c 9 V 9 O k q P a c d Y 8 6 6 7 3 i 7 6 f A H I 9 x C n i T O K 3 8 o Z O w K 2 e i 3 V g S y Y z 3 S r q N n K w v 9 0 c j + B M t h H e 7 c l t S I 3 x 3 m g E V 0 o I / 6 2 x C 5 J L Q A A A A G G M 8 3 X w f 9 R 7 M Q A V T B q H x X y o N s y M w y 8 i e b K / b Y F U z 7 2 d 2 p B y N T + h k 7 E b f f Z Y f M l H t b B l U f i Z v / c Q H u 0 a A 6 c F d 7 s = < / D a t a M a s h u p > 
</file>

<file path=customXml/itemProps1.xml><?xml version="1.0" encoding="utf-8"?>
<ds:datastoreItem xmlns:ds="http://schemas.openxmlformats.org/officeDocument/2006/customXml" ds:itemID="{9292F876-76C6-4CD1-9EF5-C95F161F5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2025-06-15T23:03:17Z</cp:lastPrinted>
  <dcterms:created xsi:type="dcterms:W3CDTF">2025-06-14T20:55:13Z</dcterms:created>
  <dcterms:modified xsi:type="dcterms:W3CDTF">2025-06-21T20:46:47Z</dcterms:modified>
</cp:coreProperties>
</file>